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Brenda\Desktop\"/>
    </mc:Choice>
  </mc:AlternateContent>
  <xr:revisionPtr revIDLastSave="0" documentId="13_ncr:1_{6DC8C696-8AB0-4288-82BA-CD4C17184B9D}" xr6:coauthVersionLast="45" xr6:coauthVersionMax="45" xr10:uidLastSave="{00000000-0000-0000-0000-000000000000}"/>
  <bookViews>
    <workbookView xWindow="-120" yWindow="-120" windowWidth="29040" windowHeight="15840" xr2:uid="{2EDC7699-EA48-4F52-8C43-5BF034F28A2A}"/>
  </bookViews>
  <sheets>
    <sheet name="DASHBOARD" sheetId="14" r:id="rId1"/>
    <sheet name="CALCULATIONS" sheetId="13" r:id="rId2"/>
    <sheet name="DATA SOUTH AMERICA" sheetId="1" r:id="rId3"/>
    <sheet name="DATA EUROPE" sheetId="3" r:id="rId4"/>
    <sheet name="DATA ASIA" sheetId="4" r:id="rId5"/>
    <sheet name="gbm 19" sheetId="8" state="hidden" r:id="rId6"/>
    <sheet name="gbm 18" sheetId="9" state="hidden" r:id="rId7"/>
    <sheet name="biociden 18" sheetId="11" state="hidden" r:id="rId8"/>
    <sheet name="biociden 19" sheetId="10" state="hidden" r:id="rId9"/>
    <sheet name="temp meststof 18" sheetId="6" state="hidden" r:id="rId10"/>
    <sheet name="temp mestof 19" sheetId="5" state="hidden" r:id="rId11"/>
  </sheets>
  <definedNames>
    <definedName name="_xlnm.Print_Area" localSheetId="0">DASHBOARD!$A$1:$Z$33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0" i="13" l="1"/>
  <c r="AL9" i="13" a="1"/>
  <c r="AL9" i="13" s="1"/>
  <c r="S12" i="13" a="1"/>
  <c r="S12" i="13" s="1"/>
  <c r="E153" i="13" l="1" a="1"/>
  <c r="E153" i="13" s="1"/>
  <c r="E29" i="13" a="1"/>
  <c r="E29" i="13" s="1"/>
  <c r="E371" i="13" l="1"/>
  <c r="H74" i="13"/>
  <c r="N15" i="13" a="1"/>
  <c r="N15" i="13" s="1"/>
  <c r="AN73" i="13" a="1"/>
  <c r="AN73" i="13" s="1"/>
  <c r="AN72" i="13" a="1"/>
  <c r="AN72" i="13" s="1"/>
  <c r="AN79" i="13" a="1"/>
  <c r="AN79" i="13" s="1"/>
  <c r="AM79" i="13" a="1"/>
  <c r="AM79" i="13" s="1"/>
  <c r="AN76" i="13" a="1"/>
  <c r="AN76" i="13" s="1"/>
  <c r="AN30" i="13" a="1"/>
  <c r="AN30" i="13" s="1"/>
  <c r="AN31" i="13" a="1"/>
  <c r="AN31" i="13" s="1"/>
  <c r="AN32" i="13" a="1"/>
  <c r="AN32" i="13" s="1"/>
  <c r="AN33" i="13" a="1"/>
  <c r="AN33" i="13" s="1"/>
  <c r="AN34" i="13" a="1"/>
  <c r="AN34" i="13" s="1"/>
  <c r="AN35" i="13" a="1"/>
  <c r="AN35" i="13" s="1"/>
  <c r="AN36" i="13" a="1"/>
  <c r="AN36" i="13" s="1"/>
  <c r="AN37" i="13" a="1"/>
  <c r="AN37" i="13" s="1"/>
  <c r="AN38" i="13" a="1"/>
  <c r="AN38" i="13" s="1"/>
  <c r="AN29" i="13" a="1"/>
  <c r="AN29" i="13" s="1"/>
  <c r="AM24" i="13" a="1"/>
  <c r="AM24" i="13" s="1"/>
  <c r="AM23" i="13" a="1"/>
  <c r="AM23" i="13" s="1"/>
  <c r="AL38" i="13"/>
  <c r="AL37" i="13"/>
  <c r="AL36" i="13"/>
  <c r="AL35" i="13"/>
  <c r="AL34" i="13"/>
  <c r="AL33" i="13"/>
  <c r="AL32" i="13"/>
  <c r="AL31" i="13"/>
  <c r="AL30" i="13"/>
  <c r="AL29" i="13"/>
  <c r="AM26" i="13" a="1"/>
  <c r="AM26" i="13" s="1"/>
  <c r="AM25" i="13" a="1"/>
  <c r="AM25" i="13" s="1"/>
  <c r="AP28" i="13" s="1"/>
  <c r="AU45" i="13" a="1"/>
  <c r="AU45" i="13" s="1"/>
  <c r="AN45" i="13" a="1"/>
  <c r="AN45" i="13" s="1"/>
  <c r="AU49" i="13" a="1"/>
  <c r="AU49" i="13" s="1"/>
  <c r="AN49" i="13" a="1"/>
  <c r="AN49" i="13" s="1"/>
  <c r="AU48" i="13" a="1"/>
  <c r="AU48" i="13" s="1"/>
  <c r="AN48" i="13" a="1"/>
  <c r="AN48" i="13" s="1"/>
  <c r="AM10" i="13"/>
  <c r="AM9" i="13" a="1"/>
  <c r="AM9" i="13" s="1"/>
  <c r="AM6" i="13" a="1"/>
  <c r="AM6" i="13" s="1"/>
  <c r="AM8" i="13" a="1"/>
  <c r="AM8" i="13" s="1"/>
  <c r="T143" i="13" a="1"/>
  <c r="T143" i="13" s="1"/>
  <c r="AM11" i="13" a="1"/>
  <c r="AM11" i="13" s="1"/>
  <c r="AM7" i="13" a="1"/>
  <c r="AM7" i="13" s="1"/>
  <c r="U345" i="13" a="1"/>
  <c r="U345" i="13" s="1"/>
  <c r="U351" i="13" a="1"/>
  <c r="U351" i="13" s="1"/>
  <c r="T351" i="13" a="1"/>
  <c r="T351" i="13" s="1"/>
  <c r="U348" i="13" a="1"/>
  <c r="U348" i="13" s="1"/>
  <c r="AB317" i="13" a="1"/>
  <c r="AB317" i="13" s="1"/>
  <c r="E281" i="13" a="1"/>
  <c r="E281" i="13" s="1"/>
  <c r="U317" i="13" a="1"/>
  <c r="U317" i="13" s="1"/>
  <c r="AB321" i="13" a="1"/>
  <c r="AB321" i="13" s="1"/>
  <c r="U321" i="13" a="1"/>
  <c r="U321" i="13" s="1"/>
  <c r="AB320" i="13" a="1"/>
  <c r="AB320" i="13" s="1"/>
  <c r="U320" i="13" a="1"/>
  <c r="U320" i="13" s="1"/>
  <c r="U318" i="13" l="1" a="1"/>
  <c r="U318" i="13" s="1"/>
  <c r="U319" i="13" s="1"/>
  <c r="O15" i="13" a="1"/>
  <c r="O15" i="13" s="1"/>
  <c r="D8" i="14" a="1"/>
  <c r="D8" i="14" s="1"/>
  <c r="P8" i="14" a="1"/>
  <c r="P8" i="14" s="1"/>
  <c r="AM51" i="13"/>
  <c r="AN51" i="13" s="1"/>
  <c r="AV51" i="13"/>
  <c r="AU51" i="13" s="1"/>
  <c r="AM12" i="13"/>
  <c r="AB318" i="13" a="1"/>
  <c r="AB318" i="13" s="1"/>
  <c r="AB319" i="13" s="1"/>
  <c r="U346" i="13" a="1"/>
  <c r="U346" i="13" s="1"/>
  <c r="U347" i="13" s="1"/>
  <c r="T323" i="13"/>
  <c r="U323" i="13" s="1"/>
  <c r="AC323" i="13"/>
  <c r="AB323" i="13" s="1"/>
  <c r="U300" i="13" a="1"/>
  <c r="U300" i="13" s="1"/>
  <c r="U301" i="13" a="1"/>
  <c r="U301" i="13" s="1"/>
  <c r="U302" i="13" a="1"/>
  <c r="U302" i="13" s="1"/>
  <c r="U303" i="13" a="1"/>
  <c r="U303" i="13" s="1"/>
  <c r="U304" i="13" a="1"/>
  <c r="U304" i="13" s="1"/>
  <c r="U305" i="13" a="1"/>
  <c r="U305" i="13" s="1"/>
  <c r="U306" i="13" a="1"/>
  <c r="U306" i="13" s="1"/>
  <c r="U307" i="13" a="1"/>
  <c r="U307" i="13" s="1"/>
  <c r="U308" i="13" a="1"/>
  <c r="U308" i="13" s="1"/>
  <c r="U299" i="13" a="1"/>
  <c r="U299" i="13" s="1"/>
  <c r="T300" i="13" a="1"/>
  <c r="T300" i="13" s="1"/>
  <c r="T301" i="13" a="1"/>
  <c r="T301" i="13" s="1"/>
  <c r="T302" i="13" a="1"/>
  <c r="T302" i="13" s="1"/>
  <c r="T303" i="13" a="1"/>
  <c r="T303" i="13" s="1"/>
  <c r="T304" i="13" a="1"/>
  <c r="T304" i="13" s="1"/>
  <c r="T305" i="13" a="1"/>
  <c r="T305" i="13" s="1"/>
  <c r="T306" i="13" a="1"/>
  <c r="T306" i="13" s="1"/>
  <c r="T307" i="13" a="1"/>
  <c r="T307" i="13" s="1"/>
  <c r="T308" i="13" a="1"/>
  <c r="T308" i="13" s="1"/>
  <c r="T299" i="13" a="1"/>
  <c r="T299" i="13" s="1"/>
  <c r="S300" i="13"/>
  <c r="S301" i="13"/>
  <c r="S302" i="13"/>
  <c r="S303" i="13"/>
  <c r="S304" i="13"/>
  <c r="S305" i="13"/>
  <c r="S306" i="13"/>
  <c r="S307" i="13"/>
  <c r="S308" i="13"/>
  <c r="S299" i="13"/>
  <c r="T294" i="13" a="1"/>
  <c r="T294" i="13" s="1"/>
  <c r="T296" i="13" a="1"/>
  <c r="T296" i="13" s="1"/>
  <c r="T295" i="13" a="1"/>
  <c r="T295" i="13" s="1"/>
  <c r="W298" i="13" s="1"/>
  <c r="T280" i="13"/>
  <c r="T279" i="13" a="1"/>
  <c r="T279" i="13" s="1"/>
  <c r="S279" i="13" a="1"/>
  <c r="S279" i="13" s="1"/>
  <c r="S144" i="13" a="1"/>
  <c r="S144" i="13" s="1"/>
  <c r="T278" i="13" a="1"/>
  <c r="T278" i="13" s="1"/>
  <c r="T281" i="13" a="1"/>
  <c r="T281" i="13" s="1"/>
  <c r="T277" i="13" a="1"/>
  <c r="T277" i="13" s="1"/>
  <c r="M387" i="13"/>
  <c r="M391" i="13"/>
  <c r="K387" i="13"/>
  <c r="K391" i="13"/>
  <c r="J384" i="13"/>
  <c r="J388" i="13"/>
  <c r="I387" i="13"/>
  <c r="I391" i="13"/>
  <c r="J417" i="13"/>
  <c r="J421" i="13"/>
  <c r="J415" i="13"/>
  <c r="I418" i="13"/>
  <c r="I422" i="13"/>
  <c r="N417" i="13"/>
  <c r="N421" i="13"/>
  <c r="N415" i="13"/>
  <c r="L417" i="13"/>
  <c r="L421" i="13"/>
  <c r="L415" i="13"/>
  <c r="H418" i="13"/>
  <c r="H422" i="13"/>
  <c r="M404" i="13"/>
  <c r="M408" i="13"/>
  <c r="K404" i="13"/>
  <c r="K408" i="13"/>
  <c r="I404" i="13"/>
  <c r="I408" i="13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476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689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476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194" i="4"/>
  <c r="G416" i="13"/>
  <c r="K416" i="13" s="1"/>
  <c r="G417" i="13"/>
  <c r="K417" i="13" s="1"/>
  <c r="G418" i="13"/>
  <c r="J418" i="13" s="1"/>
  <c r="G419" i="13"/>
  <c r="I419" i="13" s="1"/>
  <c r="G420" i="13"/>
  <c r="K420" i="13" s="1"/>
  <c r="G421" i="13"/>
  <c r="K421" i="13" s="1"/>
  <c r="G422" i="13"/>
  <c r="J422" i="13" s="1"/>
  <c r="G423" i="13"/>
  <c r="I423" i="13" s="1"/>
  <c r="G424" i="13"/>
  <c r="K424" i="13" s="1"/>
  <c r="G415" i="13"/>
  <c r="K415" i="13" s="1"/>
  <c r="G401" i="13"/>
  <c r="M384" i="13" s="1"/>
  <c r="G402" i="13"/>
  <c r="J385" i="13" s="1"/>
  <c r="G403" i="13"/>
  <c r="N386" i="13" s="1"/>
  <c r="G404" i="13"/>
  <c r="N387" i="13" s="1"/>
  <c r="G405" i="13"/>
  <c r="M388" i="13" s="1"/>
  <c r="G406" i="13"/>
  <c r="J389" i="13" s="1"/>
  <c r="G407" i="13"/>
  <c r="N390" i="13" s="1"/>
  <c r="G408" i="13"/>
  <c r="N391" i="13" s="1"/>
  <c r="G409" i="13"/>
  <c r="M392" i="13" s="1"/>
  <c r="G400" i="13"/>
  <c r="H400" i="13" s="1"/>
  <c r="G384" i="13"/>
  <c r="G385" i="13"/>
  <c r="G386" i="13"/>
  <c r="G387" i="13"/>
  <c r="G388" i="13"/>
  <c r="G389" i="13"/>
  <c r="G390" i="13"/>
  <c r="G391" i="13"/>
  <c r="G392" i="13"/>
  <c r="G383" i="13"/>
  <c r="I380" i="13" a="1"/>
  <c r="I380" i="13" s="1"/>
  <c r="I379" i="13" a="1"/>
  <c r="I379" i="13" s="1"/>
  <c r="U226" i="13" a="1"/>
  <c r="U226" i="13" s="1"/>
  <c r="U232" i="13" a="1"/>
  <c r="U232" i="13" s="1"/>
  <c r="T232" i="13" a="1"/>
  <c r="T232" i="13" s="1"/>
  <c r="U229" i="13" a="1"/>
  <c r="U229" i="13" s="1"/>
  <c r="AB197" i="13" a="1"/>
  <c r="AB197" i="13" s="1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295" i="3"/>
  <c r="AG294" i="3"/>
  <c r="AG293" i="3"/>
  <c r="AG292" i="3"/>
  <c r="AG291" i="3"/>
  <c r="AG290" i="3"/>
  <c r="AG289" i="3"/>
  <c r="AG288" i="3"/>
  <c r="AG287" i="3"/>
  <c r="AG286" i="3"/>
  <c r="AG285" i="3"/>
  <c r="AG284" i="3"/>
  <c r="AG283" i="3"/>
  <c r="AG282" i="3"/>
  <c r="AG281" i="3"/>
  <c r="AG280" i="3"/>
  <c r="AG279" i="3"/>
  <c r="AG278" i="3"/>
  <c r="AG277" i="3"/>
  <c r="AG276" i="3"/>
  <c r="AG275" i="3"/>
  <c r="AG274" i="3"/>
  <c r="AG273" i="3"/>
  <c r="AG272" i="3"/>
  <c r="AG271" i="3"/>
  <c r="AG270" i="3"/>
  <c r="AG269" i="3"/>
  <c r="AG268" i="3"/>
  <c r="AG267" i="3"/>
  <c r="AG266" i="3"/>
  <c r="AG265" i="3"/>
  <c r="AG264" i="3"/>
  <c r="AG263" i="3"/>
  <c r="AG262" i="3"/>
  <c r="AG261" i="3"/>
  <c r="AG260" i="3"/>
  <c r="AG259" i="3"/>
  <c r="AG258" i="3"/>
  <c r="AG257" i="3"/>
  <c r="AG256" i="3"/>
  <c r="AG255" i="3"/>
  <c r="AG254" i="3"/>
  <c r="AG253" i="3"/>
  <c r="AG252" i="3"/>
  <c r="AG251" i="3"/>
  <c r="AG250" i="3"/>
  <c r="AG249" i="3"/>
  <c r="AG248" i="3"/>
  <c r="AG247" i="3"/>
  <c r="AG246" i="3"/>
  <c r="AG245" i="3"/>
  <c r="AG244" i="3"/>
  <c r="AG243" i="3"/>
  <c r="AG242" i="3"/>
  <c r="AG241" i="3"/>
  <c r="AG240" i="3"/>
  <c r="AG239" i="3"/>
  <c r="AG238" i="3"/>
  <c r="AG237" i="3"/>
  <c r="AG236" i="3"/>
  <c r="AG235" i="3"/>
  <c r="AG234" i="3"/>
  <c r="AG233" i="3"/>
  <c r="AG232" i="3"/>
  <c r="AG231" i="3"/>
  <c r="AG230" i="3"/>
  <c r="AG229" i="3"/>
  <c r="AG228" i="3"/>
  <c r="AG227" i="3"/>
  <c r="AG226" i="3"/>
  <c r="AG225" i="3"/>
  <c r="AG224" i="3"/>
  <c r="AG223" i="3"/>
  <c r="AG222" i="3"/>
  <c r="AG221" i="3"/>
  <c r="AG220" i="3"/>
  <c r="AG219" i="3"/>
  <c r="AG218" i="3"/>
  <c r="AG217" i="3"/>
  <c r="AG216" i="3"/>
  <c r="AG215" i="3"/>
  <c r="AG214" i="3"/>
  <c r="AG213" i="3"/>
  <c r="AG212" i="3"/>
  <c r="AG211" i="3"/>
  <c r="AG210" i="3"/>
  <c r="AG209" i="3"/>
  <c r="AG208" i="3"/>
  <c r="AG207" i="3"/>
  <c r="AG206" i="3"/>
  <c r="AG205" i="3"/>
  <c r="AG204" i="3"/>
  <c r="AG203" i="3"/>
  <c r="AG202" i="3"/>
  <c r="AG201" i="3"/>
  <c r="AG393" i="3"/>
  <c r="AG392" i="3"/>
  <c r="AG391" i="3"/>
  <c r="AG390" i="3"/>
  <c r="AG389" i="3"/>
  <c r="AG388" i="3"/>
  <c r="AG387" i="3"/>
  <c r="AG386" i="3"/>
  <c r="AG385" i="3"/>
  <c r="AG384" i="3"/>
  <c r="AG383" i="3"/>
  <c r="AG382" i="3"/>
  <c r="AG381" i="3"/>
  <c r="AG380" i="3"/>
  <c r="AG379" i="3"/>
  <c r="AG378" i="3"/>
  <c r="AG377" i="3"/>
  <c r="AG376" i="3"/>
  <c r="AG375" i="3"/>
  <c r="AG374" i="3"/>
  <c r="AG373" i="3"/>
  <c r="AG372" i="3"/>
  <c r="AG371" i="3"/>
  <c r="AG370" i="3"/>
  <c r="AG369" i="3"/>
  <c r="AG368" i="3"/>
  <c r="AG367" i="3"/>
  <c r="AG366" i="3"/>
  <c r="AG365" i="3"/>
  <c r="AG364" i="3"/>
  <c r="AG363" i="3"/>
  <c r="AG362" i="3"/>
  <c r="AG361" i="3"/>
  <c r="AG360" i="3"/>
  <c r="AG359" i="3"/>
  <c r="AG358" i="3"/>
  <c r="AG357" i="3"/>
  <c r="AG356" i="3"/>
  <c r="AG355" i="3"/>
  <c r="AG354" i="3"/>
  <c r="AG353" i="3"/>
  <c r="AG352" i="3"/>
  <c r="AG351" i="3"/>
  <c r="AG350" i="3"/>
  <c r="AG349" i="3"/>
  <c r="AG348" i="3"/>
  <c r="AG347" i="3"/>
  <c r="AG346" i="3"/>
  <c r="AG345" i="3"/>
  <c r="AG344" i="3"/>
  <c r="AG343" i="3"/>
  <c r="AG342" i="3"/>
  <c r="AG341" i="3"/>
  <c r="AG340" i="3"/>
  <c r="AG339" i="3"/>
  <c r="AG338" i="3"/>
  <c r="AG337" i="3"/>
  <c r="AG336" i="3"/>
  <c r="AG335" i="3"/>
  <c r="AG334" i="3"/>
  <c r="AG333" i="3"/>
  <c r="AG332" i="3"/>
  <c r="AG331" i="3"/>
  <c r="AG330" i="3"/>
  <c r="AG329" i="3"/>
  <c r="AG328" i="3"/>
  <c r="AG327" i="3"/>
  <c r="AG326" i="3"/>
  <c r="AG325" i="3"/>
  <c r="AG324" i="3"/>
  <c r="AG323" i="3"/>
  <c r="AG322" i="3"/>
  <c r="AG321" i="3"/>
  <c r="AG320" i="3"/>
  <c r="AG319" i="3"/>
  <c r="AG318" i="3"/>
  <c r="AG317" i="3"/>
  <c r="AG316" i="3"/>
  <c r="AG315" i="3"/>
  <c r="AG314" i="3"/>
  <c r="AG313" i="3"/>
  <c r="AG312" i="3"/>
  <c r="AG311" i="3"/>
  <c r="AG310" i="3"/>
  <c r="AG309" i="3"/>
  <c r="AG308" i="3"/>
  <c r="AG307" i="3"/>
  <c r="AG306" i="3"/>
  <c r="AG305" i="3"/>
  <c r="AG304" i="3"/>
  <c r="AG303" i="3"/>
  <c r="AG302" i="3"/>
  <c r="AG301" i="3"/>
  <c r="AG300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01" i="3"/>
  <c r="U197" i="13" a="1"/>
  <c r="U197" i="13" s="1"/>
  <c r="AB201" i="13" a="1"/>
  <c r="AB201" i="13" s="1"/>
  <c r="U201" i="13" a="1"/>
  <c r="U201" i="13" s="1"/>
  <c r="AB200" i="13" a="1"/>
  <c r="AB200" i="13" s="1"/>
  <c r="U200" i="13" a="1"/>
  <c r="U200" i="13" s="1"/>
  <c r="D18" i="14" l="1" a="1"/>
  <c r="D18" i="14" s="1"/>
  <c r="H406" i="13"/>
  <c r="H402" i="13"/>
  <c r="L400" i="13"/>
  <c r="L406" i="13"/>
  <c r="L402" i="13"/>
  <c r="K423" i="13"/>
  <c r="K419" i="13"/>
  <c r="H383" i="13"/>
  <c r="H389" i="13"/>
  <c r="H385" i="13"/>
  <c r="L385" i="13"/>
  <c r="H409" i="13"/>
  <c r="H405" i="13"/>
  <c r="H401" i="13"/>
  <c r="I407" i="13"/>
  <c r="I403" i="13"/>
  <c r="J409" i="13"/>
  <c r="J405" i="13"/>
  <c r="J401" i="13"/>
  <c r="K407" i="13"/>
  <c r="K403" i="13"/>
  <c r="L409" i="13"/>
  <c r="L405" i="13"/>
  <c r="L401" i="13"/>
  <c r="M407" i="13"/>
  <c r="M403" i="13"/>
  <c r="N409" i="13"/>
  <c r="N405" i="13"/>
  <c r="N401" i="13"/>
  <c r="H421" i="13"/>
  <c r="H417" i="13"/>
  <c r="L424" i="13"/>
  <c r="L420" i="13"/>
  <c r="L416" i="13"/>
  <c r="M422" i="13"/>
  <c r="M418" i="13"/>
  <c r="N424" i="13"/>
  <c r="N420" i="13"/>
  <c r="N416" i="13"/>
  <c r="I421" i="13"/>
  <c r="I417" i="13"/>
  <c r="J424" i="13"/>
  <c r="J420" i="13"/>
  <c r="J416" i="13"/>
  <c r="K422" i="13"/>
  <c r="K418" i="13"/>
  <c r="H392" i="13"/>
  <c r="H388" i="13"/>
  <c r="H384" i="13"/>
  <c r="I390" i="13"/>
  <c r="I386" i="13"/>
  <c r="J391" i="13"/>
  <c r="J387" i="13"/>
  <c r="J392" i="13"/>
  <c r="K390" i="13"/>
  <c r="K386" i="13"/>
  <c r="L392" i="13"/>
  <c r="L388" i="13"/>
  <c r="L384" i="13"/>
  <c r="M390" i="13"/>
  <c r="M386" i="13"/>
  <c r="N392" i="13"/>
  <c r="N388" i="13"/>
  <c r="N384" i="13"/>
  <c r="J400" i="13"/>
  <c r="J406" i="13"/>
  <c r="J402" i="13"/>
  <c r="N400" i="13"/>
  <c r="N406" i="13"/>
  <c r="N402" i="13"/>
  <c r="J383" i="13"/>
  <c r="L383" i="13"/>
  <c r="N383" i="13"/>
  <c r="N385" i="13"/>
  <c r="H408" i="13"/>
  <c r="H404" i="13"/>
  <c r="I400" i="13"/>
  <c r="I406" i="13"/>
  <c r="I402" i="13"/>
  <c r="J408" i="13"/>
  <c r="J404" i="13"/>
  <c r="K400" i="13"/>
  <c r="K406" i="13"/>
  <c r="K402" i="13"/>
  <c r="L408" i="13"/>
  <c r="L404" i="13"/>
  <c r="M400" i="13"/>
  <c r="M406" i="13"/>
  <c r="M402" i="13"/>
  <c r="N408" i="13"/>
  <c r="N404" i="13"/>
  <c r="H415" i="13"/>
  <c r="H420" i="13"/>
  <c r="H416" i="13"/>
  <c r="L423" i="13"/>
  <c r="L419" i="13"/>
  <c r="M415" i="13"/>
  <c r="M421" i="13"/>
  <c r="M417" i="13"/>
  <c r="N423" i="13"/>
  <c r="N419" i="13"/>
  <c r="I415" i="13"/>
  <c r="I420" i="13"/>
  <c r="I416" i="13"/>
  <c r="J423" i="13"/>
  <c r="J419" i="13"/>
  <c r="H391" i="13"/>
  <c r="H387" i="13"/>
  <c r="I383" i="13"/>
  <c r="I389" i="13"/>
  <c r="I385" i="13"/>
  <c r="J390" i="13"/>
  <c r="J386" i="13"/>
  <c r="K383" i="13"/>
  <c r="K389" i="13"/>
  <c r="K385" i="13"/>
  <c r="L391" i="13"/>
  <c r="L387" i="13"/>
  <c r="M383" i="13"/>
  <c r="M389" i="13"/>
  <c r="M385" i="13"/>
  <c r="M423" i="13"/>
  <c r="M419" i="13"/>
  <c r="L389" i="13"/>
  <c r="N389" i="13"/>
  <c r="H407" i="13"/>
  <c r="H403" i="13"/>
  <c r="I409" i="13"/>
  <c r="I405" i="13"/>
  <c r="I401" i="13"/>
  <c r="J407" i="13"/>
  <c r="J403" i="13"/>
  <c r="K409" i="13"/>
  <c r="K405" i="13"/>
  <c r="K401" i="13"/>
  <c r="L407" i="13"/>
  <c r="L403" i="13"/>
  <c r="M409" i="13"/>
  <c r="M405" i="13"/>
  <c r="M401" i="13"/>
  <c r="N407" i="13"/>
  <c r="N403" i="13"/>
  <c r="H423" i="13"/>
  <c r="H419" i="13"/>
  <c r="H424" i="13"/>
  <c r="L422" i="13"/>
  <c r="L418" i="13"/>
  <c r="M424" i="13"/>
  <c r="M420" i="13"/>
  <c r="M416" i="13"/>
  <c r="N422" i="13"/>
  <c r="N418" i="13"/>
  <c r="I424" i="13"/>
  <c r="H390" i="13"/>
  <c r="H386" i="13"/>
  <c r="I392" i="13"/>
  <c r="I388" i="13"/>
  <c r="I384" i="13"/>
  <c r="K392" i="13"/>
  <c r="K388" i="13"/>
  <c r="K384" i="13"/>
  <c r="L390" i="13"/>
  <c r="L386" i="13"/>
  <c r="T353" i="13" a="1"/>
  <c r="T353" i="13" s="1"/>
  <c r="U354" i="13" a="1"/>
  <c r="U354" i="13" s="1"/>
  <c r="T357" i="13" a="1"/>
  <c r="T357" i="13" s="1"/>
  <c r="U358" i="13" a="1"/>
  <c r="U358" i="13" s="1"/>
  <c r="T361" i="13" a="1"/>
  <c r="T361" i="13" s="1"/>
  <c r="U362" i="13" a="1"/>
  <c r="U362" i="13" s="1"/>
  <c r="U352" i="13" a="1"/>
  <c r="U352" i="13" s="1"/>
  <c r="U353" i="13" a="1"/>
  <c r="U353" i="13" s="1"/>
  <c r="T356" i="13" a="1"/>
  <c r="T356" i="13" s="1"/>
  <c r="U357" i="13" a="1"/>
  <c r="U357" i="13" s="1"/>
  <c r="T360" i="13" a="1"/>
  <c r="T360" i="13" s="1"/>
  <c r="U361" i="13" a="1"/>
  <c r="U361" i="13" s="1"/>
  <c r="T352" i="13" a="1"/>
  <c r="T352" i="13" s="1"/>
  <c r="T354" i="13" a="1"/>
  <c r="T354" i="13" s="1"/>
  <c r="T358" i="13" a="1"/>
  <c r="T358" i="13" s="1"/>
  <c r="T362" i="13" a="1"/>
  <c r="T362" i="13" s="1"/>
  <c r="T355" i="13" a="1"/>
  <c r="T355" i="13" s="1"/>
  <c r="U356" i="13" a="1"/>
  <c r="U356" i="13" s="1"/>
  <c r="T359" i="13" a="1"/>
  <c r="T359" i="13" s="1"/>
  <c r="U360" i="13" a="1"/>
  <c r="U360" i="13" s="1"/>
  <c r="T363" i="13" a="1"/>
  <c r="T363" i="13" s="1"/>
  <c r="U355" i="13" a="1"/>
  <c r="U355" i="13" s="1"/>
  <c r="U359" i="13" a="1"/>
  <c r="U359" i="13" s="1"/>
  <c r="U363" i="13" a="1"/>
  <c r="U363" i="13" s="1"/>
  <c r="U325" i="13" a="1"/>
  <c r="U325" i="13" s="1"/>
  <c r="U329" i="13" a="1"/>
  <c r="U329" i="13" s="1"/>
  <c r="U333" i="13" a="1"/>
  <c r="U333" i="13" s="1"/>
  <c r="T325" i="13" a="1"/>
  <c r="T325" i="13" s="1"/>
  <c r="T329" i="13" a="1"/>
  <c r="T329" i="13" s="1"/>
  <c r="T333" i="13" a="1"/>
  <c r="T333" i="13" s="1"/>
  <c r="T330" i="13" a="1"/>
  <c r="T330" i="13" s="1"/>
  <c r="U326" i="13" a="1"/>
  <c r="U326" i="13" s="1"/>
  <c r="U330" i="13" a="1"/>
  <c r="U330" i="13" s="1"/>
  <c r="U334" i="13" a="1"/>
  <c r="U334" i="13" s="1"/>
  <c r="T326" i="13" a="1"/>
  <c r="T326" i="13" s="1"/>
  <c r="T334" i="13" a="1"/>
  <c r="T334" i="13" s="1"/>
  <c r="T328" i="13" a="1"/>
  <c r="T328" i="13" s="1"/>
  <c r="T324" i="13" a="1"/>
  <c r="T324" i="13" s="1"/>
  <c r="U327" i="13" a="1"/>
  <c r="U327" i="13" s="1"/>
  <c r="U331" i="13" a="1"/>
  <c r="U331" i="13" s="1"/>
  <c r="U335" i="13" a="1"/>
  <c r="U335" i="13" s="1"/>
  <c r="T327" i="13" a="1"/>
  <c r="T327" i="13" s="1"/>
  <c r="T331" i="13" a="1"/>
  <c r="T331" i="13" s="1"/>
  <c r="T335" i="13" a="1"/>
  <c r="T335" i="13" s="1"/>
  <c r="U328" i="13" a="1"/>
  <c r="U328" i="13" s="1"/>
  <c r="U332" i="13" a="1"/>
  <c r="U332" i="13" s="1"/>
  <c r="U324" i="13" a="1"/>
  <c r="U324" i="13" s="1"/>
  <c r="T332" i="13" a="1"/>
  <c r="T332" i="13" s="1"/>
  <c r="AC325" i="13" a="1"/>
  <c r="AC325" i="13" s="1"/>
  <c r="AC327" i="13" a="1"/>
  <c r="AC327" i="13" s="1"/>
  <c r="AB329" i="13" a="1"/>
  <c r="AB329" i="13" s="1"/>
  <c r="AC330" i="13" a="1"/>
  <c r="AC330" i="13" s="1"/>
  <c r="AC332" i="13" a="1"/>
  <c r="AC332" i="13" s="1"/>
  <c r="AB334" i="13" a="1"/>
  <c r="AB334" i="13" s="1"/>
  <c r="AC324" i="13" a="1"/>
  <c r="AC324" i="13" s="1"/>
  <c r="AB326" i="13" a="1"/>
  <c r="AB326" i="13" s="1"/>
  <c r="AC329" i="13" a="1"/>
  <c r="AC329" i="13" s="1"/>
  <c r="AB331" i="13" a="1"/>
  <c r="AB331" i="13" s="1"/>
  <c r="AB333" i="13" a="1"/>
  <c r="AB333" i="13" s="1"/>
  <c r="AC334" i="13" a="1"/>
  <c r="AC334" i="13" s="1"/>
  <c r="AB324" i="13" a="1"/>
  <c r="AB324" i="13" s="1"/>
  <c r="AB332" i="13" a="1"/>
  <c r="AB332" i="13" s="1"/>
  <c r="AC326" i="13" a="1"/>
  <c r="AC326" i="13" s="1"/>
  <c r="AB328" i="13" a="1"/>
  <c r="AB328" i="13" s="1"/>
  <c r="AC331" i="13" a="1"/>
  <c r="AC331" i="13" s="1"/>
  <c r="AC333" i="13" a="1"/>
  <c r="AC333" i="13" s="1"/>
  <c r="AB335" i="13" a="1"/>
  <c r="AB335" i="13" s="1"/>
  <c r="AB325" i="13" a="1"/>
  <c r="AB325" i="13" s="1"/>
  <c r="AB327" i="13" a="1"/>
  <c r="AB327" i="13" s="1"/>
  <c r="AC328" i="13" a="1"/>
  <c r="AC328" i="13" s="1"/>
  <c r="AB330" i="13" a="1"/>
  <c r="AB330" i="13" s="1"/>
  <c r="AC335" i="13" a="1"/>
  <c r="AC335" i="13" s="1"/>
  <c r="V307" i="13"/>
  <c r="V300" i="13"/>
  <c r="V305" i="13"/>
  <c r="V303" i="13"/>
  <c r="V302" i="13"/>
  <c r="V301" i="13"/>
  <c r="V299" i="13"/>
  <c r="V304" i="13"/>
  <c r="V306" i="13"/>
  <c r="V308" i="13"/>
  <c r="T282" i="13"/>
  <c r="AC203" i="13"/>
  <c r="AB203" i="13" s="1"/>
  <c r="T203" i="13"/>
  <c r="U203" i="13" s="1"/>
  <c r="U181" i="13" a="1"/>
  <c r="U181" i="13" s="1"/>
  <c r="U182" i="13" a="1"/>
  <c r="U182" i="13" s="1"/>
  <c r="U183" i="13" a="1"/>
  <c r="U183" i="13" s="1"/>
  <c r="U184" i="13" a="1"/>
  <c r="U184" i="13" s="1"/>
  <c r="U185" i="13" a="1"/>
  <c r="U185" i="13" s="1"/>
  <c r="U186" i="13" a="1"/>
  <c r="U186" i="13" s="1"/>
  <c r="U187" i="13" a="1"/>
  <c r="U187" i="13" s="1"/>
  <c r="U188" i="13" a="1"/>
  <c r="U188" i="13" s="1"/>
  <c r="U189" i="13" a="1"/>
  <c r="U189" i="13" s="1"/>
  <c r="U180" i="13" a="1"/>
  <c r="U180" i="13" s="1"/>
  <c r="T181" i="13" a="1"/>
  <c r="T181" i="13" s="1"/>
  <c r="T182" i="13" a="1"/>
  <c r="T182" i="13" s="1"/>
  <c r="T183" i="13" a="1"/>
  <c r="T183" i="13" s="1"/>
  <c r="T184" i="13" a="1"/>
  <c r="T184" i="13" s="1"/>
  <c r="T185" i="13" a="1"/>
  <c r="T185" i="13" s="1"/>
  <c r="T186" i="13" a="1"/>
  <c r="T186" i="13" s="1"/>
  <c r="T187" i="13" a="1"/>
  <c r="T187" i="13" s="1"/>
  <c r="T188" i="13" a="1"/>
  <c r="T188" i="13" s="1"/>
  <c r="T189" i="13" a="1"/>
  <c r="T189" i="13" s="1"/>
  <c r="T180" i="13" a="1"/>
  <c r="T180" i="13" s="1"/>
  <c r="T175" i="13" a="1"/>
  <c r="T175" i="13" s="1"/>
  <c r="S181" i="13"/>
  <c r="S182" i="13"/>
  <c r="S183" i="13"/>
  <c r="S184" i="13"/>
  <c r="S185" i="13"/>
  <c r="S186" i="13"/>
  <c r="S187" i="13"/>
  <c r="S188" i="13"/>
  <c r="S189" i="13"/>
  <c r="S180" i="13"/>
  <c r="T177" i="13" a="1"/>
  <c r="T177" i="13" s="1"/>
  <c r="T176" i="13" a="1"/>
  <c r="T176" i="13" s="1"/>
  <c r="W179" i="13" s="1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78" i="3"/>
  <c r="T145" i="13"/>
  <c r="T144" i="13" a="1"/>
  <c r="T144" i="13" s="1"/>
  <c r="T146" i="13" a="1"/>
  <c r="T146" i="13" s="1"/>
  <c r="T142" i="13" a="1"/>
  <c r="T142" i="13" s="1"/>
  <c r="F194" i="13"/>
  <c r="F186" i="13"/>
  <c r="F187" i="13"/>
  <c r="F188" i="13"/>
  <c r="F189" i="13"/>
  <c r="F190" i="13"/>
  <c r="F191" i="13"/>
  <c r="F192" i="13"/>
  <c r="F193" i="13"/>
  <c r="F185" i="13"/>
  <c r="H182" i="13" a="1"/>
  <c r="H182" i="13" s="1"/>
  <c r="H181" i="13" a="1"/>
  <c r="H181" i="13" s="1"/>
  <c r="F218" i="13"/>
  <c r="N218" i="13" s="1"/>
  <c r="F219" i="13"/>
  <c r="N219" i="13" s="1"/>
  <c r="F220" i="13"/>
  <c r="M220" i="13" s="1"/>
  <c r="F221" i="13"/>
  <c r="H221" i="13" s="1"/>
  <c r="F222" i="13"/>
  <c r="N222" i="13" s="1"/>
  <c r="F223" i="13"/>
  <c r="N223" i="13" s="1"/>
  <c r="F224" i="13"/>
  <c r="M224" i="13" s="1"/>
  <c r="F225" i="13"/>
  <c r="N225" i="13" s="1"/>
  <c r="F226" i="13"/>
  <c r="N226" i="13" s="1"/>
  <c r="F217" i="13"/>
  <c r="N217" i="13" s="1"/>
  <c r="AD324" i="13" l="1"/>
  <c r="AG324" i="13" s="1"/>
  <c r="X324" i="13"/>
  <c r="AF324" i="13" s="1"/>
  <c r="V324" i="13"/>
  <c r="Y324" i="13" s="1"/>
  <c r="U365" i="13"/>
  <c r="AA352" i="13" s="1"/>
  <c r="U364" i="13"/>
  <c r="Y352" i="13"/>
  <c r="Y353" i="13" s="1"/>
  <c r="T365" i="13"/>
  <c r="AA353" i="13" s="1"/>
  <c r="T364" i="13"/>
  <c r="Y304" i="13"/>
  <c r="W304" i="13"/>
  <c r="X304" i="13"/>
  <c r="X303" i="13"/>
  <c r="Y303" i="13"/>
  <c r="W303" i="13"/>
  <c r="W299" i="13"/>
  <c r="Y299" i="13"/>
  <c r="X299" i="13"/>
  <c r="Y305" i="13"/>
  <c r="W305" i="13"/>
  <c r="X305" i="13"/>
  <c r="Y308" i="13"/>
  <c r="W308" i="13"/>
  <c r="X308" i="13"/>
  <c r="Y301" i="13"/>
  <c r="W301" i="13"/>
  <c r="X301" i="13"/>
  <c r="W300" i="13"/>
  <c r="Y300" i="13"/>
  <c r="X300" i="13"/>
  <c r="X306" i="13"/>
  <c r="Y306" i="13"/>
  <c r="W306" i="13"/>
  <c r="X302" i="13"/>
  <c r="Y302" i="13"/>
  <c r="W302" i="13"/>
  <c r="X307" i="13"/>
  <c r="Y307" i="13"/>
  <c r="W307" i="13"/>
  <c r="T147" i="13"/>
  <c r="V188" i="13"/>
  <c r="V186" i="13"/>
  <c r="V181" i="13"/>
  <c r="V184" i="13"/>
  <c r="V183" i="13"/>
  <c r="V182" i="13"/>
  <c r="V185" i="13"/>
  <c r="V180" i="13"/>
  <c r="V187" i="13"/>
  <c r="V189" i="13"/>
  <c r="G219" i="13"/>
  <c r="M223" i="13"/>
  <c r="I217" i="13"/>
  <c r="K223" i="13"/>
  <c r="M219" i="13"/>
  <c r="K217" i="13"/>
  <c r="G217" i="13"/>
  <c r="I223" i="13"/>
  <c r="K219" i="13"/>
  <c r="G223" i="13"/>
  <c r="I219" i="13"/>
  <c r="M217" i="13"/>
  <c r="H225" i="13"/>
  <c r="J225" i="13"/>
  <c r="J221" i="13"/>
  <c r="L221" i="13"/>
  <c r="N221" i="13"/>
  <c r="G226" i="13"/>
  <c r="G222" i="13"/>
  <c r="G218" i="13"/>
  <c r="H224" i="13"/>
  <c r="H220" i="13"/>
  <c r="I226" i="13"/>
  <c r="I222" i="13"/>
  <c r="I218" i="13"/>
  <c r="J224" i="13"/>
  <c r="J220" i="13"/>
  <c r="K226" i="13"/>
  <c r="K222" i="13"/>
  <c r="K218" i="13"/>
  <c r="L224" i="13"/>
  <c r="L220" i="13"/>
  <c r="M226" i="13"/>
  <c r="M222" i="13"/>
  <c r="M218" i="13"/>
  <c r="N224" i="13"/>
  <c r="N220" i="13"/>
  <c r="G225" i="13"/>
  <c r="G221" i="13"/>
  <c r="H217" i="13"/>
  <c r="H223" i="13"/>
  <c r="H219" i="13"/>
  <c r="I225" i="13"/>
  <c r="I221" i="13"/>
  <c r="J217" i="13"/>
  <c r="J223" i="13"/>
  <c r="J219" i="13"/>
  <c r="K225" i="13"/>
  <c r="K221" i="13"/>
  <c r="L217" i="13"/>
  <c r="L223" i="13"/>
  <c r="L219" i="13"/>
  <c r="M225" i="13"/>
  <c r="M221" i="13"/>
  <c r="L225" i="13"/>
  <c r="G224" i="13"/>
  <c r="G220" i="13"/>
  <c r="H226" i="13"/>
  <c r="H222" i="13"/>
  <c r="H218" i="13"/>
  <c r="I224" i="13"/>
  <c r="I220" i="13"/>
  <c r="J226" i="13"/>
  <c r="J222" i="13"/>
  <c r="J218" i="13"/>
  <c r="K224" i="13"/>
  <c r="K220" i="13"/>
  <c r="L226" i="13"/>
  <c r="L222" i="13"/>
  <c r="L218" i="13"/>
  <c r="F210" i="13"/>
  <c r="K193" i="13" s="1"/>
  <c r="F211" i="13"/>
  <c r="K211" i="13" s="1"/>
  <c r="F203" i="13"/>
  <c r="I203" i="13" s="1"/>
  <c r="F204" i="13"/>
  <c r="M187" i="13" s="1"/>
  <c r="F205" i="13"/>
  <c r="J205" i="13" s="1"/>
  <c r="F206" i="13"/>
  <c r="I189" i="13" s="1"/>
  <c r="F207" i="13"/>
  <c r="I207" i="13" s="1"/>
  <c r="F208" i="13"/>
  <c r="L191" i="13" s="1"/>
  <c r="F209" i="13"/>
  <c r="J209" i="13" s="1"/>
  <c r="F202" i="13"/>
  <c r="J202" i="13" s="1"/>
  <c r="T13" i="13"/>
  <c r="T12" i="13" a="1"/>
  <c r="T12" i="13" s="1"/>
  <c r="H187" i="13" l="1"/>
  <c r="K190" i="13"/>
  <c r="H191" i="13"/>
  <c r="I186" i="13"/>
  <c r="M191" i="13"/>
  <c r="M188" i="13"/>
  <c r="H192" i="13"/>
  <c r="K187" i="13"/>
  <c r="J190" i="13"/>
  <c r="G192" i="13"/>
  <c r="N188" i="13"/>
  <c r="G191" i="13"/>
  <c r="J193" i="13"/>
  <c r="H186" i="13"/>
  <c r="M194" i="13"/>
  <c r="M189" i="13"/>
  <c r="L185" i="13"/>
  <c r="K210" i="13"/>
  <c r="I193" i="13"/>
  <c r="N192" i="13"/>
  <c r="L188" i="13"/>
  <c r="K194" i="13"/>
  <c r="I190" i="13"/>
  <c r="G186" i="13"/>
  <c r="J187" i="13"/>
  <c r="N189" i="13"/>
  <c r="M185" i="13"/>
  <c r="K191" i="13"/>
  <c r="I187" i="13"/>
  <c r="H193" i="13"/>
  <c r="N186" i="13"/>
  <c r="M192" i="13"/>
  <c r="K188" i="13"/>
  <c r="J194" i="13"/>
  <c r="H190" i="13"/>
  <c r="N187" i="13"/>
  <c r="M193" i="13"/>
  <c r="H185" i="13"/>
  <c r="G193" i="13"/>
  <c r="H189" i="13"/>
  <c r="M186" i="13"/>
  <c r="L192" i="13"/>
  <c r="J188" i="13"/>
  <c r="I194" i="13"/>
  <c r="G190" i="13"/>
  <c r="J191" i="13"/>
  <c r="N193" i="13"/>
  <c r="L189" i="13"/>
  <c r="K185" i="13"/>
  <c r="I191" i="13"/>
  <c r="G187" i="13"/>
  <c r="N190" i="13"/>
  <c r="L186" i="13"/>
  <c r="K192" i="13"/>
  <c r="I188" i="13"/>
  <c r="H194" i="13"/>
  <c r="N191" i="13"/>
  <c r="L187" i="13"/>
  <c r="K206" i="13"/>
  <c r="K189" i="13"/>
  <c r="G189" i="13"/>
  <c r="L194" i="13"/>
  <c r="U227" i="13" a="1"/>
  <c r="U227" i="13" s="1"/>
  <c r="U228" i="13" s="1"/>
  <c r="AB198" i="13" a="1"/>
  <c r="AB198" i="13" s="1"/>
  <c r="AB199" i="13" s="1"/>
  <c r="U198" i="13" a="1"/>
  <c r="U198" i="13" s="1"/>
  <c r="U199" i="13" s="1"/>
  <c r="M190" i="13"/>
  <c r="K186" i="13"/>
  <c r="J192" i="13"/>
  <c r="H188" i="13"/>
  <c r="G194" i="13"/>
  <c r="J185" i="13"/>
  <c r="L193" i="13"/>
  <c r="J189" i="13"/>
  <c r="I185" i="13"/>
  <c r="G185" i="13"/>
  <c r="N194" i="13"/>
  <c r="L190" i="13"/>
  <c r="J186" i="13"/>
  <c r="I192" i="13"/>
  <c r="G188" i="13"/>
  <c r="N185" i="13"/>
  <c r="T15" i="13"/>
  <c r="H203" i="13"/>
  <c r="J210" i="13"/>
  <c r="G202" i="13"/>
  <c r="W185" i="13"/>
  <c r="X185" i="13"/>
  <c r="Y185" i="13"/>
  <c r="W181" i="13"/>
  <c r="X181" i="13"/>
  <c r="Y181" i="13"/>
  <c r="Y180" i="13"/>
  <c r="X180" i="13"/>
  <c r="W184" i="13"/>
  <c r="Y184" i="13"/>
  <c r="X184" i="13"/>
  <c r="W189" i="13"/>
  <c r="Y189" i="13"/>
  <c r="X189" i="13"/>
  <c r="W182" i="13"/>
  <c r="Y182" i="13"/>
  <c r="X182" i="13"/>
  <c r="W186" i="13"/>
  <c r="Y186" i="13"/>
  <c r="X186" i="13"/>
  <c r="W187" i="13"/>
  <c r="Y187" i="13"/>
  <c r="X187" i="13"/>
  <c r="Y183" i="13"/>
  <c r="X183" i="13"/>
  <c r="W188" i="13"/>
  <c r="Y188" i="13"/>
  <c r="X188" i="13"/>
  <c r="W180" i="13"/>
  <c r="W183" i="13"/>
  <c r="H205" i="13"/>
  <c r="H210" i="13"/>
  <c r="K202" i="13"/>
  <c r="G210" i="13"/>
  <c r="I202" i="13"/>
  <c r="I210" i="13"/>
  <c r="I205" i="13"/>
  <c r="J206" i="13"/>
  <c r="M208" i="13"/>
  <c r="N208" i="13"/>
  <c r="L208" i="13"/>
  <c r="N204" i="13"/>
  <c r="L204" i="13"/>
  <c r="M204" i="13"/>
  <c r="K204" i="13"/>
  <c r="M207" i="13"/>
  <c r="N207" i="13"/>
  <c r="L207" i="13"/>
  <c r="M203" i="13"/>
  <c r="N203" i="13"/>
  <c r="L203" i="13"/>
  <c r="G211" i="13"/>
  <c r="G207" i="13"/>
  <c r="G203" i="13"/>
  <c r="H204" i="13"/>
  <c r="H209" i="13"/>
  <c r="I208" i="13"/>
  <c r="I204" i="13"/>
  <c r="I209" i="13"/>
  <c r="K207" i="13"/>
  <c r="K203" i="13"/>
  <c r="G206" i="13"/>
  <c r="H202" i="13"/>
  <c r="J208" i="13"/>
  <c r="J204" i="13"/>
  <c r="G208" i="13"/>
  <c r="G204" i="13"/>
  <c r="K208" i="13"/>
  <c r="N202" i="13"/>
  <c r="L202" i="13"/>
  <c r="M202" i="13"/>
  <c r="N206" i="13"/>
  <c r="L206" i="13"/>
  <c r="M206" i="13"/>
  <c r="M211" i="13"/>
  <c r="N211" i="13"/>
  <c r="L211" i="13"/>
  <c r="H208" i="13"/>
  <c r="N209" i="13"/>
  <c r="L209" i="13"/>
  <c r="M209" i="13"/>
  <c r="N205" i="13"/>
  <c r="L205" i="13"/>
  <c r="M205" i="13"/>
  <c r="L210" i="13"/>
  <c r="N210" i="13"/>
  <c r="M210" i="13"/>
  <c r="G209" i="13"/>
  <c r="G205" i="13"/>
  <c r="H206" i="13"/>
  <c r="H211" i="13"/>
  <c r="H207" i="13"/>
  <c r="I206" i="13"/>
  <c r="I211" i="13"/>
  <c r="J211" i="13"/>
  <c r="J207" i="13"/>
  <c r="J203" i="13"/>
  <c r="K209" i="13"/>
  <c r="K205" i="13"/>
  <c r="U76" i="13" a="1"/>
  <c r="U76" i="13" s="1"/>
  <c r="T76" i="13" a="1"/>
  <c r="T76" i="13" s="1"/>
  <c r="U73" i="13" a="1"/>
  <c r="U73" i="13" s="1"/>
  <c r="U70" i="13" a="1"/>
  <c r="U70" i="13" s="1"/>
  <c r="T233" i="13" l="1" a="1"/>
  <c r="T233" i="13" s="1"/>
  <c r="T237" i="13" a="1"/>
  <c r="T237" i="13" s="1"/>
  <c r="T241" i="13" a="1"/>
  <c r="T241" i="13" s="1"/>
  <c r="T234" i="13" a="1"/>
  <c r="T234" i="13" s="1"/>
  <c r="T238" i="13" a="1"/>
  <c r="T238" i="13" s="1"/>
  <c r="T242" i="13" a="1"/>
  <c r="T242" i="13" s="1"/>
  <c r="T236" i="13" a="1"/>
  <c r="T236" i="13" s="1"/>
  <c r="T244" i="13" a="1"/>
  <c r="T244" i="13" s="1"/>
  <c r="T235" i="13" a="1"/>
  <c r="T235" i="13" s="1"/>
  <c r="T239" i="13" a="1"/>
  <c r="T239" i="13" s="1"/>
  <c r="T243" i="13" a="1"/>
  <c r="T243" i="13" s="1"/>
  <c r="T240" i="13" a="1"/>
  <c r="T240" i="13" s="1"/>
  <c r="U234" i="13" a="1"/>
  <c r="U234" i="13" s="1"/>
  <c r="U240" i="13" a="1"/>
  <c r="U240" i="13" s="1"/>
  <c r="U243" i="13" a="1"/>
  <c r="U243" i="13" s="1"/>
  <c r="U206" i="13" a="1"/>
  <c r="U206" i="13" s="1"/>
  <c r="U209" i="13" a="1"/>
  <c r="U209" i="13" s="1"/>
  <c r="U212" i="13" a="1"/>
  <c r="U212" i="13" s="1"/>
  <c r="U215" i="13" a="1"/>
  <c r="U215" i="13" s="1"/>
  <c r="T207" i="13" a="1"/>
  <c r="T207" i="13" s="1"/>
  <c r="T210" i="13" a="1"/>
  <c r="T210" i="13" s="1"/>
  <c r="T213" i="13" a="1"/>
  <c r="T213" i="13" s="1"/>
  <c r="U242" i="13" a="1"/>
  <c r="U242" i="13" s="1"/>
  <c r="U233" i="13" a="1"/>
  <c r="U233" i="13" s="1"/>
  <c r="U208" i="13" a="1"/>
  <c r="U208" i="13" s="1"/>
  <c r="T206" i="13" a="1"/>
  <c r="T206" i="13" s="1"/>
  <c r="T204" i="13" a="1"/>
  <c r="T204" i="13" s="1"/>
  <c r="U235" i="13" a="1"/>
  <c r="U235" i="13" s="1"/>
  <c r="U238" i="13" a="1"/>
  <c r="U238" i="13" s="1"/>
  <c r="U241" i="13" a="1"/>
  <c r="U241" i="13" s="1"/>
  <c r="U210" i="13" a="1"/>
  <c r="U210" i="13" s="1"/>
  <c r="U213" i="13" a="1"/>
  <c r="U213" i="13" s="1"/>
  <c r="U204" i="13" a="1"/>
  <c r="U204" i="13" s="1"/>
  <c r="T208" i="13" a="1"/>
  <c r="T208" i="13" s="1"/>
  <c r="T211" i="13" a="1"/>
  <c r="T211" i="13" s="1"/>
  <c r="T214" i="13" a="1"/>
  <c r="T214" i="13" s="1"/>
  <c r="U237" i="13" a="1"/>
  <c r="U237" i="13" s="1"/>
  <c r="T209" i="13" a="1"/>
  <c r="T209" i="13" s="1"/>
  <c r="U236" i="13" a="1"/>
  <c r="U236" i="13" s="1"/>
  <c r="U239" i="13" a="1"/>
  <c r="U239" i="13" s="1"/>
  <c r="U244" i="13" a="1"/>
  <c r="U244" i="13" s="1"/>
  <c r="U207" i="13" a="1"/>
  <c r="U207" i="13" s="1"/>
  <c r="U214" i="13" a="1"/>
  <c r="U214" i="13" s="1"/>
  <c r="T205" i="13" a="1"/>
  <c r="T205" i="13" s="1"/>
  <c r="T212" i="13" a="1"/>
  <c r="T212" i="13" s="1"/>
  <c r="T215" i="13" a="1"/>
  <c r="T215" i="13" s="1"/>
  <c r="U205" i="13" a="1"/>
  <c r="U205" i="13" s="1"/>
  <c r="U211" i="13" a="1"/>
  <c r="U211" i="13" s="1"/>
  <c r="AC206" i="13" a="1"/>
  <c r="AC206" i="13" s="1"/>
  <c r="AC208" i="13" a="1"/>
  <c r="AC208" i="13" s="1"/>
  <c r="AC210" i="13" a="1"/>
  <c r="AC210" i="13" s="1"/>
  <c r="AC212" i="13" a="1"/>
  <c r="AC212" i="13" s="1"/>
  <c r="AC214" i="13" a="1"/>
  <c r="AC214" i="13" s="1"/>
  <c r="AB204" i="13" a="1"/>
  <c r="AB204" i="13" s="1"/>
  <c r="AB206" i="13" a="1"/>
  <c r="AB206" i="13" s="1"/>
  <c r="AB210" i="13" a="1"/>
  <c r="AB210" i="13" s="1"/>
  <c r="AB212" i="13" a="1"/>
  <c r="AB212" i="13" s="1"/>
  <c r="AC204" i="13" a="1"/>
  <c r="AC204" i="13" s="1"/>
  <c r="AB205" i="13" a="1"/>
  <c r="AB205" i="13" s="1"/>
  <c r="AB207" i="13" a="1"/>
  <c r="AB207" i="13" s="1"/>
  <c r="AB209" i="13" a="1"/>
  <c r="AB209" i="13" s="1"/>
  <c r="AB211" i="13" a="1"/>
  <c r="AB211" i="13" s="1"/>
  <c r="AB213" i="13" a="1"/>
  <c r="AB213" i="13" s="1"/>
  <c r="AB215" i="13" a="1"/>
  <c r="AB215" i="13" s="1"/>
  <c r="AC205" i="13" a="1"/>
  <c r="AC205" i="13" s="1"/>
  <c r="AC207" i="13" a="1"/>
  <c r="AC207" i="13" s="1"/>
  <c r="AC209" i="13" a="1"/>
  <c r="AC209" i="13" s="1"/>
  <c r="AC211" i="13" a="1"/>
  <c r="AC211" i="13" s="1"/>
  <c r="AC213" i="13" a="1"/>
  <c r="AC213" i="13" s="1"/>
  <c r="AC215" i="13" a="1"/>
  <c r="AC215" i="13" s="1"/>
  <c r="AB208" i="13" a="1"/>
  <c r="AB208" i="13" s="1"/>
  <c r="AB214" i="13" a="1"/>
  <c r="AB214" i="13" s="1"/>
  <c r="AB49" i="13" a="1"/>
  <c r="AB49" i="13" s="1"/>
  <c r="AB48" i="13" a="1"/>
  <c r="AB48" i="13" s="1"/>
  <c r="AB45" i="13" a="1"/>
  <c r="AB45" i="13" s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224" i="1"/>
  <c r="U49" i="13" a="1"/>
  <c r="U49" i="13" s="1"/>
  <c r="U48" i="13" a="1"/>
  <c r="U48" i="13" s="1"/>
  <c r="U45" i="13" a="1"/>
  <c r="U45" i="13" s="1"/>
  <c r="T14" i="13" a="1"/>
  <c r="T14" i="13" s="1"/>
  <c r="T11" i="13" a="1"/>
  <c r="T11" i="13" s="1"/>
  <c r="T10" i="13" a="1"/>
  <c r="T10" i="13" s="1"/>
  <c r="H9" i="14" a="1"/>
  <c r="H9" i="14" s="1"/>
  <c r="U30" i="13" a="1"/>
  <c r="U30" i="13" s="1"/>
  <c r="U31" i="13" a="1"/>
  <c r="U31" i="13" s="1"/>
  <c r="U32" i="13" a="1"/>
  <c r="U32" i="13" s="1"/>
  <c r="U33" i="13" a="1"/>
  <c r="U33" i="13" s="1"/>
  <c r="U34" i="13" a="1"/>
  <c r="U34" i="13" s="1"/>
  <c r="U35" i="13" a="1"/>
  <c r="U35" i="13" s="1"/>
  <c r="U36" i="13" a="1"/>
  <c r="U36" i="13" s="1"/>
  <c r="U37" i="13" a="1"/>
  <c r="U37" i="13" s="1"/>
  <c r="U38" i="13" a="1"/>
  <c r="U38" i="13" s="1"/>
  <c r="T24" i="13" a="1"/>
  <c r="T24" i="13" s="1"/>
  <c r="U29" i="13" a="1"/>
  <c r="U29" i="13" s="1"/>
  <c r="S30" i="13"/>
  <c r="S31" i="13"/>
  <c r="S32" i="13"/>
  <c r="S33" i="13"/>
  <c r="S34" i="13"/>
  <c r="S35" i="13"/>
  <c r="S36" i="13"/>
  <c r="S37" i="13"/>
  <c r="S38" i="13"/>
  <c r="S29" i="13"/>
  <c r="T25" i="13" a="1"/>
  <c r="T25" i="13" s="1"/>
  <c r="W28" i="13" s="1"/>
  <c r="H88" i="13" a="1"/>
  <c r="H88" i="13" s="1"/>
  <c r="T26" i="13" a="1"/>
  <c r="T26" i="13" s="1"/>
  <c r="H89" i="13" a="1"/>
  <c r="H89" i="13" s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84" i="1"/>
  <c r="H85" i="1"/>
  <c r="H86" i="1"/>
  <c r="H87" i="1"/>
  <c r="H88" i="1"/>
  <c r="H83" i="1"/>
  <c r="F93" i="13"/>
  <c r="F94" i="13"/>
  <c r="F95" i="13"/>
  <c r="F96" i="13"/>
  <c r="F97" i="13"/>
  <c r="F98" i="13"/>
  <c r="F99" i="13"/>
  <c r="F100" i="13"/>
  <c r="F101" i="13"/>
  <c r="F92" i="13"/>
  <c r="F121" i="13"/>
  <c r="G121" i="13" s="1"/>
  <c r="F122" i="13"/>
  <c r="G122" i="13" s="1"/>
  <c r="F123" i="13"/>
  <c r="G123" i="13" s="1"/>
  <c r="F124" i="13"/>
  <c r="G124" i="13" s="1"/>
  <c r="F125" i="13"/>
  <c r="G125" i="13" s="1"/>
  <c r="F126" i="13"/>
  <c r="G126" i="13" s="1"/>
  <c r="F127" i="13"/>
  <c r="G127" i="13" s="1"/>
  <c r="F128" i="13"/>
  <c r="G128" i="13" s="1"/>
  <c r="F129" i="13"/>
  <c r="G129" i="13" s="1"/>
  <c r="F120" i="13"/>
  <c r="G120" i="13" s="1"/>
  <c r="F107" i="13"/>
  <c r="L107" i="13" s="1"/>
  <c r="F108" i="13"/>
  <c r="K108" i="13" s="1"/>
  <c r="F109" i="13"/>
  <c r="K109" i="13" s="1"/>
  <c r="F110" i="13"/>
  <c r="J110" i="13" s="1"/>
  <c r="F111" i="13"/>
  <c r="J111" i="13" s="1"/>
  <c r="F112" i="13"/>
  <c r="K112" i="13" s="1"/>
  <c r="F113" i="13"/>
  <c r="K113" i="13" s="1"/>
  <c r="F114" i="13"/>
  <c r="J114" i="13" s="1"/>
  <c r="F115" i="13"/>
  <c r="J115" i="13" s="1"/>
  <c r="F106" i="13"/>
  <c r="AN74" i="13" l="1" a="1"/>
  <c r="AN74" i="13" s="1"/>
  <c r="AN75" i="13" s="1"/>
  <c r="AU46" i="13" a="1"/>
  <c r="AU46" i="13" s="1"/>
  <c r="AN46" i="13" a="1"/>
  <c r="AN46" i="13" s="1"/>
  <c r="U46" i="13" a="1"/>
  <c r="U46" i="13" s="1"/>
  <c r="U47" i="13" s="1"/>
  <c r="Y233" i="13"/>
  <c r="Y234" i="13" s="1"/>
  <c r="D12" i="14" a="1"/>
  <c r="D12" i="14" s="1"/>
  <c r="U246" i="13"/>
  <c r="AA233" i="13" s="1"/>
  <c r="U245" i="13"/>
  <c r="T245" i="13"/>
  <c r="T246" i="13"/>
  <c r="AA234" i="13" s="1"/>
  <c r="X204" i="13"/>
  <c r="AF204" i="13" s="1"/>
  <c r="V204" i="13"/>
  <c r="Y204" i="13" s="1"/>
  <c r="K106" i="13"/>
  <c r="G92" i="13"/>
  <c r="D14" i="14" a="1"/>
  <c r="D14" i="14" s="1"/>
  <c r="D15" i="14" a="1"/>
  <c r="D15" i="14" s="1"/>
  <c r="D11" i="14" a="1"/>
  <c r="D11" i="14" s="1"/>
  <c r="D13" i="14" a="1"/>
  <c r="D13" i="14" s="1"/>
  <c r="U71" i="13" a="1"/>
  <c r="U71" i="13" s="1"/>
  <c r="U72" i="13" s="1"/>
  <c r="AB46" i="13" a="1"/>
  <c r="AB46" i="13" s="1"/>
  <c r="AC51" i="13"/>
  <c r="AB51" i="13" s="1"/>
  <c r="T51" i="13"/>
  <c r="U51" i="13" s="1"/>
  <c r="L100" i="13"/>
  <c r="L96" i="13"/>
  <c r="L108" i="13"/>
  <c r="L115" i="13"/>
  <c r="L111" i="13"/>
  <c r="L99" i="13"/>
  <c r="L95" i="13"/>
  <c r="L114" i="13"/>
  <c r="L110" i="13"/>
  <c r="L92" i="13"/>
  <c r="L98" i="13"/>
  <c r="L94" i="13"/>
  <c r="L112" i="13"/>
  <c r="L113" i="13"/>
  <c r="L109" i="13"/>
  <c r="L101" i="13"/>
  <c r="L97" i="13"/>
  <c r="L93" i="13"/>
  <c r="I107" i="13"/>
  <c r="H108" i="13"/>
  <c r="G115" i="13"/>
  <c r="K115" i="13"/>
  <c r="J123" i="13"/>
  <c r="I111" i="13"/>
  <c r="G111" i="13"/>
  <c r="H127" i="13"/>
  <c r="L122" i="13"/>
  <c r="H95" i="13"/>
  <c r="H99" i="13"/>
  <c r="G98" i="13"/>
  <c r="H123" i="13"/>
  <c r="K126" i="13"/>
  <c r="J96" i="13"/>
  <c r="G94" i="13"/>
  <c r="J127" i="13"/>
  <c r="K96" i="13"/>
  <c r="H113" i="13"/>
  <c r="H109" i="13"/>
  <c r="K111" i="13"/>
  <c r="G97" i="13"/>
  <c r="G93" i="13"/>
  <c r="H107" i="13"/>
  <c r="H112" i="13"/>
  <c r="H120" i="13"/>
  <c r="H126" i="13"/>
  <c r="H122" i="13"/>
  <c r="I128" i="13"/>
  <c r="I124" i="13"/>
  <c r="J120" i="13"/>
  <c r="J126" i="13"/>
  <c r="J122" i="13"/>
  <c r="L121" i="13"/>
  <c r="K129" i="13"/>
  <c r="K125" i="13"/>
  <c r="H92" i="13"/>
  <c r="H98" i="13"/>
  <c r="H94" i="13"/>
  <c r="I100" i="13"/>
  <c r="I96" i="13"/>
  <c r="J92" i="13"/>
  <c r="J95" i="13"/>
  <c r="J100" i="13"/>
  <c r="K95" i="13"/>
  <c r="K100" i="13"/>
  <c r="I121" i="13"/>
  <c r="K121" i="13"/>
  <c r="K97" i="13"/>
  <c r="G107" i="13"/>
  <c r="J113" i="13"/>
  <c r="K107" i="13"/>
  <c r="G100" i="13"/>
  <c r="G96" i="13"/>
  <c r="H115" i="13"/>
  <c r="H111" i="13"/>
  <c r="H129" i="13"/>
  <c r="H125" i="13"/>
  <c r="H121" i="13"/>
  <c r="I127" i="13"/>
  <c r="I123" i="13"/>
  <c r="J129" i="13"/>
  <c r="J125" i="13"/>
  <c r="J121" i="13"/>
  <c r="K120" i="13"/>
  <c r="K128" i="13"/>
  <c r="K124" i="13"/>
  <c r="H101" i="13"/>
  <c r="H97" i="13"/>
  <c r="H93" i="13"/>
  <c r="I99" i="13"/>
  <c r="I95" i="13"/>
  <c r="J98" i="13"/>
  <c r="J94" i="13"/>
  <c r="J99" i="13"/>
  <c r="K94" i="13"/>
  <c r="K99" i="13"/>
  <c r="G101" i="13"/>
  <c r="AM38" i="13" s="1" a="1"/>
  <c r="AM38" i="13" s="1"/>
  <c r="AO38" i="13" s="1"/>
  <c r="I129" i="13"/>
  <c r="I125" i="13"/>
  <c r="I101" i="13"/>
  <c r="I97" i="13"/>
  <c r="I93" i="13"/>
  <c r="J101" i="13"/>
  <c r="K101" i="13"/>
  <c r="I115" i="13"/>
  <c r="J109" i="13"/>
  <c r="G99" i="13"/>
  <c r="AM36" i="13" s="1" a="1"/>
  <c r="AM36" i="13" s="1"/>
  <c r="AO36" i="13" s="1"/>
  <c r="G95" i="13"/>
  <c r="H106" i="13"/>
  <c r="H114" i="13"/>
  <c r="H110" i="13"/>
  <c r="H128" i="13"/>
  <c r="H124" i="13"/>
  <c r="I120" i="13"/>
  <c r="I126" i="13"/>
  <c r="I122" i="13"/>
  <c r="J128" i="13"/>
  <c r="J124" i="13"/>
  <c r="L120" i="13"/>
  <c r="K122" i="13"/>
  <c r="K127" i="13"/>
  <c r="K123" i="13"/>
  <c r="H100" i="13"/>
  <c r="H96" i="13"/>
  <c r="I92" i="13"/>
  <c r="I98" i="13"/>
  <c r="I94" i="13"/>
  <c r="J97" i="13"/>
  <c r="J93" i="13"/>
  <c r="K92" i="13"/>
  <c r="K93" i="13"/>
  <c r="K98" i="13"/>
  <c r="G114" i="13"/>
  <c r="G110" i="13"/>
  <c r="I114" i="13"/>
  <c r="I110" i="13"/>
  <c r="J106" i="13"/>
  <c r="J112" i="13"/>
  <c r="J108" i="13"/>
  <c r="K114" i="13"/>
  <c r="K110" i="13"/>
  <c r="L106" i="13"/>
  <c r="G113" i="13"/>
  <c r="G109" i="13"/>
  <c r="I113" i="13"/>
  <c r="I109" i="13"/>
  <c r="J107" i="13"/>
  <c r="G106" i="13"/>
  <c r="G112" i="13"/>
  <c r="G108" i="13"/>
  <c r="I106" i="13"/>
  <c r="I112" i="13"/>
  <c r="I108" i="13"/>
  <c r="AM32" i="13" l="1" a="1"/>
  <c r="AM32" i="13" s="1"/>
  <c r="AM81" i="13" a="1"/>
  <c r="AM81" i="13" s="1"/>
  <c r="AM84" i="13" a="1"/>
  <c r="AM84" i="13" s="1"/>
  <c r="AM89" i="13" a="1"/>
  <c r="AM89" i="13" s="1"/>
  <c r="AN81" i="13" a="1"/>
  <c r="AN81" i="13" s="1"/>
  <c r="AN84" i="13" a="1"/>
  <c r="AN84" i="13" s="1"/>
  <c r="AN89" i="13" a="1"/>
  <c r="AN89" i="13" s="1"/>
  <c r="AM82" i="13" a="1"/>
  <c r="AM82" i="13" s="1"/>
  <c r="AM90" i="13" a="1"/>
  <c r="AM90" i="13" s="1"/>
  <c r="AN87" i="13" a="1"/>
  <c r="AN87" i="13" s="1"/>
  <c r="AM83" i="13" a="1"/>
  <c r="AM83" i="13" s="1"/>
  <c r="AM80" i="13" a="1"/>
  <c r="AM80" i="13" s="1"/>
  <c r="AM87" i="13" a="1"/>
  <c r="AM87" i="13" s="1"/>
  <c r="AN82" i="13" a="1"/>
  <c r="AN82" i="13" s="1"/>
  <c r="AN90" i="13" a="1"/>
  <c r="AN90" i="13" s="1"/>
  <c r="AN86" i="13" a="1"/>
  <c r="AN86" i="13" s="1"/>
  <c r="AM85" i="13" a="1"/>
  <c r="AM85" i="13" s="1"/>
  <c r="AM88" i="13" a="1"/>
  <c r="AM88" i="13" s="1"/>
  <c r="AM91" i="13" a="1"/>
  <c r="AM91" i="13" s="1"/>
  <c r="AN85" i="13" a="1"/>
  <c r="AN85" i="13" s="1"/>
  <c r="AN88" i="13" a="1"/>
  <c r="AN88" i="13" s="1"/>
  <c r="AN91" i="13" a="1"/>
  <c r="AN91" i="13" s="1"/>
  <c r="AM86" i="13" a="1"/>
  <c r="AM86" i="13" s="1"/>
  <c r="AN83" i="13" a="1"/>
  <c r="AN83" i="13" s="1"/>
  <c r="AN80" i="13" a="1"/>
  <c r="AN80" i="13" s="1"/>
  <c r="AM37" i="13" a="1"/>
  <c r="AM37" i="13" s="1"/>
  <c r="AO37" i="13" s="1"/>
  <c r="AM31" i="13" a="1"/>
  <c r="AM31" i="13" s="1"/>
  <c r="AO31" i="13" s="1"/>
  <c r="AM35" i="13" a="1"/>
  <c r="AM35" i="13" s="1"/>
  <c r="AO35" i="13" s="1"/>
  <c r="AM30" i="13" a="1"/>
  <c r="AM30" i="13" s="1"/>
  <c r="AM33" i="13" a="1"/>
  <c r="AM33" i="13" s="1"/>
  <c r="F15" i="14" s="1" a="1"/>
  <c r="F15" i="14" s="1"/>
  <c r="AM34" i="13" a="1"/>
  <c r="AM34" i="13" s="1"/>
  <c r="AO34" i="13" s="1"/>
  <c r="AM29" i="13" a="1"/>
  <c r="AM29" i="13" s="1"/>
  <c r="AO32" i="13"/>
  <c r="F14" i="14" a="1"/>
  <c r="F14" i="14" s="1"/>
  <c r="U78" i="13" a="1"/>
  <c r="U78" i="13" s="1"/>
  <c r="U81" i="13" a="1"/>
  <c r="U81" i="13" s="1"/>
  <c r="U86" i="13" a="1"/>
  <c r="U86" i="13" s="1"/>
  <c r="U89" i="13" a="1"/>
  <c r="U89" i="13" s="1"/>
  <c r="U80" i="13" a="1"/>
  <c r="U80" i="13" s="1"/>
  <c r="U88" i="13" a="1"/>
  <c r="U88" i="13" s="1"/>
  <c r="U79" i="13" a="1"/>
  <c r="U79" i="13" s="1"/>
  <c r="U84" i="13" a="1"/>
  <c r="U84" i="13" s="1"/>
  <c r="U87" i="13" a="1"/>
  <c r="U87" i="13" s="1"/>
  <c r="U83" i="13" a="1"/>
  <c r="U83" i="13" s="1"/>
  <c r="U82" i="13" a="1"/>
  <c r="U82" i="13" s="1"/>
  <c r="U85" i="13" a="1"/>
  <c r="U85" i="13" s="1"/>
  <c r="U77" i="13" a="1"/>
  <c r="U77" i="13" s="1"/>
  <c r="U53" i="13" a="1"/>
  <c r="U53" i="13" s="1"/>
  <c r="U56" i="13" a="1"/>
  <c r="U56" i="13" s="1"/>
  <c r="U59" i="13" a="1"/>
  <c r="U59" i="13" s="1"/>
  <c r="U63" i="13" a="1"/>
  <c r="U63" i="13" s="1"/>
  <c r="T57" i="13" a="1"/>
  <c r="T57" i="13" s="1"/>
  <c r="T60" i="13" a="1"/>
  <c r="T60" i="13" s="1"/>
  <c r="T63" i="13" a="1"/>
  <c r="T63" i="13" s="1"/>
  <c r="U54" i="13" a="1"/>
  <c r="U54" i="13" s="1"/>
  <c r="U60" i="13" a="1"/>
  <c r="U60" i="13" s="1"/>
  <c r="U52" i="13" a="1"/>
  <c r="U52" i="13" s="1"/>
  <c r="T55" i="13" a="1"/>
  <c r="T55" i="13" s="1"/>
  <c r="T58" i="13" a="1"/>
  <c r="T58" i="13" s="1"/>
  <c r="T52" i="13" a="1"/>
  <c r="T52" i="13" s="1"/>
  <c r="U55" i="13" a="1"/>
  <c r="U55" i="13" s="1"/>
  <c r="T54" i="13" a="1"/>
  <c r="T54" i="13" s="1"/>
  <c r="T59" i="13" a="1"/>
  <c r="T59" i="13" s="1"/>
  <c r="U57" i="13" a="1"/>
  <c r="U57" i="13" s="1"/>
  <c r="U61" i="13" a="1"/>
  <c r="U61" i="13" s="1"/>
  <c r="T53" i="13" a="1"/>
  <c r="T53" i="13" s="1"/>
  <c r="T56" i="13" a="1"/>
  <c r="T56" i="13" s="1"/>
  <c r="T61" i="13" a="1"/>
  <c r="T61" i="13" s="1"/>
  <c r="U58" i="13" a="1"/>
  <c r="U58" i="13" s="1"/>
  <c r="U62" i="13" a="1"/>
  <c r="U62" i="13" s="1"/>
  <c r="T62" i="13" a="1"/>
  <c r="T62" i="13" s="1"/>
  <c r="T79" i="13" a="1"/>
  <c r="T79" i="13" s="1"/>
  <c r="T84" i="13" a="1"/>
  <c r="T84" i="13" s="1"/>
  <c r="T87" i="13" a="1"/>
  <c r="T87" i="13" s="1"/>
  <c r="T82" i="13" a="1"/>
  <c r="T82" i="13" s="1"/>
  <c r="T85" i="13" a="1"/>
  <c r="T85" i="13" s="1"/>
  <c r="T88" i="13" a="1"/>
  <c r="T88" i="13" s="1"/>
  <c r="T80" i="13" a="1"/>
  <c r="T80" i="13" s="1"/>
  <c r="T83" i="13" a="1"/>
  <c r="T83" i="13" s="1"/>
  <c r="T77" i="13" a="1"/>
  <c r="T77" i="13" s="1"/>
  <c r="T78" i="13" a="1"/>
  <c r="T78" i="13" s="1"/>
  <c r="T81" i="13" a="1"/>
  <c r="T81" i="13" s="1"/>
  <c r="T86" i="13" a="1"/>
  <c r="T86" i="13" s="1"/>
  <c r="T32" i="13" a="1"/>
  <c r="T32" i="13" s="1"/>
  <c r="V32" i="13" s="1"/>
  <c r="AB47" i="13"/>
  <c r="T37" i="13" a="1"/>
  <c r="T37" i="13" s="1"/>
  <c r="V37" i="13" s="1"/>
  <c r="T31" i="13" a="1"/>
  <c r="T31" i="13" s="1"/>
  <c r="T38" i="13" a="1"/>
  <c r="T38" i="13" s="1"/>
  <c r="V38" i="13" s="1"/>
  <c r="T33" i="13" a="1"/>
  <c r="T33" i="13" s="1"/>
  <c r="T34" i="13" a="1"/>
  <c r="T34" i="13" s="1"/>
  <c r="V34" i="13" s="1"/>
  <c r="T30" i="13" a="1"/>
  <c r="T30" i="13" s="1"/>
  <c r="T29" i="13" a="1"/>
  <c r="T29" i="13" s="1"/>
  <c r="T35" i="13" a="1"/>
  <c r="T35" i="13" s="1"/>
  <c r="V35" i="13" s="1"/>
  <c r="T36" i="13" a="1"/>
  <c r="T36" i="13" s="1"/>
  <c r="V36" i="13" s="1"/>
  <c r="F11" i="14" l="1" a="1"/>
  <c r="F11" i="14" s="1"/>
  <c r="F12" i="14" a="1"/>
  <c r="F12" i="14" s="1"/>
  <c r="AN92" i="13"/>
  <c r="AO30" i="13"/>
  <c r="AO33" i="13"/>
  <c r="F13" i="14" a="1"/>
  <c r="F13" i="14" s="1"/>
  <c r="AC53" i="13" a="1"/>
  <c r="AC53" i="13" s="1"/>
  <c r="AC57" i="13" a="1"/>
  <c r="AC57" i="13" s="1"/>
  <c r="AC61" i="13" a="1"/>
  <c r="AC61" i="13" s="1"/>
  <c r="AC55" i="13" a="1"/>
  <c r="AC55" i="13" s="1"/>
  <c r="AC59" i="13" a="1"/>
  <c r="AC59" i="13" s="1"/>
  <c r="AC63" i="13" a="1"/>
  <c r="AC63" i="13" s="1"/>
  <c r="AC56" i="13" a="1"/>
  <c r="AC56" i="13" s="1"/>
  <c r="AC60" i="13" a="1"/>
  <c r="AC60" i="13" s="1"/>
  <c r="AC52" i="13" a="1"/>
  <c r="AC52" i="13" s="1"/>
  <c r="AC54" i="13" a="1"/>
  <c r="AC54" i="13" s="1"/>
  <c r="AC58" i="13" a="1"/>
  <c r="AC58" i="13" s="1"/>
  <c r="AC62" i="13" a="1"/>
  <c r="AC62" i="13" s="1"/>
  <c r="AO29" i="13"/>
  <c r="U90" i="13"/>
  <c r="AA77" i="13" s="1"/>
  <c r="T90" i="13"/>
  <c r="AA78" i="13" s="1"/>
  <c r="AM93" i="13"/>
  <c r="V52" i="13" a="1"/>
  <c r="V52" i="13" s="1"/>
  <c r="Y52" i="13" s="1"/>
  <c r="AR38" i="13"/>
  <c r="AP38" i="13"/>
  <c r="AQ38" i="13"/>
  <c r="AP36" i="13"/>
  <c r="AR36" i="13"/>
  <c r="AQ36" i="13"/>
  <c r="AQ34" i="13"/>
  <c r="AR34" i="13"/>
  <c r="AP34" i="13"/>
  <c r="AP37" i="13"/>
  <c r="AR37" i="13"/>
  <c r="AQ37" i="13"/>
  <c r="AN93" i="13"/>
  <c r="AT80" i="13" s="1"/>
  <c r="AR80" i="13"/>
  <c r="AM92" i="13"/>
  <c r="AP35" i="13"/>
  <c r="AQ35" i="13"/>
  <c r="AR35" i="13"/>
  <c r="AR32" i="13"/>
  <c r="AQ32" i="13"/>
  <c r="AP32" i="13"/>
  <c r="W34" i="13"/>
  <c r="W37" i="13"/>
  <c r="W36" i="13"/>
  <c r="W35" i="13"/>
  <c r="W38" i="13"/>
  <c r="W32" i="13"/>
  <c r="AB53" i="13" a="1"/>
  <c r="AB53" i="13" s="1"/>
  <c r="AB58" i="13" a="1"/>
  <c r="AB58" i="13" s="1"/>
  <c r="AB59" i="13" a="1"/>
  <c r="AB59" i="13" s="1"/>
  <c r="AB60" i="13" a="1"/>
  <c r="AB60" i="13" s="1"/>
  <c r="AB52" i="13" a="1"/>
  <c r="AB52" i="13" s="1"/>
  <c r="AB57" i="13" a="1"/>
  <c r="AB57" i="13" s="1"/>
  <c r="AB62" i="13" a="1"/>
  <c r="AB62" i="13" s="1"/>
  <c r="AB54" i="13" a="1"/>
  <c r="AB54" i="13" s="1"/>
  <c r="AB63" i="13" a="1"/>
  <c r="AB63" i="13" s="1"/>
  <c r="AB55" i="13" a="1"/>
  <c r="AB55" i="13" s="1"/>
  <c r="AB56" i="13" a="1"/>
  <c r="AB56" i="13" s="1"/>
  <c r="AB61" i="13" a="1"/>
  <c r="AB61" i="13" s="1"/>
  <c r="Y77" i="13"/>
  <c r="T89" i="13"/>
  <c r="X36" i="13"/>
  <c r="Y36" i="13"/>
  <c r="Y35" i="13"/>
  <c r="X35" i="13"/>
  <c r="Y38" i="13"/>
  <c r="X38" i="13"/>
  <c r="X32" i="13"/>
  <c r="Y37" i="13"/>
  <c r="X37" i="13"/>
  <c r="Y34" i="13"/>
  <c r="X34" i="13"/>
  <c r="Y32" i="13"/>
  <c r="V31" i="13"/>
  <c r="V29" i="13"/>
  <c r="V30" i="13"/>
  <c r="V33" i="13"/>
  <c r="AR81" i="13" l="1"/>
  <c r="AT81" i="13"/>
  <c r="AR33" i="13"/>
  <c r="L15" i="14" s="1" a="1"/>
  <c r="L15" i="14" s="1"/>
  <c r="AQ33" i="13"/>
  <c r="J15" i="14" s="1" a="1"/>
  <c r="J15" i="14" s="1"/>
  <c r="AP33" i="13"/>
  <c r="H15" i="14" s="1" a="1"/>
  <c r="H15" i="14" s="1"/>
  <c r="AP29" i="13"/>
  <c r="AQ29" i="13"/>
  <c r="AR29" i="13"/>
  <c r="AR30" i="13"/>
  <c r="AQ30" i="13"/>
  <c r="AP30" i="13"/>
  <c r="L14" i="14" a="1"/>
  <c r="L14" i="14" s="1"/>
  <c r="AR31" i="13"/>
  <c r="L13" i="14" s="1" a="1"/>
  <c r="L13" i="14" s="1"/>
  <c r="AP31" i="13"/>
  <c r="H13" i="14" s="1" a="1"/>
  <c r="H13" i="14" s="1"/>
  <c r="AQ31" i="13"/>
  <c r="J13" i="14" s="1" a="1"/>
  <c r="J13" i="14" s="1"/>
  <c r="W33" i="13"/>
  <c r="W29" i="13"/>
  <c r="W30" i="13"/>
  <c r="W31" i="13"/>
  <c r="Y78" i="13"/>
  <c r="AD204" i="13"/>
  <c r="AG204" i="13" s="1"/>
  <c r="AD52" i="13"/>
  <c r="AG52" i="13" s="1"/>
  <c r="X52" i="13"/>
  <c r="AF52" i="13" s="1"/>
  <c r="X33" i="13"/>
  <c r="X30" i="13"/>
  <c r="X31" i="13"/>
  <c r="X29" i="13"/>
  <c r="Y31" i="13"/>
  <c r="Y30" i="13"/>
  <c r="Y33" i="13"/>
  <c r="Y29" i="13"/>
  <c r="L11" i="14" l="1" a="1"/>
  <c r="L11" i="14" s="1"/>
  <c r="J12" i="14" a="1"/>
  <c r="J12" i="14" s="1"/>
  <c r="H12" i="14" a="1"/>
  <c r="H12" i="14" s="1"/>
  <c r="J11" i="14" a="1"/>
  <c r="J11" i="14" s="1"/>
  <c r="H11" i="14" a="1"/>
  <c r="H11" i="14" s="1"/>
  <c r="H14" i="14" a="1"/>
  <c r="H14" i="14" s="1"/>
  <c r="L12" i="14" a="1"/>
  <c r="L12" i="14" s="1"/>
  <c r="J14" i="14" a="1"/>
  <c r="J14" i="14" s="1"/>
  <c r="AU47" i="13"/>
  <c r="AN47" i="13"/>
  <c r="AV52" i="13" l="1" a="1"/>
  <c r="AV52" i="13" s="1"/>
  <c r="AU52" i="13" a="1"/>
  <c r="AU52" i="13" s="1"/>
  <c r="AN55" i="13" a="1"/>
  <c r="AN55" i="13" s="1"/>
  <c r="AN59" i="13" a="1"/>
  <c r="AN59" i="13" s="1"/>
  <c r="AN63" i="13" a="1"/>
  <c r="AN63" i="13" s="1"/>
  <c r="AM55" i="13" a="1"/>
  <c r="AM55" i="13" s="1"/>
  <c r="AM59" i="13" a="1"/>
  <c r="AM59" i="13" s="1"/>
  <c r="AM63" i="13" a="1"/>
  <c r="AM63" i="13" s="1"/>
  <c r="AN58" i="13" a="1"/>
  <c r="AN58" i="13" s="1"/>
  <c r="AM54" i="13" a="1"/>
  <c r="AM54" i="13" s="1"/>
  <c r="AN56" i="13" a="1"/>
  <c r="AN56" i="13" s="1"/>
  <c r="AN60" i="13" a="1"/>
  <c r="AN60" i="13" s="1"/>
  <c r="AN52" i="13" a="1"/>
  <c r="AN52" i="13" s="1"/>
  <c r="AM56" i="13" a="1"/>
  <c r="AM56" i="13" s="1"/>
  <c r="AM60" i="13" a="1"/>
  <c r="AM60" i="13" s="1"/>
  <c r="AM52" i="13" a="1"/>
  <c r="AM52" i="13" s="1"/>
  <c r="AN62" i="13" a="1"/>
  <c r="AN62" i="13" s="1"/>
  <c r="AN53" i="13" a="1"/>
  <c r="AN53" i="13" s="1"/>
  <c r="AN57" i="13" a="1"/>
  <c r="AN57" i="13" s="1"/>
  <c r="AN61" i="13" a="1"/>
  <c r="AN61" i="13" s="1"/>
  <c r="AM53" i="13" a="1"/>
  <c r="AM53" i="13" s="1"/>
  <c r="AM57" i="13" a="1"/>
  <c r="AM57" i="13" s="1"/>
  <c r="AM61" i="13" a="1"/>
  <c r="AM61" i="13" s="1"/>
  <c r="AN54" i="13" a="1"/>
  <c r="AN54" i="13" s="1"/>
  <c r="AM58" i="13" a="1"/>
  <c r="AM58" i="13" s="1"/>
  <c r="AM62" i="13" a="1"/>
  <c r="AM62" i="13" s="1"/>
  <c r="AV53" i="13" a="1"/>
  <c r="AV53" i="13" s="1"/>
  <c r="AV56" i="13" a="1"/>
  <c r="AV56" i="13" s="1"/>
  <c r="AV61" i="13" a="1"/>
  <c r="AV61" i="13" s="1"/>
  <c r="AU53" i="13" a="1"/>
  <c r="AU53" i="13" s="1"/>
  <c r="AU56" i="13" a="1"/>
  <c r="AU56" i="13" s="1"/>
  <c r="AU61" i="13" a="1"/>
  <c r="AU61" i="13" s="1"/>
  <c r="AV63" i="13" a="1"/>
  <c r="AV63" i="13" s="1"/>
  <c r="AU60" i="13" a="1"/>
  <c r="AU60" i="13" s="1"/>
  <c r="AV55" i="13" a="1"/>
  <c r="AV55" i="13" s="1"/>
  <c r="AU58" i="13" a="1"/>
  <c r="AU58" i="13" s="1"/>
  <c r="AV54" i="13" a="1"/>
  <c r="AV54" i="13" s="1"/>
  <c r="AV59" i="13" a="1"/>
  <c r="AV59" i="13" s="1"/>
  <c r="AV62" i="13" a="1"/>
  <c r="AV62" i="13" s="1"/>
  <c r="AU54" i="13" a="1"/>
  <c r="AU54" i="13" s="1"/>
  <c r="AU59" i="13" a="1"/>
  <c r="AU59" i="13" s="1"/>
  <c r="AU62" i="13" a="1"/>
  <c r="AU62" i="13" s="1"/>
  <c r="AV57" i="13" a="1"/>
  <c r="AV57" i="13" s="1"/>
  <c r="AV60" i="13" a="1"/>
  <c r="AV60" i="13" s="1"/>
  <c r="AU57" i="13" a="1"/>
  <c r="AU57" i="13" s="1"/>
  <c r="AU63" i="13" a="1"/>
  <c r="AU63" i="13" s="1"/>
  <c r="AV58" i="13" a="1"/>
  <c r="AV58" i="13" s="1"/>
  <c r="AU55" i="13" a="1"/>
  <c r="AU55" i="13" s="1"/>
  <c r="AQ55" i="13" l="1"/>
  <c r="AW52" i="13"/>
  <c r="AZ52" i="13" s="1"/>
  <c r="AO52" i="13" a="1"/>
  <c r="AO52" i="13" s="1"/>
  <c r="AR52" i="13" s="1"/>
  <c r="AQ52" i="13" l="1"/>
  <c r="AY52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<sst xmlns="http://schemas.openxmlformats.org/spreadsheetml/2006/main" count="17988" uniqueCount="710">
  <si>
    <t>Brandname</t>
  </si>
  <si>
    <t>Index</t>
  </si>
  <si>
    <t>HG</t>
  </si>
  <si>
    <t>BAYER</t>
  </si>
  <si>
    <t>LUXAN</t>
  </si>
  <si>
    <t>ECOSTYLE</t>
  </si>
  <si>
    <t>PROTECT HOME</t>
  </si>
  <si>
    <t>BSI</t>
  </si>
  <si>
    <t>POKON</t>
  </si>
  <si>
    <t>COMPO</t>
  </si>
  <si>
    <t>EUROM</t>
  </si>
  <si>
    <t>DCM</t>
  </si>
  <si>
    <t>KB</t>
  </si>
  <si>
    <t>DOCTOR CLEAN</t>
  </si>
  <si>
    <t>WEITECH</t>
  </si>
  <si>
    <t>BLUE WONDER</t>
  </si>
  <si>
    <t>AEROXON</t>
  </si>
  <si>
    <t>ISOTRONIC</t>
  </si>
  <si>
    <t>UNBRANDED</t>
  </si>
  <si>
    <t>SWISSINNO</t>
  </si>
  <si>
    <t>TALEN TOOLS</t>
  </si>
  <si>
    <t>BEAPHAR</t>
  </si>
  <si>
    <t>SHOOAWAY</t>
  </si>
  <si>
    <t>PROGARDEN</t>
  </si>
  <si>
    <t>TRADEBRAND</t>
  </si>
  <si>
    <t>NATURE</t>
  </si>
  <si>
    <t>ECOKUUR</t>
  </si>
  <si>
    <t>WINDHAGER</t>
  </si>
  <si>
    <t>DENKA</t>
  </si>
  <si>
    <t>MUSKIL</t>
  </si>
  <si>
    <t>INSECT PROTECT</t>
  </si>
  <si>
    <t>OMNI CLEAR</t>
  </si>
  <si>
    <t>GUARD'N CARE</t>
  </si>
  <si>
    <t>SOLABIOL</t>
  </si>
  <si>
    <t>SILVA</t>
  </si>
  <si>
    <t>VAPONA</t>
  </si>
  <si>
    <t>ESSCHERT DESIGN</t>
  </si>
  <si>
    <t>MACROVET</t>
  </si>
  <si>
    <t>FINION</t>
  </si>
  <si>
    <t>EDIALUX</t>
  </si>
  <si>
    <t>NORTENE</t>
  </si>
  <si>
    <t>VAPET</t>
  </si>
  <si>
    <t>MULLROSE</t>
  </si>
  <si>
    <t>FOETSIE</t>
  </si>
  <si>
    <t>BISON</t>
  </si>
  <si>
    <t>TALPEX</t>
  </si>
  <si>
    <t>VERFIJN</t>
  </si>
  <si>
    <t>ZAPI</t>
  </si>
  <si>
    <t>INSECT-O-CUTOR</t>
  </si>
  <si>
    <t>DEUFA</t>
  </si>
  <si>
    <t>CERTIS</t>
  </si>
  <si>
    <t>HENDRIK JAN DE</t>
  </si>
  <si>
    <t>KNOCK OFF</t>
  </si>
  <si>
    <t>KOOPMAN</t>
  </si>
  <si>
    <t>UBBINK</t>
  </si>
  <si>
    <t>KERBL</t>
  </si>
  <si>
    <t>VERSELE-LAGA</t>
  </si>
  <si>
    <t>MEUWISSEN AGRO</t>
  </si>
  <si>
    <t>ZERO-IN</t>
  </si>
  <si>
    <t>BELGAGRI</t>
  </si>
  <si>
    <t>DELUXA</t>
  </si>
  <si>
    <t>WASPINATOR</t>
  </si>
  <si>
    <t>GARDIGO</t>
  </si>
  <si>
    <t>VCAS</t>
  </si>
  <si>
    <t>BENSON</t>
  </si>
  <si>
    <t>PIRECO</t>
  </si>
  <si>
    <t>FINICON</t>
  </si>
  <si>
    <t>NATURADO</t>
  </si>
  <si>
    <t>ROXASECT</t>
  </si>
  <si>
    <t>GARDMAN</t>
  </si>
  <si>
    <t>MARLUX</t>
  </si>
  <si>
    <t>FRAP</t>
  </si>
  <si>
    <t>AMOS</t>
  </si>
  <si>
    <t>BECO</t>
  </si>
  <si>
    <t>WENKO</t>
  </si>
  <si>
    <t>REDTOP</t>
  </si>
  <si>
    <t>ALECTO</t>
  </si>
  <si>
    <t>FORMULA</t>
  </si>
  <si>
    <t>TOMCAT</t>
  </si>
  <si>
    <t>MYTONNI</t>
  </si>
  <si>
    <t>QUANTIO</t>
  </si>
  <si>
    <t>AA</t>
  </si>
  <si>
    <t>GS GEBRO SALES</t>
  </si>
  <si>
    <t>HELICHEM</t>
  </si>
  <si>
    <t>CONTECH</t>
  </si>
  <si>
    <t>REPPERS</t>
  </si>
  <si>
    <t>RONADA</t>
  </si>
  <si>
    <t>EUROTOOL</t>
  </si>
  <si>
    <t>KOOIJMANS</t>
  </si>
  <si>
    <t>PROLAKO</t>
  </si>
  <si>
    <t>LEGRAND</t>
  </si>
  <si>
    <t>GARDENPLUS</t>
  </si>
  <si>
    <t>CITIN</t>
  </si>
  <si>
    <t>ANT-KILLER</t>
  </si>
  <si>
    <t>FLYING INSECTS</t>
  </si>
  <si>
    <t>RODENTICIDES</t>
  </si>
  <si>
    <t>STONE CLEAR</t>
  </si>
  <si>
    <t>TECHNICAL PRODUCTS</t>
  </si>
  <si>
    <t>CRAWL INSECTS</t>
  </si>
  <si>
    <t>REPELLENTS</t>
  </si>
  <si>
    <t>CULTERRA</t>
  </si>
  <si>
    <t>FLORENTUS</t>
  </si>
  <si>
    <t>CHRYSAL</t>
  </si>
  <si>
    <t>CHV</t>
  </si>
  <si>
    <t>FOR FARMERS</t>
  </si>
  <si>
    <t>PLAGRON</t>
  </si>
  <si>
    <t>SERAMIS</t>
  </si>
  <si>
    <t>FERTIGREEN</t>
  </si>
  <si>
    <t>PARK</t>
  </si>
  <si>
    <t>TOPBUXUS</t>
  </si>
  <si>
    <t>TUINLAND</t>
  </si>
  <si>
    <t>VAM</t>
  </si>
  <si>
    <t>GROENE JAN</t>
  </si>
  <si>
    <t>NATUREN</t>
  </si>
  <si>
    <t>VELDA</t>
  </si>
  <si>
    <t>TRIFERTO</t>
  </si>
  <si>
    <t>BARENBRUG</t>
  </si>
  <si>
    <t>VIVA</t>
  </si>
  <si>
    <t>BIOFLOR</t>
  </si>
  <si>
    <t>WOLF-GARTEN</t>
  </si>
  <si>
    <t>FARMERS HOUSE</t>
  </si>
  <si>
    <t>GROENSELEKT</t>
  </si>
  <si>
    <t>JARDINO</t>
  </si>
  <si>
    <t>CAMELEON</t>
  </si>
  <si>
    <t>VIANO</t>
  </si>
  <si>
    <t>SUBSTRAL</t>
  </si>
  <si>
    <t>CUXIN</t>
  </si>
  <si>
    <t>NEUDORFF</t>
  </si>
  <si>
    <t>ASEF</t>
  </si>
  <si>
    <t>FLEUR AMI</t>
  </si>
  <si>
    <t>AGF</t>
  </si>
  <si>
    <t>LECHUZA</t>
  </si>
  <si>
    <t>DECOR</t>
  </si>
  <si>
    <t>BIOBIZZ</t>
  </si>
  <si>
    <t>VITAX</t>
  </si>
  <si>
    <t>BLUSANA</t>
  </si>
  <si>
    <t>ALL SEASONS</t>
  </si>
  <si>
    <t>GROWTH TECHNOLO</t>
  </si>
  <si>
    <t>SUBSTRAL NATURE</t>
  </si>
  <si>
    <t>EVERGREEN</t>
  </si>
  <si>
    <t>MIRACLE-GRO.</t>
  </si>
  <si>
    <t>GARDENA</t>
  </si>
  <si>
    <t>CULTIVALLEY</t>
  </si>
  <si>
    <t>OSMO</t>
  </si>
  <si>
    <t>EAZY GREEN</t>
  </si>
  <si>
    <t>ARIES</t>
  </si>
  <si>
    <t>PLANTWORKS</t>
  </si>
  <si>
    <t>TERRASAN</t>
  </si>
  <si>
    <t>FLORTIS</t>
  </si>
  <si>
    <t>VEENBAAS</t>
  </si>
  <si>
    <t>Application</t>
  </si>
  <si>
    <t>LAWN</t>
  </si>
  <si>
    <t>GENERAL OUTDOOR</t>
  </si>
  <si>
    <t>SPECIAL OUTDOOR</t>
  </si>
  <si>
    <t>SPECIAL INDOOR</t>
  </si>
  <si>
    <t>GENERAL INDOOR</t>
  </si>
  <si>
    <t>FOOD CUT FLOWER</t>
  </si>
  <si>
    <t>ROUNDUP</t>
  </si>
  <si>
    <t>IMPRESSED</t>
  </si>
  <si>
    <t>PROTECT GARDEN</t>
  </si>
  <si>
    <t>BAYER GARDEN</t>
  </si>
  <si>
    <t>WESTLAND</t>
  </si>
  <si>
    <t>NUFARM</t>
  </si>
  <si>
    <t>PROTEX</t>
  </si>
  <si>
    <t>SB</t>
  </si>
  <si>
    <t>AQUA PLAN</t>
  </si>
  <si>
    <t>MAKHTESHIM-AGAN</t>
  </si>
  <si>
    <t>WEEDKILLER</t>
  </si>
  <si>
    <t>INSECTICIDES</t>
  </si>
  <si>
    <t>SLUG KILLER</t>
  </si>
  <si>
    <t>BIOTECHNICAL</t>
  </si>
  <si>
    <t>FUNGICIDES</t>
  </si>
  <si>
    <t>PLANT STRENGHTENING PRODUCTS</t>
  </si>
  <si>
    <t>TREE WAX</t>
  </si>
  <si>
    <t>SPROUT SUPPRESS</t>
  </si>
  <si>
    <t>CELAFLOR</t>
  </si>
  <si>
    <t>NEXALOTTE</t>
  </si>
  <si>
    <t>CANNA</t>
  </si>
  <si>
    <t>GW</t>
  </si>
  <si>
    <t>GRUNDIG</t>
  </si>
  <si>
    <t>AUTAN</t>
  </si>
  <si>
    <t>EXTERM</t>
  </si>
  <si>
    <t>ZD TRADING</t>
  </si>
  <si>
    <t>KEMO</t>
  </si>
  <si>
    <t>SENCOR</t>
  </si>
  <si>
    <t>PLUSZAP</t>
  </si>
  <si>
    <t>ARDAP</t>
  </si>
  <si>
    <t>HENDI</t>
  </si>
  <si>
    <t>BLAUPUNKT</t>
  </si>
  <si>
    <t>DUUX</t>
  </si>
  <si>
    <t>PEREL</t>
  </si>
  <si>
    <t>SNAPY</t>
  </si>
  <si>
    <t>BEAUTYLIN</t>
  </si>
  <si>
    <t>DOMO</t>
  </si>
  <si>
    <t>LAS</t>
  </si>
  <si>
    <t>EDCO</t>
  </si>
  <si>
    <t>BEGONE</t>
  </si>
  <si>
    <t>FRUIT FLY NINJA</t>
  </si>
  <si>
    <t>TRISTAR</t>
  </si>
  <si>
    <t>NEDIS</t>
  </si>
  <si>
    <t>HEITRONIC</t>
  </si>
  <si>
    <t>PUR LINE</t>
  </si>
  <si>
    <t>LITHOFIN</t>
  </si>
  <si>
    <t>VELLEMAN</t>
  </si>
  <si>
    <t>ALSCHU</t>
  </si>
  <si>
    <t>PEST-STOP</t>
  </si>
  <si>
    <t>RAID</t>
  </si>
  <si>
    <t>LUMISKY</t>
  </si>
  <si>
    <t>RADARCAN</t>
  </si>
  <si>
    <t>EXOCUTOR</t>
  </si>
  <si>
    <t>ZEN'SECT</t>
  </si>
  <si>
    <t>LAVODIA</t>
  </si>
  <si>
    <t>ELECTRIS</t>
  </si>
  <si>
    <t>AKB-CHEMIE</t>
  </si>
  <si>
    <t>MELLERUD</t>
  </si>
  <si>
    <t>MEM</t>
  </si>
  <si>
    <t>SOGO</t>
  </si>
  <si>
    <t>STELLAR</t>
  </si>
  <si>
    <t>OSMA</t>
  </si>
  <si>
    <t>PEST REJECT</t>
  </si>
  <si>
    <t>ABACUS</t>
  </si>
  <si>
    <t>DEFENDERS</t>
  </si>
  <si>
    <t>GLORIA</t>
  </si>
  <si>
    <t>INKIL</t>
  </si>
  <si>
    <t>INNOVAGOODS</t>
  </si>
  <si>
    <t>SOFIX</t>
  </si>
  <si>
    <t>CARAMBA</t>
  </si>
  <si>
    <t>YACHTCARE</t>
  </si>
  <si>
    <t>GERZETT</t>
  </si>
  <si>
    <t>DR STAEHLER</t>
  </si>
  <si>
    <t>THERMACELL</t>
  </si>
  <si>
    <t>SILVERLINE</t>
  </si>
  <si>
    <t>IDA PLUS</t>
  </si>
  <si>
    <t>VICTOR</t>
  </si>
  <si>
    <t>MO-EL</t>
  </si>
  <si>
    <t>RIDDEX</t>
  </si>
  <si>
    <t>ECOSECT</t>
  </si>
  <si>
    <t>FACKELMANN</t>
  </si>
  <si>
    <t>AQUALAB</t>
  </si>
  <si>
    <t>TIME'S UP</t>
  </si>
  <si>
    <t>PROCTER PEST-ST</t>
  </si>
  <si>
    <t>JML</t>
  </si>
  <si>
    <t>INSECTIVE</t>
  </si>
  <si>
    <t>LIFETIME</t>
  </si>
  <si>
    <t>TICKLESS</t>
  </si>
  <si>
    <t>SOLAR TREND</t>
  </si>
  <si>
    <t>BIOMETRIXX</t>
  </si>
  <si>
    <t>ROWENTA</t>
  </si>
  <si>
    <t>TOOLLAND</t>
  </si>
  <si>
    <t>JOCCA</t>
  </si>
  <si>
    <t>NO.</t>
  </si>
  <si>
    <t>SALES UNITS JAN 19</t>
  </si>
  <si>
    <t>SALES VALUE EUR JAN 19</t>
  </si>
  <si>
    <t>SALES UNITS FEB 19</t>
  </si>
  <si>
    <t>SALES VALUE EUR FEB 19</t>
  </si>
  <si>
    <t>SALES UNITS MAR 19</t>
  </si>
  <si>
    <t>SALES VALUE EUR MAR 19</t>
  </si>
  <si>
    <t>SALES UNITS APR 19</t>
  </si>
  <si>
    <t>SALES VALUE EUR APR 19</t>
  </si>
  <si>
    <t>SALES UNITS MAY 19</t>
  </si>
  <si>
    <t>SALES VALUE EUR MAY 19</t>
  </si>
  <si>
    <t>SALES UNITS JUN 19</t>
  </si>
  <si>
    <t>SALES VALUE EUR JUN 19</t>
  </si>
  <si>
    <t>SALES UNITS JUL 19</t>
  </si>
  <si>
    <t>SALES VALUE EUR JUL 19</t>
  </si>
  <si>
    <t>SALES UNITS AUG 19</t>
  </si>
  <si>
    <t>SALES VALUE EUR AUG 19</t>
  </si>
  <si>
    <t>SALES UNITS SEP 19</t>
  </si>
  <si>
    <t>SALES VALUE EUR SEP 19</t>
  </si>
  <si>
    <t>SALES UNITS OCT 19</t>
  </si>
  <si>
    <t>SALES VALUE EUR OCT 19</t>
  </si>
  <si>
    <t>SALES UNITS NOV 19</t>
  </si>
  <si>
    <t>SALES VALUE EUR NOV 19</t>
  </si>
  <si>
    <t>SALES UNITS DEC 19</t>
  </si>
  <si>
    <t>SALES VALUE EUR DEC 19</t>
  </si>
  <si>
    <t>SALES UNITS JAN 18</t>
  </si>
  <si>
    <t>SALES VALUE EUR JAN 18</t>
  </si>
  <si>
    <t>SALES UNITS FEB 18</t>
  </si>
  <si>
    <t>SALES VALUE EUR FEB 18</t>
  </si>
  <si>
    <t>SALES UNITS MAR 18</t>
  </si>
  <si>
    <t>SALES VALUE EUR MAR 18</t>
  </si>
  <si>
    <t>SALES UNITS APR 18</t>
  </si>
  <si>
    <t>SALES VALUE EUR APR 18</t>
  </si>
  <si>
    <t>SALES UNITS MAY 18</t>
  </si>
  <si>
    <t>SALES VALUE EUR MAY 18</t>
  </si>
  <si>
    <t>SALES UNITS JUN 18</t>
  </si>
  <si>
    <t>SALES VALUE EUR JUN 18</t>
  </si>
  <si>
    <t>SALES UNITS JUL 18</t>
  </si>
  <si>
    <t>SALES VALUE EUR JUL 18</t>
  </si>
  <si>
    <t>SALES UNITS AUG 18</t>
  </si>
  <si>
    <t>SALES VALUE EUR AUG 18</t>
  </si>
  <si>
    <t>SALES UNITS SEP 18</t>
  </si>
  <si>
    <t>SALES VALUE EUR SEP 18</t>
  </si>
  <si>
    <t>SALES UNITS OCT 18</t>
  </si>
  <si>
    <t>SALES VALUE EUR OCT 18</t>
  </si>
  <si>
    <t>SALES UNITS NOV 18</t>
  </si>
  <si>
    <t>SALES UNITS DEC 18</t>
  </si>
  <si>
    <t>SALES VALUE EUR DEC 18</t>
  </si>
  <si>
    <t>SALES VALUE EUR NOV 18</t>
  </si>
  <si>
    <t>Jaar</t>
  </si>
  <si>
    <t>Toepassing</t>
  </si>
  <si>
    <t>jaar</t>
  </si>
  <si>
    <t>data</t>
  </si>
  <si>
    <t>Unieke key</t>
  </si>
  <si>
    <t>Nr</t>
  </si>
  <si>
    <t>Merk</t>
  </si>
  <si>
    <t>Marktaandeel</t>
  </si>
  <si>
    <t>toepassing</t>
  </si>
  <si>
    <t>Brand</t>
  </si>
  <si>
    <t>Tabel met schuifbalk</t>
  </si>
  <si>
    <t>Output knoppen</t>
  </si>
  <si>
    <t>Totaal markt</t>
  </si>
  <si>
    <t>merk A</t>
  </si>
  <si>
    <t>J</t>
  </si>
  <si>
    <t>F</t>
  </si>
  <si>
    <t>M</t>
  </si>
  <si>
    <t>A</t>
  </si>
  <si>
    <t>S</t>
  </si>
  <si>
    <t>O</t>
  </si>
  <si>
    <t>N</t>
  </si>
  <si>
    <t>D</t>
  </si>
  <si>
    <t>Cumulatief</t>
  </si>
  <si>
    <t>Maand</t>
  </si>
  <si>
    <t>x</t>
  </si>
  <si>
    <t>y</t>
  </si>
  <si>
    <t>merk B</t>
  </si>
  <si>
    <t>Label A</t>
  </si>
  <si>
    <t>Label B</t>
  </si>
  <si>
    <t>Grafiek vergelijken omzet/afzet merk A + B</t>
  </si>
  <si>
    <t>SOM</t>
  </si>
  <si>
    <t>Label</t>
  </si>
  <si>
    <t>Label 2019</t>
  </si>
  <si>
    <t>Label 2018</t>
  </si>
  <si>
    <t>Grafiek omzet/afzet CY vs LY</t>
  </si>
  <si>
    <t>NB. Dit is nu tekst dus niet op te tellen tot cummulatief</t>
  </si>
  <si>
    <t>* deze gebruik je om te plotten</t>
  </si>
  <si>
    <t>Som (TEKST voor Label)</t>
  </si>
  <si>
    <t>Percentage toepassing / totale markt</t>
  </si>
  <si>
    <t>BB</t>
  </si>
  <si>
    <t>AD</t>
  </si>
  <si>
    <t>AB</t>
  </si>
  <si>
    <t>AC</t>
  </si>
  <si>
    <t>AE</t>
  </si>
  <si>
    <t>AF</t>
  </si>
  <si>
    <t>AG</t>
  </si>
  <si>
    <t>AH</t>
  </si>
  <si>
    <t>AI</t>
  </si>
  <si>
    <t>AJ</t>
  </si>
  <si>
    <t>BA</t>
  </si>
  <si>
    <t>BC</t>
  </si>
  <si>
    <t>BD</t>
  </si>
  <si>
    <t>BE</t>
  </si>
  <si>
    <t>BF</t>
  </si>
  <si>
    <t>BG</t>
  </si>
  <si>
    <t>BH</t>
  </si>
  <si>
    <t>BI</t>
  </si>
  <si>
    <t>BJ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</si>
  <si>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</si>
  <si>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</si>
  <si>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</si>
  <si>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</si>
  <si>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</si>
  <si>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</si>
  <si>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</si>
  <si>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</si>
  <si>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</si>
  <si>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</si>
  <si>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</si>
  <si>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</si>
  <si>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</si>
  <si>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</si>
  <si>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</si>
  <si>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</si>
  <si>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</si>
  <si>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</si>
  <si>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</si>
  <si>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</si>
  <si>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</si>
  <si>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</si>
  <si>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</si>
  <si>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</si>
  <si>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</si>
  <si>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</si>
  <si>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</si>
  <si>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</si>
  <si>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</si>
  <si>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</si>
  <si>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FA</t>
  </si>
  <si>
    <t>FB</t>
  </si>
  <si>
    <t>FC</t>
  </si>
  <si>
    <t>FD</t>
  </si>
  <si>
    <t>FE</t>
  </si>
  <si>
    <t>FF</t>
  </si>
  <si>
    <t>FH</t>
  </si>
  <si>
    <t>FI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</si>
  <si>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</si>
  <si>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</si>
  <si>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</si>
  <si>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</si>
  <si>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</si>
  <si>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</si>
  <si>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</si>
  <si>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</si>
  <si>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</si>
  <si>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</si>
  <si>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HA</t>
  </si>
  <si>
    <t>HB</t>
  </si>
  <si>
    <t>HC</t>
  </si>
  <si>
    <t>HD</t>
  </si>
  <si>
    <t>HE</t>
  </si>
  <si>
    <t>HF</t>
  </si>
  <si>
    <t>HH</t>
  </si>
  <si>
    <t>HI</t>
  </si>
  <si>
    <t>HJ</t>
  </si>
  <si>
    <t>IA</t>
  </si>
  <si>
    <t>IC</t>
  </si>
  <si>
    <t>ID</t>
  </si>
  <si>
    <t>IB</t>
  </si>
  <si>
    <t>IE</t>
  </si>
  <si>
    <t>IF</t>
  </si>
  <si>
    <t>IG</t>
  </si>
  <si>
    <t>IH</t>
  </si>
  <si>
    <t>II</t>
  </si>
  <si>
    <t>IJ</t>
  </si>
  <si>
    <t>Gh</t>
  </si>
  <si>
    <t>JA</t>
  </si>
  <si>
    <t>JB</t>
  </si>
  <si>
    <t>JC</t>
  </si>
  <si>
    <t>JD</t>
  </si>
  <si>
    <t>JE</t>
  </si>
  <si>
    <t>JF</t>
  </si>
  <si>
    <t>JG</t>
  </si>
  <si>
    <t>JI</t>
  </si>
  <si>
    <t>JJ</t>
  </si>
  <si>
    <t>KA</t>
  </si>
  <si>
    <t>KC</t>
  </si>
  <si>
    <t>KD</t>
  </si>
  <si>
    <t>KE</t>
  </si>
  <si>
    <t>KF</t>
  </si>
  <si>
    <t>KG</t>
  </si>
  <si>
    <t>KH</t>
  </si>
  <si>
    <t>KI</t>
  </si>
  <si>
    <t>KJ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</si>
  <si>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</si>
  <si>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</si>
  <si>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</si>
  <si>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</si>
  <si>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</si>
  <si>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</si>
  <si>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</si>
  <si>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</si>
  <si>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</si>
  <si>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</si>
  <si>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</si>
  <si>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</si>
  <si>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</si>
  <si>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</si>
  <si>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</si>
  <si>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</si>
  <si>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</si>
  <si>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</si>
  <si>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</si>
  <si>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</si>
  <si>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NA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</si>
  <si>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</si>
  <si>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</si>
  <si>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</si>
  <si>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</si>
  <si>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</si>
  <si>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</si>
  <si>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</si>
  <si>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</si>
  <si>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</si>
  <si>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OA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</si>
  <si>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</si>
  <si>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</si>
  <si>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</si>
  <si>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</si>
  <si>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</si>
  <si>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</si>
  <si>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</si>
  <si>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</si>
  <si>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</si>
  <si>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</si>
  <si>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</si>
  <si>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</si>
  <si>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</si>
  <si>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</si>
  <si>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</si>
  <si>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</si>
  <si>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</si>
  <si>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</si>
  <si>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</si>
  <si>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</si>
  <si>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</si>
  <si>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</si>
  <si>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</si>
  <si>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</si>
  <si>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</si>
  <si>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</si>
  <si>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</si>
  <si>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</si>
  <si>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</si>
  <si>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RA</t>
  </si>
  <si>
    <t>RB</t>
  </si>
  <si>
    <t>RC</t>
  </si>
  <si>
    <t>RD</t>
  </si>
  <si>
    <t>RF</t>
  </si>
  <si>
    <t>RG</t>
  </si>
  <si>
    <t>RH</t>
  </si>
  <si>
    <t>RI</t>
  </si>
  <si>
    <t>RJ</t>
  </si>
  <si>
    <t>SA</t>
  </si>
  <si>
    <t>SC</t>
  </si>
  <si>
    <t>SD</t>
  </si>
  <si>
    <t>SF</t>
  </si>
  <si>
    <t>SG</t>
  </si>
  <si>
    <t>SH</t>
  </si>
  <si>
    <t>SI</t>
  </si>
  <si>
    <t>SJ</t>
  </si>
  <si>
    <t>TA</t>
  </si>
  <si>
    <t>TB</t>
  </si>
  <si>
    <t>TC</t>
  </si>
  <si>
    <t>TD</t>
  </si>
  <si>
    <t>TE</t>
  </si>
  <si>
    <t>TF</t>
  </si>
  <si>
    <t>TG</t>
  </si>
  <si>
    <t>TH</t>
  </si>
  <si>
    <t>TI</t>
  </si>
  <si>
    <t>TJ</t>
  </si>
  <si>
    <t>UA</t>
  </si>
  <si>
    <t>UB</t>
  </si>
  <si>
    <t>UC</t>
  </si>
  <si>
    <t>UD</t>
  </si>
  <si>
    <t>UE</t>
  </si>
  <si>
    <t>UF</t>
  </si>
  <si>
    <t>UG</t>
  </si>
  <si>
    <t>UH</t>
  </si>
  <si>
    <t>UI</t>
  </si>
  <si>
    <t>UJ</t>
  </si>
  <si>
    <t>VA</t>
  </si>
  <si>
    <t>VB</t>
  </si>
  <si>
    <t>VC</t>
  </si>
  <si>
    <t>VD</t>
  </si>
  <si>
    <t>VE</t>
  </si>
  <si>
    <t>VF</t>
  </si>
  <si>
    <t>VG</t>
  </si>
  <si>
    <t>VH</t>
  </si>
  <si>
    <t>VI</t>
  </si>
  <si>
    <t>VJ</t>
  </si>
  <si>
    <t>WA</t>
  </si>
  <si>
    <t>WB</t>
  </si>
  <si>
    <t>WC</t>
  </si>
  <si>
    <t>WD</t>
  </si>
  <si>
    <t>RR</t>
  </si>
  <si>
    <t>SE</t>
  </si>
  <si>
    <t>position y label 1 brand</t>
  </si>
  <si>
    <t>BUEONOS AIRES</t>
  </si>
  <si>
    <t>SANTIAGO</t>
  </si>
  <si>
    <t>BOGOTA</t>
  </si>
  <si>
    <t>LIMA</t>
  </si>
  <si>
    <t>QUITO</t>
  </si>
  <si>
    <t>SOUTH AMERICA</t>
  </si>
  <si>
    <t>BRAND BY CITY (SOUTH AMERICA)</t>
  </si>
  <si>
    <t>TOP 10 BRANDS</t>
  </si>
  <si>
    <t>AMSTEDAM</t>
  </si>
  <si>
    <t>BERLIN</t>
  </si>
  <si>
    <t>LONDON</t>
  </si>
  <si>
    <t>PARIS</t>
  </si>
  <si>
    <t>ROME</t>
  </si>
  <si>
    <t>BRUSSELS</t>
  </si>
  <si>
    <t>COPENHAGEN</t>
  </si>
  <si>
    <t>OSLO</t>
  </si>
  <si>
    <t>EUROPE</t>
  </si>
  <si>
    <t>BRAND BY CITY (EUROPE)</t>
  </si>
  <si>
    <t>PARISAC</t>
  </si>
  <si>
    <t>BEIJING</t>
  </si>
  <si>
    <t>JAKARTA</t>
  </si>
  <si>
    <t>NEW DELHI</t>
  </si>
  <si>
    <t>TOKYO</t>
  </si>
  <si>
    <t>KUALA LUMPUR</t>
  </si>
  <si>
    <t>BANGKOK</t>
  </si>
  <si>
    <t>SEOUL</t>
  </si>
  <si>
    <t>ASIA</t>
  </si>
  <si>
    <t>BRAND BY CITY (ASIA)</t>
  </si>
  <si>
    <t>CONTINENT</t>
  </si>
  <si>
    <t>YEAR</t>
  </si>
  <si>
    <t>DATA</t>
  </si>
  <si>
    <t>CITY</t>
  </si>
  <si>
    <t>VALUE</t>
  </si>
  <si>
    <t>UNITS</t>
  </si>
  <si>
    <t>RANK</t>
  </si>
  <si>
    <t>BRAND</t>
  </si>
  <si>
    <t>SHARE</t>
  </si>
  <si>
    <t>INDEX</t>
  </si>
  <si>
    <t>DROP DOWN MENU</t>
  </si>
  <si>
    <t>CITIES PER CONTINENT</t>
  </si>
  <si>
    <t>SELECTABLE CITIES</t>
  </si>
  <si>
    <t>SELECTABLE BRANDS</t>
  </si>
  <si>
    <t>VALUE TOP 10</t>
  </si>
  <si>
    <t>UNITS TOP 10</t>
  </si>
  <si>
    <t>BUTTONS</t>
  </si>
  <si>
    <t>TOTAL CONTINENT</t>
  </si>
  <si>
    <t>PERCENTAGE</t>
  </si>
  <si>
    <t>UNIQUE KEY</t>
  </si>
  <si>
    <t>TABLE TOP 10 VALUE/UNITS</t>
  </si>
  <si>
    <t>BRAND A</t>
  </si>
  <si>
    <t xml:space="preserve">DATA </t>
  </si>
  <si>
    <t>MONTH</t>
  </si>
  <si>
    <t>CUMMULATIVE</t>
  </si>
  <si>
    <t>X</t>
  </si>
  <si>
    <t>Y</t>
  </si>
  <si>
    <t>LABEL A</t>
  </si>
  <si>
    <t>BRAND B</t>
  </si>
  <si>
    <t>LABEL B</t>
  </si>
  <si>
    <t>GRAPH  VALUE/UNITS BRANDS</t>
  </si>
  <si>
    <t>GRAPH VALUE/UNITS CY VS LY</t>
  </si>
  <si>
    <t>LABEL 2018</t>
  </si>
  <si>
    <t>LABEL 2019</t>
  </si>
  <si>
    <t>LABEL</t>
  </si>
  <si>
    <t>TOTAL</t>
  </si>
  <si>
    <t>TOTAL (LABEL TEXT)</t>
  </si>
  <si>
    <t>FORM CONTROLS</t>
  </si>
  <si>
    <t>OUTPUT BUTTONS</t>
  </si>
  <si>
    <t>SELECTED YEAR</t>
  </si>
  <si>
    <t>SELECTED CITY</t>
  </si>
  <si>
    <t>SELECTED DATA</t>
  </si>
  <si>
    <t>SELECTED CONTINENT</t>
  </si>
  <si>
    <t>POSITION SLIDER</t>
  </si>
  <si>
    <t>SHOW TWO BRANDS</t>
  </si>
  <si>
    <t>GRAPH BRAND -  BRAND A</t>
  </si>
  <si>
    <t>GRAPH BRAND - BRAND B</t>
  </si>
  <si>
    <t>GRAPH BRAND - YEAR</t>
  </si>
  <si>
    <t>TABLE</t>
  </si>
  <si>
    <t>GRAPH VALUE/UNITS BRANDS</t>
  </si>
  <si>
    <t>CUMULATIVE</t>
  </si>
  <si>
    <t>GRAPH VALUE/UNITS YEAR</t>
  </si>
  <si>
    <t>CATEGORY</t>
  </si>
  <si>
    <t>TOTAL (TEXT LABEL)</t>
  </si>
  <si>
    <t>VALUE 2018</t>
  </si>
  <si>
    <t>SHARE 2018</t>
  </si>
  <si>
    <t>VALUE 2019</t>
  </si>
  <si>
    <t>1: VALUE BY BRAND</t>
  </si>
  <si>
    <t>CITIES</t>
  </si>
  <si>
    <t>SHARE 2019</t>
  </si>
  <si>
    <t>3: VALUE BY CITY</t>
  </si>
  <si>
    <t>5:  VALUE BY CITY AND BRAND</t>
  </si>
  <si>
    <t>TOTAL BEIJING</t>
  </si>
  <si>
    <t>TOTAL JAKARTA</t>
  </si>
  <si>
    <t>TOTAL NEW DELHI</t>
  </si>
  <si>
    <t>TOTAL TOKYO</t>
  </si>
  <si>
    <t>TOTAL KUALA LUMPUR</t>
  </si>
  <si>
    <t>TOTAL BANGKOK</t>
  </si>
  <si>
    <t>Tabel 7: VALUE BY MONTH 2018</t>
  </si>
  <si>
    <t xml:space="preserve"> JAN 18</t>
  </si>
  <si>
    <t xml:space="preserve"> FEB 18</t>
  </si>
  <si>
    <t>MAR 18</t>
  </si>
  <si>
    <t>APR 18</t>
  </si>
  <si>
    <t xml:space="preserve"> MAY 18</t>
  </si>
  <si>
    <t>JUN  18</t>
  </si>
  <si>
    <t>JUL 18</t>
  </si>
  <si>
    <t>AUG 18</t>
  </si>
  <si>
    <t>SEP 18</t>
  </si>
  <si>
    <t>OCT 18</t>
  </si>
  <si>
    <t>NOV 18</t>
  </si>
  <si>
    <t>DEC 18</t>
  </si>
  <si>
    <t>TOTAL SEOUL</t>
  </si>
  <si>
    <t>9: VALUE BY MONTH 2019</t>
  </si>
  <si>
    <t>FEB 19</t>
  </si>
  <si>
    <t>JAN 19</t>
  </si>
  <si>
    <t>MAR 19</t>
  </si>
  <si>
    <t>APR 19</t>
  </si>
  <si>
    <t>MAY 19</t>
  </si>
  <si>
    <t>JUN 19</t>
  </si>
  <si>
    <t>JUL 19</t>
  </si>
  <si>
    <t>AUG 19</t>
  </si>
  <si>
    <t>SEP 19</t>
  </si>
  <si>
    <t>OCT 19</t>
  </si>
  <si>
    <t>NOV 19</t>
  </si>
  <si>
    <t>DEC 19</t>
  </si>
  <si>
    <t>UNITS 2018</t>
  </si>
  <si>
    <t>UNITS 2019</t>
  </si>
  <si>
    <t>2: UNITS BY BRAND</t>
  </si>
  <si>
    <t>4: UNITS BY CITY</t>
  </si>
  <si>
    <t xml:space="preserve"> 6: UNITS BY CITY AND BRAND</t>
  </si>
  <si>
    <t>8: UNITS BY MONTH 2018</t>
  </si>
  <si>
    <t>10: UNITS BY MONTH 2019</t>
  </si>
  <si>
    <t>TOTAL BERLIN</t>
  </si>
  <si>
    <t>TOTAL AMSTERDAM</t>
  </si>
  <si>
    <t>TOTAL AMSTEDAM</t>
  </si>
  <si>
    <t>TOTAL LONDON</t>
  </si>
  <si>
    <t>TOTAL ROME</t>
  </si>
  <si>
    <t>TOTAL PARIS</t>
  </si>
  <si>
    <t>TOTAL BRUSSELS</t>
  </si>
  <si>
    <t>TOTAL COPENHAGEN</t>
  </si>
  <si>
    <t>TOTAL OSLO</t>
  </si>
  <si>
    <t>TOTAL BRUSELS</t>
  </si>
  <si>
    <t>5: VALUE BY CITY AND BRAND</t>
  </si>
  <si>
    <t xml:space="preserve"> 2: UNITS BY BRAND</t>
  </si>
  <si>
    <t>6: UNITS BY CITY AND BRAND</t>
  </si>
  <si>
    <t>TOTAL BUEONOS AIRES</t>
  </si>
  <si>
    <t>TOTAL SANTIAGO</t>
  </si>
  <si>
    <t>TOTAL BOGOTA</t>
  </si>
  <si>
    <t>TOTAL LIMA</t>
  </si>
  <si>
    <t>TOTAL QUITO</t>
  </si>
  <si>
    <t>7: VALUE BY MONTH 2018</t>
  </si>
  <si>
    <t xml:space="preserve"> 8: UNITS BY MONTH 2018</t>
  </si>
  <si>
    <t xml:space="preserve"> 10: UNITS BY MONTH 2019</t>
  </si>
  <si>
    <t>MONTEVIDEO</t>
  </si>
  <si>
    <t>TOTAL MONTEVIDEO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</si>
</sst>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&quot;€&quot;\ * #,##0_ ;_ &quot;€&quot;\ * \-#,##0_ ;_ &quot;€&quot;\ * &quot;-&quot;??_ ;_ @_ "/>
    <numFmt numFmtId="165" formatCode="0.0%"/>
    <numFmt numFmtId="166" formatCode="#,##0_ ;\-#,##0\ "/>
    <numFmt numFmtId="167" formatCode="&quot;€&quot;\ #,##0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Times New Roman"/>
      <family val="1"/>
    </font>
    <font>
      <sz val="14"/>
      <color theme="0"/>
      <name val="Calibri"/>
      <family val="2"/>
      <scheme val="minor"/>
    </font>
    <font>
      <sz val="8"/>
      <color rgb="FF000000"/>
      <name val="Segoe UI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i/>
      <sz val="11"/>
      <color theme="4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946"/>
        <bgColor indexed="64"/>
      </patternFill>
    </fill>
    <fill>
      <patternFill patternType="solid">
        <fgColor rgb="FFFFBB3E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rgb="FFFFFFFF"/>
      </left>
      <right/>
      <top style="thin">
        <color rgb="FF999999"/>
      </top>
      <bottom/>
      <diagonal/>
    </border>
    <border>
      <left style="thin">
        <color rgb="FFFFFFFF"/>
      </left>
      <right style="thin">
        <color rgb="FF999999"/>
      </right>
      <top style="thin">
        <color rgb="FF999999"/>
      </top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7" fillId="0" borderId="0"/>
    <xf numFmtId="9" fontId="19" fillId="0" borderId="0" applyFont="0" applyFill="0" applyBorder="0" applyAlignment="0" applyProtection="0"/>
  </cellStyleXfs>
  <cellXfs count="249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0" applyFont="1"/>
    <xf numFmtId="0" fontId="3" fillId="0" borderId="1" xfId="0" applyFont="1" applyBorder="1"/>
    <xf numFmtId="0" fontId="4" fillId="4" borderId="1" xfId="0" applyFont="1" applyFill="1" applyBorder="1"/>
    <xf numFmtId="0" fontId="4" fillId="4" borderId="5" xfId="0" applyFont="1" applyFill="1" applyBorder="1"/>
    <xf numFmtId="0" fontId="4" fillId="4" borderId="6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4" fillId="0" borderId="0" xfId="0" applyFont="1"/>
    <xf numFmtId="0" fontId="3" fillId="0" borderId="4" xfId="0" applyFont="1" applyBorder="1"/>
    <xf numFmtId="0" fontId="6" fillId="4" borderId="5" xfId="0" applyFont="1" applyFill="1" applyBorder="1"/>
    <xf numFmtId="0" fontId="6" fillId="4" borderId="6" xfId="0" applyFont="1" applyFill="1" applyBorder="1"/>
    <xf numFmtId="0" fontId="5" fillId="0" borderId="0" xfId="0" applyFont="1"/>
    <xf numFmtId="164" fontId="5" fillId="0" borderId="0" xfId="0" applyNumberFormat="1" applyFont="1"/>
    <xf numFmtId="165" fontId="5" fillId="0" borderId="0" xfId="0" applyNumberFormat="1" applyFont="1"/>
    <xf numFmtId="1" fontId="5" fillId="0" borderId="0" xfId="0" applyNumberFormat="1" applyFont="1"/>
    <xf numFmtId="3" fontId="5" fillId="0" borderId="0" xfId="0" applyNumberFormat="1" applyFont="1"/>
    <xf numFmtId="0" fontId="5" fillId="0" borderId="4" xfId="0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1" fontId="5" fillId="0" borderId="4" xfId="0" applyNumberFormat="1" applyFont="1" applyBorder="1"/>
    <xf numFmtId="3" fontId="5" fillId="0" borderId="4" xfId="0" applyNumberFormat="1" applyFont="1" applyBorder="1"/>
    <xf numFmtId="0" fontId="6" fillId="4" borderId="1" xfId="0" applyFont="1" applyFill="1" applyBorder="1"/>
    <xf numFmtId="0" fontId="3" fillId="0" borderId="0" xfId="0" applyFont="1" applyFill="1"/>
    <xf numFmtId="0" fontId="3" fillId="0" borderId="4" xfId="0" applyFont="1" applyFill="1" applyBorder="1"/>
    <xf numFmtId="0" fontId="5" fillId="0" borderId="0" xfId="0" applyFont="1" applyFill="1"/>
    <xf numFmtId="1" fontId="5" fillId="0" borderId="0" xfId="0" applyNumberFormat="1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 applyAlignment="1">
      <alignment horizontal="center"/>
    </xf>
    <xf numFmtId="3" fontId="3" fillId="0" borderId="0" xfId="0" applyNumberFormat="1" applyFont="1" applyFill="1" applyBorder="1"/>
    <xf numFmtId="3" fontId="6" fillId="0" borderId="0" xfId="0" applyNumberFormat="1" applyFont="1" applyFill="1" applyBorder="1"/>
    <xf numFmtId="0" fontId="5" fillId="0" borderId="0" xfId="0" applyFont="1" applyFill="1" applyBorder="1"/>
    <xf numFmtId="3" fontId="5" fillId="0" borderId="0" xfId="0" applyNumberFormat="1" applyFont="1" applyFill="1" applyBorder="1"/>
    <xf numFmtId="0" fontId="6" fillId="0" borderId="0" xfId="0" applyFont="1" applyFill="1" applyBorder="1"/>
    <xf numFmtId="0" fontId="4" fillId="4" borderId="0" xfId="0" applyFont="1" applyFill="1"/>
    <xf numFmtId="0" fontId="3" fillId="0" borderId="7" xfId="0" applyFont="1" applyBorder="1"/>
    <xf numFmtId="0" fontId="3" fillId="0" borderId="10" xfId="0" applyFont="1" applyBorder="1"/>
    <xf numFmtId="0" fontId="3" fillId="0" borderId="11" xfId="0" applyFont="1" applyBorder="1"/>
    <xf numFmtId="0" fontId="4" fillId="4" borderId="8" xfId="0" applyFont="1" applyFill="1" applyBorder="1"/>
    <xf numFmtId="0" fontId="3" fillId="0" borderId="0" xfId="0" applyFont="1" applyBorder="1"/>
    <xf numFmtId="1" fontId="0" fillId="0" borderId="0" xfId="0" applyNumberFormat="1"/>
    <xf numFmtId="0" fontId="3" fillId="4" borderId="5" xfId="0" applyFont="1" applyFill="1" applyBorder="1"/>
    <xf numFmtId="0" fontId="3" fillId="4" borderId="6" xfId="0" applyFont="1" applyFill="1" applyBorder="1"/>
    <xf numFmtId="166" fontId="5" fillId="0" borderId="0" xfId="0" applyNumberFormat="1" applyFont="1"/>
    <xf numFmtId="0" fontId="5" fillId="0" borderId="0" xfId="0" applyFont="1" applyBorder="1"/>
    <xf numFmtId="0" fontId="3" fillId="0" borderId="12" xfId="0" applyFont="1" applyBorder="1" applyAlignment="1">
      <alignment horizontal="left"/>
    </xf>
    <xf numFmtId="164" fontId="3" fillId="0" borderId="12" xfId="0" applyNumberFormat="1" applyFont="1" applyBorder="1"/>
    <xf numFmtId="165" fontId="3" fillId="0" borderId="12" xfId="0" applyNumberFormat="1" applyFont="1" applyBorder="1"/>
    <xf numFmtId="3" fontId="3" fillId="0" borderId="12" xfId="0" applyNumberFormat="1" applyFont="1" applyBorder="1"/>
    <xf numFmtId="3" fontId="6" fillId="0" borderId="12" xfId="0" applyNumberFormat="1" applyFont="1" applyBorder="1"/>
    <xf numFmtId="0" fontId="5" fillId="5" borderId="12" xfId="0" applyFont="1" applyFill="1" applyBorder="1" applyAlignment="1">
      <alignment horizontal="center"/>
    </xf>
    <xf numFmtId="1" fontId="3" fillId="0" borderId="12" xfId="0" applyNumberFormat="1" applyFont="1" applyBorder="1"/>
    <xf numFmtId="0" fontId="3" fillId="0" borderId="12" xfId="0" applyFont="1" applyFill="1" applyBorder="1" applyAlignment="1">
      <alignment horizontal="left"/>
    </xf>
    <xf numFmtId="0" fontId="3" fillId="0" borderId="12" xfId="0" applyFont="1" applyBorder="1" applyAlignment="1">
      <alignment horizontal="left" indent="1"/>
    </xf>
    <xf numFmtId="0" fontId="3" fillId="3" borderId="12" xfId="0" applyFont="1" applyFill="1" applyBorder="1" applyAlignment="1">
      <alignment horizontal="left"/>
    </xf>
    <xf numFmtId="3" fontId="3" fillId="0" borderId="0" xfId="0" applyNumberFormat="1" applyFont="1" applyBorder="1"/>
    <xf numFmtId="3" fontId="6" fillId="0" borderId="0" xfId="0" applyNumberFormat="1" applyFont="1" applyBorder="1"/>
    <xf numFmtId="166" fontId="3" fillId="0" borderId="0" xfId="0" applyNumberFormat="1" applyFont="1" applyBorder="1"/>
    <xf numFmtId="166" fontId="6" fillId="0" borderId="0" xfId="0" applyNumberFormat="1" applyFont="1" applyBorder="1"/>
    <xf numFmtId="166" fontId="3" fillId="0" borderId="0" xfId="0" applyNumberFormat="1" applyFont="1" applyFill="1" applyBorder="1"/>
    <xf numFmtId="166" fontId="6" fillId="0" borderId="0" xfId="0" applyNumberFormat="1" applyFont="1" applyFill="1" applyBorder="1"/>
    <xf numFmtId="166" fontId="5" fillId="0" borderId="0" xfId="0" applyNumberFormat="1" applyFont="1" applyFill="1" applyBorder="1"/>
    <xf numFmtId="0" fontId="4" fillId="4" borderId="1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166" fontId="5" fillId="0" borderId="4" xfId="0" applyNumberFormat="1" applyFont="1" applyBorder="1"/>
    <xf numFmtId="0" fontId="3" fillId="0" borderId="12" xfId="0" applyFont="1" applyBorder="1"/>
    <xf numFmtId="166" fontId="3" fillId="0" borderId="12" xfId="0" applyNumberFormat="1" applyFont="1" applyBorder="1"/>
    <xf numFmtId="166" fontId="6" fillId="0" borderId="12" xfId="0" applyNumberFormat="1" applyFont="1" applyBorder="1"/>
    <xf numFmtId="0" fontId="5" fillId="5" borderId="12" xfId="0" applyFont="1" applyFill="1" applyBorder="1"/>
    <xf numFmtId="164" fontId="5" fillId="5" borderId="12" xfId="0" applyNumberFormat="1" applyFont="1" applyFill="1" applyBorder="1"/>
    <xf numFmtId="165" fontId="5" fillId="5" borderId="12" xfId="0" applyNumberFormat="1" applyFont="1" applyFill="1" applyBorder="1"/>
    <xf numFmtId="166" fontId="5" fillId="5" borderId="12" xfId="0" applyNumberFormat="1" applyFont="1" applyFill="1" applyBorder="1"/>
    <xf numFmtId="0" fontId="6" fillId="4" borderId="12" xfId="0" applyFont="1" applyFill="1" applyBorder="1"/>
    <xf numFmtId="0" fontId="4" fillId="4" borderId="12" xfId="0" applyFont="1" applyFill="1" applyBorder="1"/>
    <xf numFmtId="0" fontId="6" fillId="0" borderId="0" xfId="0" applyFont="1" applyBorder="1"/>
    <xf numFmtId="0" fontId="5" fillId="0" borderId="0" xfId="0" applyFont="1" applyBorder="1" applyAlignment="1">
      <alignment horizontal="center"/>
    </xf>
    <xf numFmtId="166" fontId="5" fillId="0" borderId="0" xfId="0" applyNumberFormat="1" applyFont="1" applyBorder="1"/>
    <xf numFmtId="166" fontId="5" fillId="0" borderId="4" xfId="0" applyNumberFormat="1" applyFont="1" applyFill="1" applyBorder="1"/>
    <xf numFmtId="0" fontId="3" fillId="0" borderId="12" xfId="0" applyFont="1" applyFill="1" applyBorder="1"/>
    <xf numFmtId="3" fontId="5" fillId="7" borderId="12" xfId="0" applyNumberFormat="1" applyFont="1" applyFill="1" applyBorder="1"/>
    <xf numFmtId="165" fontId="0" fillId="0" borderId="12" xfId="0" applyNumberFormat="1" applyBorder="1"/>
    <xf numFmtId="1" fontId="5" fillId="0" borderId="12" xfId="0" applyNumberFormat="1" applyFont="1" applyFill="1" applyBorder="1"/>
    <xf numFmtId="1" fontId="6" fillId="0" borderId="12" xfId="0" applyNumberFormat="1" applyFont="1" applyBorder="1"/>
    <xf numFmtId="0" fontId="5" fillId="3" borderId="12" xfId="0" applyFont="1" applyFill="1" applyBorder="1"/>
    <xf numFmtId="3" fontId="5" fillId="9" borderId="12" xfId="0" applyNumberFormat="1" applyFont="1" applyFill="1" applyBorder="1"/>
    <xf numFmtId="165" fontId="5" fillId="9" borderId="12" xfId="0" applyNumberFormat="1" applyFont="1" applyFill="1" applyBorder="1"/>
    <xf numFmtId="1" fontId="5" fillId="9" borderId="12" xfId="0" applyNumberFormat="1" applyFont="1" applyFill="1" applyBorder="1"/>
    <xf numFmtId="3" fontId="3" fillId="0" borderId="12" xfId="0" applyNumberFormat="1" applyFont="1" applyFill="1" applyBorder="1"/>
    <xf numFmtId="1" fontId="3" fillId="0" borderId="12" xfId="0" applyNumberFormat="1" applyFont="1" applyFill="1" applyBorder="1"/>
    <xf numFmtId="3" fontId="3" fillId="7" borderId="12" xfId="0" applyNumberFormat="1" applyFont="1" applyFill="1" applyBorder="1"/>
    <xf numFmtId="3" fontId="5" fillId="0" borderId="12" xfId="0" applyNumberFormat="1" applyFont="1" applyFill="1" applyBorder="1"/>
    <xf numFmtId="165" fontId="5" fillId="0" borderId="12" xfId="0" applyNumberFormat="1" applyFont="1" applyFill="1" applyBorder="1"/>
    <xf numFmtId="0" fontId="5" fillId="2" borderId="12" xfId="0" applyFont="1" applyFill="1" applyBorder="1"/>
    <xf numFmtId="0" fontId="5" fillId="8" borderId="12" xfId="0" applyFont="1" applyFill="1" applyBorder="1"/>
    <xf numFmtId="3" fontId="5" fillId="8" borderId="12" xfId="0" applyNumberFormat="1" applyFont="1" applyFill="1" applyBorder="1"/>
    <xf numFmtId="165" fontId="5" fillId="8" borderId="12" xfId="0" applyNumberFormat="1" applyFont="1" applyFill="1" applyBorder="1"/>
    <xf numFmtId="1" fontId="5" fillId="8" borderId="12" xfId="0" applyNumberFormat="1" applyFont="1" applyFill="1" applyBorder="1"/>
    <xf numFmtId="3" fontId="5" fillId="5" borderId="12" xfId="0" applyNumberFormat="1" applyFont="1" applyFill="1" applyBorder="1"/>
    <xf numFmtId="1" fontId="5" fillId="5" borderId="12" xfId="0" applyNumberFormat="1" applyFont="1" applyFill="1" applyBorder="1"/>
    <xf numFmtId="164" fontId="3" fillId="7" borderId="12" xfId="0" applyNumberFormat="1" applyFont="1" applyFill="1" applyBorder="1"/>
    <xf numFmtId="165" fontId="3" fillId="0" borderId="12" xfId="0" applyNumberFormat="1" applyFont="1" applyFill="1" applyBorder="1"/>
    <xf numFmtId="165" fontId="0" fillId="0" borderId="12" xfId="0" applyNumberFormat="1" applyFont="1" applyBorder="1"/>
    <xf numFmtId="164" fontId="5" fillId="9" borderId="12" xfId="0" applyNumberFormat="1" applyFont="1" applyFill="1" applyBorder="1"/>
    <xf numFmtId="164" fontId="5" fillId="8" borderId="12" xfId="0" applyNumberFormat="1" applyFont="1" applyFill="1" applyBorder="1"/>
    <xf numFmtId="0" fontId="6" fillId="4" borderId="13" xfId="0" applyFont="1" applyFill="1" applyBorder="1"/>
    <xf numFmtId="3" fontId="3" fillId="0" borderId="13" xfId="0" applyNumberFormat="1" applyFont="1" applyFill="1" applyBorder="1"/>
    <xf numFmtId="3" fontId="3" fillId="0" borderId="13" xfId="0" applyNumberFormat="1" applyFont="1" applyBorder="1"/>
    <xf numFmtId="3" fontId="6" fillId="0" borderId="13" xfId="0" applyNumberFormat="1" applyFont="1" applyBorder="1"/>
    <xf numFmtId="3" fontId="5" fillId="9" borderId="13" xfId="0" applyNumberFormat="1" applyFont="1" applyFill="1" applyBorder="1"/>
    <xf numFmtId="3" fontId="5" fillId="8" borderId="13" xfId="0" applyNumberFormat="1" applyFont="1" applyFill="1" applyBorder="1"/>
    <xf numFmtId="0" fontId="5" fillId="0" borderId="1" xfId="0" applyFont="1" applyBorder="1"/>
    <xf numFmtId="0" fontId="5" fillId="9" borderId="12" xfId="0" applyFont="1" applyFill="1" applyBorder="1" applyAlignment="1">
      <alignment horizontal="left"/>
    </xf>
    <xf numFmtId="0" fontId="5" fillId="2" borderId="12" xfId="0" applyFont="1" applyFill="1" applyBorder="1" applyAlignment="1">
      <alignment horizontal="left"/>
    </xf>
    <xf numFmtId="164" fontId="5" fillId="2" borderId="12" xfId="0" applyNumberFormat="1" applyFont="1" applyFill="1" applyBorder="1"/>
    <xf numFmtId="10" fontId="5" fillId="2" borderId="12" xfId="0" applyNumberFormat="1" applyFont="1" applyFill="1" applyBorder="1"/>
    <xf numFmtId="3" fontId="5" fillId="2" borderId="12" xfId="0" applyNumberFormat="1" applyFont="1" applyFill="1" applyBorder="1"/>
    <xf numFmtId="0" fontId="5" fillId="8" borderId="12" xfId="0" applyFont="1" applyFill="1" applyBorder="1" applyAlignment="1">
      <alignment horizontal="left"/>
    </xf>
    <xf numFmtId="49" fontId="2" fillId="0" borderId="0" xfId="1" applyNumberFormat="1" applyFont="1" applyAlignment="1">
      <alignment wrapText="1"/>
    </xf>
    <xf numFmtId="1" fontId="7" fillId="0" borderId="0" xfId="1" applyNumberFormat="1" applyFont="1" applyAlignment="1"/>
    <xf numFmtId="49" fontId="2" fillId="0" borderId="0" xfId="1" applyNumberFormat="1" applyFont="1" applyAlignment="1">
      <alignment horizontal="left" wrapText="1"/>
    </xf>
    <xf numFmtId="49" fontId="7" fillId="0" borderId="0" xfId="1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7" fillId="0" borderId="0" xfId="1" applyFont="1" applyAlignment="1"/>
    <xf numFmtId="49" fontId="2" fillId="0" borderId="0" xfId="1" applyNumberFormat="1" applyFont="1" applyAlignment="1">
      <alignment horizontal="center" wrapText="1"/>
    </xf>
    <xf numFmtId="3" fontId="7" fillId="0" borderId="0" xfId="1" applyNumberFormat="1" applyFont="1" applyAlignment="1">
      <alignment horizontal="center"/>
    </xf>
    <xf numFmtId="0" fontId="7" fillId="0" borderId="0" xfId="1" applyFont="1" applyAlignment="1"/>
    <xf numFmtId="49" fontId="2" fillId="0" borderId="0" xfId="1" applyNumberFormat="1" applyFont="1" applyAlignment="1">
      <alignment horizontal="center" wrapText="1"/>
    </xf>
    <xf numFmtId="3" fontId="7" fillId="0" borderId="0" xfId="1" applyNumberFormat="1" applyFont="1" applyAlignment="1">
      <alignment horizontal="center"/>
    </xf>
    <xf numFmtId="49" fontId="2" fillId="0" borderId="0" xfId="1" applyNumberFormat="1" applyFont="1" applyAlignment="1">
      <alignment wrapText="1"/>
    </xf>
    <xf numFmtId="1" fontId="7" fillId="0" borderId="0" xfId="1" applyNumberFormat="1" applyFont="1" applyAlignment="1"/>
    <xf numFmtId="49" fontId="2" fillId="0" borderId="0" xfId="1" applyNumberFormat="1" applyFont="1" applyAlignment="1">
      <alignment horizontal="left" wrapText="1"/>
    </xf>
    <xf numFmtId="49" fontId="7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 wrapText="1"/>
    </xf>
    <xf numFmtId="49" fontId="7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center" wrapText="1"/>
    </xf>
    <xf numFmtId="0" fontId="1" fillId="0" borderId="0" xfId="0" applyFont="1"/>
    <xf numFmtId="0" fontId="0" fillId="0" borderId="12" xfId="0" applyBorder="1"/>
    <xf numFmtId="49" fontId="2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left" wrapText="1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5" fillId="0" borderId="12" xfId="0" applyNumberFormat="1" applyFont="1" applyBorder="1"/>
    <xf numFmtId="3" fontId="6" fillId="0" borderId="12" xfId="0" applyNumberFormat="1" applyFont="1" applyFill="1" applyBorder="1"/>
    <xf numFmtId="0" fontId="0" fillId="2" borderId="12" xfId="0" applyFill="1" applyBorder="1"/>
    <xf numFmtId="0" fontId="1" fillId="2" borderId="12" xfId="0" applyFont="1" applyFill="1" applyBorder="1"/>
    <xf numFmtId="0" fontId="1" fillId="2" borderId="13" xfId="0" applyFont="1" applyFill="1" applyBorder="1"/>
    <xf numFmtId="0" fontId="0" fillId="0" borderId="13" xfId="0" applyBorder="1"/>
    <xf numFmtId="0" fontId="0" fillId="3" borderId="0" xfId="0" applyFill="1"/>
    <xf numFmtId="0" fontId="0" fillId="10" borderId="0" xfId="0" applyFill="1"/>
    <xf numFmtId="0" fontId="0" fillId="0" borderId="0" xfId="0" applyFill="1"/>
    <xf numFmtId="0" fontId="0" fillId="11" borderId="0" xfId="0" applyFill="1"/>
    <xf numFmtId="0" fontId="1" fillId="11" borderId="0" xfId="0" applyFont="1" applyFill="1"/>
    <xf numFmtId="0" fontId="0" fillId="13" borderId="0" xfId="0" applyFill="1"/>
    <xf numFmtId="0" fontId="0" fillId="0" borderId="14" xfId="0" applyBorder="1"/>
    <xf numFmtId="0" fontId="0" fillId="0" borderId="16" xfId="0" applyBorder="1"/>
    <xf numFmtId="0" fontId="0" fillId="0" borderId="16" xfId="0" applyFill="1" applyBorder="1"/>
    <xf numFmtId="0" fontId="1" fillId="0" borderId="12" xfId="0" applyFont="1" applyBorder="1"/>
    <xf numFmtId="3" fontId="0" fillId="0" borderId="12" xfId="0" applyNumberFormat="1" applyBorder="1"/>
    <xf numFmtId="3" fontId="0" fillId="11" borderId="0" xfId="0" applyNumberFormat="1" applyFill="1"/>
    <xf numFmtId="0" fontId="10" fillId="16" borderId="0" xfId="0" applyFont="1" applyFill="1" applyAlignment="1">
      <alignment horizontal="center"/>
    </xf>
    <xf numFmtId="0" fontId="10" fillId="16" borderId="0" xfId="0" applyFont="1" applyFill="1"/>
    <xf numFmtId="3" fontId="10" fillId="16" borderId="0" xfId="0" applyNumberFormat="1" applyFont="1" applyFill="1"/>
    <xf numFmtId="165" fontId="10" fillId="16" borderId="0" xfId="0" applyNumberFormat="1" applyFont="1" applyFill="1"/>
    <xf numFmtId="0" fontId="10" fillId="11" borderId="0" xfId="0" applyFont="1" applyFill="1" applyAlignment="1">
      <alignment horizontal="center"/>
    </xf>
    <xf numFmtId="0" fontId="10" fillId="11" borderId="0" xfId="0" applyFont="1" applyFill="1"/>
    <xf numFmtId="3" fontId="10" fillId="11" borderId="0" xfId="0" applyNumberFormat="1" applyFont="1" applyFill="1"/>
    <xf numFmtId="165" fontId="10" fillId="11" borderId="0" xfId="0" applyNumberFormat="1" applyFont="1" applyFill="1"/>
    <xf numFmtId="0" fontId="11" fillId="11" borderId="0" xfId="0" applyFont="1" applyFill="1" applyAlignment="1">
      <alignment horizontal="center"/>
    </xf>
    <xf numFmtId="3" fontId="0" fillId="0" borderId="12" xfId="0" applyNumberFormat="1" applyBorder="1" applyAlignment="1">
      <alignment horizontal="right"/>
    </xf>
    <xf numFmtId="3" fontId="10" fillId="16" borderId="0" xfId="0" applyNumberFormat="1" applyFont="1" applyFill="1" applyAlignment="1">
      <alignment horizontal="right"/>
    </xf>
    <xf numFmtId="0" fontId="0" fillId="17" borderId="0" xfId="0" applyFill="1"/>
    <xf numFmtId="0" fontId="9" fillId="17" borderId="0" xfId="0" applyFont="1" applyFill="1"/>
    <xf numFmtId="167" fontId="3" fillId="0" borderId="0" xfId="0" applyNumberFormat="1" applyFont="1" applyFill="1"/>
    <xf numFmtId="0" fontId="3" fillId="0" borderId="0" xfId="0" applyFont="1" applyFill="1" applyBorder="1" applyAlignment="1">
      <alignment horizontal="left"/>
    </xf>
    <xf numFmtId="0" fontId="0" fillId="0" borderId="12" xfId="0" applyBorder="1" applyAlignment="1">
      <alignment horizontal="right"/>
    </xf>
    <xf numFmtId="0" fontId="1" fillId="0" borderId="12" xfId="0" applyFont="1" applyFill="1" applyBorder="1"/>
    <xf numFmtId="0" fontId="13" fillId="0" borderId="0" xfId="0" applyFont="1" applyFill="1"/>
    <xf numFmtId="0" fontId="8" fillId="17" borderId="0" xfId="0" applyFont="1" applyFill="1"/>
    <xf numFmtId="0" fontId="0" fillId="0" borderId="12" xfId="0" applyBorder="1" applyAlignment="1">
      <alignment horizontal="left"/>
    </xf>
    <xf numFmtId="0" fontId="12" fillId="0" borderId="0" xfId="0" applyFont="1"/>
    <xf numFmtId="0" fontId="0" fillId="0" borderId="12" xfId="0" applyFill="1" applyBorder="1"/>
    <xf numFmtId="3" fontId="1" fillId="0" borderId="12" xfId="0" applyNumberFormat="1" applyFont="1" applyFill="1" applyBorder="1"/>
    <xf numFmtId="0" fontId="1" fillId="10" borderId="0" xfId="0" applyFont="1" applyFill="1"/>
    <xf numFmtId="0" fontId="1" fillId="10" borderId="0" xfId="0" applyFont="1" applyFill="1" applyAlignment="1">
      <alignment horizontal="left"/>
    </xf>
    <xf numFmtId="0" fontId="1" fillId="19" borderId="0" xfId="0" applyFont="1" applyFill="1"/>
    <xf numFmtId="0" fontId="0" fillId="19" borderId="0" xfId="0" applyFill="1"/>
    <xf numFmtId="0" fontId="0" fillId="15" borderId="12" xfId="0" applyFill="1" applyBorder="1"/>
    <xf numFmtId="0" fontId="1" fillId="0" borderId="0" xfId="0" applyFont="1" applyFill="1" applyBorder="1"/>
    <xf numFmtId="0" fontId="0" fillId="0" borderId="0" xfId="0" applyNumberFormat="1" applyFill="1" applyBorder="1"/>
    <xf numFmtId="0" fontId="1" fillId="0" borderId="0" xfId="0" applyNumberFormat="1" applyFont="1" applyFill="1" applyBorder="1"/>
    <xf numFmtId="166" fontId="0" fillId="0" borderId="12" xfId="0" applyNumberFormat="1" applyBorder="1" applyAlignment="1">
      <alignment horizontal="right"/>
    </xf>
    <xf numFmtId="0" fontId="17" fillId="0" borderId="0" xfId="0" applyFont="1"/>
    <xf numFmtId="0" fontId="18" fillId="0" borderId="0" xfId="0" applyFont="1"/>
    <xf numFmtId="3" fontId="10" fillId="11" borderId="0" xfId="0" applyNumberFormat="1" applyFont="1" applyFill="1" applyAlignment="1">
      <alignment horizontal="right"/>
    </xf>
    <xf numFmtId="3" fontId="0" fillId="2" borderId="12" xfId="0" applyNumberFormat="1" applyFill="1" applyBorder="1" applyAlignment="1">
      <alignment horizontal="right"/>
    </xf>
    <xf numFmtId="0" fontId="15" fillId="12" borderId="0" xfId="0" applyFont="1" applyFill="1" applyAlignment="1">
      <alignment vertical="center"/>
    </xf>
    <xf numFmtId="0" fontId="16" fillId="12" borderId="0" xfId="0" applyFont="1" applyFill="1" applyAlignment="1">
      <alignment vertical="center"/>
    </xf>
    <xf numFmtId="0" fontId="0" fillId="12" borderId="0" xfId="0" applyFill="1" applyAlignment="1">
      <alignment vertical="center"/>
    </xf>
    <xf numFmtId="0" fontId="15" fillId="12" borderId="0" xfId="0" applyFont="1" applyFill="1" applyAlignment="1">
      <alignment horizontal="left" vertical="center"/>
    </xf>
    <xf numFmtId="0" fontId="0" fillId="3" borderId="16" xfId="0" applyFill="1" applyBorder="1"/>
    <xf numFmtId="0" fontId="3" fillId="0" borderId="16" xfId="0" applyFont="1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20" fillId="0" borderId="0" xfId="0" applyFont="1" applyFill="1" applyBorder="1"/>
    <xf numFmtId="3" fontId="20" fillId="0" borderId="0" xfId="0" applyNumberFormat="1" applyFont="1" applyFill="1" applyBorder="1"/>
    <xf numFmtId="0" fontId="21" fillId="0" borderId="0" xfId="0" applyFont="1" applyFill="1" applyBorder="1"/>
    <xf numFmtId="3" fontId="20" fillId="0" borderId="12" xfId="0" applyNumberFormat="1" applyFont="1" applyFill="1" applyBorder="1"/>
    <xf numFmtId="165" fontId="0" fillId="0" borderId="12" xfId="2" applyNumberFormat="1" applyFont="1" applyBorder="1"/>
    <xf numFmtId="0" fontId="0" fillId="0" borderId="0" xfId="0" applyAlignment="1">
      <alignment horizontal="right"/>
    </xf>
    <xf numFmtId="165" fontId="0" fillId="0" borderId="12" xfId="2" applyNumberFormat="1" applyFont="1" applyBorder="1" applyAlignment="1">
      <alignment vertical="center"/>
    </xf>
    <xf numFmtId="0" fontId="9" fillId="19" borderId="0" xfId="0" applyFont="1" applyFill="1"/>
    <xf numFmtId="165" fontId="0" fillId="0" borderId="12" xfId="2" applyNumberFormat="1" applyFont="1" applyBorder="1" applyAlignment="1">
      <alignment horizontal="right"/>
    </xf>
    <xf numFmtId="0" fontId="8" fillId="19" borderId="0" xfId="0" applyFont="1" applyFill="1"/>
    <xf numFmtId="0" fontId="1" fillId="15" borderId="12" xfId="0" applyFont="1" applyFill="1" applyBorder="1"/>
    <xf numFmtId="3" fontId="0" fillId="15" borderId="12" xfId="0" applyNumberFormat="1" applyFill="1" applyBorder="1" applyAlignment="1">
      <alignment horizontal="right"/>
    </xf>
    <xf numFmtId="0" fontId="1" fillId="19" borderId="12" xfId="0" applyFont="1" applyFill="1" applyBorder="1"/>
    <xf numFmtId="0" fontId="1" fillId="18" borderId="12" xfId="0" applyFont="1" applyFill="1" applyBorder="1"/>
    <xf numFmtId="0" fontId="0" fillId="0" borderId="12" xfId="0" applyFill="1" applyBorder="1" applyAlignment="1">
      <alignment horizontal="left"/>
    </xf>
    <xf numFmtId="0" fontId="5" fillId="14" borderId="12" xfId="0" applyFont="1" applyFill="1" applyBorder="1"/>
    <xf numFmtId="165" fontId="5" fillId="2" borderId="12" xfId="0" applyNumberFormat="1" applyFont="1" applyFill="1" applyBorder="1"/>
    <xf numFmtId="0" fontId="5" fillId="8" borderId="9" xfId="0" applyFont="1" applyFill="1" applyBorder="1" applyAlignment="1">
      <alignment horizontal="left"/>
    </xf>
    <xf numFmtId="0" fontId="5" fillId="5" borderId="12" xfId="0" applyFont="1" applyFill="1" applyBorder="1" applyAlignment="1">
      <alignment horizontal="left"/>
    </xf>
    <xf numFmtId="0" fontId="5" fillId="2" borderId="12" xfId="0" applyFont="1" applyFill="1" applyBorder="1" applyAlignment="1">
      <alignment horizontal="center"/>
    </xf>
    <xf numFmtId="0" fontId="5" fillId="14" borderId="12" xfId="0" applyFont="1" applyFill="1" applyBorder="1" applyAlignment="1">
      <alignment horizontal="center"/>
    </xf>
    <xf numFmtId="0" fontId="5" fillId="5" borderId="9" xfId="0" applyFont="1" applyFill="1" applyBorder="1"/>
    <xf numFmtId="0" fontId="21" fillId="2" borderId="12" xfId="0" applyFont="1" applyFill="1" applyBorder="1"/>
    <xf numFmtId="3" fontId="5" fillId="3" borderId="12" xfId="0" applyNumberFormat="1" applyFont="1" applyFill="1" applyBorder="1"/>
    <xf numFmtId="0" fontId="0" fillId="18" borderId="12" xfId="0" applyFill="1" applyBorder="1"/>
    <xf numFmtId="0" fontId="0" fillId="0" borderId="12" xfId="0" applyFont="1" applyBorder="1"/>
    <xf numFmtId="0" fontId="0" fillId="15" borderId="12" xfId="0" applyFont="1" applyFill="1" applyBorder="1"/>
    <xf numFmtId="0" fontId="8" fillId="21" borderId="0" xfId="0" applyFont="1" applyFill="1"/>
    <xf numFmtId="0" fontId="9" fillId="21" borderId="0" xfId="0" applyFont="1" applyFill="1"/>
    <xf numFmtId="0" fontId="8" fillId="22" borderId="0" xfId="0" applyFont="1" applyFill="1"/>
    <xf numFmtId="0" fontId="9" fillId="22" borderId="0" xfId="0" applyFont="1" applyFill="1"/>
    <xf numFmtId="0" fontId="5" fillId="3" borderId="12" xfId="0" applyFont="1" applyFill="1" applyBorder="1" applyAlignment="1">
      <alignment horizontal="left"/>
    </xf>
    <xf numFmtId="49" fontId="5" fillId="2" borderId="12" xfId="0" applyNumberFormat="1" applyFont="1" applyFill="1" applyBorder="1"/>
    <xf numFmtId="164" fontId="5" fillId="0" borderId="0" xfId="0" applyNumberFormat="1" applyFont="1" applyFill="1"/>
    <xf numFmtId="165" fontId="5" fillId="0" borderId="0" xfId="0" applyNumberFormat="1" applyFont="1" applyFill="1"/>
    <xf numFmtId="0" fontId="1" fillId="3" borderId="12" xfId="0" applyFont="1" applyFill="1" applyBorder="1"/>
    <xf numFmtId="3" fontId="21" fillId="3" borderId="12" xfId="0" applyNumberFormat="1" applyFont="1" applyFill="1" applyBorder="1"/>
    <xf numFmtId="3" fontId="21" fillId="14" borderId="12" xfId="0" applyNumberFormat="1" applyFont="1" applyFill="1" applyBorder="1"/>
    <xf numFmtId="0" fontId="1" fillId="3" borderId="13" xfId="0" applyFont="1" applyFill="1" applyBorder="1"/>
    <xf numFmtId="3" fontId="21" fillId="2" borderId="12" xfId="0" applyNumberFormat="1" applyFont="1" applyFill="1" applyBorder="1"/>
    <xf numFmtId="0" fontId="3" fillId="6" borderId="0" xfId="0" applyFont="1" applyFill="1" applyBorder="1"/>
    <xf numFmtId="0" fontId="22" fillId="20" borderId="15" xfId="0" applyFont="1" applyFill="1" applyBorder="1" applyAlignment="1">
      <alignment horizontal="left"/>
    </xf>
  </cellXfs>
  <cellStyles count="3">
    <cellStyle name="Procent" xfId="2" builtinId="5"/>
    <cellStyle name="Standaard" xfId="0" builtinId="0"/>
    <cellStyle name="Standaard 2" xfId="1" xr:uid="{2596C84D-87AC-4C13-9E23-7ABB0AD1BF01}"/>
  </cellStyles>
  <dxfs count="0"/>
  <tableStyles count="0" defaultTableStyle="TableStyleMedium2" defaultPivotStyle="PivotStyleLight16"/>
  <colors>
    <mruColors>
      <color rgb="FF007946"/>
      <color rgb="FFFFBB3E"/>
      <color rgb="FF0DAF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88648293963255"/>
          <c:y val="5.0925925925925923E-2"/>
          <c:w val="0.86440964118057462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CALCULATIONS!$T$44</c:f>
              <c:strCache>
                <c:ptCount val="1"/>
                <c:pt idx="0">
                  <c:v>BRAND A</c:v>
                </c:pt>
              </c:strCache>
            </c:strRef>
          </c:tx>
          <c:spPr>
            <a:ln w="28575" cap="rnd">
              <a:solidFill>
                <a:srgbClr val="007946"/>
              </a:solidFill>
              <a:round/>
            </a:ln>
            <a:effectLst/>
          </c:spPr>
          <c:marker>
            <c:symbol val="none"/>
          </c:marker>
          <c:cat>
            <c:strRef>
              <c:f>CALCULATIONS!$S$52:$S$63</c:f>
              <c:strCache>
                <c:ptCount val="12"/>
                <c:pt idx="0">
                  <c:v>J</c:v>
                </c:pt>
                <c:pt idx="1">
                  <c:v>F</c:v>
                </c:pt>
                <c:pt idx="2">
                  <c:v>M</c:v>
                </c:pt>
                <c:pt idx="3">
                  <c:v>A</c:v>
                </c:pt>
                <c:pt idx="4">
                  <c:v>M</c:v>
                </c:pt>
                <c:pt idx="5">
                  <c:v>J</c:v>
                </c:pt>
                <c:pt idx="6">
                  <c:v>J</c:v>
                </c:pt>
                <c:pt idx="7">
                  <c:v>A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CALCULATIONS!$AN$52:$AN$63</c:f>
              <c:numCache>
                <c:formatCode>#,##0</c:formatCode>
                <c:ptCount val="12"/>
                <c:pt idx="0">
                  <c:v>3589</c:v>
                </c:pt>
                <c:pt idx="1">
                  <c:v>3928</c:v>
                </c:pt>
                <c:pt idx="2">
                  <c:v>4651</c:v>
                </c:pt>
                <c:pt idx="3">
                  <c:v>4648</c:v>
                </c:pt>
                <c:pt idx="4">
                  <c:v>6161</c:v>
                </c:pt>
                <c:pt idx="5">
                  <c:v>4295</c:v>
                </c:pt>
                <c:pt idx="6">
                  <c:v>5280</c:v>
                </c:pt>
                <c:pt idx="7">
                  <c:v>5085</c:v>
                </c:pt>
                <c:pt idx="8">
                  <c:v>4713</c:v>
                </c:pt>
                <c:pt idx="9">
                  <c:v>4995</c:v>
                </c:pt>
                <c:pt idx="10">
                  <c:v>3090</c:v>
                </c:pt>
                <c:pt idx="11">
                  <c:v>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8-4E15-9EC6-F3CE6A1A66F4}"/>
            </c:ext>
          </c:extLst>
        </c:ser>
        <c:ser>
          <c:idx val="1"/>
          <c:order val="1"/>
          <c:tx>
            <c:strRef>
              <c:f>CALCULATIONS!$AA$44</c:f>
              <c:strCache>
                <c:ptCount val="1"/>
                <c:pt idx="0">
                  <c:v>BRAND B</c:v>
                </c:pt>
              </c:strCache>
            </c:strRef>
          </c:tx>
          <c:spPr>
            <a:ln w="28575" cap="rnd">
              <a:solidFill>
                <a:srgbClr val="FFBB3E"/>
              </a:solidFill>
              <a:round/>
            </a:ln>
            <a:effectLst/>
          </c:spPr>
          <c:marker>
            <c:symbol val="none"/>
          </c:marker>
          <c:val>
            <c:numRef>
              <c:f>CALCULATIONS!$AV$52:$AV$63</c:f>
              <c:numCache>
                <c:formatCode>#,##0</c:formatCode>
                <c:ptCount val="12"/>
                <c:pt idx="0">
                  <c:v>560</c:v>
                </c:pt>
                <c:pt idx="1">
                  <c:v>6409</c:v>
                </c:pt>
                <c:pt idx="2">
                  <c:v>16340</c:v>
                </c:pt>
                <c:pt idx="3">
                  <c:v>32623</c:v>
                </c:pt>
                <c:pt idx="4">
                  <c:v>41795</c:v>
                </c:pt>
                <c:pt idx="5">
                  <c:v>22781</c:v>
                </c:pt>
                <c:pt idx="6">
                  <c:v>22296</c:v>
                </c:pt>
                <c:pt idx="7">
                  <c:v>5205</c:v>
                </c:pt>
                <c:pt idx="8">
                  <c:v>273</c:v>
                </c:pt>
                <c:pt idx="9">
                  <c:v>148</c:v>
                </c:pt>
                <c:pt idx="10">
                  <c:v>54</c:v>
                </c:pt>
                <c:pt idx="1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8-4E15-9EC6-F3CE6A1A6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261256"/>
        <c:axId val="731260928"/>
      </c:lineChart>
      <c:scatterChart>
        <c:scatterStyle val="lineMarker"/>
        <c:varyColors val="0"/>
        <c:ser>
          <c:idx val="2"/>
          <c:order val="2"/>
          <c:tx>
            <c:strRef>
              <c:f>CALCULATIONS!$AR$51</c:f>
              <c:strCache>
                <c:ptCount val="1"/>
                <c:pt idx="0">
                  <c:v>LABEL 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61C2F16-DD91-47B3-8A75-5ED00780E25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814247618056039"/>
                      <c:h val="8.740963251013515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558-4E15-9EC6-F3CE6A1A6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950" b="1" i="0" u="none" strike="noStrike" kern="1200" baseline="0">
                    <a:solidFill>
                      <a:srgbClr val="007946"/>
                    </a:solidFill>
                    <a:latin typeface="+mn-lt"/>
                    <a:ea typeface="+mn-ea"/>
                    <a:cs typeface="+mn-cs"/>
                  </a:defRPr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CALCULATIONS!$AP$52</c:f>
              <c:numCache>
                <c:formatCode>General</c:formatCode>
                <c:ptCount val="1"/>
                <c:pt idx="0">
                  <c:v>8.5</c:v>
                </c:pt>
              </c:numCache>
            </c:numRef>
          </c:xVal>
          <c:yVal>
            <c:numRef>
              <c:f>CALCULATIONS!$AQ$52</c:f>
              <c:numCache>
                <c:formatCode>#,##0</c:formatCode>
                <c:ptCount val="1"/>
                <c:pt idx="0">
                  <c:v>41795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CALCULATIONS!$AR$52</c15:f>
                <c15:dlblRangeCache>
                  <c:ptCount val="1"/>
                  <c:pt idx="0">
                    <c:v>AA  | € 53.494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558-4E15-9EC6-F3CE6A1A66F4}"/>
            </c:ext>
          </c:extLst>
        </c:ser>
        <c:ser>
          <c:idx val="3"/>
          <c:order val="3"/>
          <c:tx>
            <c:strRef>
              <c:f>CALCULATIONS!$AZ$51</c:f>
              <c:strCache>
                <c:ptCount val="1"/>
                <c:pt idx="0">
                  <c:v>LABEL 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B14954E-935C-49AD-9E72-A1D81BAEE78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863641410421543"/>
                      <c:h val="8.740963251013515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2-4A62-952D-5E8D9811AD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95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CALCULATIONS!$AX$52</c:f>
              <c:numCache>
                <c:formatCode>General</c:formatCode>
                <c:ptCount val="1"/>
                <c:pt idx="0">
                  <c:v>8.5</c:v>
                </c:pt>
              </c:numCache>
            </c:numRef>
          </c:xVal>
          <c:yVal>
            <c:numRef>
              <c:f>CALCULATIONS!$AY$52</c:f>
              <c:numCache>
                <c:formatCode>#,##0</c:formatCode>
                <c:ptCount val="1"/>
                <c:pt idx="0">
                  <c:v>37615.5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CALCULATIONS!$AZ$52</c15:f>
                <c15:dlblRangeCache>
                  <c:ptCount val="1"/>
                  <c:pt idx="0">
                    <c:v>AE  | € 148.529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6E2-49BC-90B5-A00C68CCB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261256"/>
        <c:axId val="731260928"/>
      </c:scatterChart>
      <c:catAx>
        <c:axId val="73126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31260928"/>
        <c:crosses val="autoZero"/>
        <c:auto val="1"/>
        <c:lblAlgn val="ctr"/>
        <c:lblOffset val="100"/>
        <c:noMultiLvlLbl val="0"/>
      </c:catAx>
      <c:valAx>
        <c:axId val="73126092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3126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CALCULATIONS!$T$76</c:f>
              <c:strCache>
                <c:ptCount val="1"/>
                <c:pt idx="0">
                  <c:v>VALUE 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CALCULATIONS!$S$77:$S$88</c:f>
              <c:strCache>
                <c:ptCount val="12"/>
                <c:pt idx="0">
                  <c:v>J</c:v>
                </c:pt>
                <c:pt idx="1">
                  <c:v>F</c:v>
                </c:pt>
                <c:pt idx="2">
                  <c:v>M</c:v>
                </c:pt>
                <c:pt idx="3">
                  <c:v>A</c:v>
                </c:pt>
                <c:pt idx="4">
                  <c:v>M</c:v>
                </c:pt>
                <c:pt idx="5">
                  <c:v>J</c:v>
                </c:pt>
                <c:pt idx="6">
                  <c:v>J</c:v>
                </c:pt>
                <c:pt idx="7">
                  <c:v>A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CALCULATIONS!$AM$80:$AM$91</c:f>
              <c:numCache>
                <c:formatCode>#,##0</c:formatCode>
                <c:ptCount val="12"/>
                <c:pt idx="0">
                  <c:v>866</c:v>
                </c:pt>
                <c:pt idx="1">
                  <c:v>4131</c:v>
                </c:pt>
                <c:pt idx="2">
                  <c:v>4878</c:v>
                </c:pt>
                <c:pt idx="3">
                  <c:v>22112</c:v>
                </c:pt>
                <c:pt idx="4">
                  <c:v>50078</c:v>
                </c:pt>
                <c:pt idx="5">
                  <c:v>25987</c:v>
                </c:pt>
                <c:pt idx="6">
                  <c:v>27308</c:v>
                </c:pt>
                <c:pt idx="7">
                  <c:v>9282</c:v>
                </c:pt>
                <c:pt idx="8">
                  <c:v>2810</c:v>
                </c:pt>
                <c:pt idx="9">
                  <c:v>1004</c:v>
                </c:pt>
                <c:pt idx="10">
                  <c:v>466</c:v>
                </c:pt>
                <c:pt idx="11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4-465F-AC7A-44314FE9DF23}"/>
            </c:ext>
          </c:extLst>
        </c:ser>
        <c:ser>
          <c:idx val="1"/>
          <c:order val="1"/>
          <c:tx>
            <c:strRef>
              <c:f>CALCULATIONS!$AN$79</c:f>
              <c:strCache>
                <c:ptCount val="1"/>
                <c:pt idx="0">
                  <c:v>VALUE 2019</c:v>
                </c:pt>
              </c:strCache>
            </c:strRef>
          </c:tx>
          <c:spPr>
            <a:ln w="28575" cap="rnd">
              <a:solidFill>
                <a:srgbClr val="007946"/>
              </a:solidFill>
              <a:round/>
            </a:ln>
            <a:effectLst/>
          </c:spPr>
          <c:marker>
            <c:symbol val="none"/>
          </c:marker>
          <c:cat>
            <c:strRef>
              <c:f>CALCULATIONS!$S$77:$S$88</c:f>
              <c:strCache>
                <c:ptCount val="12"/>
                <c:pt idx="0">
                  <c:v>J</c:v>
                </c:pt>
                <c:pt idx="1">
                  <c:v>F</c:v>
                </c:pt>
                <c:pt idx="2">
                  <c:v>M</c:v>
                </c:pt>
                <c:pt idx="3">
                  <c:v>A</c:v>
                </c:pt>
                <c:pt idx="4">
                  <c:v>M</c:v>
                </c:pt>
                <c:pt idx="5">
                  <c:v>J</c:v>
                </c:pt>
                <c:pt idx="6">
                  <c:v>J</c:v>
                </c:pt>
                <c:pt idx="7">
                  <c:v>A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CALCULATIONS!$AN$80:$AN$91</c:f>
              <c:numCache>
                <c:formatCode>#,##0</c:formatCode>
                <c:ptCount val="12"/>
                <c:pt idx="0">
                  <c:v>560</c:v>
                </c:pt>
                <c:pt idx="1">
                  <c:v>6409</c:v>
                </c:pt>
                <c:pt idx="2">
                  <c:v>16340</c:v>
                </c:pt>
                <c:pt idx="3">
                  <c:v>32623</c:v>
                </c:pt>
                <c:pt idx="4">
                  <c:v>41795</c:v>
                </c:pt>
                <c:pt idx="5">
                  <c:v>22781</c:v>
                </c:pt>
                <c:pt idx="6">
                  <c:v>22296</c:v>
                </c:pt>
                <c:pt idx="7">
                  <c:v>5205</c:v>
                </c:pt>
                <c:pt idx="8">
                  <c:v>273</c:v>
                </c:pt>
                <c:pt idx="9">
                  <c:v>148</c:v>
                </c:pt>
                <c:pt idx="10">
                  <c:v>54</c:v>
                </c:pt>
                <c:pt idx="1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4-465F-AC7A-44314FE9D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590528"/>
        <c:axId val="504299480"/>
      </c:lineChart>
      <c:scatterChart>
        <c:scatterStyle val="lineMarker"/>
        <c:varyColors val="0"/>
        <c:ser>
          <c:idx val="2"/>
          <c:order val="2"/>
          <c:tx>
            <c:strRef>
              <c:f>CALCULATIONS!$AP$80</c:f>
              <c:strCache>
                <c:ptCount val="1"/>
                <c:pt idx="0">
                  <c:v>LABEL 2019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6203931804319494E-3"/>
                  <c:y val="-8.6021505376344093E-2"/>
                </c:manualLayout>
              </c:layout>
              <c:tx>
                <c:rich>
                  <a:bodyPr/>
                  <a:lstStyle/>
                  <a:p>
                    <a:fld id="{24332540-2EFA-4E31-A4AC-5D7A2B3379C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097414515565581"/>
                      <c:h val="0.1534254992319508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3F4-465F-AC7A-44314FE9DF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950" b="1" i="0" u="none" strike="noStrike" kern="1200" baseline="0">
                    <a:solidFill>
                      <a:srgbClr val="007946"/>
                    </a:solidFill>
                    <a:latin typeface="+mn-lt"/>
                    <a:ea typeface="+mn-ea"/>
                    <a:cs typeface="+mn-cs"/>
                  </a:defRPr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CALCULATIONS!$AQ$80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CALCULATIONS!$AR$80</c:f>
              <c:numCache>
                <c:formatCode>#,##0</c:formatCode>
                <c:ptCount val="1"/>
                <c:pt idx="0">
                  <c:v>41795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CALCULATIONS!$AT$80</c15:f>
                <c15:dlblRangeCache>
                  <c:ptCount val="1"/>
                  <c:pt idx="0">
                    <c:v>2019  | € 148.529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83F4-465F-AC7A-44314FE9DF23}"/>
            </c:ext>
          </c:extLst>
        </c:ser>
        <c:ser>
          <c:idx val="3"/>
          <c:order val="3"/>
          <c:tx>
            <c:strRef>
              <c:f>CALCULATIONS!$AP$81</c:f>
              <c:strCache>
                <c:ptCount val="1"/>
                <c:pt idx="0">
                  <c:v>LABEL 2018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1469027563640748E-2"/>
                  <c:y val="-3.442505170724638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l">
                      <a:defRPr sz="95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1E99CED-4141-412D-832A-4B9212476836}" type="CELLRANGE">
                      <a:rPr lang="en-US">
                        <a:solidFill>
                          <a:schemeClr val="accent3"/>
                        </a:solidFill>
                      </a:rPr>
                      <a:pPr algn="l">
                        <a:defRPr sz="950" b="1"/>
                      </a:pPr>
                      <a:t>[CELLRANGE]</a:t>
                    </a:fld>
                    <a:endParaRPr lang="nl-NL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l">
                    <a:defRPr sz="9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097414515565581"/>
                      <c:h val="0.1534254992319508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3F4-465F-AC7A-44314FE9DF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CALCULATIONS!$AQ$81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CALCULATIONS!$AR$81</c:f>
              <c:numCache>
                <c:formatCode>#,##0</c:formatCode>
                <c:ptCount val="1"/>
                <c:pt idx="0">
                  <c:v>35525.75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CALCULATIONS!$AT$81</c15:f>
                <c15:dlblRangeCache>
                  <c:ptCount val="1"/>
                  <c:pt idx="0">
                    <c:v>2018  | € 149.217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83F4-465F-AC7A-44314FE9D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590528"/>
        <c:axId val="504299480"/>
      </c:scatterChart>
      <c:catAx>
        <c:axId val="65759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04299480"/>
        <c:crosses val="autoZero"/>
        <c:auto val="1"/>
        <c:lblAlgn val="ctr"/>
        <c:lblOffset val="100"/>
        <c:noMultiLvlLbl val="0"/>
      </c:catAx>
      <c:valAx>
        <c:axId val="50429948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5759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1" fmlaLink="CALCULATIONS!$AP$5" fmlaRange="CALCULATIONS!$D$16:$D$17" noThreeD="1" sel="2" val="0"/>
</file>

<file path=xl/ctrlProps/ctrlProp2.xml><?xml version="1.0" encoding="utf-8"?>
<formControlPr xmlns="http://schemas.microsoft.com/office/spreadsheetml/2009/9/main" objectType="Drop" dropStyle="combo" dx="31" fmlaLink="CALCULATIONS!$AP$6" fmlaRange="CALCULATIONS!$N$15:$N$22" noThreeD="1" sel="5" val="0"/>
</file>

<file path=xl/ctrlProps/ctrlProp3.xml><?xml version="1.0" encoding="utf-8"?>
<formControlPr xmlns="http://schemas.microsoft.com/office/spreadsheetml/2009/9/main" objectType="Drop" dropStyle="combo" dx="31" fmlaLink="CALCULATIONS!$AP$7" fmlaRange="CALCULATIONS!$E$16:$E$17" noThreeD="1" sel="1" val="0"/>
</file>

<file path=xl/ctrlProps/ctrlProp4.xml><?xml version="1.0" encoding="utf-8"?>
<formControlPr xmlns="http://schemas.microsoft.com/office/spreadsheetml/2009/9/main" objectType="Drop" dropStyle="combo" dx="31" fmlaLink="CALCULATIONS!$AP$4" fmlaRange="CALCULATIONS!$C$16:$C$18" noThreeD="1" sel="1" val="0"/>
</file>

<file path=xl/ctrlProps/ctrlProp5.xml><?xml version="1.0" encoding="utf-8"?>
<formControlPr xmlns="http://schemas.microsoft.com/office/spreadsheetml/2009/9/main" objectType="Scroll" dx="31" fmlaLink="CALCULATIONS!$AP$8" max="6" min="1" page="0"/>
</file>

<file path=xl/ctrlProps/ctrlProp6.xml><?xml version="1.0" encoding="utf-8"?>
<formControlPr xmlns="http://schemas.microsoft.com/office/spreadsheetml/2009/9/main" objectType="Drop" dropStyle="combo" dx="31" fmlaLink="CALCULATIONS!$AP$9" fmlaRange="CALCULATIONS!$O$15:$O$104" noThreeD="1" sel="2" val="0"/>
</file>

<file path=xl/ctrlProps/ctrlProp7.xml><?xml version="1.0" encoding="utf-8"?>
<formControlPr xmlns="http://schemas.microsoft.com/office/spreadsheetml/2009/9/main" objectType="Drop" dropStyle="combo" dx="31" fmlaLink="CALCULATIONS!$AP$10" fmlaRange="CALCULATIONS!$O$15:$O$104" noThreeD="1" sel="1" val="0"/>
</file>

<file path=xl/ctrlProps/ctrlProp8.xml><?xml version="1.0" encoding="utf-8"?>
<formControlPr xmlns="http://schemas.microsoft.com/office/spreadsheetml/2009/9/main" objectType="CheckBox" checked="Checked" fmlaLink="CALCULATIONS!$AP$11" lockText="1" noThreeD="1"/>
</file>

<file path=xl/ctrlProps/ctrlProp9.xml><?xml version="1.0" encoding="utf-8"?>
<formControlPr xmlns="http://schemas.microsoft.com/office/spreadsheetml/2009/9/main" objectType="Drop" dropStyle="combo" dx="22" fmlaLink="CALCULATIONS!$AP$12" fmlaRange="CALCULATIONS!$O$15:$O$104" noThreeD="1" sel="1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0</xdr:rowOff>
        </xdr:from>
        <xdr:to>
          <xdr:col>5</xdr:col>
          <xdr:colOff>742950</xdr:colOff>
          <xdr:row>4</xdr:row>
          <xdr:rowOff>180975</xdr:rowOff>
        </xdr:to>
        <xdr:sp macro="" textlink="">
          <xdr:nvSpPr>
            <xdr:cNvPr id="13319" name="Drop Down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0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9525</xdr:rowOff>
        </xdr:from>
        <xdr:to>
          <xdr:col>5</xdr:col>
          <xdr:colOff>742950</xdr:colOff>
          <xdr:row>3</xdr:row>
          <xdr:rowOff>190500</xdr:rowOff>
        </xdr:to>
        <xdr:sp macro="" textlink="">
          <xdr:nvSpPr>
            <xdr:cNvPr id="13320" name="Drop Down 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0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190500</xdr:rowOff>
        </xdr:from>
        <xdr:to>
          <xdr:col>5</xdr:col>
          <xdr:colOff>742950</xdr:colOff>
          <xdr:row>5</xdr:row>
          <xdr:rowOff>180975</xdr:rowOff>
        </xdr:to>
        <xdr:sp macro="" textlink="">
          <xdr:nvSpPr>
            <xdr:cNvPr id="13321" name="Drop Down 9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0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2</xdr:row>
          <xdr:rowOff>19050</xdr:rowOff>
        </xdr:from>
        <xdr:to>
          <xdr:col>5</xdr:col>
          <xdr:colOff>742950</xdr:colOff>
          <xdr:row>3</xdr:row>
          <xdr:rowOff>9525</xdr:rowOff>
        </xdr:to>
        <xdr:sp macro="" textlink="">
          <xdr:nvSpPr>
            <xdr:cNvPr id="13322" name="Drop Down 10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:a16="http://schemas.microsoft.com/office/drawing/2014/main" id="{00000000-0008-0000-0000-00000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</xdr:colOff>
          <xdr:row>10</xdr:row>
          <xdr:rowOff>9525</xdr:rowOff>
        </xdr:from>
        <xdr:to>
          <xdr:col>12</xdr:col>
          <xdr:colOff>228600</xdr:colOff>
          <xdr:row>15</xdr:row>
          <xdr:rowOff>0</xdr:rowOff>
        </xdr:to>
        <xdr:sp macro="" textlink="">
          <xdr:nvSpPr>
            <xdr:cNvPr id="13323" name="Scroll Bar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0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14</xdr:col>
      <xdr:colOff>171454</xdr:colOff>
      <xdr:row>1</xdr:row>
      <xdr:rowOff>80680</xdr:rowOff>
    </xdr:from>
    <xdr:to>
      <xdr:col>16</xdr:col>
      <xdr:colOff>9527</xdr:colOff>
      <xdr:row>4</xdr:row>
      <xdr:rowOff>84717</xdr:rowOff>
    </xdr:to>
    <xdr:grpSp>
      <xdr:nvGrpSpPr>
        <xdr:cNvPr id="13" name="Groep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7219954" y="344449"/>
          <a:ext cx="1054342" cy="575537"/>
          <a:chOff x="6955709" y="1977571"/>
          <a:chExt cx="1059033" cy="698500"/>
        </a:xfrm>
      </xdr:grpSpPr>
      <xdr:sp macro="" textlink="">
        <xdr:nvSpPr>
          <xdr:cNvPr id="15" name="Rechthoek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6955709" y="1977571"/>
            <a:ext cx="1055875" cy="698500"/>
          </a:xfrm>
          <a:prstGeom prst="rect">
            <a:avLst/>
          </a:prstGeom>
          <a:solidFill>
            <a:srgbClr val="0079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CALCULATIONS!T10">
        <xdr:nvSpPr>
          <xdr:cNvPr id="3" name="Tekstvak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6974787" y="1987551"/>
            <a:ext cx="1039955" cy="6454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11B7D71-75F5-430F-B071-3E1CEBB24292}" type="TxLink">
              <a:rPr lang="en-US" sz="16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2019</a:t>
            </a:fld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16</xdr:col>
      <xdr:colOff>153305</xdr:colOff>
      <xdr:row>1</xdr:row>
      <xdr:rowOff>77154</xdr:rowOff>
    </xdr:from>
    <xdr:to>
      <xdr:col>20</xdr:col>
      <xdr:colOff>275769</xdr:colOff>
      <xdr:row>4</xdr:row>
      <xdr:rowOff>80446</xdr:rowOff>
    </xdr:to>
    <xdr:grpSp>
      <xdr:nvGrpSpPr>
        <xdr:cNvPr id="12" name="Groep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8418074" y="340923"/>
          <a:ext cx="2555003" cy="574792"/>
          <a:chOff x="8183940" y="1966988"/>
          <a:chExt cx="2577797" cy="698500"/>
        </a:xfrm>
      </xdr:grpSpPr>
      <xdr:sp macro="" textlink="">
        <xdr:nvSpPr>
          <xdr:cNvPr id="7" name="Rechthoek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8183940" y="1966988"/>
            <a:ext cx="2546048" cy="698500"/>
          </a:xfrm>
          <a:prstGeom prst="rect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8" name="Groe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8194522" y="1968499"/>
            <a:ext cx="2567215" cy="671795"/>
            <a:chOff x="8194522" y="1968499"/>
            <a:chExt cx="2567215" cy="671795"/>
          </a:xfrm>
        </xdr:grpSpPr>
        <xdr:sp macro="" textlink="CALCULATIONS!$AM$9">
          <xdr:nvSpPr>
            <xdr:cNvPr id="6" name="Tekstvak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8224761" y="2350008"/>
              <a:ext cx="2536976" cy="29028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19528034-DFE9-405B-B718-9D00D6BCCCBA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€ 306.605</a:t>
              </a:fld>
              <a:endParaRPr lang="en-US" sz="1200"/>
            </a:p>
          </xdr:txBody>
        </xdr:sp>
        <xdr:sp macro="" textlink="CALCULATIONS!AL9">
          <xdr:nvSpPr>
            <xdr:cNvPr id="9" name="Tekstvak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 txBox="1"/>
          </xdr:nvSpPr>
          <xdr:spPr>
            <a:xfrm>
              <a:off x="8194522" y="1968499"/>
              <a:ext cx="2555120" cy="2993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B87A2EA9-5AAE-4790-A93F-0E893C40857B}" type="TxLink">
                <a:rPr lang="en-US" sz="1100" b="1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TOTAL MONTEVIDEO</a:t>
              </a:fld>
              <a:endParaRPr lang="en-US" b="1"/>
            </a:p>
          </xdr:txBody>
        </xdr:sp>
      </xdr:grpSp>
    </xdr:grpSp>
    <xdr:clientData/>
  </xdr:twoCellAnchor>
  <xdr:twoCellAnchor>
    <xdr:from>
      <xdr:col>20</xdr:col>
      <xdr:colOff>399540</xdr:colOff>
      <xdr:row>1</xdr:row>
      <xdr:rowOff>72869</xdr:rowOff>
    </xdr:from>
    <xdr:to>
      <xdr:col>24</xdr:col>
      <xdr:colOff>496357</xdr:colOff>
      <xdr:row>4</xdr:row>
      <xdr:rowOff>76171</xdr:rowOff>
    </xdr:to>
    <xdr:sp macro="" textlink="">
      <xdr:nvSpPr>
        <xdr:cNvPr id="16" name="Rechthoek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1123103" y="342744"/>
          <a:ext cx="2541567" cy="574802"/>
        </a:xfrm>
        <a:prstGeom prst="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386292</xdr:colOff>
      <xdr:row>1</xdr:row>
      <xdr:rowOff>83078</xdr:rowOff>
    </xdr:from>
    <xdr:to>
      <xdr:col>24</xdr:col>
      <xdr:colOff>487625</xdr:colOff>
      <xdr:row>4</xdr:row>
      <xdr:rowOff>55694</xdr:rowOff>
    </xdr:to>
    <xdr:grpSp>
      <xdr:nvGrpSpPr>
        <xdr:cNvPr id="11" name="Groep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11083600" y="346847"/>
          <a:ext cx="2533871" cy="544116"/>
          <a:chOff x="10627677" y="1886862"/>
          <a:chExt cx="2532340" cy="626860"/>
        </a:xfrm>
      </xdr:grpSpPr>
      <xdr:sp macro="" textlink="CALCULATIONS!$AM$10">
        <xdr:nvSpPr>
          <xdr:cNvPr id="4" name="Tekstvak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10627677" y="2250651"/>
            <a:ext cx="2521855" cy="2630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8E3F2CFF-0932-42ED-9837-00D507F830F9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€ 29.488.525</a:t>
            </a:fld>
            <a:endParaRPr lang="en-US" sz="1200"/>
          </a:p>
        </xdr:txBody>
      </xdr:sp>
      <xdr:sp macro="" textlink="CALCULATIONS!$AL$10">
        <xdr:nvSpPr>
          <xdr:cNvPr id="10" name="Tekstvak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 txBox="1"/>
        </xdr:nvSpPr>
        <xdr:spPr>
          <a:xfrm>
            <a:off x="10638159" y="1886862"/>
            <a:ext cx="2521858" cy="317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3199DF19-5AD4-499B-B054-D367814C4283}" type="TxLink">
              <a:rPr lang="en-US" sz="11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TOTAL SOUTH AMERICA</a:t>
            </a:fld>
            <a:endParaRPr lang="en-US" sz="1400" b="1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600075</xdr:colOff>
          <xdr:row>8</xdr:row>
          <xdr:rowOff>47625</xdr:rowOff>
        </xdr:from>
        <xdr:to>
          <xdr:col>17</xdr:col>
          <xdr:colOff>200025</xdr:colOff>
          <xdr:row>9</xdr:row>
          <xdr:rowOff>38100</xdr:rowOff>
        </xdr:to>
        <xdr:sp macro="" textlink="">
          <xdr:nvSpPr>
            <xdr:cNvPr id="13324" name="Drop Down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0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390525</xdr:colOff>
          <xdr:row>8</xdr:row>
          <xdr:rowOff>47625</xdr:rowOff>
        </xdr:from>
        <xdr:to>
          <xdr:col>19</xdr:col>
          <xdr:colOff>600075</xdr:colOff>
          <xdr:row>9</xdr:row>
          <xdr:rowOff>38100</xdr:rowOff>
        </xdr:to>
        <xdr:sp macro="" textlink="">
          <xdr:nvSpPr>
            <xdr:cNvPr id="13325" name="Drop Down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0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14</xdr:col>
      <xdr:colOff>604611</xdr:colOff>
      <xdr:row>11</xdr:row>
      <xdr:rowOff>77261</xdr:rowOff>
    </xdr:from>
    <xdr:to>
      <xdr:col>23</xdr:col>
      <xdr:colOff>35833</xdr:colOff>
      <xdr:row>30</xdr:row>
      <xdr:rowOff>76200</xdr:rowOff>
    </xdr:to>
    <xdr:graphicFrame macro="">
      <xdr:nvGraphicFramePr>
        <xdr:cNvPr id="31" name="Grafiek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</xdr:row>
          <xdr:rowOff>47625</xdr:rowOff>
        </xdr:from>
        <xdr:to>
          <xdr:col>5</xdr:col>
          <xdr:colOff>723900</xdr:colOff>
          <xdr:row>19</xdr:row>
          <xdr:rowOff>38100</xdr:rowOff>
        </xdr:to>
        <xdr:sp macro="" textlink="">
          <xdr:nvSpPr>
            <xdr:cNvPr id="13327" name="Drop Down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0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808041</xdr:colOff>
      <xdr:row>19</xdr:row>
      <xdr:rowOff>95250</xdr:rowOff>
    </xdr:from>
    <xdr:to>
      <xdr:col>13</xdr:col>
      <xdr:colOff>46193</xdr:colOff>
      <xdr:row>30</xdr:row>
      <xdr:rowOff>66675</xdr:rowOff>
    </xdr:to>
    <xdr:graphicFrame macro="">
      <xdr:nvGraphicFramePr>
        <xdr:cNvPr id="25" name="Grafiek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352425</xdr:colOff>
      <xdr:row>9</xdr:row>
      <xdr:rowOff>9525</xdr:rowOff>
    </xdr:from>
    <xdr:to>
      <xdr:col>20</xdr:col>
      <xdr:colOff>561975</xdr:colOff>
      <xdr:row>11</xdr:row>
      <xdr:rowOff>47625</xdr:rowOff>
    </xdr:to>
    <xdr:grpSp>
      <xdr:nvGrpSpPr>
        <xdr:cNvPr id="22" name="Groep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9225329" y="1965813"/>
          <a:ext cx="2033954" cy="323850"/>
          <a:chOff x="9242427" y="1962150"/>
          <a:chExt cx="2043114" cy="323850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3326" name="Check Box 14" descr="COMPARE TWO BRANDS" hidden="1">
                <a:extLst>
                  <a:ext uri="{63B3BB69-23CF-44E3-9099-C40C66FF867C}">
                    <a14:compatExt spid="_x0000_s13326"/>
                  </a:ext>
                  <a:ext uri="{FF2B5EF4-FFF2-40B4-BE49-F238E27FC236}">
                    <a16:creationId xmlns:a16="http://schemas.microsoft.com/office/drawing/2014/main" id="{00000000-0008-0000-0000-00000E340000}"/>
                  </a:ext>
                </a:extLst>
              </xdr:cNvPr>
              <xdr:cNvSpPr/>
            </xdr:nvSpPr>
            <xdr:spPr bwMode="auto">
              <a:xfrm>
                <a:off x="9242427" y="1962150"/>
                <a:ext cx="2043114" cy="3238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nl-NL" sz="800" b="0" i="0" u="none" strike="noStrike" baseline="0">
                    <a:solidFill>
                      <a:srgbClr val="000000"/>
                    </a:solidFill>
                    <a:latin typeface="Segoe UI"/>
                    <a:cs typeface="Segoe UI"/>
                  </a:rPr>
                  <a:t>Twee merken vergelijken</a:t>
                </a:r>
              </a:p>
            </xdr:txBody>
          </xdr:sp>
        </mc:Choice>
        <mc:Fallback/>
      </mc:AlternateContent>
      <xdr:sp macro="" textlink="">
        <xdr:nvSpPr>
          <xdr:cNvPr id="21" name="Rechthoek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9421813" y="2024063"/>
            <a:ext cx="1206500" cy="21431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nl-NL" sz="700">
                <a:solidFill>
                  <a:schemeClr val="tx1"/>
                </a:solidFill>
              </a:rPr>
              <a:t>SHOW</a:t>
            </a:r>
            <a:r>
              <a:rPr lang="nl-NL" sz="700" baseline="0">
                <a:solidFill>
                  <a:schemeClr val="tx1"/>
                </a:solidFill>
              </a:rPr>
              <a:t> TWO BRANDS</a:t>
            </a:r>
            <a:endParaRPr lang="nl-NL" sz="7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7B51-2320-4B53-AEDC-5E8A40C621E1}">
  <sheetPr codeName="Blad1">
    <tabColor theme="9"/>
    <pageSetUpPr fitToPage="1"/>
  </sheetPr>
  <dimension ref="A1:Z37"/>
  <sheetViews>
    <sheetView tabSelected="1" topLeftCell="A7" zoomScale="130" zoomScaleNormal="130" workbookViewId="0">
      <selection activeCell="H4" sqref="H4"/>
    </sheetView>
  </sheetViews>
  <sheetFormatPr defaultColWidth="0" defaultRowHeight="15" zeroHeight="1" x14ac:dyDescent="0.25"/>
  <cols>
    <col min="1" max="2" width="9.140625" customWidth="1"/>
    <col min="3" max="3" width="12.140625" customWidth="1"/>
    <col min="4" max="4" width="9.140625" customWidth="1"/>
    <col min="5" max="5" width="1.5703125" customWidth="1"/>
    <col min="6" max="6" width="12.42578125" customWidth="1"/>
    <col min="7" max="7" width="1.5703125" customWidth="1"/>
    <col min="8" max="8" width="11.85546875" customWidth="1"/>
    <col min="9" max="9" width="1.5703125" customWidth="1"/>
    <col min="10" max="10" width="12.85546875" customWidth="1"/>
    <col min="11" max="11" width="1.5703125" customWidth="1"/>
    <col min="12" max="12" width="9.42578125" customWidth="1"/>
    <col min="13" max="13" width="4.28515625" customWidth="1"/>
    <col min="14" max="26" width="9.140625" customWidth="1"/>
    <col min="27" max="16384" width="9.140625" hidden="1"/>
  </cols>
  <sheetData>
    <row r="1" spans="1:26" ht="21" customHeight="1" x14ac:dyDescent="0.25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x14ac:dyDescent="0.25">
      <c r="A2" s="151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1"/>
    </row>
    <row r="3" spans="1:26" x14ac:dyDescent="0.25">
      <c r="A3" s="151"/>
      <c r="B3" s="154"/>
      <c r="C3" s="155" t="s">
        <v>585</v>
      </c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1"/>
    </row>
    <row r="4" spans="1:26" x14ac:dyDescent="0.25">
      <c r="A4" s="151"/>
      <c r="B4" s="154"/>
      <c r="C4" s="155" t="s">
        <v>588</v>
      </c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1"/>
    </row>
    <row r="5" spans="1:26" x14ac:dyDescent="0.25">
      <c r="A5" s="151"/>
      <c r="B5" s="154"/>
      <c r="C5" s="139" t="s">
        <v>586</v>
      </c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1"/>
    </row>
    <row r="6" spans="1:26" x14ac:dyDescent="0.25">
      <c r="A6" s="151"/>
      <c r="B6" s="154"/>
      <c r="C6" s="155" t="s">
        <v>587</v>
      </c>
      <c r="D6" s="154"/>
      <c r="E6" s="154"/>
      <c r="F6" s="154"/>
      <c r="G6" s="154"/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1"/>
    </row>
    <row r="7" spans="1:26" ht="24" customHeight="1" x14ac:dyDescent="0.25">
      <c r="A7" s="151"/>
      <c r="B7" s="154"/>
      <c r="C7" s="155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62"/>
      <c r="R7" s="154"/>
      <c r="S7" s="154"/>
      <c r="T7" s="154"/>
      <c r="U7" s="154"/>
      <c r="V7" s="154"/>
      <c r="W7" s="154"/>
      <c r="X7" s="154"/>
      <c r="Y7" s="154"/>
      <c r="Z7" s="151"/>
    </row>
    <row r="8" spans="1:26" ht="18.75" x14ac:dyDescent="0.3">
      <c r="A8" s="151"/>
      <c r="B8" s="154"/>
      <c r="C8" s="154"/>
      <c r="D8" s="199" t="str" cm="1">
        <f t="array" ref="D8" xml:space="preserve"> "Top 10 " &amp; INDEX(CALCULATIONS!$E$16:$E$17,CALCULATIONS!$AP$7) &amp;"  - "&amp;CALCULATIONS!$AM$8 &amp;" "&amp; INDEX(CALCULATIONS!$D$16:$D$17,CALCULATIONS!$AP$5)</f>
        <v>Top 10 VALUE  - MONTEVIDEO 2019</v>
      </c>
      <c r="E8" s="200"/>
      <c r="F8" s="200"/>
      <c r="G8" s="200"/>
      <c r="H8" s="200"/>
      <c r="I8" s="200"/>
      <c r="J8" s="200"/>
      <c r="K8" s="200"/>
      <c r="L8" s="200"/>
      <c r="M8" s="201"/>
      <c r="N8" s="154"/>
      <c r="O8" s="154"/>
      <c r="P8" s="199" t="str" cm="1">
        <f t="array" ref="P8" xml:space="preserve"> INDEX(CALCULATIONS!$E$16:$E$17,CALCULATIONS!$AP$7)&amp;" - "&amp; CALCULATIONS!$AM$8 &amp;" - "&amp; INDEX(CALCULATIONS!$D$16:$D$17,CALCULATIONS!$AP$5)</f>
        <v>VALUE - MONTEVIDEO - 2019</v>
      </c>
      <c r="Q8" s="200"/>
      <c r="R8" s="200"/>
      <c r="S8" s="200"/>
      <c r="T8" s="200"/>
      <c r="U8" s="200"/>
      <c r="V8" s="200"/>
      <c r="W8" s="200"/>
      <c r="X8" s="180"/>
      <c r="Y8" s="154"/>
      <c r="Z8" s="151"/>
    </row>
    <row r="9" spans="1:26" x14ac:dyDescent="0.25">
      <c r="A9" s="151"/>
      <c r="B9" s="154"/>
      <c r="C9" s="154"/>
      <c r="D9" s="171" t="s">
        <v>591</v>
      </c>
      <c r="E9" s="171"/>
      <c r="F9" s="171" t="s">
        <v>592</v>
      </c>
      <c r="G9" s="171"/>
      <c r="H9" s="171" t="str" cm="1">
        <f t="array" ref="H9">INDEX(CALCULATIONS!$E$16:$E$17, CALCULATIONS!$AP$7)</f>
        <v>VALUE</v>
      </c>
      <c r="I9" s="171"/>
      <c r="J9" s="171" t="s">
        <v>593</v>
      </c>
      <c r="K9" s="171"/>
      <c r="L9" s="171" t="s">
        <v>594</v>
      </c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1"/>
    </row>
    <row r="10" spans="1:26" ht="7.5" customHeight="1" x14ac:dyDescent="0.25">
      <c r="A10" s="151"/>
      <c r="B10" s="154"/>
      <c r="C10" s="155"/>
      <c r="D10" s="156"/>
      <c r="E10" s="154"/>
      <c r="F10" s="156"/>
      <c r="G10" s="154"/>
      <c r="H10" s="156"/>
      <c r="I10" s="154"/>
      <c r="J10" s="156"/>
      <c r="K10" s="154"/>
      <c r="L10" s="156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1"/>
    </row>
    <row r="11" spans="1:26" x14ac:dyDescent="0.25">
      <c r="A11" s="151"/>
      <c r="B11" s="154"/>
      <c r="C11" s="154"/>
      <c r="D11" s="163" cm="1">
        <f t="array" ref="D11">INDEX(CALCULATIONS!$F92:$F101,CALCULATIONS!$AP$8)</f>
        <v>1</v>
      </c>
      <c r="E11" s="164"/>
      <c r="F11" s="163" t="str" cm="1">
        <f t="array" ref="F11">INDEX(CALCULATIONS!AM29:AM38,CALCULATIONS!$AP$8)</f>
        <v>AE</v>
      </c>
      <c r="G11" s="164"/>
      <c r="H11" s="173" t="str" cm="1">
        <f t="array" ref="H11">INDEX(CALCULATIONS!AP29:AP38,CALCULATIONS!$AP$8)</f>
        <v>€ 148.528</v>
      </c>
      <c r="I11" s="164"/>
      <c r="J11" s="166" cm="1">
        <f t="array" ref="J11">INDEX(CALCULATIONS!AQ29:AQ38,CALCULATIONS!$AP$8)</f>
        <v>0.48442784690399698</v>
      </c>
      <c r="K11" s="164"/>
      <c r="L11" s="165" cm="1">
        <f t="array" ref="L11">INDEX(CALCULATIONS!AR29:AR38,CALCULATIONS!$AP$8)</f>
        <v>99.53892343984559</v>
      </c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1"/>
    </row>
    <row r="12" spans="1:26" x14ac:dyDescent="0.25">
      <c r="A12" s="151"/>
      <c r="B12" s="154"/>
      <c r="C12" s="154"/>
      <c r="D12" s="167" cm="1">
        <f t="array" ref="D12">INDEX(CALCULATIONS!$F93:$F102,CALCULATIONS!$AP$8)</f>
        <v>2</v>
      </c>
      <c r="E12" s="168"/>
      <c r="F12" s="167" t="str" cm="1">
        <f t="array" ref="F12">INDEX(CALCULATIONS!AM30:AM39,CALCULATIONS!$AP$8)</f>
        <v>AA</v>
      </c>
      <c r="G12" s="168"/>
      <c r="H12" s="197" t="str" cm="1">
        <f t="array" ref="H12">INDEX(CALCULATIONS!AP30:AP39,CALCULATIONS!$AP$8)</f>
        <v>€ 53.492</v>
      </c>
      <c r="I12" s="168"/>
      <c r="J12" s="170" cm="1">
        <f t="array" ref="J12">INDEX(CALCULATIONS!AQ30:AQ39,CALCULATIONS!$AP$8)</f>
        <v>0.1744655175225453</v>
      </c>
      <c r="K12" s="168"/>
      <c r="L12" s="169" cm="1">
        <f t="array" ref="L12">INDEX(CALCULATIONS!AR30:AR39,CALCULATIONS!$AP$8)</f>
        <v>119.47379000737051</v>
      </c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1"/>
    </row>
    <row r="13" spans="1:26" x14ac:dyDescent="0.25">
      <c r="A13" s="151"/>
      <c r="B13" s="154"/>
      <c r="C13" s="154"/>
      <c r="D13" s="163" cm="1">
        <f t="array" ref="D13">INDEX(CALCULATIONS!$F94:$F103,CALCULATIONS!$AP$8)</f>
        <v>3</v>
      </c>
      <c r="E13" s="164"/>
      <c r="F13" s="163" t="str" cm="1">
        <f t="array" ref="F13">INDEX(CALCULATIONS!AM31:AM40,CALCULATIONS!$AP$8)</f>
        <v>AB</v>
      </c>
      <c r="G13" s="164"/>
      <c r="H13" s="173" t="str" cm="1">
        <f t="array" ref="H13">INDEX(CALCULATIONS!AP31:AP40,CALCULATIONS!$AP$8)</f>
        <v>€ 34.634</v>
      </c>
      <c r="I13" s="164"/>
      <c r="J13" s="166" cm="1">
        <f t="array" ref="J13">INDEX(CALCULATIONS!AQ31:AQ40,CALCULATIONS!$AP$8)</f>
        <v>0.11295967123823812</v>
      </c>
      <c r="K13" s="164"/>
      <c r="L13" s="165" cm="1">
        <f t="array" ref="L13">INDEX(CALCULATIONS!AR31:AR40,CALCULATIONS!$AP$8)</f>
        <v>140.8630577134258</v>
      </c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1"/>
    </row>
    <row r="14" spans="1:26" x14ac:dyDescent="0.25">
      <c r="A14" s="151"/>
      <c r="B14" s="154"/>
      <c r="C14" s="154"/>
      <c r="D14" s="167" cm="1">
        <f t="array" ref="D14">INDEX(CALCULATIONS!$F95:$F104,CALCULATIONS!$AP$8)</f>
        <v>4</v>
      </c>
      <c r="E14" s="168"/>
      <c r="F14" s="167" t="str" cm="1">
        <f t="array" ref="F14">INDEX(CALCULATIONS!AM32:AM41,CALCULATIONS!$AP$8)</f>
        <v>AG</v>
      </c>
      <c r="G14" s="168"/>
      <c r="H14" s="197" t="str" cm="1">
        <f t="array" ref="H14">INDEX(CALCULATIONS!AP32:AP41,CALCULATIONS!$AP$8)</f>
        <v>€ 23.750</v>
      </c>
      <c r="I14" s="168"/>
      <c r="J14" s="170" cm="1">
        <f t="array" ref="J14">INDEX(CALCULATIONS!AQ32:AQ41,CALCULATIONS!$AP$8)</f>
        <v>7.7461228616623995E-2</v>
      </c>
      <c r="K14" s="168"/>
      <c r="L14" s="169" cm="1">
        <f t="array" ref="L14">INDEX(CALCULATIONS!AR32:AR41,CALCULATIONS!$AP$8)</f>
        <v>100.82784971343663</v>
      </c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1"/>
    </row>
    <row r="15" spans="1:26" x14ac:dyDescent="0.25">
      <c r="A15" s="151"/>
      <c r="B15" s="154"/>
      <c r="C15" s="154"/>
      <c r="D15" s="163" cm="1">
        <f t="array" ref="D15">INDEX(CALCULATIONS!$F96:$F105,CALCULATIONS!$AP$8)</f>
        <v>5</v>
      </c>
      <c r="E15" s="164"/>
      <c r="F15" s="163" t="str" cm="1">
        <f t="array" ref="F15">INDEX(CALCULATIONS!AM33:AM42,CALCULATIONS!$AP$8)</f>
        <v>AC</v>
      </c>
      <c r="G15" s="164"/>
      <c r="H15" s="173" t="str" cm="1">
        <f t="array" ref="H15">INDEX(CALCULATIONS!AP33:AP42,CALCULATIONS!$AP$8)</f>
        <v>€ 21.197</v>
      </c>
      <c r="I15" s="164"/>
      <c r="J15" s="166" cm="1">
        <f t="array" ref="J15">INDEX(CALCULATIONS!AQ33:AQ42,CALCULATIONS!$AP$8)</f>
        <v>6.9134554231013848E-2</v>
      </c>
      <c r="K15" s="164"/>
      <c r="L15" s="165" cm="1">
        <f t="array" ref="L15">INDEX(CALCULATIONS!AR33:AR42,CALCULATIONS!$AP$8)</f>
        <v>43.805410320527393</v>
      </c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1"/>
    </row>
    <row r="16" spans="1:26" x14ac:dyDescent="0.25">
      <c r="A16" s="151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1"/>
    </row>
    <row r="17" spans="1:26" x14ac:dyDescent="0.25">
      <c r="A17" s="151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1"/>
    </row>
    <row r="18" spans="1:26" ht="15.75" x14ac:dyDescent="0.25">
      <c r="A18" s="151"/>
      <c r="B18" s="154"/>
      <c r="C18" s="154"/>
      <c r="D18" s="202" t="str" cm="1">
        <f t="array" ref="D18" xml:space="preserve"> INDEX(CALCULATIONS!$E$16:$E$17,CALCULATIONS!$AP$7)&amp;" - "&amp; CALCULATIONS!$AM$8 &amp;" - "&amp; INDEX(CALCULATIONS!$O$15:$O$122,CALCULATIONS!$AP$12) &amp;" - "&amp;  " "&amp; "2018 VS. 2019"</f>
        <v>VALUE - MONTEVIDEO - AE -  2018 VS. 2019</v>
      </c>
      <c r="E18" s="202"/>
      <c r="F18" s="202"/>
      <c r="G18" s="202"/>
      <c r="H18" s="202"/>
      <c r="I18" s="202"/>
      <c r="J18" s="202"/>
      <c r="K18" s="202"/>
      <c r="L18" s="202"/>
      <c r="M18" s="202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1"/>
    </row>
    <row r="19" spans="1:26" x14ac:dyDescent="0.25">
      <c r="A19" s="151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1"/>
    </row>
    <row r="20" spans="1:26" x14ac:dyDescent="0.25">
      <c r="A20" s="151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1"/>
    </row>
    <row r="21" spans="1:26" x14ac:dyDescent="0.25">
      <c r="A21" s="151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1"/>
    </row>
    <row r="22" spans="1:26" x14ac:dyDescent="0.25">
      <c r="A22" s="151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1"/>
    </row>
    <row r="23" spans="1:26" x14ac:dyDescent="0.25">
      <c r="A23" s="151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1"/>
    </row>
    <row r="24" spans="1:26" x14ac:dyDescent="0.25">
      <c r="A24" s="151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1"/>
    </row>
    <row r="25" spans="1:26" x14ac:dyDescent="0.25">
      <c r="A25" s="151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1"/>
    </row>
    <row r="26" spans="1:26" x14ac:dyDescent="0.25">
      <c r="A26" s="151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1"/>
    </row>
    <row r="27" spans="1:26" x14ac:dyDescent="0.25">
      <c r="A27" s="151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1"/>
    </row>
    <row r="28" spans="1:26" x14ac:dyDescent="0.25">
      <c r="A28" s="151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1"/>
    </row>
    <row r="29" spans="1:26" x14ac:dyDescent="0.25">
      <c r="A29" s="151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1"/>
    </row>
    <row r="30" spans="1:26" x14ac:dyDescent="0.25">
      <c r="A30" s="151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1"/>
    </row>
    <row r="31" spans="1:26" x14ac:dyDescent="0.25">
      <c r="A31" s="151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1"/>
    </row>
    <row r="32" spans="1:26" ht="5.25" customHeight="1" x14ac:dyDescent="0.25">
      <c r="A32" s="151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1"/>
    </row>
    <row r="33" spans="1:26" x14ac:dyDescent="0.25">
      <c r="A33" s="151"/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 spans="1:26" hidden="1" x14ac:dyDescent="0.25">
      <c r="A34" s="151"/>
      <c r="B34" s="151"/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</row>
    <row r="35" spans="1:26" hidden="1" x14ac:dyDescent="0.25">
      <c r="A35" s="151"/>
      <c r="B35" s="151"/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</row>
    <row r="36" spans="1:26" hidden="1" x14ac:dyDescent="0.25">
      <c r="A36" s="151"/>
      <c r="B36" s="151"/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</row>
    <row r="37" spans="1:26" hidden="1" x14ac:dyDescent="0.25">
      <c r="A37" s="151"/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</row>
  </sheetData>
  <pageMargins left="0.70866141732283472" right="0.70866141732283472" top="0.74803149606299213" bottom="0.74803149606299213" header="0.31496062992125984" footer="0.31496062992125984"/>
  <pageSetup paperSize="9" scale="61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9" r:id="rId4" name="Drop Down 7">
              <controlPr defaultSize="0" autoLine="0" autoPict="0">
                <anchor moveWithCells="1">
                  <from>
                    <xdr:col>3</xdr:col>
                    <xdr:colOff>19050</xdr:colOff>
                    <xdr:row>4</xdr:row>
                    <xdr:rowOff>0</xdr:rowOff>
                  </from>
                  <to>
                    <xdr:col>5</xdr:col>
                    <xdr:colOff>742950</xdr:colOff>
                    <xdr:row>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0" r:id="rId5" name="Drop Down 8">
              <controlPr defaultSize="0" autoLine="0" autoPict="0">
                <anchor moveWithCells="1">
                  <from>
                    <xdr:col>3</xdr:col>
                    <xdr:colOff>19050</xdr:colOff>
                    <xdr:row>3</xdr:row>
                    <xdr:rowOff>9525</xdr:rowOff>
                  </from>
                  <to>
                    <xdr:col>5</xdr:col>
                    <xdr:colOff>742950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1" r:id="rId6" name="Drop Down 9">
              <controlPr defaultSize="0" autoLine="0" autoPict="0">
                <anchor moveWithCells="1">
                  <from>
                    <xdr:col>3</xdr:col>
                    <xdr:colOff>19050</xdr:colOff>
                    <xdr:row>4</xdr:row>
                    <xdr:rowOff>190500</xdr:rowOff>
                  </from>
                  <to>
                    <xdr:col>5</xdr:col>
                    <xdr:colOff>742950</xdr:colOff>
                    <xdr:row>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2" r:id="rId7" name="Drop Down 10">
              <controlPr defaultSize="0" autoLine="0" autoPict="0">
                <anchor moveWithCells="1">
                  <from>
                    <xdr:col>3</xdr:col>
                    <xdr:colOff>19050</xdr:colOff>
                    <xdr:row>2</xdr:row>
                    <xdr:rowOff>19050</xdr:rowOff>
                  </from>
                  <to>
                    <xdr:col>5</xdr:col>
                    <xdr:colOff>742950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3" r:id="rId8" name="Scroll Bar 11">
              <controlPr defaultSize="0" autoPict="0">
                <anchor moveWithCells="1">
                  <from>
                    <xdr:col>12</xdr:col>
                    <xdr:colOff>47625</xdr:colOff>
                    <xdr:row>10</xdr:row>
                    <xdr:rowOff>9525</xdr:rowOff>
                  </from>
                  <to>
                    <xdr:col>12</xdr:col>
                    <xdr:colOff>228600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Drop Down 12">
              <controlPr defaultSize="0" autoLine="0" autoPict="0">
                <anchor moveWithCells="1">
                  <from>
                    <xdr:col>14</xdr:col>
                    <xdr:colOff>600075</xdr:colOff>
                    <xdr:row>8</xdr:row>
                    <xdr:rowOff>47625</xdr:rowOff>
                  </from>
                  <to>
                    <xdr:col>17</xdr:col>
                    <xdr:colOff>200025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Drop Down 13">
              <controlPr defaultSize="0" autoLine="0" autoPict="0">
                <anchor moveWithCells="1">
                  <from>
                    <xdr:col>17</xdr:col>
                    <xdr:colOff>390525</xdr:colOff>
                    <xdr:row>8</xdr:row>
                    <xdr:rowOff>47625</xdr:rowOff>
                  </from>
                  <to>
                    <xdr:col>19</xdr:col>
                    <xdr:colOff>600075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6" r:id="rId11" name="Check Box 14">
              <controlPr defaultSize="0" autoFill="0" autoLine="0" autoPict="0" altText="COMPARE TWO BRANDS">
                <anchor moveWithCells="1">
                  <from>
                    <xdr:col>17</xdr:col>
                    <xdr:colOff>352425</xdr:colOff>
                    <xdr:row>9</xdr:row>
                    <xdr:rowOff>9525</xdr:rowOff>
                  </from>
                  <to>
                    <xdr:col>20</xdr:col>
                    <xdr:colOff>561975</xdr:colOff>
                    <xdr:row>11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7" r:id="rId12" name="Drop Down 15">
              <controlPr defaultSize="0" autoLine="0" autoPict="0">
                <anchor moveWithCells="1">
                  <from>
                    <xdr:col>3</xdr:col>
                    <xdr:colOff>0</xdr:colOff>
                    <xdr:row>18</xdr:row>
                    <xdr:rowOff>47625</xdr:rowOff>
                  </from>
                  <to>
                    <xdr:col>5</xdr:col>
                    <xdr:colOff>723900</xdr:colOff>
                    <xdr:row>19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79BD-67F4-437A-8DB4-3D54F579E95F}">
  <sheetPr codeName="Blad2">
    <tabColor theme="7"/>
  </sheetPr>
  <dimension ref="B3:AZ424"/>
  <sheetViews>
    <sheetView showGridLines="0" topLeftCell="D97" zoomScale="80" zoomScaleNormal="80" workbookViewId="0">
      <selection activeCell="K135" sqref="K135"/>
    </sheetView>
  </sheetViews>
  <sheetFormatPr defaultRowHeight="15" x14ac:dyDescent="0.25"/>
  <cols>
    <col min="2" max="2" width="33.5703125" customWidth="1"/>
    <col min="3" max="3" width="27.85546875" customWidth="1"/>
    <col min="4" max="4" width="38.5703125" customWidth="1"/>
    <col min="5" max="5" width="31" customWidth="1"/>
    <col min="7" max="7" width="30" customWidth="1"/>
    <col min="8" max="8" width="46.85546875" customWidth="1"/>
    <col min="9" max="9" width="30" customWidth="1"/>
    <col min="10" max="10" width="26.5703125" customWidth="1"/>
    <col min="11" max="11" width="26.28515625" customWidth="1"/>
    <col min="12" max="12" width="30.42578125" customWidth="1"/>
    <col min="13" max="13" width="19.7109375" customWidth="1"/>
    <col min="14" max="14" width="31.42578125" customWidth="1"/>
    <col min="15" max="15" width="25.5703125" customWidth="1"/>
    <col min="16" max="16" width="16.5703125" style="158" customWidth="1"/>
    <col min="19" max="19" width="33.7109375" customWidth="1"/>
    <col min="20" max="20" width="28.7109375" customWidth="1"/>
    <col min="21" max="21" width="26.42578125" customWidth="1"/>
    <col min="22" max="22" width="29" customWidth="1"/>
    <col min="23" max="23" width="20.85546875" customWidth="1"/>
    <col min="24" max="24" width="22.28515625" customWidth="1"/>
    <col min="25" max="25" width="24.5703125" customWidth="1"/>
    <col min="27" max="27" width="23.7109375" customWidth="1"/>
    <col min="28" max="28" width="27.7109375" customWidth="1"/>
    <col min="29" max="29" width="18.5703125" customWidth="1"/>
    <col min="30" max="30" width="18.28515625" customWidth="1"/>
    <col min="31" max="31" width="22.5703125" customWidth="1"/>
    <col min="32" max="32" width="27.140625" customWidth="1"/>
    <col min="33" max="33" width="27.42578125" customWidth="1"/>
    <col min="34" max="34" width="9.28515625" customWidth="1"/>
    <col min="35" max="36" width="9.140625" style="151"/>
    <col min="38" max="39" width="26.7109375" customWidth="1"/>
    <col min="40" max="40" width="32" customWidth="1"/>
    <col min="41" max="41" width="30" customWidth="1"/>
    <col min="42" max="42" width="15.28515625" customWidth="1"/>
    <col min="43" max="43" width="18.7109375" customWidth="1"/>
    <col min="44" max="44" width="26.140625" customWidth="1"/>
    <col min="46" max="46" width="27.5703125" customWidth="1"/>
    <col min="47" max="47" width="30.7109375" customWidth="1"/>
    <col min="48" max="48" width="17.5703125" customWidth="1"/>
    <col min="49" max="49" width="15.85546875" customWidth="1"/>
    <col min="52" max="52" width="25.28515625" customWidth="1"/>
  </cols>
  <sheetData>
    <row r="3" spans="3:42" x14ac:dyDescent="0.25">
      <c r="AO3" s="188" t="s">
        <v>622</v>
      </c>
      <c r="AP3" s="189"/>
    </row>
    <row r="4" spans="3:42" x14ac:dyDescent="0.25">
      <c r="AO4" s="140" t="s">
        <v>627</v>
      </c>
      <c r="AP4" s="140">
        <v>1</v>
      </c>
    </row>
    <row r="5" spans="3:42" x14ac:dyDescent="0.25">
      <c r="AL5" s="214" t="s">
        <v>623</v>
      </c>
      <c r="AM5" s="189"/>
      <c r="AO5" s="140" t="s">
        <v>624</v>
      </c>
      <c r="AP5" s="140">
        <v>2</v>
      </c>
    </row>
    <row r="6" spans="3:42" x14ac:dyDescent="0.25">
      <c r="AL6" s="190" t="s">
        <v>585</v>
      </c>
      <c r="AM6" s="178" t="str" cm="1">
        <f t="array" ref="AM6">INDEX($C$16:$C$18,$AP$4)</f>
        <v>SOUTH AMERICA</v>
      </c>
      <c r="AO6" s="140" t="s">
        <v>625</v>
      </c>
      <c r="AP6" s="140">
        <v>5</v>
      </c>
    </row>
    <row r="7" spans="3:42" x14ac:dyDescent="0.25">
      <c r="AL7" s="190" t="s">
        <v>586</v>
      </c>
      <c r="AM7" s="178" cm="1">
        <f t="array" ref="AM7">INDEX($D$16:$D$17,$AP$5)</f>
        <v>2019</v>
      </c>
      <c r="AO7" s="140" t="s">
        <v>626</v>
      </c>
      <c r="AP7" s="140">
        <v>1</v>
      </c>
    </row>
    <row r="8" spans="3:42" x14ac:dyDescent="0.25">
      <c r="AL8" s="190" t="s">
        <v>588</v>
      </c>
      <c r="AM8" s="178" t="str" cm="1">
        <f t="array" ref="AM8">CHOOSE($AP$4, INDEX($G$16:$G$21,$AP$6), INDEX($H$16:$H$23,$AP$6), INDEX($I$16:$I$22,$AP$6))</f>
        <v>MONTEVIDEO</v>
      </c>
      <c r="AO8" s="140" t="s">
        <v>628</v>
      </c>
      <c r="AP8" s="140">
        <v>1</v>
      </c>
    </row>
    <row r="9" spans="3:42" x14ac:dyDescent="0.25">
      <c r="S9" s="175" t="s">
        <v>601</v>
      </c>
      <c r="T9" s="174"/>
      <c r="AL9" s="190" t="str" cm="1">
        <f t="array" ref="AL9">CHOOSE($AP$4, "TOTAL " &amp; INDEX($G$16:$G$21,$AP$6), "TOTAL " &amp; INDEX($H$16:$H$23,$AP$6), "TOTAL " &amp; INDEX($I$16:$I$22,$AP$6))</f>
        <v>TOTAL MONTEVIDEO</v>
      </c>
      <c r="AM9" s="172" t="str" cm="1">
        <f t="array" ref="AM9">CHOOSE($AP$4, CHOOSE($AP$7,CHOOSE($AP$5,TEXT(INDEX('DATA SOUTH AMERICA'!$B$70:$B$75,CALCULATIONS!$AP$6),"€ #.##0"),TEXT(INDEX('DATA SOUTH AMERICA'!$D$70:$D$75,CALCULATIONS!$AP$6),"€ #.##0")),CHOOSE($AP$5,INDEX('DATA SOUTH AMERICA'!$S$70:$S$75,CALCULATIONS!$AP$6),INDEX('DATA SOUTH AMERICA'!$U$70:$U$75,CALCULATIONS!$AP$6))), CHOOSE($AP$7,CHOOSE($AP$5,TEXT(INDEX('DATA EUROPE'!$B$63:$B$70,CALCULATIONS!$AP$6),"€ #.##0"),TEXT(INDEX('DATA EUROPE'!$D$63:$D$70,CALCULATIONS!$AP$6),"€ #.##0")),CHOOSE($AP$5,INDEX('DATA EUROPE'!$T$63:$T$70,CALCULATIONS!$AP$6),INDEX('DATA EUROPE'!$V$63:$V$70,CALCULATIONS!$AP$6))), CHOOSE($AP$7,CHOOSE($AP$5,TEXT(INDEX('DATA ASIA'!$B$180:$B$186,CALCULATIONS!$AP$6),"€ #.##0"),TEXT(INDEX('DATA ASIA'!$D$180:$D$186,CALCULATIONS!$AP$6),"€ #.##0")),CHOOSE($AP$5,INDEX('DATA ASIA'!$S$180:$S$186,CALCULATIONS!$AP$6),INDEX('DATA ASIA'!$U$180:$U$186,CALCULATIONS!$AP$6))))</f>
        <v>€ 306.605</v>
      </c>
      <c r="AO9" s="140" t="s">
        <v>630</v>
      </c>
      <c r="AP9" s="140">
        <v>2</v>
      </c>
    </row>
    <row r="10" spans="3:42" x14ac:dyDescent="0.25">
      <c r="S10" s="147" t="s">
        <v>586</v>
      </c>
      <c r="T10" s="140" cm="1">
        <f t="array" ref="T10">INDEX($D$16:$D$17,$AP$5)</f>
        <v>2019</v>
      </c>
      <c r="AL10" s="190" t="str">
        <f>CHOOSE($AP$4, "TOTAL " &amp; C16,  "TOTAL " &amp; C17, "TOTAL " &amp; C18)</f>
        <v>TOTAL SOUTH AMERICA</v>
      </c>
      <c r="AM10" s="172" t="str">
        <f>CHOOSE($AP$4, CHOOSE($AP$7,CHOOSE(CALCULATIONS!$AP$5,TEXT('DATA SOUTH AMERICA'!$B$76,"€ #.##0"),TEXT('DATA SOUTH AMERICA'!$D$76,"€ #.##0")),CHOOSE($AP$5,'DATA SOUTH AMERICA'!$S$76,'DATA SOUTH AMERICA'!$U$76)), CHOOSE($AP$7,CHOOSE(CALCULATIONS!$AP$5,TEXT('DATA EUROPE'!$B$71,"€ #.##0"),TEXT('DATA EUROPE'!$D$71,"€ #.##0")),CHOOSE($AP$5,'DATA EUROPE'!$T$71,'DATA EUROPE'!$V$71)), CHOOSE($AP$7,CHOOSE(CALCULATIONS!$AP$5,TEXT('DATA ASIA'!$B$187,"€ #.##0"),TEXT('DATA ASIA'!$D$187,"€ #.##0")),CHOOSE($AP$5,'DATA ASIA'!$S$187,'DATA ASIA'!$U$187)))</f>
        <v>€ 29.488.525</v>
      </c>
      <c r="AO10" s="140" t="s">
        <v>631</v>
      </c>
      <c r="AP10" s="140">
        <v>1</v>
      </c>
    </row>
    <row r="11" spans="3:42" ht="14.1" customHeight="1" x14ac:dyDescent="0.25">
      <c r="S11" s="147" t="s">
        <v>588</v>
      </c>
      <c r="T11" s="178" t="str" cm="1">
        <f t="array" ref="T11">INDEX($G$16:$G$21,$AP$6)</f>
        <v>MONTEVIDEO</v>
      </c>
      <c r="AL11" s="190" t="s">
        <v>587</v>
      </c>
      <c r="AM11" s="178" t="str" cm="1">
        <f t="array" ref="AM11">INDEX($E$16:$E$17,$AP$7)</f>
        <v>VALUE</v>
      </c>
      <c r="AO11" s="140" t="s">
        <v>629</v>
      </c>
      <c r="AP11" s="178" t="b">
        <v>1</v>
      </c>
    </row>
    <row r="12" spans="3:42" x14ac:dyDescent="0.25">
      <c r="S12" s="147" t="str" cm="1">
        <f t="array" ref="S12" xml:space="preserve"> "TOTAL" &amp; INDEX($G$16:$G$21,$AP$6)</f>
        <v>TOTALMONTEVIDEO</v>
      </c>
      <c r="T12" s="172" t="str" cm="1">
        <f t="array" ref="T12">CHOOSE($AP$7,CHOOSE($AP$5,TEXT(INDEX('DATA SOUTH AMERICA'!$B$70:$B$75,CALCULATIONS!$AP$6),"€ #.##0"),TEXT(INDEX('DATA SOUTH AMERICA'!$D$70:$D$75,CALCULATIONS!$AP$6),"€ #.##0")),CHOOSE($AP$5,INDEX('DATA SOUTH AMERICA'!$S$70:$S$75,CALCULATIONS!$AP$6),INDEX('DATA SOUTH AMERICA'!$U$70:$U$75,CALCULATIONS!$AP$6)))</f>
        <v>€ 306.605</v>
      </c>
      <c r="AL12" s="190" t="s">
        <v>603</v>
      </c>
      <c r="AM12" s="215">
        <f>$AM$9/$AM$10</f>
        <v>1.039743425620644E-2</v>
      </c>
      <c r="AO12" s="184" t="s">
        <v>632</v>
      </c>
      <c r="AP12" s="140">
        <v>1</v>
      </c>
    </row>
    <row r="13" spans="3:42" x14ac:dyDescent="0.25">
      <c r="S13" s="147" t="s">
        <v>602</v>
      </c>
      <c r="T13" s="172" t="str">
        <f>CHOOSE($AP$7,CHOOSE(CALCULATIONS!$AP$5,TEXT('DATA SOUTH AMERICA'!$B$76,"€ #.##0"),TEXT('DATA SOUTH AMERICA'!$D$76,"€ #.##0")),CHOOSE($AP$5,'DATA SOUTH AMERICA'!$S$76,'DATA SOUTH AMERICA'!$U$76))</f>
        <v>€ 29.488.525</v>
      </c>
    </row>
    <row r="14" spans="3:42" x14ac:dyDescent="0.25">
      <c r="C14" s="188" t="s">
        <v>595</v>
      </c>
      <c r="D14" s="189"/>
      <c r="E14" s="189"/>
      <c r="G14" s="188" t="s">
        <v>596</v>
      </c>
      <c r="H14" s="189"/>
      <c r="I14" s="189"/>
      <c r="N14" s="219" t="s">
        <v>597</v>
      </c>
      <c r="O14" s="188" t="s">
        <v>598</v>
      </c>
      <c r="S14" s="147" t="s">
        <v>587</v>
      </c>
      <c r="T14" s="178" t="str" cm="1">
        <f t="array" ref="T14">INDEX($E$16:$E$17,$AP$7)</f>
        <v>VALUE</v>
      </c>
    </row>
    <row r="15" spans="3:42" x14ac:dyDescent="0.25">
      <c r="C15" s="217" t="s">
        <v>585</v>
      </c>
      <c r="D15" s="217" t="s">
        <v>586</v>
      </c>
      <c r="E15" s="217" t="s">
        <v>587</v>
      </c>
      <c r="G15" s="160" t="s">
        <v>562</v>
      </c>
      <c r="H15" s="217" t="s">
        <v>573</v>
      </c>
      <c r="I15" s="160" t="s">
        <v>583</v>
      </c>
      <c r="N15" s="150" t="str" cm="1">
        <f t="array" ref="N15:N20">CHOOSE($AP$4, G16:G21,H16:H23,I16:I22)</f>
        <v>BUEONOS AIRES</v>
      </c>
      <c r="O15" s="140" t="str" cm="1">
        <f t="array" ref="O15:O58">IF(CHOOSE($AP$4,$E$29:$E$72,$E$153:$E$176,$E$281:$E$371)=0,"",CHOOSE($AP$4,$E$29:$E$72,$E$153:$E$176,$E$281:$E$371))</f>
        <v>AE</v>
      </c>
      <c r="S15" s="147" t="s">
        <v>603</v>
      </c>
      <c r="T15" s="211">
        <f>$T$12/$T$13</f>
        <v>1.039743425620644E-2</v>
      </c>
    </row>
    <row r="16" spans="3:42" ht="14.1" customHeight="1" x14ac:dyDescent="0.25">
      <c r="C16" s="232" t="s">
        <v>562</v>
      </c>
      <c r="D16" s="157">
        <v>2018</v>
      </c>
      <c r="E16" s="140" t="s">
        <v>589</v>
      </c>
      <c r="G16" s="140" t="s">
        <v>557</v>
      </c>
      <c r="H16" s="140" t="s">
        <v>565</v>
      </c>
      <c r="I16" s="140" t="s">
        <v>576</v>
      </c>
      <c r="N16" s="150" t="str">
        <v>SANTIAGO</v>
      </c>
      <c r="O16" s="140" t="str">
        <v>AA</v>
      </c>
    </row>
    <row r="17" spans="2:44" x14ac:dyDescent="0.25">
      <c r="C17" s="233" t="s">
        <v>573</v>
      </c>
      <c r="D17" s="157">
        <v>2019</v>
      </c>
      <c r="E17" s="140" t="s">
        <v>590</v>
      </c>
      <c r="G17" s="140" t="s">
        <v>558</v>
      </c>
      <c r="H17" s="140" t="s">
        <v>566</v>
      </c>
      <c r="I17" s="140" t="s">
        <v>577</v>
      </c>
      <c r="N17" s="150" t="str">
        <v>BOGOTA</v>
      </c>
      <c r="O17" s="140" t="str">
        <v>AB</v>
      </c>
    </row>
    <row r="18" spans="2:44" x14ac:dyDescent="0.25">
      <c r="C18" s="232" t="s">
        <v>583</v>
      </c>
      <c r="G18" s="140" t="s">
        <v>559</v>
      </c>
      <c r="H18" s="140" t="s">
        <v>567</v>
      </c>
      <c r="I18" s="140" t="s">
        <v>578</v>
      </c>
      <c r="N18" s="150" t="str">
        <v>LIMA</v>
      </c>
      <c r="O18" s="140" t="str">
        <v>AG</v>
      </c>
      <c r="T18" s="183"/>
    </row>
    <row r="19" spans="2:44" x14ac:dyDescent="0.25">
      <c r="G19" s="140" t="s">
        <v>560</v>
      </c>
      <c r="H19" s="140" t="s">
        <v>568</v>
      </c>
      <c r="I19" s="140" t="s">
        <v>579</v>
      </c>
      <c r="N19" s="150" t="str">
        <v>MONTEVIDEO</v>
      </c>
      <c r="O19" s="140" t="str">
        <v>AC</v>
      </c>
    </row>
    <row r="20" spans="2:44" x14ac:dyDescent="0.25">
      <c r="G20" s="140" t="s">
        <v>708</v>
      </c>
      <c r="H20" s="140" t="s">
        <v>569</v>
      </c>
      <c r="I20" s="140" t="s">
        <v>580</v>
      </c>
      <c r="N20" s="150" t="str">
        <v>QUITO</v>
      </c>
      <c r="O20" s="140" t="str">
        <v>BI</v>
      </c>
    </row>
    <row r="21" spans="2:44" x14ac:dyDescent="0.25">
      <c r="G21" s="140" t="s">
        <v>561</v>
      </c>
      <c r="H21" s="140" t="s">
        <v>570</v>
      </c>
      <c r="I21" s="140" t="s">
        <v>581</v>
      </c>
      <c r="N21" s="150"/>
      <c r="O21" s="140" t="str">
        <v>AD</v>
      </c>
      <c r="AL21" s="214" t="s">
        <v>633</v>
      </c>
      <c r="AM21" s="189"/>
      <c r="AN21" s="189"/>
      <c r="AO21" s="189"/>
      <c r="AP21" s="189"/>
      <c r="AQ21" s="189"/>
      <c r="AR21" s="189"/>
    </row>
    <row r="22" spans="2:44" x14ac:dyDescent="0.25">
      <c r="G22" s="140"/>
      <c r="H22" s="140" t="s">
        <v>571</v>
      </c>
      <c r="I22" s="140" t="s">
        <v>582</v>
      </c>
      <c r="N22" s="150"/>
      <c r="O22" s="140" t="str">
        <v>AH</v>
      </c>
      <c r="S22" s="175" t="s">
        <v>605</v>
      </c>
      <c r="T22" s="174"/>
      <c r="U22" s="174"/>
      <c r="V22" s="174"/>
      <c r="W22" s="174"/>
      <c r="X22" s="174"/>
      <c r="Y22" s="174"/>
    </row>
    <row r="23" spans="2:44" x14ac:dyDescent="0.25">
      <c r="G23" s="140"/>
      <c r="H23" s="140" t="s">
        <v>572</v>
      </c>
      <c r="O23" s="140" t="str">
        <v>DJ</v>
      </c>
      <c r="AL23" s="217" t="s">
        <v>585</v>
      </c>
      <c r="AM23" s="140" t="str" cm="1">
        <f t="array" ref="AM23">INDEX($C$16:$C$18,$AP$4)</f>
        <v>SOUTH AMERICA</v>
      </c>
    </row>
    <row r="24" spans="2:44" x14ac:dyDescent="0.25">
      <c r="O24" s="140" t="str">
        <v>DC</v>
      </c>
      <c r="S24" s="148" t="s">
        <v>588</v>
      </c>
      <c r="T24" s="140" t="str" cm="1">
        <f t="array" ref="T24">INDEX($G$16:$G$21,$AP$6)</f>
        <v>MONTEVIDEO</v>
      </c>
      <c r="AL24" s="217" t="s">
        <v>588</v>
      </c>
      <c r="AM24" s="140" t="str" cm="1">
        <f t="array" ref="AM24">CHOOSE($AP$4, INDEX($G$16:$G$21,$AP$6), INDEX($H$16:$H$23,$AP$6), INDEX($I$16:$I$22,$AP$6))</f>
        <v>MONTEVIDEO</v>
      </c>
    </row>
    <row r="25" spans="2:44" x14ac:dyDescent="0.25">
      <c r="O25" s="140" t="str">
        <v>DI</v>
      </c>
      <c r="S25" s="148" t="s">
        <v>587</v>
      </c>
      <c r="T25" s="184" t="str" cm="1">
        <f t="array" ref="T25">INDEX($E$16:$E$17,$AP$7)</f>
        <v>VALUE</v>
      </c>
      <c r="AL25" s="217" t="s">
        <v>587</v>
      </c>
      <c r="AM25" s="184" t="str" cm="1">
        <f t="array" ref="AM25">INDEX($E$16:$E$17,$AP$7)</f>
        <v>VALUE</v>
      </c>
    </row>
    <row r="26" spans="2:44" x14ac:dyDescent="0.25">
      <c r="O26" s="140" t="str">
        <v>CD</v>
      </c>
      <c r="S26" s="148" t="s">
        <v>586</v>
      </c>
      <c r="T26" s="221" cm="1">
        <f t="array" ref="T26">INDEX($D$16:$D$17,$AP$5)</f>
        <v>2019</v>
      </c>
      <c r="AL26" s="217" t="s">
        <v>586</v>
      </c>
      <c r="AM26" s="221" cm="1">
        <f t="array" ref="AM26">INDEX($D$16:$D$17,$AP$5)</f>
        <v>2019</v>
      </c>
    </row>
    <row r="27" spans="2:44" x14ac:dyDescent="0.25">
      <c r="O27" s="140" t="str">
        <v>EC</v>
      </c>
    </row>
    <row r="28" spans="2:44" x14ac:dyDescent="0.25">
      <c r="B28" s="153"/>
      <c r="E28" s="186" t="s">
        <v>598</v>
      </c>
      <c r="G28" s="186" t="s">
        <v>563</v>
      </c>
      <c r="H28" s="152"/>
      <c r="I28" s="152"/>
      <c r="J28" s="152"/>
      <c r="K28" s="152"/>
      <c r="L28" s="152"/>
      <c r="O28" s="140" t="str">
        <v>AI</v>
      </c>
      <c r="S28" s="160" t="s">
        <v>591</v>
      </c>
      <c r="T28" s="160" t="s">
        <v>592</v>
      </c>
      <c r="U28" s="160" t="s">
        <v>588</v>
      </c>
      <c r="V28" s="160" t="s">
        <v>604</v>
      </c>
      <c r="W28" s="160" t="str">
        <f>T25</f>
        <v>VALUE</v>
      </c>
      <c r="X28" s="160" t="s">
        <v>593</v>
      </c>
      <c r="Y28" s="160" t="s">
        <v>594</v>
      </c>
      <c r="AL28" s="160" t="s">
        <v>591</v>
      </c>
      <c r="AM28" s="160" t="s">
        <v>592</v>
      </c>
      <c r="AN28" s="160" t="s">
        <v>588</v>
      </c>
      <c r="AO28" s="160" t="s">
        <v>604</v>
      </c>
      <c r="AP28" s="160" t="str">
        <f>AM25</f>
        <v>VALUE</v>
      </c>
      <c r="AQ28" s="160" t="s">
        <v>593</v>
      </c>
      <c r="AR28" s="160" t="s">
        <v>594</v>
      </c>
    </row>
    <row r="29" spans="2:44" x14ac:dyDescent="0.25">
      <c r="C29" s="177"/>
      <c r="E29" s="140" t="str" cm="1">
        <f t="array" ref="E29:E44">CHOOSE($AP$6, G30:G52,H30:H73,I30:I51,J30:J47,K30:K45,L30:L32)</f>
        <v>AE</v>
      </c>
      <c r="G29" s="220" t="s">
        <v>557</v>
      </c>
      <c r="H29" s="220" t="s">
        <v>558</v>
      </c>
      <c r="I29" s="220" t="s">
        <v>559</v>
      </c>
      <c r="J29" s="220" t="s">
        <v>560</v>
      </c>
      <c r="K29" s="220" t="s">
        <v>708</v>
      </c>
      <c r="L29" s="220" t="s">
        <v>561</v>
      </c>
      <c r="O29" s="140" t="str">
        <v>BH</v>
      </c>
      <c r="S29" s="140">
        <f t="shared" ref="S29:S38" si="0">ROW($A1)</f>
        <v>1</v>
      </c>
      <c r="T29" s="140" t="str" cm="1">
        <f t="array" ref="T29">IFERROR(INDEX($G92:$L92,$AP$6), "")</f>
        <v>AE</v>
      </c>
      <c r="U29" s="140" t="str" cm="1">
        <f t="array" ref="U29">INDEX($G$16:$G$21,$AP$6)</f>
        <v>MONTEVIDEO</v>
      </c>
      <c r="V29" s="140" t="str">
        <f>U29&amp;T29</f>
        <v>MONTEVIDEOAE</v>
      </c>
      <c r="W29" s="194" t="str">
        <f>IFERROR(CHOOSE($AP$7, CHOOSE($AP$5, TEXT(INDEX('DATA SOUTH AMERICA'!$C$83:$C$214,MATCH($V29,'DATA SOUTH AMERICA'!$H$83:$H$214,0)), "€ #.##0"), TEXT(INDEX('DATA SOUTH AMERICA'!$E$83:$E$214,MATCH($V29,'DATA SOUTH AMERICA'!$H$83:$H$214,0)),"€ #.##0")), CHOOSE($AP$5,INDEX('DATA SOUTH AMERICA'!$T$83:$T$214,MATCH($V29,'DATA SOUTH AMERICA'!$Y$83:$Y$214,0)),INDEX('DATA SOUTH AMERICA'!$V$83:$V$214,MATCH($V29,'DATA SOUTH AMERICA'!$Y$83:$Y$214,0)))), "")</f>
        <v>€ 148.528</v>
      </c>
      <c r="X29" s="84">
        <f>IFERROR(CHOOSE($AP$7, CHOOSE($AP$5,INDEX('DATA SOUTH AMERICA'!$D$83:$D$214,MATCH($V29,'DATA SOUTH AMERICA'!$H$83:$H$214,0)),INDEX('DATA SOUTH AMERICA'!$F$83:$F$214,MATCH($V29,'DATA SOUTH AMERICA'!$H$83:$H$214,0))), CHOOSE($AP$5,INDEX('DATA SOUTH AMERICA'!$U$83:$U$214,MATCH($V29,'DATA SOUTH AMERICA'!$Y$83:$Y$214,0)),INDEX('DATA SOUTH AMERICA'!$W$83:$W$214,MATCH($V29,'DATA SOUTH AMERICA'!$Y$83:$Y$214,0)))), "")</f>
        <v>0.48442784690399698</v>
      </c>
      <c r="Y29" s="161">
        <f>IFERROR(CHOOSE($AP$7, CHOOSE($AP$5,INDEX('DATA SOUTH AMERICA'!$G$83:$G$214,MATCH($V29,'DATA SOUTH AMERICA'!$H$83:$H$214,0)),INDEX('DATA SOUTH AMERICA'!$G$83:$G$214,MATCH($V29,'DATA SOUTH AMERICA'!$H$83:$H$214,0))), CHOOSE($AP$5,INDEX('DATA SOUTH AMERICA'!$X$83:$X$214,MATCH($V29,'DATA SOUTH AMERICA'!$Y$83:$Y$214,0)),INDEX('DATA SOUTH AMERICA'!$X$83:$X$214,MATCH($V29,'DATA SOUTH AMERICA'!$Y$83:$Y$214,0)))), "")</f>
        <v>99.53892343984559</v>
      </c>
      <c r="AL29" s="140">
        <f t="shared" ref="AL29:AL38" si="1">ROW($A1)</f>
        <v>1</v>
      </c>
      <c r="AM29" s="140" t="str" cm="1">
        <f t="array" ref="AM29">CHOOSE($AP$4, IFERROR(INDEX($G92:$L92,$AP$6), ""), IFERROR(INDEX($G154:$N154,$AP$6), ""), IFERROR(INDEX($G282:$M282,$AP$6), ""))</f>
        <v>AE</v>
      </c>
      <c r="AN29" s="140" t="str" cm="1">
        <f t="array" ref="AN29">CHOOSE($AP$4, INDEX($G$16:$G$21,$AP$6), INDEX($H$16:$H$23,$AP$6), INDEX($I$16:$I$22,$AP$6))</f>
        <v>MONTEVIDEO</v>
      </c>
      <c r="AO29" s="140" t="str">
        <f>AN29&amp;AM29</f>
        <v>MONTEVIDEOAE</v>
      </c>
      <c r="AP29" s="194" t="str">
        <f>CHOOSE($AP$4, IFERROR(CHOOSE($AP$7, CHOOSE($AP$5, TEXT(INDEX('DATA SOUTH AMERICA'!$C$83:$C$214,MATCH($V29,'DATA SOUTH AMERICA'!$H$83:$H$214,0)), "€ #.##0"), TEXT(INDEX('DATA SOUTH AMERICA'!$E$83:$E$214,MATCH($V29,'DATA SOUTH AMERICA'!$H$83:$H$214,0)),"€ #.##0")), CHOOSE($AP$5,INDEX('DATA SOUTH AMERICA'!$T$83:$T$214,MATCH($V29,'DATA SOUTH AMERICA'!$Y$83:$Y$214,0)),INDEX('DATA SOUTH AMERICA'!$V$83:$V$214,MATCH($V29,'DATA SOUTH AMERICA'!$Y$83:$Y$214,0)))), ""), IFERROR(CHOOSE($AP$7, CHOOSE($AP$5, TEXT(INDEX('DATA EUROPE'!$C$78:$C$195,MATCH($V180,'DATA EUROPE'!$H$78:$H$195,0)), "€ #.##0"), TEXT(INDEX('DATA EUROPE'!$E$78:$E$195,MATCH($V180,'DATA EUROPE'!$H$78:$H$195,0)),"€ #.##0")), CHOOSE($AP$5,INDEX('DATA EUROPE'!$U$78:$U$195,MATCH($V180,'DATA EUROPE'!$Z$78:$Z$195,0)),INDEX('DATA EUROPE'!$W$78:$W$195,MATCH($V180,'DATA EUROPE'!$Z$78:$Z$195,0)))), ""), IFERROR(CHOOSE($AP$7, CHOOSE($AP$5, TEXT(INDEX('DATA ASIA'!$C$194:$C$468,MATCH($V299,'DATA ASIA'!$H$194:$H$468,0)), "€ #.##0"), TEXT(INDEX('DATA ASIA'!$E$194:$E$468,MATCH($V299,'DATA ASIA'!$H$194:$H$468,0)),"€ #.##0")), CHOOSE($AP$5,INDEX('DATA ASIA'!$T$194:$T$468,MATCH($V299,'DATA ASIA'!$Y$194:$Y$468,0)),INDEX('DATA ASIA'!$V$194:$V$468,MATCH($V299,'DATA ASIA'!$Y$194:$Y$468,0)))), ""))</f>
        <v>€ 148.528</v>
      </c>
      <c r="AQ29" s="84">
        <f>CHOOSE($AP$4, IFERROR(CHOOSE($AP$7, CHOOSE($AP$5,INDEX('DATA SOUTH AMERICA'!$D$83:$D$214,MATCH($V29,'DATA SOUTH AMERICA'!$H$83:$H$214,0)),INDEX('DATA SOUTH AMERICA'!$F$83:$F$214,MATCH($V29,'DATA SOUTH AMERICA'!$H$83:$H$214,0))), CHOOSE($AP$5,INDEX('DATA SOUTH AMERICA'!$U$83:$U$214,MATCH($V29,'DATA SOUTH AMERICA'!$Y$83:$Y$214,0)),INDEX('DATA SOUTH AMERICA'!$W$83:$W$214,MATCH($V29,'DATA SOUTH AMERICA'!$Y$83:$Y$214,0)))), ""), IFERROR(CHOOSE($AP$7, CHOOSE($AP$5,INDEX('DATA EUROPE'!$D$78:$D$194,MATCH($V180,'DATA EUROPE'!$H$78:$H$195,0)),INDEX('DATA EUROPE'!$F$78:$F$194,MATCH($V180,'DATA EUROPE'!$H$78:$H$195,0))), CHOOSE($AP$5,INDEX('DATA EUROPE'!$V$78:$V$195,MATCH($V180,'DATA EUROPE'!$Z$78:$Z$195,0)),INDEX('DATA EUROPE'!$X$78:$X$195,MATCH($V180,'DATA EUROPE'!$Z$78:$Z$195,0)))), ""), IFERROR(CHOOSE($AP$7, CHOOSE($AP$5, (INDEX('DATA ASIA'!$D$194:$D$468,MATCH($V299,'DATA ASIA'!$H$194:$H$468,0))), (INDEX('DATA ASIA'!$F$194:$F$468,MATCH($V299,'DATA ASIA'!$H$194:$H$468,0)))), CHOOSE($AP$5,INDEX('DATA ASIA'!$U$194:$U$468,MATCH($V299,'DATA ASIA'!$Y$194:$Y$468,0)),INDEX('DATA ASIA'!$W$194:$W$468,MATCH($V299,'DATA ASIA'!$Y$194:$Y$468,0)))), ""))</f>
        <v>0.48442784690399698</v>
      </c>
      <c r="AR29" s="161">
        <f>CHOOSE($AP$4, IFERROR(CHOOSE($AP$7, CHOOSE($AP$5,INDEX('DATA SOUTH AMERICA'!$G$83:$G$214,MATCH($V29,'DATA SOUTH AMERICA'!$H$83:$H$214,0)),INDEX('DATA SOUTH AMERICA'!$G$83:$G$214,MATCH($V29,'DATA SOUTH AMERICA'!$H$83:$H$214,0))), CHOOSE($AP$5,INDEX('DATA SOUTH AMERICA'!$X$83:$X$214,MATCH($V29,'DATA SOUTH AMERICA'!$Y$83:$Y$214,0)),INDEX('DATA SOUTH AMERICA'!$X$83:$X$214,MATCH($V29,'DATA SOUTH AMERICA'!$Y$83:$Y$214,0)))), ""), IFERROR(CHOOSE($AP$7, CHOOSE($AP$5,INDEX('DATA EUROPE'!$G$78:$G$195,MATCH($V180,'DATA EUROPE'!$H$78:$H$195,0)),INDEX('DATA EUROPE'!$G$78:$G$195,MATCH($V180,'DATA EUROPE'!$H$78:$H$195,0))), CHOOSE($AP$5,INDEX('DATA EUROPE'!$Y$78:$Y$195,MATCH($V180,'DATA EUROPE'!$Z$78:$Z$195,0)),INDEX('DATA EUROPE'!$Y$78:$Y$195,MATCH($V180,'DATA EUROPE'!$Z$78:$Z$195,0)))), ""), IFERROR(CHOOSE($AP$7, CHOOSE($AP$5, (INDEX('DATA ASIA'!$G$194:$G$468,MATCH($V299,'DATA ASIA'!$H$194:$H$468,0))), (INDEX('DATA ASIA'!$G$194:$G$468,MATCH($V299,'DATA ASIA'!$H$194:$H$468,0)))), CHOOSE($AP$5,INDEX('DATA ASIA'!$X$194:$X$468,MATCH($V299,'DATA ASIA'!$Y$194:$Y$468,0)),INDEX('DATA ASIA'!$X$194:$X$468,MATCH($V299,'DATA ASIA'!$Y$194:$Y$468,0)))), ""))</f>
        <v>99.53892343984559</v>
      </c>
    </row>
    <row r="30" spans="2:44" x14ac:dyDescent="0.25">
      <c r="C30" s="177"/>
      <c r="E30" s="140" t="str">
        <v>AA</v>
      </c>
      <c r="G30" s="57" t="s">
        <v>339</v>
      </c>
      <c r="H30" s="57" t="s">
        <v>341</v>
      </c>
      <c r="I30" s="57" t="s">
        <v>81</v>
      </c>
      <c r="J30" s="57" t="s">
        <v>81</v>
      </c>
      <c r="K30" s="57" t="s">
        <v>342</v>
      </c>
      <c r="L30" s="57" t="s">
        <v>346</v>
      </c>
      <c r="O30" s="140" t="str">
        <v>FH</v>
      </c>
      <c r="S30" s="140">
        <f t="shared" si="0"/>
        <v>2</v>
      </c>
      <c r="T30" s="140" t="str" cm="1">
        <f t="array" ref="T30">IFERROR(INDEX($G93:$L93,$AP$6), "")</f>
        <v>AA</v>
      </c>
      <c r="U30" s="140" t="str" cm="1">
        <f t="array" ref="U30">INDEX($G$16:$G$21,$AP$6)</f>
        <v>MONTEVIDEO</v>
      </c>
      <c r="V30" s="140" t="str">
        <f t="shared" ref="V30:V38" si="2">U30&amp;T30</f>
        <v>MONTEVIDEOAA</v>
      </c>
      <c r="W30" s="194" t="str">
        <f>IFERROR(CHOOSE($AP$7, CHOOSE($AP$5, TEXT(INDEX('DATA SOUTH AMERICA'!$C$83:$C$214,MATCH($V30,'DATA SOUTH AMERICA'!$H$83:$H$214,0)), "€ #.##0"), TEXT(INDEX('DATA SOUTH AMERICA'!$E$83:$E$214,MATCH($V30,'DATA SOUTH AMERICA'!$H$83:$H$214,0)),"€ #.##0")), CHOOSE($AP$5,INDEX('DATA SOUTH AMERICA'!$T$83:$T$214,MATCH($V30,'DATA SOUTH AMERICA'!$Y$83:$Y$214,0)),INDEX('DATA SOUTH AMERICA'!$V$83:$V$214,MATCH($V30,'DATA SOUTH AMERICA'!$Y$83:$Y$214,0)))), "")</f>
        <v>€ 53.492</v>
      </c>
      <c r="X30" s="84">
        <f>IFERROR(CHOOSE($AP$7, CHOOSE($AP$5,INDEX('DATA SOUTH AMERICA'!$D$83:$D$214,MATCH($V30,'DATA SOUTH AMERICA'!$H$83:$H$214,0)),INDEX('DATA SOUTH AMERICA'!$F$83:$F$214,MATCH($V30,'DATA SOUTH AMERICA'!$H$83:$H$214,0))), CHOOSE($AP$5,INDEX('DATA SOUTH AMERICA'!$U$83:$U$214,MATCH($V30,'DATA SOUTH AMERICA'!$Y$83:$Y$214,0)),INDEX('DATA SOUTH AMERICA'!$W$83:$W$214,MATCH($V30,'DATA SOUTH AMERICA'!$Y$83:$Y$214,0)))), "")</f>
        <v>0.1744655175225453</v>
      </c>
      <c r="Y30" s="161">
        <f>IFERROR(CHOOSE($AP$7, CHOOSE($AP$5,INDEX('DATA SOUTH AMERICA'!$G$83:$G$214,MATCH($V30,'DATA SOUTH AMERICA'!$H$83:$H$214,0)),INDEX('DATA SOUTH AMERICA'!$G$83:$G$214,MATCH($V30,'DATA SOUTH AMERICA'!$H$83:$H$214,0))), CHOOSE($AP$5,INDEX('DATA SOUTH AMERICA'!$X$83:$X$214,MATCH($V30,'DATA SOUTH AMERICA'!$Y$83:$Y$214,0)),INDEX('DATA SOUTH AMERICA'!$X$83:$X$214,MATCH($V30,'DATA SOUTH AMERICA'!$Y$83:$Y$214,0)))), "")</f>
        <v>119.47379000737051</v>
      </c>
      <c r="AL30" s="140">
        <f t="shared" si="1"/>
        <v>2</v>
      </c>
      <c r="AM30" s="140" t="str" cm="1">
        <f t="array" ref="AM30">CHOOSE($AP$4, IFERROR(INDEX($G93:$L93,$AP$6), ""), IFERROR(INDEX($G155:$N155,$AP$6), ""), IFERROR(INDEX($G283:$M283,$AP$6), ""))</f>
        <v>AA</v>
      </c>
      <c r="AN30" s="140" t="str" cm="1">
        <f t="array" ref="AN30">CHOOSE($AP$4, INDEX($G$16:$G$21,$AP$6), INDEX($H$16:$H$23,$AP$6), INDEX($I$16:$I$22,$AP$6))</f>
        <v>MONTEVIDEO</v>
      </c>
      <c r="AO30" s="140" t="str">
        <f t="shared" ref="AO30:AO38" si="3">AN30&amp;AM30</f>
        <v>MONTEVIDEOAA</v>
      </c>
      <c r="AP30" s="194" t="str">
        <f>CHOOSE($AP$4, IFERROR(CHOOSE($AP$7, CHOOSE($AP$5, TEXT(INDEX('DATA SOUTH AMERICA'!$C$83:$C$214,MATCH($V30,'DATA SOUTH AMERICA'!$H$83:$H$214,0)), "€ #.##0"), TEXT(INDEX('DATA SOUTH AMERICA'!$E$83:$E$214,MATCH($V30,'DATA SOUTH AMERICA'!$H$83:$H$214,0)),"€ #.##0")), CHOOSE($AP$5,INDEX('DATA SOUTH AMERICA'!$T$83:$T$214,MATCH($V30,'DATA SOUTH AMERICA'!$Y$83:$Y$214,0)),INDEX('DATA SOUTH AMERICA'!$V$83:$V$214,MATCH($V30,'DATA SOUTH AMERICA'!$Y$83:$Y$214,0)))), ""), IFERROR(CHOOSE($AP$7, CHOOSE($AP$5, TEXT(INDEX('DATA EUROPE'!$C$78:$C$195,MATCH($V181,'DATA EUROPE'!$H$78:$H$195,0)), "€ #.##0"), TEXT(INDEX('DATA EUROPE'!$E$78:$E$195,MATCH($V181,'DATA EUROPE'!$H$78:$H$195,0)),"€ #.##0")), CHOOSE($AP$5,INDEX('DATA EUROPE'!$U$78:$U$195,MATCH($V181,'DATA EUROPE'!$Z$78:$Z$195,0)),INDEX('DATA EUROPE'!$W$78:$W$195,MATCH($V181,'DATA EUROPE'!$Z$78:$Z$195,0)))), ""), IFERROR(CHOOSE($AP$7, CHOOSE($AP$5, TEXT(INDEX('DATA ASIA'!$C$194:$C$468,MATCH($V300,'DATA ASIA'!$H$194:$H$468,0)), "€ #.##0"), TEXT(INDEX('DATA ASIA'!$E$194:$E$468,MATCH($V300,'DATA ASIA'!$H$194:$H$468,0)),"€ #.##0")), CHOOSE($AP$5,INDEX('DATA ASIA'!$T$194:$T$468,MATCH($V300,'DATA ASIA'!$Y$194:$Y$468,0)),INDEX('DATA ASIA'!$V$194:$V$468,MATCH($V300,'DATA ASIA'!$Y$194:$Y$468,0)))), ""))</f>
        <v>€ 53.492</v>
      </c>
      <c r="AQ30" s="84">
        <f>CHOOSE($AP$4, IFERROR(CHOOSE($AP$7, CHOOSE($AP$5,INDEX('DATA SOUTH AMERICA'!$D$83:$D$214,MATCH($V30,'DATA SOUTH AMERICA'!$H$83:$H$214,0)),INDEX('DATA SOUTH AMERICA'!$F$83:$F$214,MATCH($V30,'DATA SOUTH AMERICA'!$H$83:$H$214,0))), CHOOSE($AP$5,INDEX('DATA SOUTH AMERICA'!$U$83:$U$214,MATCH($V30,'DATA SOUTH AMERICA'!$Y$83:$Y$214,0)),INDEX('DATA SOUTH AMERICA'!$W$83:$W$214,MATCH($V30,'DATA SOUTH AMERICA'!$Y$83:$Y$214,0)))), ""), IFERROR(CHOOSE($AP$7, CHOOSE($AP$5,INDEX('DATA EUROPE'!$D$78:$D$194,MATCH($V181,'DATA EUROPE'!$H$78:$H$195,0)),INDEX('DATA EUROPE'!$F$78:$F$194,MATCH($V181,'DATA EUROPE'!$H$78:$H$195,0))), CHOOSE($AP$5,INDEX('DATA EUROPE'!$V$78:$V$195,MATCH($V181,'DATA EUROPE'!$Z$78:$Z$195,0)),INDEX('DATA EUROPE'!$X$78:$X$195,MATCH($V181,'DATA EUROPE'!$Z$78:$Z$195,0)))), ""), IFERROR(CHOOSE($AP$7, CHOOSE($AP$5, (INDEX('DATA ASIA'!$D$194:$D$468,MATCH($V300,'DATA ASIA'!$H$194:$H$468,0))), (INDEX('DATA ASIA'!$F$194:$F$468,MATCH($V300,'DATA ASIA'!$H$194:$H$468,0)))), CHOOSE($AP$5,INDEX('DATA ASIA'!$U$194:$U$468,MATCH($V300,'DATA ASIA'!$Y$194:$Y$468,0)),INDEX('DATA ASIA'!$W$194:$W$468,MATCH($V300,'DATA ASIA'!$Y$194:$Y$468,0)))), ""))</f>
        <v>0.1744655175225453</v>
      </c>
      <c r="AR30" s="161">
        <f>CHOOSE($AP$4, IFERROR(CHOOSE($AP$7, CHOOSE($AP$5,INDEX('DATA SOUTH AMERICA'!$G$83:$G$214,MATCH($V30,'DATA SOUTH AMERICA'!$H$83:$H$214,0)),INDEX('DATA SOUTH AMERICA'!$G$83:$G$214,MATCH($V30,'DATA SOUTH AMERICA'!$H$83:$H$214,0))), CHOOSE($AP$5,INDEX('DATA SOUTH AMERICA'!$X$83:$X$214,MATCH($V30,'DATA SOUTH AMERICA'!$Y$83:$Y$214,0)),INDEX('DATA SOUTH AMERICA'!$X$83:$X$214,MATCH($V30,'DATA SOUTH AMERICA'!$Y$83:$Y$214,0)))), ""), IFERROR(CHOOSE($AP$7, CHOOSE($AP$5,INDEX('DATA EUROPE'!$G$78:$G$195,MATCH($V181,'DATA EUROPE'!$H$78:$H$195,0)),INDEX('DATA EUROPE'!$G$78:$G$195,MATCH($V181,'DATA EUROPE'!$H$78:$H$195,0))), CHOOSE($AP$5,INDEX('DATA EUROPE'!$Y$78:$Y$195,MATCH($V181,'DATA EUROPE'!$Z$78:$Z$195,0)),INDEX('DATA EUROPE'!$Y$78:$Y$195,MATCH($V181,'DATA EUROPE'!$Z$78:$Z$195,0)))), ""), IFERROR(CHOOSE($AP$7, CHOOSE($AP$5, (INDEX('DATA ASIA'!$G$194:$G$468,MATCH($V300,'DATA ASIA'!$H$194:$H$468,0))), (INDEX('DATA ASIA'!$G$194:$G$468,MATCH($V300,'DATA ASIA'!$H$194:$H$468,0)))), CHOOSE($AP$5,INDEX('DATA ASIA'!$X$194:$X$468,MATCH($V300,'DATA ASIA'!$Y$194:$Y$468,0)),INDEX('DATA ASIA'!$X$194:$X$468,MATCH($V300,'DATA ASIA'!$Y$194:$Y$468,0)))), ""))</f>
        <v>119.47379000737051</v>
      </c>
    </row>
    <row r="31" spans="2:44" x14ac:dyDescent="0.25">
      <c r="C31" s="177"/>
      <c r="E31" s="140" t="str">
        <v>AB</v>
      </c>
      <c r="G31" s="57" t="s">
        <v>340</v>
      </c>
      <c r="H31" s="57" t="s">
        <v>340</v>
      </c>
      <c r="I31" s="57" t="s">
        <v>340</v>
      </c>
      <c r="J31" s="57" t="s">
        <v>342</v>
      </c>
      <c r="K31" s="57" t="s">
        <v>81</v>
      </c>
      <c r="L31" s="57" t="s">
        <v>344</v>
      </c>
      <c r="O31" s="140" t="str">
        <v/>
      </c>
      <c r="S31" s="140">
        <f t="shared" si="0"/>
        <v>3</v>
      </c>
      <c r="T31" s="140" t="str" cm="1">
        <f t="array" ref="T31">IFERROR(INDEX($G94:$L94,$AP$6), "")</f>
        <v>AB</v>
      </c>
      <c r="U31" s="140" t="str" cm="1">
        <f t="array" ref="U31">INDEX($G$16:$G$21,$AP$6)</f>
        <v>MONTEVIDEO</v>
      </c>
      <c r="V31" s="140" t="str">
        <f t="shared" si="2"/>
        <v>MONTEVIDEOAB</v>
      </c>
      <c r="W31" s="194" t="str">
        <f>IFERROR(CHOOSE($AP$7, CHOOSE($AP$5, TEXT(INDEX('DATA SOUTH AMERICA'!$C$83:$C$214,MATCH($V31,'DATA SOUTH AMERICA'!$H$83:$H$214,0)), "€ #.##0"), TEXT(INDEX('DATA SOUTH AMERICA'!$E$83:$E$214,MATCH($V31,'DATA SOUTH AMERICA'!$H$83:$H$214,0)),"€ #.##0")), CHOOSE($AP$5,INDEX('DATA SOUTH AMERICA'!$T$83:$T$214,MATCH($V31,'DATA SOUTH AMERICA'!$Y$83:$Y$214,0)),INDEX('DATA SOUTH AMERICA'!$V$83:$V$214,MATCH($V31,'DATA SOUTH AMERICA'!$Y$83:$Y$214,0)))), "")</f>
        <v>€ 34.634</v>
      </c>
      <c r="X31" s="84">
        <f>IFERROR(CHOOSE($AP$7, CHOOSE($AP$5,INDEX('DATA SOUTH AMERICA'!$D$83:$D$214,MATCH($V31,'DATA SOUTH AMERICA'!$H$83:$H$214,0)),INDEX('DATA SOUTH AMERICA'!$F$83:$F$214,MATCH($V31,'DATA SOUTH AMERICA'!$H$83:$H$214,0))), CHOOSE($AP$5,INDEX('DATA SOUTH AMERICA'!$U$83:$U$214,MATCH($V31,'DATA SOUTH AMERICA'!$Y$83:$Y$214,0)),INDEX('DATA SOUTH AMERICA'!$W$83:$W$214,MATCH($V31,'DATA SOUTH AMERICA'!$Y$83:$Y$214,0)))), "")</f>
        <v>0.11295967123823812</v>
      </c>
      <c r="Y31" s="161">
        <f>IFERROR(CHOOSE($AP$7, CHOOSE($AP$5,INDEX('DATA SOUTH AMERICA'!$G$83:$G$214,MATCH($V31,'DATA SOUTH AMERICA'!$H$83:$H$214,0)),INDEX('DATA SOUTH AMERICA'!$G$83:$G$214,MATCH($V31,'DATA SOUTH AMERICA'!$H$83:$H$214,0))), CHOOSE($AP$5,INDEX('DATA SOUTH AMERICA'!$X$83:$X$214,MATCH($V31,'DATA SOUTH AMERICA'!$Y$83:$Y$214,0)),INDEX('DATA SOUTH AMERICA'!$X$83:$X$214,MATCH($V31,'DATA SOUTH AMERICA'!$Y$83:$Y$214,0)))), "")</f>
        <v>140.8630577134258</v>
      </c>
      <c r="AL31" s="140">
        <f t="shared" si="1"/>
        <v>3</v>
      </c>
      <c r="AM31" s="140" t="str" cm="1">
        <f t="array" ref="AM31">CHOOSE($AP$4, IFERROR(INDEX($G94:$L94,$AP$6), ""), IFERROR(INDEX($G156:$N156,$AP$6), ""), IFERROR(INDEX($G284:$M284,$AP$6), ""))</f>
        <v>AB</v>
      </c>
      <c r="AN31" s="140" t="str" cm="1">
        <f t="array" ref="AN31">CHOOSE($AP$4, INDEX($G$16:$G$21,$AP$6), INDEX($H$16:$H$23,$AP$6), INDEX($I$16:$I$22,$AP$6))</f>
        <v>MONTEVIDEO</v>
      </c>
      <c r="AO31" s="140" t="str">
        <f t="shared" si="3"/>
        <v>MONTEVIDEOAB</v>
      </c>
      <c r="AP31" s="194" t="str">
        <f>CHOOSE($AP$4, IFERROR(CHOOSE($AP$7, CHOOSE($AP$5, TEXT(INDEX('DATA SOUTH AMERICA'!$C$83:$C$214,MATCH($V31,'DATA SOUTH AMERICA'!$H$83:$H$214,0)), "€ #.##0"), TEXT(INDEX('DATA SOUTH AMERICA'!$E$83:$E$214,MATCH($V31,'DATA SOUTH AMERICA'!$H$83:$H$214,0)),"€ #.##0")), CHOOSE($AP$5,INDEX('DATA SOUTH AMERICA'!$T$83:$T$214,MATCH($V31,'DATA SOUTH AMERICA'!$Y$83:$Y$214,0)),INDEX('DATA SOUTH AMERICA'!$V$83:$V$214,MATCH($V31,'DATA SOUTH AMERICA'!$Y$83:$Y$214,0)))), ""), IFERROR(CHOOSE($AP$7, CHOOSE($AP$5, TEXT(INDEX('DATA EUROPE'!$C$78:$C$195,MATCH($V182,'DATA EUROPE'!$H$78:$H$195,0)), "€ #.##0"), TEXT(INDEX('DATA EUROPE'!$E$78:$E$195,MATCH($V182,'DATA EUROPE'!$H$78:$H$195,0)),"€ #.##0")), CHOOSE($AP$5,INDEX('DATA EUROPE'!$U$78:$U$195,MATCH($V182,'DATA EUROPE'!$Z$78:$Z$195,0)),INDEX('DATA EUROPE'!$W$78:$W$195,MATCH($V182,'DATA EUROPE'!$Z$78:$Z$195,0)))), ""), IFERROR(CHOOSE($AP$7, CHOOSE($AP$5, TEXT(INDEX('DATA ASIA'!$C$194:$C$468,MATCH($V301,'DATA ASIA'!$H$194:$H$468,0)), "€ #.##0"), TEXT(INDEX('DATA ASIA'!$E$194:$E$468,MATCH($V301,'DATA ASIA'!$H$194:$H$468,0)),"€ #.##0")), CHOOSE($AP$5,INDEX('DATA ASIA'!$T$194:$T$468,MATCH($V301,'DATA ASIA'!$Y$194:$Y$468,0)),INDEX('DATA ASIA'!$V$194:$V$468,MATCH($V301,'DATA ASIA'!$Y$194:$Y$468,0)))), ""))</f>
        <v>€ 34.634</v>
      </c>
      <c r="AQ31" s="84">
        <f>CHOOSE($AP$4, IFERROR(CHOOSE($AP$7, CHOOSE($AP$5,INDEX('DATA SOUTH AMERICA'!$D$83:$D$214,MATCH($V31,'DATA SOUTH AMERICA'!$H$83:$H$214,0)),INDEX('DATA SOUTH AMERICA'!$F$83:$F$214,MATCH($V31,'DATA SOUTH AMERICA'!$H$83:$H$214,0))), CHOOSE($AP$5,INDEX('DATA SOUTH AMERICA'!$U$83:$U$214,MATCH($V31,'DATA SOUTH AMERICA'!$Y$83:$Y$214,0)),INDEX('DATA SOUTH AMERICA'!$W$83:$W$214,MATCH($V31,'DATA SOUTH AMERICA'!$Y$83:$Y$214,0)))), ""), IFERROR(CHOOSE($AP$7, CHOOSE($AP$5,INDEX('DATA EUROPE'!$D$78:$D$194,MATCH($V182,'DATA EUROPE'!$H$78:$H$195,0)),INDEX('DATA EUROPE'!$F$78:$F$194,MATCH($V182,'DATA EUROPE'!$H$78:$H$195,0))), CHOOSE($AP$5,INDEX('DATA EUROPE'!$V$78:$V$195,MATCH($V182,'DATA EUROPE'!$Z$78:$Z$195,0)),INDEX('DATA EUROPE'!$X$78:$X$195,MATCH($V182,'DATA EUROPE'!$Z$78:$Z$195,0)))), ""), IFERROR(CHOOSE($AP$7, CHOOSE($AP$5, (INDEX('DATA ASIA'!$D$194:$D$468,MATCH($V301,'DATA ASIA'!$H$194:$H$468,0))), (INDEX('DATA ASIA'!$F$194:$F$468,MATCH($V301,'DATA ASIA'!$H$194:$H$468,0)))), CHOOSE($AP$5,INDEX('DATA ASIA'!$U$194:$U$468,MATCH($V301,'DATA ASIA'!$Y$194:$Y$468,0)),INDEX('DATA ASIA'!$W$194:$W$468,MATCH($V301,'DATA ASIA'!$Y$194:$Y$468,0)))), ""))</f>
        <v>0.11295967123823812</v>
      </c>
      <c r="AR31" s="161">
        <f>CHOOSE($AP$4, IFERROR(CHOOSE($AP$7, CHOOSE($AP$5,INDEX('DATA SOUTH AMERICA'!$G$83:$G$214,MATCH($V31,'DATA SOUTH AMERICA'!$H$83:$H$214,0)),INDEX('DATA SOUTH AMERICA'!$G$83:$G$214,MATCH($V31,'DATA SOUTH AMERICA'!$H$83:$H$214,0))), CHOOSE($AP$5,INDEX('DATA SOUTH AMERICA'!$X$83:$X$214,MATCH($V31,'DATA SOUTH AMERICA'!$Y$83:$Y$214,0)),INDEX('DATA SOUTH AMERICA'!$X$83:$X$214,MATCH($V31,'DATA SOUTH AMERICA'!$Y$83:$Y$214,0)))), ""), IFERROR(CHOOSE($AP$7, CHOOSE($AP$5,INDEX('DATA EUROPE'!$G$78:$G$195,MATCH($V182,'DATA EUROPE'!$H$78:$H$195,0)),INDEX('DATA EUROPE'!$G$78:$G$195,MATCH($V182,'DATA EUROPE'!$H$78:$H$195,0))), CHOOSE($AP$5,INDEX('DATA EUROPE'!$Y$78:$Y$195,MATCH($V182,'DATA EUROPE'!$Z$78:$Z$195,0)),INDEX('DATA EUROPE'!$Y$78:$Y$195,MATCH($V182,'DATA EUROPE'!$Z$78:$Z$195,0)))), ""), IFERROR(CHOOSE($AP$7, CHOOSE($AP$5, (INDEX('DATA ASIA'!$G$194:$G$468,MATCH($V301,'DATA ASIA'!$H$194:$H$468,0))), (INDEX('DATA ASIA'!$G$194:$G$468,MATCH($V301,'DATA ASIA'!$H$194:$H$468,0)))), CHOOSE($AP$5,INDEX('DATA ASIA'!$X$194:$X$468,MATCH($V301,'DATA ASIA'!$Y$194:$Y$468,0)),INDEX('DATA ASIA'!$X$194:$X$468,MATCH($V301,'DATA ASIA'!$Y$194:$Y$468,0)))), ""))</f>
        <v>140.8630577134258</v>
      </c>
    </row>
    <row r="32" spans="2:44" x14ac:dyDescent="0.25">
      <c r="C32" s="177"/>
      <c r="E32" s="140" t="str">
        <v>AG</v>
      </c>
      <c r="G32" s="57" t="s">
        <v>81</v>
      </c>
      <c r="H32" s="57" t="s">
        <v>339</v>
      </c>
      <c r="I32" s="57" t="s">
        <v>339</v>
      </c>
      <c r="J32" s="57" t="s">
        <v>341</v>
      </c>
      <c r="K32" s="57" t="s">
        <v>340</v>
      </c>
      <c r="L32" s="57" t="s">
        <v>369</v>
      </c>
      <c r="O32" s="140" t="str">
        <v/>
      </c>
      <c r="S32" s="140">
        <f t="shared" si="0"/>
        <v>4</v>
      </c>
      <c r="T32" s="140" t="str" cm="1">
        <f t="array" ref="T32">IFERROR(INDEX($G95:$L95,$AP$6), "")</f>
        <v>AG</v>
      </c>
      <c r="U32" s="140" t="str" cm="1">
        <f t="array" ref="U32">INDEX($G$16:$G$21,$AP$6)</f>
        <v>MONTEVIDEO</v>
      </c>
      <c r="V32" s="140" t="str">
        <f t="shared" si="2"/>
        <v>MONTEVIDEOAG</v>
      </c>
      <c r="W32" s="194" t="str">
        <f>IFERROR(CHOOSE($AP$7, CHOOSE($AP$5, TEXT(INDEX('DATA SOUTH AMERICA'!$C$83:$C$214,MATCH($V32,'DATA SOUTH AMERICA'!$H$83:$H$214,0)), "€ #.##0"), TEXT(INDEX('DATA SOUTH AMERICA'!$E$83:$E$214,MATCH($V32,'DATA SOUTH AMERICA'!$H$83:$H$214,0)),"€ #.##0")), CHOOSE($AP$5,INDEX('DATA SOUTH AMERICA'!$T$83:$T$214,MATCH($V32,'DATA SOUTH AMERICA'!$Y$83:$Y$214,0)),INDEX('DATA SOUTH AMERICA'!$V$83:$V$214,MATCH($V32,'DATA SOUTH AMERICA'!$Y$83:$Y$214,0)))), "")</f>
        <v>€ 23.750</v>
      </c>
      <c r="X32" s="84">
        <f>IFERROR(CHOOSE($AP$7, CHOOSE($AP$5,INDEX('DATA SOUTH AMERICA'!$D$83:$D$214,MATCH($V32,'DATA SOUTH AMERICA'!$H$83:$H$214,0)),INDEX('DATA SOUTH AMERICA'!$F$83:$F$214,MATCH($V32,'DATA SOUTH AMERICA'!$H$83:$H$214,0))), CHOOSE($AP$5,INDEX('DATA SOUTH AMERICA'!$U$83:$U$214,MATCH($V32,'DATA SOUTH AMERICA'!$Y$83:$Y$214,0)),INDEX('DATA SOUTH AMERICA'!$W$83:$W$214,MATCH($V32,'DATA SOUTH AMERICA'!$Y$83:$Y$214,0)))), "")</f>
        <v>7.7461228616623995E-2</v>
      </c>
      <c r="Y32" s="161">
        <f>IFERROR(CHOOSE($AP$7, CHOOSE($AP$5,INDEX('DATA SOUTH AMERICA'!$G$83:$G$214,MATCH($V32,'DATA SOUTH AMERICA'!$H$83:$H$214,0)),INDEX('DATA SOUTH AMERICA'!$G$83:$G$214,MATCH($V32,'DATA SOUTH AMERICA'!$H$83:$H$214,0))), CHOOSE($AP$5,INDEX('DATA SOUTH AMERICA'!$X$83:$X$214,MATCH($V32,'DATA SOUTH AMERICA'!$Y$83:$Y$214,0)),INDEX('DATA SOUTH AMERICA'!$X$83:$X$214,MATCH($V32,'DATA SOUTH AMERICA'!$Y$83:$Y$214,0)))), "")</f>
        <v>100.82784971343663</v>
      </c>
      <c r="AL32" s="140">
        <f t="shared" si="1"/>
        <v>4</v>
      </c>
      <c r="AM32" s="140" t="str" cm="1">
        <f t="array" ref="AM32">CHOOSE($AP$4, IFERROR(INDEX($G95:$L95,$AP$6), ""), IFERROR(INDEX($G157:$N157,$AP$6), ""), IFERROR(INDEX($G285:$M285,$AP$6), ""))</f>
        <v>AG</v>
      </c>
      <c r="AN32" s="140" t="str" cm="1">
        <f t="array" ref="AN32">CHOOSE($AP$4, INDEX($G$16:$G$21,$AP$6), INDEX($H$16:$H$23,$AP$6), INDEX($I$16:$I$22,$AP$6))</f>
        <v>MONTEVIDEO</v>
      </c>
      <c r="AO32" s="140" t="str">
        <f t="shared" si="3"/>
        <v>MONTEVIDEOAG</v>
      </c>
      <c r="AP32" s="194" t="str">
        <f>CHOOSE($AP$4, IFERROR(CHOOSE($AP$7, CHOOSE($AP$5, TEXT(INDEX('DATA SOUTH AMERICA'!$C$83:$C$214,MATCH($V32,'DATA SOUTH AMERICA'!$H$83:$H$214,0)), "€ #.##0"), TEXT(INDEX('DATA SOUTH AMERICA'!$E$83:$E$214,MATCH($V32,'DATA SOUTH AMERICA'!$H$83:$H$214,0)),"€ #.##0")), CHOOSE($AP$5,INDEX('DATA SOUTH AMERICA'!$T$83:$T$214,MATCH($V32,'DATA SOUTH AMERICA'!$Y$83:$Y$214,0)),INDEX('DATA SOUTH AMERICA'!$V$83:$V$214,MATCH($V32,'DATA SOUTH AMERICA'!$Y$83:$Y$214,0)))), ""), IFERROR(CHOOSE($AP$7, CHOOSE($AP$5, TEXT(INDEX('DATA EUROPE'!$C$78:$C$195,MATCH($V183,'DATA EUROPE'!$H$78:$H$195,0)), "€ #.##0"), TEXT(INDEX('DATA EUROPE'!$E$78:$E$195,MATCH($V183,'DATA EUROPE'!$H$78:$H$195,0)),"€ #.##0")), CHOOSE($AP$5,INDEX('DATA EUROPE'!$U$78:$U$195,MATCH($V183,'DATA EUROPE'!$Z$78:$Z$195,0)),INDEX('DATA EUROPE'!$W$78:$W$195,MATCH($V183,'DATA EUROPE'!$Z$78:$Z$195,0)))), ""), IFERROR(CHOOSE($AP$7, CHOOSE($AP$5, TEXT(INDEX('DATA ASIA'!$C$194:$C$468,MATCH($V302,'DATA ASIA'!$H$194:$H$468,0)), "€ #.##0"), TEXT(INDEX('DATA ASIA'!$E$194:$E$468,MATCH($V302,'DATA ASIA'!$H$194:$H$468,0)),"€ #.##0")), CHOOSE($AP$5,INDEX('DATA ASIA'!$T$194:$T$468,MATCH($V302,'DATA ASIA'!$Y$194:$Y$468,0)),INDEX('DATA ASIA'!$V$194:$V$468,MATCH($V302,'DATA ASIA'!$Y$194:$Y$468,0)))), ""))</f>
        <v>€ 23.750</v>
      </c>
      <c r="AQ32" s="84">
        <f>CHOOSE($AP$4, IFERROR(CHOOSE($AP$7, CHOOSE($AP$5,INDEX('DATA SOUTH AMERICA'!$D$83:$D$214,MATCH($V32,'DATA SOUTH AMERICA'!$H$83:$H$214,0)),INDEX('DATA SOUTH AMERICA'!$F$83:$F$214,MATCH($V32,'DATA SOUTH AMERICA'!$H$83:$H$214,0))), CHOOSE($AP$5,INDEX('DATA SOUTH AMERICA'!$U$83:$U$214,MATCH($V32,'DATA SOUTH AMERICA'!$Y$83:$Y$214,0)),INDEX('DATA SOUTH AMERICA'!$W$83:$W$214,MATCH($V32,'DATA SOUTH AMERICA'!$Y$83:$Y$214,0)))), ""), IFERROR(CHOOSE($AP$7, CHOOSE($AP$5,INDEX('DATA EUROPE'!$D$78:$D$194,MATCH($V183,'DATA EUROPE'!$H$78:$H$195,0)),INDEX('DATA EUROPE'!$F$78:$F$194,MATCH($V183,'DATA EUROPE'!$H$78:$H$195,0))), CHOOSE($AP$5,INDEX('DATA EUROPE'!$V$78:$V$195,MATCH($V183,'DATA EUROPE'!$Z$78:$Z$195,0)),INDEX('DATA EUROPE'!$X$78:$X$195,MATCH($V183,'DATA EUROPE'!$Z$78:$Z$195,0)))), ""), IFERROR(CHOOSE($AP$7, CHOOSE($AP$5, (INDEX('DATA ASIA'!$D$194:$D$468,MATCH($V302,'DATA ASIA'!$H$194:$H$468,0))), (INDEX('DATA ASIA'!$F$194:$F$468,MATCH($V302,'DATA ASIA'!$H$194:$H$468,0)))), CHOOSE($AP$5,INDEX('DATA ASIA'!$U$194:$U$468,MATCH($V302,'DATA ASIA'!$Y$194:$Y$468,0)),INDEX('DATA ASIA'!$W$194:$W$468,MATCH($V302,'DATA ASIA'!$Y$194:$Y$468,0)))), ""))</f>
        <v>7.7461228616623995E-2</v>
      </c>
      <c r="AR32" s="161">
        <f>CHOOSE($AP$4, IFERROR(CHOOSE($AP$7, CHOOSE($AP$5,INDEX('DATA SOUTH AMERICA'!$G$83:$G$214,MATCH($V32,'DATA SOUTH AMERICA'!$H$83:$H$214,0)),INDEX('DATA SOUTH AMERICA'!$G$83:$G$214,MATCH($V32,'DATA SOUTH AMERICA'!$H$83:$H$214,0))), CHOOSE($AP$5,INDEX('DATA SOUTH AMERICA'!$X$83:$X$214,MATCH($V32,'DATA SOUTH AMERICA'!$Y$83:$Y$214,0)),INDEX('DATA SOUTH AMERICA'!$X$83:$X$214,MATCH($V32,'DATA SOUTH AMERICA'!$Y$83:$Y$214,0)))), ""), IFERROR(CHOOSE($AP$7, CHOOSE($AP$5,INDEX('DATA EUROPE'!$G$78:$G$195,MATCH($V183,'DATA EUROPE'!$H$78:$H$195,0)),INDEX('DATA EUROPE'!$G$78:$G$195,MATCH($V183,'DATA EUROPE'!$H$78:$H$195,0))), CHOOSE($AP$5,INDEX('DATA EUROPE'!$Y$78:$Y$195,MATCH($V183,'DATA EUROPE'!$Z$78:$Z$195,0)),INDEX('DATA EUROPE'!$Y$78:$Y$195,MATCH($V183,'DATA EUROPE'!$Z$78:$Z$195,0)))), ""), IFERROR(CHOOSE($AP$7, CHOOSE($AP$5, (INDEX('DATA ASIA'!$G$194:$G$468,MATCH($V302,'DATA ASIA'!$H$194:$H$468,0))), (INDEX('DATA ASIA'!$G$194:$G$468,MATCH($V302,'DATA ASIA'!$H$194:$H$468,0)))), CHOOSE($AP$5,INDEX('DATA ASIA'!$X$194:$X$468,MATCH($V302,'DATA ASIA'!$Y$194:$Y$468,0)),INDEX('DATA ASIA'!$X$194:$X$468,MATCH($V302,'DATA ASIA'!$Y$194:$Y$468,0)))), ""))</f>
        <v>100.82784971343663</v>
      </c>
    </row>
    <row r="33" spans="3:50" x14ac:dyDescent="0.25">
      <c r="C33" s="177"/>
      <c r="E33" s="140" t="str">
        <v>AC</v>
      </c>
      <c r="G33" s="57" t="s">
        <v>341</v>
      </c>
      <c r="H33" s="57" t="s">
        <v>81</v>
      </c>
      <c r="I33" s="57" t="s">
        <v>341</v>
      </c>
      <c r="J33" s="57" t="s">
        <v>339</v>
      </c>
      <c r="K33" s="57" t="s">
        <v>344</v>
      </c>
      <c r="L33" s="153"/>
      <c r="O33" s="140" t="str">
        <v/>
      </c>
      <c r="S33" s="140">
        <f t="shared" si="0"/>
        <v>5</v>
      </c>
      <c r="T33" s="140" t="str" cm="1">
        <f t="array" ref="T33">IFERROR(INDEX($G96:$L96,$AP$6), "")</f>
        <v>AC</v>
      </c>
      <c r="U33" s="140" t="str" cm="1">
        <f t="array" ref="U33">INDEX($G$16:$G$21,$AP$6)</f>
        <v>MONTEVIDEO</v>
      </c>
      <c r="V33" s="140" t="str">
        <f t="shared" si="2"/>
        <v>MONTEVIDEOAC</v>
      </c>
      <c r="W33" s="194" t="str">
        <f>IFERROR(CHOOSE($AP$7, CHOOSE($AP$5, TEXT(INDEX('DATA SOUTH AMERICA'!$C$83:$C$214,MATCH($V33,'DATA SOUTH AMERICA'!$H$83:$H$214,0)), "€ #.##0"), TEXT(INDEX('DATA SOUTH AMERICA'!$E$83:$E$214,MATCH($V33,'DATA SOUTH AMERICA'!$H$83:$H$214,0)),"€ #.##0")), CHOOSE($AP$5,INDEX('DATA SOUTH AMERICA'!$T$83:$T$214,MATCH($V33,'DATA SOUTH AMERICA'!$Y$83:$Y$214,0)),INDEX('DATA SOUTH AMERICA'!$V$83:$V$214,MATCH($V33,'DATA SOUTH AMERICA'!$Y$83:$Y$214,0)))), "")</f>
        <v>€ 21.197</v>
      </c>
      <c r="X33" s="84">
        <f>IFERROR(CHOOSE($AP$7, CHOOSE($AP$5,INDEX('DATA SOUTH AMERICA'!$D$83:$D$214,MATCH($V33,'DATA SOUTH AMERICA'!$H$83:$H$214,0)),INDEX('DATA SOUTH AMERICA'!$F$83:$F$214,MATCH($V33,'DATA SOUTH AMERICA'!$H$83:$H$214,0))), CHOOSE($AP$5,INDEX('DATA SOUTH AMERICA'!$U$83:$U$214,MATCH($V33,'DATA SOUTH AMERICA'!$Y$83:$Y$214,0)),INDEX('DATA SOUTH AMERICA'!$W$83:$W$214,MATCH($V33,'DATA SOUTH AMERICA'!$Y$83:$Y$214,0)))), "")</f>
        <v>6.9134554231013848E-2</v>
      </c>
      <c r="Y33" s="161">
        <f>IFERROR(CHOOSE($AP$7, CHOOSE($AP$5,INDEX('DATA SOUTH AMERICA'!$G$83:$G$214,MATCH($V33,'DATA SOUTH AMERICA'!$H$83:$H$214,0)),INDEX('DATA SOUTH AMERICA'!$G$83:$G$214,MATCH($V33,'DATA SOUTH AMERICA'!$H$83:$H$214,0))), CHOOSE($AP$5,INDEX('DATA SOUTH AMERICA'!$X$83:$X$214,MATCH($V33,'DATA SOUTH AMERICA'!$Y$83:$Y$214,0)),INDEX('DATA SOUTH AMERICA'!$X$83:$X$214,MATCH($V33,'DATA SOUTH AMERICA'!$Y$83:$Y$214,0)))), "")</f>
        <v>43.805410320527393</v>
      </c>
      <c r="AL33" s="140">
        <f t="shared" si="1"/>
        <v>5</v>
      </c>
      <c r="AM33" s="140" t="str" cm="1">
        <f t="array" ref="AM33">CHOOSE($AP$4, IFERROR(INDEX($G96:$L96,$AP$6), ""), IFERROR(INDEX($G158:$N158,$AP$6), ""), IFERROR(INDEX($G286:$M286,$AP$6), ""))</f>
        <v>AC</v>
      </c>
      <c r="AN33" s="140" t="str" cm="1">
        <f t="array" ref="AN33">CHOOSE($AP$4, INDEX($G$16:$G$21,$AP$6), INDEX($H$16:$H$23,$AP$6), INDEX($I$16:$I$22,$AP$6))</f>
        <v>MONTEVIDEO</v>
      </c>
      <c r="AO33" s="140" t="str">
        <f t="shared" si="3"/>
        <v>MONTEVIDEOAC</v>
      </c>
      <c r="AP33" s="194" t="str">
        <f>CHOOSE($AP$4, IFERROR(CHOOSE($AP$7, CHOOSE($AP$5, TEXT(INDEX('DATA SOUTH AMERICA'!$C$83:$C$214,MATCH($V33,'DATA SOUTH AMERICA'!$H$83:$H$214,0)), "€ #.##0"), TEXT(INDEX('DATA SOUTH AMERICA'!$E$83:$E$214,MATCH($V33,'DATA SOUTH AMERICA'!$H$83:$H$214,0)),"€ #.##0")), CHOOSE($AP$5,INDEX('DATA SOUTH AMERICA'!$T$83:$T$214,MATCH($V33,'DATA SOUTH AMERICA'!$Y$83:$Y$214,0)),INDEX('DATA SOUTH AMERICA'!$V$83:$V$214,MATCH($V33,'DATA SOUTH AMERICA'!$Y$83:$Y$214,0)))), ""), IFERROR(CHOOSE($AP$7, CHOOSE($AP$5, TEXT(INDEX('DATA EUROPE'!$C$78:$C$195,MATCH($V184,'DATA EUROPE'!$H$78:$H$195,0)), "€ #.##0"), TEXT(INDEX('DATA EUROPE'!$E$78:$E$195,MATCH($V184,'DATA EUROPE'!$H$78:$H$195,0)),"€ #.##0")), CHOOSE($AP$5,INDEX('DATA EUROPE'!$U$78:$U$195,MATCH($V184,'DATA EUROPE'!$Z$78:$Z$195,0)),INDEX('DATA EUROPE'!$W$78:$W$195,MATCH($V184,'DATA EUROPE'!$Z$78:$Z$195,0)))), ""), IFERROR(CHOOSE($AP$7, CHOOSE($AP$5, TEXT(INDEX('DATA ASIA'!$C$194:$C$468,MATCH($V303,'DATA ASIA'!$H$194:$H$468,0)), "€ #.##0"), TEXT(INDEX('DATA ASIA'!$E$194:$E$468,MATCH($V303,'DATA ASIA'!$H$194:$H$468,0)),"€ #.##0")), CHOOSE($AP$5,INDEX('DATA ASIA'!$T$194:$T$468,MATCH($V303,'DATA ASIA'!$Y$194:$Y$468,0)),INDEX('DATA ASIA'!$V$194:$V$468,MATCH($V303,'DATA ASIA'!$Y$194:$Y$468,0)))), ""))</f>
        <v>€ 21.197</v>
      </c>
      <c r="AQ33" s="84">
        <f>CHOOSE($AP$4, IFERROR(CHOOSE($AP$7, CHOOSE($AP$5,INDEX('DATA SOUTH AMERICA'!$D$83:$D$214,MATCH($V33,'DATA SOUTH AMERICA'!$H$83:$H$214,0)),INDEX('DATA SOUTH AMERICA'!$F$83:$F$214,MATCH($V33,'DATA SOUTH AMERICA'!$H$83:$H$214,0))), CHOOSE($AP$5,INDEX('DATA SOUTH AMERICA'!$U$83:$U$214,MATCH($V33,'DATA SOUTH AMERICA'!$Y$83:$Y$214,0)),INDEX('DATA SOUTH AMERICA'!$W$83:$W$214,MATCH($V33,'DATA SOUTH AMERICA'!$Y$83:$Y$214,0)))), ""), IFERROR(CHOOSE($AP$7, CHOOSE($AP$5,INDEX('DATA EUROPE'!$D$78:$D$194,MATCH($V184,'DATA EUROPE'!$H$78:$H$195,0)),INDEX('DATA EUROPE'!$F$78:$F$194,MATCH($V184,'DATA EUROPE'!$H$78:$H$195,0))), CHOOSE($AP$5,INDEX('DATA EUROPE'!$V$78:$V$195,MATCH($V184,'DATA EUROPE'!$Z$78:$Z$195,0)),INDEX('DATA EUROPE'!$X$78:$X$195,MATCH($V184,'DATA EUROPE'!$Z$78:$Z$195,0)))), ""), IFERROR(CHOOSE($AP$7, CHOOSE($AP$5, (INDEX('DATA ASIA'!$D$194:$D$468,MATCH($V303,'DATA ASIA'!$H$194:$H$468,0))), (INDEX('DATA ASIA'!$F$194:$F$468,MATCH($V303,'DATA ASIA'!$H$194:$H$468,0)))), CHOOSE($AP$5,INDEX('DATA ASIA'!$U$194:$U$468,MATCH($V303,'DATA ASIA'!$Y$194:$Y$468,0)),INDEX('DATA ASIA'!$W$194:$W$468,MATCH($V303,'DATA ASIA'!$Y$194:$Y$468,0)))), ""))</f>
        <v>6.9134554231013848E-2</v>
      </c>
      <c r="AR33" s="161">
        <f>CHOOSE($AP$4, IFERROR(CHOOSE($AP$7, CHOOSE($AP$5,INDEX('DATA SOUTH AMERICA'!$G$83:$G$214,MATCH($V33,'DATA SOUTH AMERICA'!$H$83:$H$214,0)),INDEX('DATA SOUTH AMERICA'!$G$83:$G$214,MATCH($V33,'DATA SOUTH AMERICA'!$H$83:$H$214,0))), CHOOSE($AP$5,INDEX('DATA SOUTH AMERICA'!$X$83:$X$214,MATCH($V33,'DATA SOUTH AMERICA'!$Y$83:$Y$214,0)),INDEX('DATA SOUTH AMERICA'!$X$83:$X$214,MATCH($V33,'DATA SOUTH AMERICA'!$Y$83:$Y$214,0)))), ""), IFERROR(CHOOSE($AP$7, CHOOSE($AP$5,INDEX('DATA EUROPE'!$G$78:$G$195,MATCH($V184,'DATA EUROPE'!$H$78:$H$195,0)),INDEX('DATA EUROPE'!$G$78:$G$195,MATCH($V184,'DATA EUROPE'!$H$78:$H$195,0))), CHOOSE($AP$5,INDEX('DATA EUROPE'!$Y$78:$Y$195,MATCH($V184,'DATA EUROPE'!$Z$78:$Z$195,0)),INDEX('DATA EUROPE'!$Y$78:$Y$195,MATCH($V184,'DATA EUROPE'!$Z$78:$Z$195,0)))), ""), IFERROR(CHOOSE($AP$7, CHOOSE($AP$5, (INDEX('DATA ASIA'!$G$194:$G$468,MATCH($V303,'DATA ASIA'!$H$194:$H$468,0))), (INDEX('DATA ASIA'!$G$194:$G$468,MATCH($V303,'DATA ASIA'!$H$194:$H$468,0)))), CHOOSE($AP$5,INDEX('DATA ASIA'!$X$194:$X$468,MATCH($V303,'DATA ASIA'!$Y$194:$Y$468,0)),INDEX('DATA ASIA'!$X$194:$X$468,MATCH($V303,'DATA ASIA'!$Y$194:$Y$468,0)))), ""))</f>
        <v>43.805410320527393</v>
      </c>
    </row>
    <row r="34" spans="3:50" x14ac:dyDescent="0.25">
      <c r="C34" s="177"/>
      <c r="E34" s="140" t="str">
        <v>BI</v>
      </c>
      <c r="G34" s="57" t="s">
        <v>345</v>
      </c>
      <c r="H34" s="57" t="s">
        <v>343</v>
      </c>
      <c r="I34" s="57" t="s">
        <v>342</v>
      </c>
      <c r="J34" s="57" t="s">
        <v>345</v>
      </c>
      <c r="K34" s="57" t="s">
        <v>341</v>
      </c>
      <c r="O34" s="140" t="str">
        <v/>
      </c>
      <c r="S34" s="140">
        <f t="shared" si="0"/>
        <v>6</v>
      </c>
      <c r="T34" s="140" t="str" cm="1">
        <f t="array" ref="T34">IFERROR(INDEX($G97:$L97,$AP$6), "")</f>
        <v>BI</v>
      </c>
      <c r="U34" s="140" t="str" cm="1">
        <f t="array" ref="U34">INDEX($G$16:$G$21,$AP$6)</f>
        <v>MONTEVIDEO</v>
      </c>
      <c r="V34" s="140" t="str">
        <f t="shared" si="2"/>
        <v>MONTEVIDEOBI</v>
      </c>
      <c r="W34" s="194" t="str">
        <f>IFERROR(CHOOSE($AP$7, CHOOSE($AP$5, TEXT(INDEX('DATA SOUTH AMERICA'!$C$83:$C$214,MATCH($V34,'DATA SOUTH AMERICA'!$H$83:$H$214,0)), "€ #.##0"), TEXT(INDEX('DATA SOUTH AMERICA'!$E$83:$E$214,MATCH($V34,'DATA SOUTH AMERICA'!$H$83:$H$214,0)),"€ #.##0")), CHOOSE($AP$5,INDEX('DATA SOUTH AMERICA'!$T$83:$T$214,MATCH($V34,'DATA SOUTH AMERICA'!$Y$83:$Y$214,0)),INDEX('DATA SOUTH AMERICA'!$V$83:$V$214,MATCH($V34,'DATA SOUTH AMERICA'!$Y$83:$Y$214,0)))), "")</f>
        <v>€ 17.116</v>
      </c>
      <c r="X34" s="84">
        <f>IFERROR(CHOOSE($AP$7, CHOOSE($AP$5,INDEX('DATA SOUTH AMERICA'!$D$83:$D$214,MATCH($V34,'DATA SOUTH AMERICA'!$H$83:$H$214,0)),INDEX('DATA SOUTH AMERICA'!$F$83:$F$214,MATCH($V34,'DATA SOUTH AMERICA'!$H$83:$H$214,0))), CHOOSE($AP$5,INDEX('DATA SOUTH AMERICA'!$U$83:$U$214,MATCH($V34,'DATA SOUTH AMERICA'!$Y$83:$Y$214,0)),INDEX('DATA SOUTH AMERICA'!$W$83:$W$214,MATCH($V34,'DATA SOUTH AMERICA'!$Y$83:$Y$214,0)))), "")</f>
        <v>5.5824269010616268E-2</v>
      </c>
      <c r="Y34" s="161">
        <f>IFERROR(CHOOSE($AP$7, CHOOSE($AP$5,INDEX('DATA SOUTH AMERICA'!$G$83:$G$214,MATCH($V34,'DATA SOUTH AMERICA'!$H$83:$H$214,0)),INDEX('DATA SOUTH AMERICA'!$G$83:$G$214,MATCH($V34,'DATA SOUTH AMERICA'!$H$83:$H$214,0))), CHOOSE($AP$5,INDEX('DATA SOUTH AMERICA'!$X$83:$X$214,MATCH($V34,'DATA SOUTH AMERICA'!$Y$83:$Y$214,0)),INDEX('DATA SOUTH AMERICA'!$X$83:$X$214,MATCH($V34,'DATA SOUTH AMERICA'!$Y$83:$Y$214,0)))), "")</f>
        <v>90.632777336510458</v>
      </c>
      <c r="AL34" s="140">
        <f t="shared" si="1"/>
        <v>6</v>
      </c>
      <c r="AM34" s="140" t="str" cm="1">
        <f t="array" ref="AM34">CHOOSE($AP$4, IFERROR(INDEX($G97:$L97,$AP$6), ""), IFERROR(INDEX($G159:$N159,$AP$6), ""), IFERROR(INDEX($G287:$M287,$AP$6), ""))</f>
        <v>BI</v>
      </c>
      <c r="AN34" s="140" t="str" cm="1">
        <f t="array" ref="AN34">CHOOSE($AP$4, INDEX($G$16:$G$21,$AP$6), INDEX($H$16:$H$23,$AP$6), INDEX($I$16:$I$22,$AP$6))</f>
        <v>MONTEVIDEO</v>
      </c>
      <c r="AO34" s="140" t="str">
        <f t="shared" si="3"/>
        <v>MONTEVIDEOBI</v>
      </c>
      <c r="AP34" s="194" t="str">
        <f>CHOOSE($AP$4, IFERROR(CHOOSE($AP$7, CHOOSE($AP$5, TEXT(INDEX('DATA SOUTH AMERICA'!$C$83:$C$214,MATCH($V34,'DATA SOUTH AMERICA'!$H$83:$H$214,0)), "€ #.##0"), TEXT(INDEX('DATA SOUTH AMERICA'!$E$83:$E$214,MATCH($V34,'DATA SOUTH AMERICA'!$H$83:$H$214,0)),"€ #.##0")), CHOOSE($AP$5,INDEX('DATA SOUTH AMERICA'!$T$83:$T$214,MATCH($V34,'DATA SOUTH AMERICA'!$Y$83:$Y$214,0)),INDEX('DATA SOUTH AMERICA'!$V$83:$V$214,MATCH($V34,'DATA SOUTH AMERICA'!$Y$83:$Y$214,0)))), ""), IFERROR(CHOOSE($AP$7, CHOOSE($AP$5, TEXT(INDEX('DATA EUROPE'!$C$78:$C$195,MATCH($V185,'DATA EUROPE'!$H$78:$H$195,0)), "€ #.##0"), TEXT(INDEX('DATA EUROPE'!$E$78:$E$195,MATCH($V185,'DATA EUROPE'!$H$78:$H$195,0)),"€ #.##0")), CHOOSE($AP$5,INDEX('DATA EUROPE'!$U$78:$U$195,MATCH($V185,'DATA EUROPE'!$Z$78:$Z$195,0)),INDEX('DATA EUROPE'!$W$78:$W$195,MATCH($V185,'DATA EUROPE'!$Z$78:$Z$195,0)))), ""), IFERROR(CHOOSE($AP$7, CHOOSE($AP$5, TEXT(INDEX('DATA ASIA'!$C$194:$C$468,MATCH($V304,'DATA ASIA'!$H$194:$H$468,0)), "€ #.##0"), TEXT(INDEX('DATA ASIA'!$E$194:$E$468,MATCH($V304,'DATA ASIA'!$H$194:$H$468,0)),"€ #.##0")), CHOOSE($AP$5,INDEX('DATA ASIA'!$T$194:$T$468,MATCH($V304,'DATA ASIA'!$Y$194:$Y$468,0)),INDEX('DATA ASIA'!$V$194:$V$468,MATCH($V304,'DATA ASIA'!$Y$194:$Y$468,0)))), ""))</f>
        <v>€ 17.116</v>
      </c>
      <c r="AQ34" s="84">
        <f>CHOOSE($AP$4, IFERROR(CHOOSE($AP$7, CHOOSE($AP$5,INDEX('DATA SOUTH AMERICA'!$D$83:$D$214,MATCH($V34,'DATA SOUTH AMERICA'!$H$83:$H$214,0)),INDEX('DATA SOUTH AMERICA'!$F$83:$F$214,MATCH($V34,'DATA SOUTH AMERICA'!$H$83:$H$214,0))), CHOOSE($AP$5,INDEX('DATA SOUTH AMERICA'!$U$83:$U$214,MATCH($V34,'DATA SOUTH AMERICA'!$Y$83:$Y$214,0)),INDEX('DATA SOUTH AMERICA'!$W$83:$W$214,MATCH($V34,'DATA SOUTH AMERICA'!$Y$83:$Y$214,0)))), ""), IFERROR(CHOOSE($AP$7, CHOOSE($AP$5,INDEX('DATA EUROPE'!$D$78:$D$194,MATCH($V185,'DATA EUROPE'!$H$78:$H$195,0)),INDEX('DATA EUROPE'!$F$78:$F$194,MATCH($V185,'DATA EUROPE'!$H$78:$H$195,0))), CHOOSE($AP$5,INDEX('DATA EUROPE'!$V$78:$V$195,MATCH($V185,'DATA EUROPE'!$Z$78:$Z$195,0)),INDEX('DATA EUROPE'!$X$78:$X$195,MATCH($V185,'DATA EUROPE'!$Z$78:$Z$195,0)))), ""), IFERROR(CHOOSE($AP$7, CHOOSE($AP$5, (INDEX('DATA ASIA'!$D$194:$D$468,MATCH($V304,'DATA ASIA'!$H$194:$H$468,0))), (INDEX('DATA ASIA'!$F$194:$F$468,MATCH($V304,'DATA ASIA'!$H$194:$H$468,0)))), CHOOSE($AP$5,INDEX('DATA ASIA'!$U$194:$U$468,MATCH($V304,'DATA ASIA'!$Y$194:$Y$468,0)),INDEX('DATA ASIA'!$W$194:$W$468,MATCH($V304,'DATA ASIA'!$Y$194:$Y$468,0)))), ""))</f>
        <v>5.5824269010616268E-2</v>
      </c>
      <c r="AR34" s="161">
        <f>CHOOSE($AP$4, IFERROR(CHOOSE($AP$7, CHOOSE($AP$5,INDEX('DATA SOUTH AMERICA'!$G$83:$G$214,MATCH($V34,'DATA SOUTH AMERICA'!$H$83:$H$214,0)),INDEX('DATA SOUTH AMERICA'!$G$83:$G$214,MATCH($V34,'DATA SOUTH AMERICA'!$H$83:$H$214,0))), CHOOSE($AP$5,INDEX('DATA SOUTH AMERICA'!$X$83:$X$214,MATCH($V34,'DATA SOUTH AMERICA'!$Y$83:$Y$214,0)),INDEX('DATA SOUTH AMERICA'!$X$83:$X$214,MATCH($V34,'DATA SOUTH AMERICA'!$Y$83:$Y$214,0)))), ""), IFERROR(CHOOSE($AP$7, CHOOSE($AP$5,INDEX('DATA EUROPE'!$G$78:$G$195,MATCH($V185,'DATA EUROPE'!$H$78:$H$195,0)),INDEX('DATA EUROPE'!$G$78:$G$195,MATCH($V185,'DATA EUROPE'!$H$78:$H$195,0))), CHOOSE($AP$5,INDEX('DATA EUROPE'!$Y$78:$Y$195,MATCH($V185,'DATA EUROPE'!$Z$78:$Z$195,0)),INDEX('DATA EUROPE'!$Y$78:$Y$195,MATCH($V185,'DATA EUROPE'!$Z$78:$Z$195,0)))), ""), IFERROR(CHOOSE($AP$7, CHOOSE($AP$5, (INDEX('DATA ASIA'!$G$194:$G$468,MATCH($V304,'DATA ASIA'!$H$194:$H$468,0))), (INDEX('DATA ASIA'!$G$194:$G$468,MATCH($V304,'DATA ASIA'!$H$194:$H$468,0)))), CHOOSE($AP$5,INDEX('DATA ASIA'!$X$194:$X$468,MATCH($V304,'DATA ASIA'!$Y$194:$Y$468,0)),INDEX('DATA ASIA'!$X$194:$X$468,MATCH($V304,'DATA ASIA'!$Y$194:$Y$468,0)))), ""))</f>
        <v>90.632777336510458</v>
      </c>
    </row>
    <row r="35" spans="3:50" x14ac:dyDescent="0.25">
      <c r="C35" s="177"/>
      <c r="E35" s="140" t="str">
        <v>AD</v>
      </c>
      <c r="G35" s="57" t="s">
        <v>349</v>
      </c>
      <c r="H35" s="57" t="s">
        <v>342</v>
      </c>
      <c r="I35" s="57" t="s">
        <v>345</v>
      </c>
      <c r="J35" s="57" t="s">
        <v>351</v>
      </c>
      <c r="K35" s="57" t="s">
        <v>355</v>
      </c>
      <c r="O35" s="140" t="str">
        <v/>
      </c>
      <c r="S35" s="140">
        <f t="shared" si="0"/>
        <v>7</v>
      </c>
      <c r="T35" s="140" t="str" cm="1">
        <f t="array" ref="T35">IFERROR(INDEX($G98:$L98,$AP$6), "")</f>
        <v>AD</v>
      </c>
      <c r="U35" s="140" t="str" cm="1">
        <f t="array" ref="U35">INDEX($G$16:$G$21,$AP$6)</f>
        <v>MONTEVIDEO</v>
      </c>
      <c r="V35" s="140" t="str">
        <f t="shared" si="2"/>
        <v>MONTEVIDEOAD</v>
      </c>
      <c r="W35" s="194" t="str">
        <f>IFERROR(CHOOSE($AP$7, CHOOSE($AP$5, TEXT(INDEX('DATA SOUTH AMERICA'!$C$83:$C$214,MATCH($V35,'DATA SOUTH AMERICA'!$H$83:$H$214,0)), "€ #.##0"), TEXT(INDEX('DATA SOUTH AMERICA'!$E$83:$E$214,MATCH($V35,'DATA SOUTH AMERICA'!$H$83:$H$214,0)),"€ #.##0")), CHOOSE($AP$5,INDEX('DATA SOUTH AMERICA'!$T$83:$T$214,MATCH($V35,'DATA SOUTH AMERICA'!$Y$83:$Y$214,0)),INDEX('DATA SOUTH AMERICA'!$V$83:$V$214,MATCH($V35,'DATA SOUTH AMERICA'!$Y$83:$Y$214,0)))), "")</f>
        <v>€ 3.840</v>
      </c>
      <c r="X35" s="84">
        <f>IFERROR(CHOOSE($AP$7, CHOOSE($AP$5,INDEX('DATA SOUTH AMERICA'!$D$83:$D$214,MATCH($V35,'DATA SOUTH AMERICA'!$H$83:$H$214,0)),INDEX('DATA SOUTH AMERICA'!$F$83:$F$214,MATCH($V35,'DATA SOUTH AMERICA'!$H$83:$H$214,0))), CHOOSE($AP$5,INDEX('DATA SOUTH AMERICA'!$U$83:$U$214,MATCH($V35,'DATA SOUTH AMERICA'!$Y$83:$Y$214,0)),INDEX('DATA SOUTH AMERICA'!$W$83:$W$214,MATCH($V35,'DATA SOUTH AMERICA'!$Y$83:$Y$214,0)))), "")</f>
        <v>1.2524257595277311E-2</v>
      </c>
      <c r="Y35" s="161">
        <f>IFERROR(CHOOSE($AP$7, CHOOSE($AP$5,INDEX('DATA SOUTH AMERICA'!$G$83:$G$214,MATCH($V35,'DATA SOUTH AMERICA'!$H$83:$H$214,0)),INDEX('DATA SOUTH AMERICA'!$G$83:$G$214,MATCH($V35,'DATA SOUTH AMERICA'!$H$83:$H$214,0))), CHOOSE($AP$5,INDEX('DATA SOUTH AMERICA'!$X$83:$X$214,MATCH($V35,'DATA SOUTH AMERICA'!$Y$83:$Y$214,0)),INDEX('DATA SOUTH AMERICA'!$X$83:$X$214,MATCH($V35,'DATA SOUTH AMERICA'!$Y$83:$Y$214,0)))), "")</f>
        <v>119.40298507462686</v>
      </c>
      <c r="AL35" s="140">
        <f t="shared" si="1"/>
        <v>7</v>
      </c>
      <c r="AM35" s="140" t="str" cm="1">
        <f t="array" ref="AM35">CHOOSE($AP$4, IFERROR(INDEX($G98:$L98,$AP$6), ""), IFERROR(INDEX($G160:$N160,$AP$6), ""), IFERROR(INDEX($G288:$M288,$AP$6), ""))</f>
        <v>AD</v>
      </c>
      <c r="AN35" s="140" t="str" cm="1">
        <f t="array" ref="AN35">CHOOSE($AP$4, INDEX($G$16:$G$21,$AP$6), INDEX($H$16:$H$23,$AP$6), INDEX($I$16:$I$22,$AP$6))</f>
        <v>MONTEVIDEO</v>
      </c>
      <c r="AO35" s="140" t="str">
        <f t="shared" si="3"/>
        <v>MONTEVIDEOAD</v>
      </c>
      <c r="AP35" s="194" t="str">
        <f>CHOOSE($AP$4, IFERROR(CHOOSE($AP$7, CHOOSE($AP$5, TEXT(INDEX('DATA SOUTH AMERICA'!$C$83:$C$214,MATCH($V35,'DATA SOUTH AMERICA'!$H$83:$H$214,0)), "€ #.##0"), TEXT(INDEX('DATA SOUTH AMERICA'!$E$83:$E$214,MATCH($V35,'DATA SOUTH AMERICA'!$H$83:$H$214,0)),"€ #.##0")), CHOOSE($AP$5,INDEX('DATA SOUTH AMERICA'!$T$83:$T$214,MATCH($V35,'DATA SOUTH AMERICA'!$Y$83:$Y$214,0)),INDEX('DATA SOUTH AMERICA'!$V$83:$V$214,MATCH($V35,'DATA SOUTH AMERICA'!$Y$83:$Y$214,0)))), ""), IFERROR(CHOOSE($AP$7, CHOOSE($AP$5, TEXT(INDEX('DATA EUROPE'!$C$78:$C$195,MATCH($V186,'DATA EUROPE'!$H$78:$H$195,0)), "€ #.##0"), TEXT(INDEX('DATA EUROPE'!$E$78:$E$195,MATCH($V186,'DATA EUROPE'!$H$78:$H$195,0)),"€ #.##0")), CHOOSE($AP$5,INDEX('DATA EUROPE'!$U$78:$U$195,MATCH($V186,'DATA EUROPE'!$Z$78:$Z$195,0)),INDEX('DATA EUROPE'!$W$78:$W$195,MATCH($V186,'DATA EUROPE'!$Z$78:$Z$195,0)))), ""), IFERROR(CHOOSE($AP$7, CHOOSE($AP$5, TEXT(INDEX('DATA ASIA'!$C$194:$C$468,MATCH($V305,'DATA ASIA'!$H$194:$H$468,0)), "€ #.##0"), TEXT(INDEX('DATA ASIA'!$E$194:$E$468,MATCH($V305,'DATA ASIA'!$H$194:$H$468,0)),"€ #.##0")), CHOOSE($AP$5,INDEX('DATA ASIA'!$T$194:$T$468,MATCH($V305,'DATA ASIA'!$Y$194:$Y$468,0)),INDEX('DATA ASIA'!$V$194:$V$468,MATCH($V305,'DATA ASIA'!$Y$194:$Y$468,0)))), ""))</f>
        <v>€ 3.840</v>
      </c>
      <c r="AQ35" s="84">
        <f>CHOOSE($AP$4, IFERROR(CHOOSE($AP$7, CHOOSE($AP$5,INDEX('DATA SOUTH AMERICA'!$D$83:$D$214,MATCH($V35,'DATA SOUTH AMERICA'!$H$83:$H$214,0)),INDEX('DATA SOUTH AMERICA'!$F$83:$F$214,MATCH($V35,'DATA SOUTH AMERICA'!$H$83:$H$214,0))), CHOOSE($AP$5,INDEX('DATA SOUTH AMERICA'!$U$83:$U$214,MATCH($V35,'DATA SOUTH AMERICA'!$Y$83:$Y$214,0)),INDEX('DATA SOUTH AMERICA'!$W$83:$W$214,MATCH($V35,'DATA SOUTH AMERICA'!$Y$83:$Y$214,0)))), ""), IFERROR(CHOOSE($AP$7, CHOOSE($AP$5,INDEX('DATA EUROPE'!$D$78:$D$194,MATCH($V186,'DATA EUROPE'!$H$78:$H$195,0)),INDEX('DATA EUROPE'!$F$78:$F$194,MATCH($V186,'DATA EUROPE'!$H$78:$H$195,0))), CHOOSE($AP$5,INDEX('DATA EUROPE'!$V$78:$V$195,MATCH($V186,'DATA EUROPE'!$Z$78:$Z$195,0)),INDEX('DATA EUROPE'!$X$78:$X$195,MATCH($V186,'DATA EUROPE'!$Z$78:$Z$195,0)))), ""), IFERROR(CHOOSE($AP$7, CHOOSE($AP$5, (INDEX('DATA ASIA'!$D$194:$D$468,MATCH($V305,'DATA ASIA'!$H$194:$H$468,0))), (INDEX('DATA ASIA'!$F$194:$F$468,MATCH($V305,'DATA ASIA'!$H$194:$H$468,0)))), CHOOSE($AP$5,INDEX('DATA ASIA'!$U$194:$U$468,MATCH($V305,'DATA ASIA'!$Y$194:$Y$468,0)),INDEX('DATA ASIA'!$W$194:$W$468,MATCH($V305,'DATA ASIA'!$Y$194:$Y$468,0)))), ""))</f>
        <v>1.2524257595277311E-2</v>
      </c>
      <c r="AR35" s="161">
        <f>CHOOSE($AP$4, IFERROR(CHOOSE($AP$7, CHOOSE($AP$5,INDEX('DATA SOUTH AMERICA'!$G$83:$G$214,MATCH($V35,'DATA SOUTH AMERICA'!$H$83:$H$214,0)),INDEX('DATA SOUTH AMERICA'!$G$83:$G$214,MATCH($V35,'DATA SOUTH AMERICA'!$H$83:$H$214,0))), CHOOSE($AP$5,INDEX('DATA SOUTH AMERICA'!$X$83:$X$214,MATCH($V35,'DATA SOUTH AMERICA'!$Y$83:$Y$214,0)),INDEX('DATA SOUTH AMERICA'!$X$83:$X$214,MATCH($V35,'DATA SOUTH AMERICA'!$Y$83:$Y$214,0)))), ""), IFERROR(CHOOSE($AP$7, CHOOSE($AP$5,INDEX('DATA EUROPE'!$G$78:$G$195,MATCH($V186,'DATA EUROPE'!$H$78:$H$195,0)),INDEX('DATA EUROPE'!$G$78:$G$195,MATCH($V186,'DATA EUROPE'!$H$78:$H$195,0))), CHOOSE($AP$5,INDEX('DATA EUROPE'!$Y$78:$Y$195,MATCH($V186,'DATA EUROPE'!$Z$78:$Z$195,0)),INDEX('DATA EUROPE'!$Y$78:$Y$195,MATCH($V186,'DATA EUROPE'!$Z$78:$Z$195,0)))), ""), IFERROR(CHOOSE($AP$7, CHOOSE($AP$5, (INDEX('DATA ASIA'!$G$194:$G$468,MATCH($V305,'DATA ASIA'!$H$194:$H$468,0))), (INDEX('DATA ASIA'!$G$194:$G$468,MATCH($V305,'DATA ASIA'!$H$194:$H$468,0)))), CHOOSE($AP$5,INDEX('DATA ASIA'!$X$194:$X$468,MATCH($V305,'DATA ASIA'!$Y$194:$Y$468,0)),INDEX('DATA ASIA'!$X$194:$X$468,MATCH($V305,'DATA ASIA'!$Y$194:$Y$468,0)))), ""))</f>
        <v>119.40298507462686</v>
      </c>
    </row>
    <row r="36" spans="3:50" x14ac:dyDescent="0.25">
      <c r="C36" s="177"/>
      <c r="E36" s="140" t="str">
        <v>AH</v>
      </c>
      <c r="G36" s="57" t="s">
        <v>358</v>
      </c>
      <c r="H36" s="57" t="s">
        <v>344</v>
      </c>
      <c r="I36" s="57" t="s">
        <v>350</v>
      </c>
      <c r="J36" s="57" t="s">
        <v>356</v>
      </c>
      <c r="K36" s="57" t="s">
        <v>339</v>
      </c>
      <c r="O36" s="140" t="str">
        <v/>
      </c>
      <c r="S36" s="140">
        <f t="shared" si="0"/>
        <v>8</v>
      </c>
      <c r="T36" s="140" t="str" cm="1">
        <f t="array" ref="T36">IFERROR(INDEX($G99:$L99,$AP$6), "")</f>
        <v>AH</v>
      </c>
      <c r="U36" s="140" t="str" cm="1">
        <f t="array" ref="U36">INDEX($G$16:$G$21,$AP$6)</f>
        <v>MONTEVIDEO</v>
      </c>
      <c r="V36" s="140" t="str">
        <f t="shared" si="2"/>
        <v>MONTEVIDEOAH</v>
      </c>
      <c r="W36" s="194" t="str">
        <f>IFERROR(CHOOSE($AP$7, CHOOSE($AP$5, TEXT(INDEX('DATA SOUTH AMERICA'!$C$83:$C$214,MATCH($V36,'DATA SOUTH AMERICA'!$H$83:$H$214,0)), "€ #.##0"), TEXT(INDEX('DATA SOUTH AMERICA'!$E$83:$E$214,MATCH($V36,'DATA SOUTH AMERICA'!$H$83:$H$214,0)),"€ #.##0")), CHOOSE($AP$5,INDEX('DATA SOUTH AMERICA'!$T$83:$T$214,MATCH($V36,'DATA SOUTH AMERICA'!$Y$83:$Y$214,0)),INDEX('DATA SOUTH AMERICA'!$V$83:$V$214,MATCH($V36,'DATA SOUTH AMERICA'!$Y$83:$Y$214,0)))), "")</f>
        <v>€ 3.372</v>
      </c>
      <c r="X36" s="84">
        <f>IFERROR(CHOOSE($AP$7, CHOOSE($AP$5,INDEX('DATA SOUTH AMERICA'!$D$83:$D$214,MATCH($V36,'DATA SOUTH AMERICA'!$H$83:$H$214,0)),INDEX('DATA SOUTH AMERICA'!$F$83:$F$214,MATCH($V36,'DATA SOUTH AMERICA'!$H$83:$H$214,0))), CHOOSE($AP$5,INDEX('DATA SOUTH AMERICA'!$U$83:$U$214,MATCH($V36,'DATA SOUTH AMERICA'!$Y$83:$Y$214,0)),INDEX('DATA SOUTH AMERICA'!$W$83:$W$214,MATCH($V36,'DATA SOUTH AMERICA'!$Y$83:$Y$214,0)))), "")</f>
        <v>1.099786370085289E-2</v>
      </c>
      <c r="Y36" s="161">
        <f>IFERROR(CHOOSE($AP$7, CHOOSE($AP$5,INDEX('DATA SOUTH AMERICA'!$G$83:$G$214,MATCH($V36,'DATA SOUTH AMERICA'!$H$83:$H$214,0)),INDEX('DATA SOUTH AMERICA'!$G$83:$G$214,MATCH($V36,'DATA SOUTH AMERICA'!$H$83:$H$214,0))), CHOOSE($AP$5,INDEX('DATA SOUTH AMERICA'!$X$83:$X$214,MATCH($V36,'DATA SOUTH AMERICA'!$Y$83:$Y$214,0)),INDEX('DATA SOUTH AMERICA'!$X$83:$X$214,MATCH($V36,'DATA SOUTH AMERICA'!$Y$83:$Y$214,0)))), "")</f>
        <v>72.221032340972371</v>
      </c>
      <c r="AL36" s="140">
        <f t="shared" si="1"/>
        <v>8</v>
      </c>
      <c r="AM36" s="140" t="str" cm="1">
        <f t="array" ref="AM36">CHOOSE($AP$4, IFERROR(INDEX($G99:$L99,$AP$6), ""), IFERROR(INDEX($G161:$N161,$AP$6), ""), IFERROR(INDEX($G289:$M289,$AP$6), ""))</f>
        <v>AH</v>
      </c>
      <c r="AN36" s="140" t="str" cm="1">
        <f t="array" ref="AN36">CHOOSE($AP$4, INDEX($G$16:$G$21,$AP$6), INDEX($H$16:$H$23,$AP$6), INDEX($I$16:$I$22,$AP$6))</f>
        <v>MONTEVIDEO</v>
      </c>
      <c r="AO36" s="140" t="str">
        <f t="shared" si="3"/>
        <v>MONTEVIDEOAH</v>
      </c>
      <c r="AP36" s="194" t="str">
        <f>CHOOSE($AP$4, IFERROR(CHOOSE($AP$7, CHOOSE($AP$5, TEXT(INDEX('DATA SOUTH AMERICA'!$C$83:$C$214,MATCH($V36,'DATA SOUTH AMERICA'!$H$83:$H$214,0)), "€ #.##0"), TEXT(INDEX('DATA SOUTH AMERICA'!$E$83:$E$214,MATCH($V36,'DATA SOUTH AMERICA'!$H$83:$H$214,0)),"€ #.##0")), CHOOSE($AP$5,INDEX('DATA SOUTH AMERICA'!$T$83:$T$214,MATCH($V36,'DATA SOUTH AMERICA'!$Y$83:$Y$214,0)),INDEX('DATA SOUTH AMERICA'!$V$83:$V$214,MATCH($V36,'DATA SOUTH AMERICA'!$Y$83:$Y$214,0)))), ""), IFERROR(CHOOSE($AP$7, CHOOSE($AP$5, TEXT(INDEX('DATA EUROPE'!$C$78:$C$195,MATCH($V187,'DATA EUROPE'!$H$78:$H$195,0)), "€ #.##0"), TEXT(INDEX('DATA EUROPE'!$E$78:$E$195,MATCH($V187,'DATA EUROPE'!$H$78:$H$195,0)),"€ #.##0")), CHOOSE($AP$5,INDEX('DATA EUROPE'!$U$78:$U$195,MATCH($V187,'DATA EUROPE'!$Z$78:$Z$195,0)),INDEX('DATA EUROPE'!$W$78:$W$195,MATCH($V187,'DATA EUROPE'!$Z$78:$Z$195,0)))), ""), IFERROR(CHOOSE($AP$7, CHOOSE($AP$5, TEXT(INDEX('DATA ASIA'!$C$194:$C$468,MATCH($V306,'DATA ASIA'!$H$194:$H$468,0)), "€ #.##0"), TEXT(INDEX('DATA ASIA'!$E$194:$E$468,MATCH($V306,'DATA ASIA'!$H$194:$H$468,0)),"€ #.##0")), CHOOSE($AP$5,INDEX('DATA ASIA'!$T$194:$T$468,MATCH($V306,'DATA ASIA'!$Y$194:$Y$468,0)),INDEX('DATA ASIA'!$V$194:$V$468,MATCH($V306,'DATA ASIA'!$Y$194:$Y$468,0)))), ""))</f>
        <v>€ 3.372</v>
      </c>
      <c r="AQ36" s="84">
        <f>CHOOSE($AP$4, IFERROR(CHOOSE($AP$7, CHOOSE($AP$5,INDEX('DATA SOUTH AMERICA'!$D$83:$D$214,MATCH($V36,'DATA SOUTH AMERICA'!$H$83:$H$214,0)),INDEX('DATA SOUTH AMERICA'!$F$83:$F$214,MATCH($V36,'DATA SOUTH AMERICA'!$H$83:$H$214,0))), CHOOSE($AP$5,INDEX('DATA SOUTH AMERICA'!$U$83:$U$214,MATCH($V36,'DATA SOUTH AMERICA'!$Y$83:$Y$214,0)),INDEX('DATA SOUTH AMERICA'!$W$83:$W$214,MATCH($V36,'DATA SOUTH AMERICA'!$Y$83:$Y$214,0)))), ""), IFERROR(CHOOSE($AP$7, CHOOSE($AP$5,INDEX('DATA EUROPE'!$D$78:$D$194,MATCH($V187,'DATA EUROPE'!$H$78:$H$195,0)),INDEX('DATA EUROPE'!$F$78:$F$194,MATCH($V187,'DATA EUROPE'!$H$78:$H$195,0))), CHOOSE($AP$5,INDEX('DATA EUROPE'!$V$78:$V$195,MATCH($V187,'DATA EUROPE'!$Z$78:$Z$195,0)),INDEX('DATA EUROPE'!$X$78:$X$195,MATCH($V187,'DATA EUROPE'!$Z$78:$Z$195,0)))), ""), IFERROR(CHOOSE($AP$7, CHOOSE($AP$5, (INDEX('DATA ASIA'!$D$194:$D$468,MATCH($V306,'DATA ASIA'!$H$194:$H$468,0))), (INDEX('DATA ASIA'!$F$194:$F$468,MATCH($V306,'DATA ASIA'!$H$194:$H$468,0)))), CHOOSE($AP$5,INDEX('DATA ASIA'!$U$194:$U$468,MATCH($V306,'DATA ASIA'!$Y$194:$Y$468,0)),INDEX('DATA ASIA'!$W$194:$W$468,MATCH($V306,'DATA ASIA'!$Y$194:$Y$468,0)))), ""))</f>
        <v>1.099786370085289E-2</v>
      </c>
      <c r="AR36" s="161">
        <f>CHOOSE($AP$4, IFERROR(CHOOSE($AP$7, CHOOSE($AP$5,INDEX('DATA SOUTH AMERICA'!$G$83:$G$214,MATCH($V36,'DATA SOUTH AMERICA'!$H$83:$H$214,0)),INDEX('DATA SOUTH AMERICA'!$G$83:$G$214,MATCH($V36,'DATA SOUTH AMERICA'!$H$83:$H$214,0))), CHOOSE($AP$5,INDEX('DATA SOUTH AMERICA'!$X$83:$X$214,MATCH($V36,'DATA SOUTH AMERICA'!$Y$83:$Y$214,0)),INDEX('DATA SOUTH AMERICA'!$X$83:$X$214,MATCH($V36,'DATA SOUTH AMERICA'!$Y$83:$Y$214,0)))), ""), IFERROR(CHOOSE($AP$7, CHOOSE($AP$5,INDEX('DATA EUROPE'!$G$78:$G$195,MATCH($V187,'DATA EUROPE'!$H$78:$H$195,0)),INDEX('DATA EUROPE'!$G$78:$G$195,MATCH($V187,'DATA EUROPE'!$H$78:$H$195,0))), CHOOSE($AP$5,INDEX('DATA EUROPE'!$Y$78:$Y$195,MATCH($V187,'DATA EUROPE'!$Z$78:$Z$195,0)),INDEX('DATA EUROPE'!$Y$78:$Y$195,MATCH($V187,'DATA EUROPE'!$Z$78:$Z$195,0)))), ""), IFERROR(CHOOSE($AP$7, CHOOSE($AP$5, (INDEX('DATA ASIA'!$G$194:$G$468,MATCH($V306,'DATA ASIA'!$H$194:$H$468,0))), (INDEX('DATA ASIA'!$G$194:$G$468,MATCH($V306,'DATA ASIA'!$H$194:$H$468,0)))), CHOOSE($AP$5,INDEX('DATA ASIA'!$X$194:$X$468,MATCH($V306,'DATA ASIA'!$Y$194:$Y$468,0)),INDEX('DATA ASIA'!$X$194:$X$468,MATCH($V306,'DATA ASIA'!$Y$194:$Y$468,0)))), ""))</f>
        <v>72.221032340972371</v>
      </c>
    </row>
    <row r="37" spans="3:50" x14ac:dyDescent="0.25">
      <c r="C37" s="177"/>
      <c r="E37" s="140" t="str">
        <v>DJ</v>
      </c>
      <c r="G37" s="57" t="s">
        <v>359</v>
      </c>
      <c r="H37" s="57" t="s">
        <v>345</v>
      </c>
      <c r="I37" s="57" t="s">
        <v>364</v>
      </c>
      <c r="J37" s="57" t="s">
        <v>340</v>
      </c>
      <c r="K37" s="57" t="s">
        <v>345</v>
      </c>
      <c r="O37" s="140" t="str">
        <v/>
      </c>
      <c r="S37" s="140">
        <f t="shared" si="0"/>
        <v>9</v>
      </c>
      <c r="T37" s="140" t="str" cm="1">
        <f t="array" ref="T37">IFERROR(INDEX($G100:$L100,$AP$6), "")</f>
        <v>DJ</v>
      </c>
      <c r="U37" s="140" t="str" cm="1">
        <f t="array" ref="U37">INDEX($G$16:$G$21,$AP$6)</f>
        <v>MONTEVIDEO</v>
      </c>
      <c r="V37" s="140" t="str">
        <f t="shared" si="2"/>
        <v>MONTEVIDEODJ</v>
      </c>
      <c r="W37" s="194" t="str">
        <f>IFERROR(CHOOSE($AP$7, CHOOSE($AP$5, TEXT(INDEX('DATA SOUTH AMERICA'!$C$83:$C$214,MATCH($V37,'DATA SOUTH AMERICA'!$H$83:$H$214,0)), "€ #.##0"), TEXT(INDEX('DATA SOUTH AMERICA'!$E$83:$E$214,MATCH($V37,'DATA SOUTH AMERICA'!$H$83:$H$214,0)),"€ #.##0")), CHOOSE($AP$5,INDEX('DATA SOUTH AMERICA'!$T$83:$T$214,MATCH($V37,'DATA SOUTH AMERICA'!$Y$83:$Y$214,0)),INDEX('DATA SOUTH AMERICA'!$V$83:$V$214,MATCH($V37,'DATA SOUTH AMERICA'!$Y$83:$Y$214,0)))), "")</f>
        <v>€ 268</v>
      </c>
      <c r="X37" s="84">
        <f>IFERROR(CHOOSE($AP$7, CHOOSE($AP$5,INDEX('DATA SOUTH AMERICA'!$D$83:$D$214,MATCH($V37,'DATA SOUTH AMERICA'!$H$83:$H$214,0)),INDEX('DATA SOUTH AMERICA'!$F$83:$F$214,MATCH($V37,'DATA SOUTH AMERICA'!$H$83:$H$214,0))), CHOOSE($AP$5,INDEX('DATA SOUTH AMERICA'!$U$83:$U$214,MATCH($V37,'DATA SOUTH AMERICA'!$Y$83:$Y$214,0)),INDEX('DATA SOUTH AMERICA'!$W$83:$W$214,MATCH($V37,'DATA SOUTH AMERICA'!$Y$83:$Y$214,0)))), "")</f>
        <v>8.7408881133706239E-4</v>
      </c>
      <c r="Y37" s="161">
        <f>IFERROR(CHOOSE($AP$7, CHOOSE($AP$5,INDEX('DATA SOUTH AMERICA'!$G$83:$G$214,MATCH($V37,'DATA SOUTH AMERICA'!$H$83:$H$214,0)),INDEX('DATA SOUTH AMERICA'!$G$83:$G$214,MATCH($V37,'DATA SOUTH AMERICA'!$H$83:$H$214,0))), CHOOSE($AP$5,INDEX('DATA SOUTH AMERICA'!$X$83:$X$214,MATCH($V37,'DATA SOUTH AMERICA'!$Y$83:$Y$214,0)),INDEX('DATA SOUTH AMERICA'!$X$83:$X$214,MATCH($V37,'DATA SOUTH AMERICA'!$Y$83:$Y$214,0)))), "")</f>
        <v>496.2962962962963</v>
      </c>
      <c r="AL37" s="140">
        <f t="shared" si="1"/>
        <v>9</v>
      </c>
      <c r="AM37" s="140" t="str" cm="1">
        <f t="array" ref="AM37">CHOOSE($AP$4, IFERROR(INDEX($G100:$L100,$AP$6), ""), IFERROR(INDEX($G162:$N162,$AP$6), ""), IFERROR(INDEX($G290:$M290,$AP$6), ""))</f>
        <v>DJ</v>
      </c>
      <c r="AN37" s="140" t="str" cm="1">
        <f t="array" ref="AN37">CHOOSE($AP$4, INDEX($G$16:$G$21,$AP$6), INDEX($H$16:$H$23,$AP$6), INDEX($I$16:$I$22,$AP$6))</f>
        <v>MONTEVIDEO</v>
      </c>
      <c r="AO37" s="140" t="str">
        <f t="shared" si="3"/>
        <v>MONTEVIDEODJ</v>
      </c>
      <c r="AP37" s="194" t="str">
        <f>CHOOSE($AP$4, IFERROR(CHOOSE($AP$7, CHOOSE($AP$5, TEXT(INDEX('DATA SOUTH AMERICA'!$C$83:$C$214,MATCH($V37,'DATA SOUTH AMERICA'!$H$83:$H$214,0)), "€ #.##0"), TEXT(INDEX('DATA SOUTH AMERICA'!$E$83:$E$214,MATCH($V37,'DATA SOUTH AMERICA'!$H$83:$H$214,0)),"€ #.##0")), CHOOSE($AP$5,INDEX('DATA SOUTH AMERICA'!$T$83:$T$214,MATCH($V37,'DATA SOUTH AMERICA'!$Y$83:$Y$214,0)),INDEX('DATA SOUTH AMERICA'!$V$83:$V$214,MATCH($V37,'DATA SOUTH AMERICA'!$Y$83:$Y$214,0)))), ""), IFERROR(CHOOSE($AP$7, CHOOSE($AP$5, TEXT(INDEX('DATA EUROPE'!$C$78:$C$195,MATCH($V188,'DATA EUROPE'!$H$78:$H$195,0)), "€ #.##0"), TEXT(INDEX('DATA EUROPE'!$E$78:$E$195,MATCH($V188,'DATA EUROPE'!$H$78:$H$195,0)),"€ #.##0")), CHOOSE($AP$5,INDEX('DATA EUROPE'!$U$78:$U$195,MATCH($V188,'DATA EUROPE'!$Z$78:$Z$195,0)),INDEX('DATA EUROPE'!$W$78:$W$195,MATCH($V188,'DATA EUROPE'!$Z$78:$Z$195,0)))), ""), IFERROR(CHOOSE($AP$7, CHOOSE($AP$5, TEXT(INDEX('DATA ASIA'!$C$194:$C$468,MATCH($V307,'DATA ASIA'!$H$194:$H$468,0)), "€ #.##0"), TEXT(INDEX('DATA ASIA'!$E$194:$E$468,MATCH($V307,'DATA ASIA'!$H$194:$H$468,0)),"€ #.##0")), CHOOSE($AP$5,INDEX('DATA ASIA'!$T$194:$T$468,MATCH($V307,'DATA ASIA'!$Y$194:$Y$468,0)),INDEX('DATA ASIA'!$V$194:$V$468,MATCH($V307,'DATA ASIA'!$Y$194:$Y$468,0)))), ""))</f>
        <v>€ 268</v>
      </c>
      <c r="AQ37" s="84">
        <f>CHOOSE($AP$4, IFERROR(CHOOSE($AP$7, CHOOSE($AP$5,INDEX('DATA SOUTH AMERICA'!$D$83:$D$214,MATCH($V37,'DATA SOUTH AMERICA'!$H$83:$H$214,0)),INDEX('DATA SOUTH AMERICA'!$F$83:$F$214,MATCH($V37,'DATA SOUTH AMERICA'!$H$83:$H$214,0))), CHOOSE($AP$5,INDEX('DATA SOUTH AMERICA'!$U$83:$U$214,MATCH($V37,'DATA SOUTH AMERICA'!$Y$83:$Y$214,0)),INDEX('DATA SOUTH AMERICA'!$W$83:$W$214,MATCH($V37,'DATA SOUTH AMERICA'!$Y$83:$Y$214,0)))), ""), IFERROR(CHOOSE($AP$7, CHOOSE($AP$5,INDEX('DATA EUROPE'!$D$78:$D$194,MATCH($V188,'DATA EUROPE'!$H$78:$H$195,0)),INDEX('DATA EUROPE'!$F$78:$F$194,MATCH($V188,'DATA EUROPE'!$H$78:$H$195,0))), CHOOSE($AP$5,INDEX('DATA EUROPE'!$V$78:$V$195,MATCH($V188,'DATA EUROPE'!$Z$78:$Z$195,0)),INDEX('DATA EUROPE'!$X$78:$X$195,MATCH($V188,'DATA EUROPE'!$Z$78:$Z$195,0)))), ""), IFERROR(CHOOSE($AP$7, CHOOSE($AP$5, (INDEX('DATA ASIA'!$D$194:$D$468,MATCH($V307,'DATA ASIA'!$H$194:$H$468,0))), (INDEX('DATA ASIA'!$F$194:$F$468,MATCH($V307,'DATA ASIA'!$H$194:$H$468,0)))), CHOOSE($AP$5,INDEX('DATA ASIA'!$U$194:$U$468,MATCH($V307,'DATA ASIA'!$Y$194:$Y$468,0)),INDEX('DATA ASIA'!$W$194:$W$468,MATCH($V307,'DATA ASIA'!$Y$194:$Y$468,0)))), ""))</f>
        <v>8.7408881133706239E-4</v>
      </c>
      <c r="AR37" s="161">
        <f>CHOOSE($AP$4, IFERROR(CHOOSE($AP$7, CHOOSE($AP$5,INDEX('DATA SOUTH AMERICA'!$G$83:$G$214,MATCH($V37,'DATA SOUTH AMERICA'!$H$83:$H$214,0)),INDEX('DATA SOUTH AMERICA'!$G$83:$G$214,MATCH($V37,'DATA SOUTH AMERICA'!$H$83:$H$214,0))), CHOOSE($AP$5,INDEX('DATA SOUTH AMERICA'!$X$83:$X$214,MATCH($V37,'DATA SOUTH AMERICA'!$Y$83:$Y$214,0)),INDEX('DATA SOUTH AMERICA'!$X$83:$X$214,MATCH($V37,'DATA SOUTH AMERICA'!$Y$83:$Y$214,0)))), ""), IFERROR(CHOOSE($AP$7, CHOOSE($AP$5,INDEX('DATA EUROPE'!$G$78:$G$195,MATCH($V188,'DATA EUROPE'!$H$78:$H$195,0)),INDEX('DATA EUROPE'!$G$78:$G$195,MATCH($V188,'DATA EUROPE'!$H$78:$H$195,0))), CHOOSE($AP$5,INDEX('DATA EUROPE'!$Y$78:$Y$195,MATCH($V188,'DATA EUROPE'!$Z$78:$Z$195,0)),INDEX('DATA EUROPE'!$Y$78:$Y$195,MATCH($V188,'DATA EUROPE'!$Z$78:$Z$195,0)))), ""), IFERROR(CHOOSE($AP$7, CHOOSE($AP$5, (INDEX('DATA ASIA'!$G$194:$G$468,MATCH($V307,'DATA ASIA'!$H$194:$H$468,0))), (INDEX('DATA ASIA'!$G$194:$G$468,MATCH($V307,'DATA ASIA'!$H$194:$H$468,0)))), CHOOSE($AP$5,INDEX('DATA ASIA'!$X$194:$X$468,MATCH($V307,'DATA ASIA'!$Y$194:$Y$468,0)),INDEX('DATA ASIA'!$X$194:$X$468,MATCH($V307,'DATA ASIA'!$Y$194:$Y$468,0)))), ""))</f>
        <v>496.2962962962963</v>
      </c>
    </row>
    <row r="38" spans="3:50" x14ac:dyDescent="0.25">
      <c r="C38" s="177"/>
      <c r="E38" s="140" t="str">
        <v>DC</v>
      </c>
      <c r="G38" s="57" t="s">
        <v>361</v>
      </c>
      <c r="H38" s="57" t="s">
        <v>347</v>
      </c>
      <c r="I38" s="57" t="s">
        <v>356</v>
      </c>
      <c r="J38" s="57" t="s">
        <v>344</v>
      </c>
      <c r="K38" s="57" t="s">
        <v>376</v>
      </c>
      <c r="O38" s="140" t="str">
        <v/>
      </c>
      <c r="S38" s="140">
        <f t="shared" si="0"/>
        <v>10</v>
      </c>
      <c r="T38" s="140" t="str" cm="1">
        <f t="array" ref="T38">IFERROR(INDEX($G101:$L101,$AP$6), "")</f>
        <v>DC</v>
      </c>
      <c r="U38" s="140" t="str" cm="1">
        <f t="array" ref="U38">INDEX($G$16:$G$21,$AP$6)</f>
        <v>MONTEVIDEO</v>
      </c>
      <c r="V38" s="140" t="str">
        <f t="shared" si="2"/>
        <v>MONTEVIDEODC</v>
      </c>
      <c r="W38" s="194" t="str">
        <f>IFERROR(CHOOSE($AP$7, CHOOSE($AP$5, TEXT(INDEX('DATA SOUTH AMERICA'!$C$83:$C$214,MATCH($V38,'DATA SOUTH AMERICA'!$H$83:$H$214,0)), "€ #.##0"), TEXT(INDEX('DATA SOUTH AMERICA'!$E$83:$E$214,MATCH($V38,'DATA SOUTH AMERICA'!$H$83:$H$214,0)),"€ #.##0")), CHOOSE($AP$5,INDEX('DATA SOUTH AMERICA'!$T$83:$T$214,MATCH($V38,'DATA SOUTH AMERICA'!$Y$83:$Y$214,0)),INDEX('DATA SOUTH AMERICA'!$V$83:$V$214,MATCH($V38,'DATA SOUTH AMERICA'!$Y$83:$Y$214,0)))), "")</f>
        <v>€ 141</v>
      </c>
      <c r="X38" s="84">
        <f>IFERROR(CHOOSE($AP$7, CHOOSE($AP$5,INDEX('DATA SOUTH AMERICA'!$D$83:$D$214,MATCH($V38,'DATA SOUTH AMERICA'!$H$83:$H$214,0)),INDEX('DATA SOUTH AMERICA'!$F$83:$F$214,MATCH($V38,'DATA SOUTH AMERICA'!$H$83:$H$214,0))), CHOOSE($AP$5,INDEX('DATA SOUTH AMERICA'!$U$83:$U$214,MATCH($V38,'DATA SOUTH AMERICA'!$Y$83:$Y$214,0)),INDEX('DATA SOUTH AMERICA'!$W$83:$W$214,MATCH($V38,'DATA SOUTH AMERICA'!$Y$83:$Y$214,0)))), "")</f>
        <v>4.5987508357658879E-4</v>
      </c>
      <c r="Y38" s="172">
        <f>IFERROR(CHOOSE($AP$7, CHOOSE($AP$5,INDEX('DATA SOUTH AMERICA'!$G$83:$G$214,MATCH($V38,'DATA SOUTH AMERICA'!$H$83:$H$214,0)),INDEX('DATA SOUTH AMERICA'!$G$83:$G$214,MATCH($V38,'DATA SOUTH AMERICA'!$H$83:$H$214,0))), CHOOSE($AP$5,INDEX('DATA SOUTH AMERICA'!$X$83:$X$214,MATCH($V38,'DATA SOUTH AMERICA'!$Y$83:$Y$214,0)),INDEX('DATA SOUTH AMERICA'!$X$83:$X$214,MATCH($V38,'DATA SOUTH AMERICA'!$Y$83:$Y$214,0)))), "-")</f>
        <v>235</v>
      </c>
      <c r="AL38" s="140">
        <f t="shared" si="1"/>
        <v>10</v>
      </c>
      <c r="AM38" s="140" t="str" cm="1">
        <f t="array" ref="AM38">CHOOSE($AP$4, IFERROR(INDEX($G101:$L101,$AP$6), ""), IFERROR(INDEX($G163:$N163,$AP$6), ""), IFERROR(INDEX($G291:$M291,$AP$6), ""))</f>
        <v>DC</v>
      </c>
      <c r="AN38" s="140" t="str" cm="1">
        <f t="array" ref="AN38">CHOOSE($AP$4, INDEX($G$16:$G$21,$AP$6), INDEX($H$16:$H$23,$AP$6), INDEX($I$16:$I$22,$AP$6))</f>
        <v>MONTEVIDEO</v>
      </c>
      <c r="AO38" s="140" t="str">
        <f t="shared" si="3"/>
        <v>MONTEVIDEODC</v>
      </c>
      <c r="AP38" s="194" t="str">
        <f>CHOOSE($AP$4, IFERROR(CHOOSE($AP$7, CHOOSE($AP$5, TEXT(INDEX('DATA SOUTH AMERICA'!$C$83:$C$214,MATCH($V38,'DATA SOUTH AMERICA'!$H$83:$H$214,0)), "€ #.##0"), TEXT(INDEX('DATA SOUTH AMERICA'!$E$83:$E$214,MATCH($V38,'DATA SOUTH AMERICA'!$H$83:$H$214,0)),"€ #.##0")), CHOOSE($AP$5,INDEX('DATA SOUTH AMERICA'!$T$83:$T$214,MATCH($V38,'DATA SOUTH AMERICA'!$Y$83:$Y$214,0)),INDEX('DATA SOUTH AMERICA'!$V$83:$V$214,MATCH($V38,'DATA SOUTH AMERICA'!$Y$83:$Y$214,0)))), ""), IFERROR(CHOOSE($AP$7, CHOOSE($AP$5, TEXT(INDEX('DATA EUROPE'!$C$78:$C$195,MATCH($V189,'DATA EUROPE'!$H$78:$H$195,0)), "€ #.##0"), TEXT(INDEX('DATA EUROPE'!$E$78:$E$195,MATCH($V189,'DATA EUROPE'!$H$78:$H$195,0)),"€ #.##0")), CHOOSE($AP$5,INDEX('DATA EUROPE'!$U$78:$U$195,MATCH($V189,'DATA EUROPE'!$Z$78:$Z$195,0)),INDEX('DATA EUROPE'!$W$78:$W$195,MATCH($V189,'DATA EUROPE'!$Z$78:$Z$195,0)))), ""), IFERROR(CHOOSE($AP$7, CHOOSE($AP$5, TEXT(INDEX('DATA ASIA'!$C$194:$C$468,MATCH($V308,'DATA ASIA'!$H$194:$H$468,0)), "€ #.##0"), TEXT(INDEX('DATA ASIA'!$E$194:$E$468,MATCH($V308,'DATA ASIA'!$H$194:$H$468,0)),"€ #.##0")), CHOOSE($AP$5,INDEX('DATA ASIA'!$T$194:$T$468,MATCH($V308,'DATA ASIA'!$Y$194:$Y$468,0)),INDEX('DATA ASIA'!$V$194:$V$468,MATCH($V308,'DATA ASIA'!$Y$194:$Y$468,0)))), ""))</f>
        <v>€ 141</v>
      </c>
      <c r="AQ38" s="84">
        <f>CHOOSE($AP$4, IFERROR(CHOOSE($AP$7, CHOOSE($AP$5,INDEX('DATA SOUTH AMERICA'!$D$83:$D$214,MATCH($V38,'DATA SOUTH AMERICA'!$H$83:$H$214,0)),INDEX('DATA SOUTH AMERICA'!$F$83:$F$214,MATCH($V38,'DATA SOUTH AMERICA'!$H$83:$H$214,0))), CHOOSE($AP$5,INDEX('DATA SOUTH AMERICA'!$U$83:$U$214,MATCH($V38,'DATA SOUTH AMERICA'!$Y$83:$Y$214,0)),INDEX('DATA SOUTH AMERICA'!$W$83:$W$214,MATCH($V38,'DATA SOUTH AMERICA'!$Y$83:$Y$214,0)))), ""), IFERROR(CHOOSE($AP$7, CHOOSE($AP$5,INDEX('DATA EUROPE'!$D$78:$D$194,MATCH($V189,'DATA EUROPE'!$H$78:$H$195,0)),INDEX('DATA EUROPE'!$F$78:$F$194,MATCH($V189,'DATA EUROPE'!$H$78:$H$195,0))), CHOOSE($AP$5,INDEX('DATA EUROPE'!$V$78:$V$195,MATCH($V189,'DATA EUROPE'!$Z$78:$Z$195,0)),INDEX('DATA EUROPE'!$X$78:$X$195,MATCH($V189,'DATA EUROPE'!$Z$78:$Z$195,0)))), ""), IFERROR(CHOOSE($AP$7, CHOOSE($AP$5, (INDEX('DATA ASIA'!$D$194:$D$468,MATCH($V308,'DATA ASIA'!$H$194:$H$468,0))), (INDEX('DATA ASIA'!$F$194:$F$468,MATCH($V308,'DATA ASIA'!$H$194:$H$468,0)))), CHOOSE($AP$5,INDEX('DATA ASIA'!$U$194:$U$468,MATCH($V308,'DATA ASIA'!$Y$194:$Y$468,0)),INDEX('DATA ASIA'!$W$194:$W$468,MATCH($V308,'DATA ASIA'!$Y$194:$Y$468,0)))), ""))</f>
        <v>4.5987508357658879E-4</v>
      </c>
      <c r="AR38" s="161">
        <f>CHOOSE($AP$4, IFERROR(CHOOSE($AP$7, CHOOSE($AP$5,INDEX('DATA SOUTH AMERICA'!$G$83:$G$214,MATCH($V38,'DATA SOUTH AMERICA'!$H$83:$H$214,0)),INDEX('DATA SOUTH AMERICA'!$G$83:$G$214,MATCH($V38,'DATA SOUTH AMERICA'!$H$83:$H$214,0))), CHOOSE($AP$5,INDEX('DATA SOUTH AMERICA'!$X$83:$X$214,MATCH($V38,'DATA SOUTH AMERICA'!$Y$83:$Y$214,0)),INDEX('DATA SOUTH AMERICA'!$X$83:$X$214,MATCH($V38,'DATA SOUTH AMERICA'!$Y$83:$Y$214,0)))), ""), IFERROR(CHOOSE($AP$7, CHOOSE($AP$5,INDEX('DATA EUROPE'!$G$78:$G$195,MATCH($V189,'DATA EUROPE'!$H$78:$H$195,0)),INDEX('DATA EUROPE'!$G$78:$G$195,MATCH($V189,'DATA EUROPE'!$H$78:$H$195,0))), CHOOSE($AP$5,INDEX('DATA EUROPE'!$Y$78:$Y$195,MATCH($V189,'DATA EUROPE'!$Z$78:$Z$195,0)),INDEX('DATA EUROPE'!$Y$78:$Y$195,MATCH($V189,'DATA EUROPE'!$Z$78:$Z$195,0)))), ""), IFERROR(CHOOSE($AP$7, CHOOSE($AP$5, (INDEX('DATA ASIA'!$G$194:$G$468,MATCH($V308,'DATA ASIA'!$H$194:$H$468,0))), (INDEX('DATA ASIA'!$G$194:$G$468,MATCH($V308,'DATA ASIA'!$H$194:$H$468,0)))), CHOOSE($AP$5,INDEX('DATA ASIA'!$X$194:$X$468,MATCH($V308,'DATA ASIA'!$Y$194:$Y$468,0)),INDEX('DATA ASIA'!$X$194:$X$468,MATCH($V308,'DATA ASIA'!$Y$194:$Y$468,0)))), ""))</f>
        <v>235</v>
      </c>
    </row>
    <row r="39" spans="3:50" x14ac:dyDescent="0.25">
      <c r="C39" s="177"/>
      <c r="E39" s="140" t="str">
        <v>DI</v>
      </c>
      <c r="G39" s="57" t="s">
        <v>360</v>
      </c>
      <c r="H39" s="57" t="s">
        <v>348</v>
      </c>
      <c r="I39" s="57" t="s">
        <v>360</v>
      </c>
      <c r="J39" s="57" t="s">
        <v>371</v>
      </c>
      <c r="K39" s="57" t="s">
        <v>369</v>
      </c>
      <c r="O39" s="140" t="str">
        <v/>
      </c>
    </row>
    <row r="40" spans="3:50" x14ac:dyDescent="0.25">
      <c r="C40" s="177"/>
      <c r="E40" s="140" t="str">
        <v>CD</v>
      </c>
      <c r="G40" s="57" t="s">
        <v>348</v>
      </c>
      <c r="H40" s="57" t="s">
        <v>338</v>
      </c>
      <c r="I40" s="57" t="s">
        <v>368</v>
      </c>
      <c r="J40" s="57" t="s">
        <v>346</v>
      </c>
      <c r="K40" s="57" t="s">
        <v>375</v>
      </c>
      <c r="O40" s="140" t="str">
        <v/>
      </c>
    </row>
    <row r="41" spans="3:50" x14ac:dyDescent="0.25">
      <c r="C41" s="177"/>
      <c r="E41" s="140" t="str">
        <v>EC</v>
      </c>
      <c r="G41" s="57" t="s">
        <v>367</v>
      </c>
      <c r="H41" s="57" t="s">
        <v>352</v>
      </c>
      <c r="I41" s="57" t="s">
        <v>346</v>
      </c>
      <c r="J41" s="57" t="s">
        <v>369</v>
      </c>
      <c r="K41" s="57" t="s">
        <v>360</v>
      </c>
      <c r="O41" s="140" t="str">
        <v/>
      </c>
    </row>
    <row r="42" spans="3:50" x14ac:dyDescent="0.25">
      <c r="C42" s="177"/>
      <c r="E42" s="140" t="str">
        <v>AI</v>
      </c>
      <c r="G42" s="57" t="s">
        <v>368</v>
      </c>
      <c r="H42" s="57" t="s">
        <v>353</v>
      </c>
      <c r="I42" s="57" t="s">
        <v>361</v>
      </c>
      <c r="J42" s="57" t="s">
        <v>373</v>
      </c>
      <c r="K42" s="57" t="s">
        <v>379</v>
      </c>
      <c r="O42" s="140" t="str">
        <v/>
      </c>
      <c r="S42" s="181" t="s">
        <v>615</v>
      </c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L42" s="216" t="s">
        <v>634</v>
      </c>
      <c r="AM42" s="189"/>
      <c r="AN42" s="189"/>
      <c r="AO42" s="189"/>
      <c r="AP42" s="189"/>
      <c r="AQ42" s="189"/>
      <c r="AR42" s="189"/>
      <c r="AS42" s="189"/>
      <c r="AT42" s="189"/>
      <c r="AU42" s="189"/>
      <c r="AV42" s="189"/>
      <c r="AW42" s="189"/>
      <c r="AX42" s="189"/>
    </row>
    <row r="43" spans="3:50" x14ac:dyDescent="0.25">
      <c r="C43" s="177"/>
      <c r="E43" s="140" t="str">
        <v>BH</v>
      </c>
      <c r="G43" s="57" t="s">
        <v>342</v>
      </c>
      <c r="H43" s="57" t="s">
        <v>354</v>
      </c>
      <c r="I43" s="57" t="s">
        <v>372</v>
      </c>
      <c r="J43" s="57" t="s">
        <v>360</v>
      </c>
      <c r="K43" s="57" t="s">
        <v>346</v>
      </c>
      <c r="O43" s="140" t="str">
        <v/>
      </c>
    </row>
    <row r="44" spans="3:50" x14ac:dyDescent="0.25">
      <c r="C44" s="177"/>
      <c r="E44" s="140" t="str">
        <v>FH</v>
      </c>
      <c r="G44" s="57" t="s">
        <v>369</v>
      </c>
      <c r="H44" s="57" t="s">
        <v>349</v>
      </c>
      <c r="I44" s="57" t="s">
        <v>375</v>
      </c>
      <c r="J44" s="57" t="s">
        <v>379</v>
      </c>
      <c r="K44" s="57" t="s">
        <v>354</v>
      </c>
      <c r="O44" s="140" t="str">
        <v/>
      </c>
      <c r="T44" s="234" t="s">
        <v>606</v>
      </c>
      <c r="U44" s="235"/>
      <c r="AA44" s="234" t="s">
        <v>613</v>
      </c>
      <c r="AB44" s="235"/>
      <c r="AM44" s="236" t="s">
        <v>606</v>
      </c>
      <c r="AN44" s="237"/>
      <c r="AT44" s="236" t="s">
        <v>613</v>
      </c>
      <c r="AU44" s="237"/>
    </row>
    <row r="45" spans="3:50" x14ac:dyDescent="0.25">
      <c r="C45" s="177"/>
      <c r="E45" s="140"/>
      <c r="G45" s="57" t="s">
        <v>372</v>
      </c>
      <c r="H45" s="57" t="s">
        <v>357</v>
      </c>
      <c r="I45" s="57" t="s">
        <v>354</v>
      </c>
      <c r="J45" s="57" t="s">
        <v>382</v>
      </c>
      <c r="K45" s="57" t="s">
        <v>393</v>
      </c>
      <c r="O45" s="140" t="str">
        <v/>
      </c>
      <c r="T45" s="148" t="s">
        <v>588</v>
      </c>
      <c r="U45" s="178" t="str" cm="1">
        <f t="array" ref="U45">INDEX($G$16:$G$21,$AP$6)</f>
        <v>MONTEVIDEO</v>
      </c>
      <c r="AA45" s="148" t="s">
        <v>588</v>
      </c>
      <c r="AB45" s="178" t="str" cm="1">
        <f t="array" ref="AB45">INDEX($G$16:$G$21,$AP$6)</f>
        <v>MONTEVIDEO</v>
      </c>
      <c r="AM45" s="217" t="s">
        <v>588</v>
      </c>
      <c r="AN45" s="178" t="str" cm="1">
        <f t="array" ref="AN45">CHOOSE($AP$4,INDEX($G$16:$G$21,$AP$6),INDEX($H$16:$H$23,$AP$6),INDEX($I$16:$I$22,$AP$6))</f>
        <v>MONTEVIDEO</v>
      </c>
      <c r="AT45" s="217" t="s">
        <v>588</v>
      </c>
      <c r="AU45" s="178" t="str" cm="1">
        <f t="array" ref="AU45">CHOOSE($AP$4, INDEX($G$16:$G$21,$AP$6), INDEX($H$16:$H$23,$AP$6), INDEX($I$16:$I$22,$AP$6))</f>
        <v>MONTEVIDEO</v>
      </c>
    </row>
    <row r="46" spans="3:50" x14ac:dyDescent="0.25">
      <c r="C46" s="177"/>
      <c r="E46" s="140"/>
      <c r="G46" s="57" t="s">
        <v>381</v>
      </c>
      <c r="H46" s="57" t="s">
        <v>362</v>
      </c>
      <c r="I46" s="57" t="s">
        <v>369</v>
      </c>
      <c r="J46" s="57" t="s">
        <v>375</v>
      </c>
      <c r="K46" s="56"/>
      <c r="O46" s="140" t="str">
        <v/>
      </c>
      <c r="T46" s="148" t="s">
        <v>592</v>
      </c>
      <c r="U46" s="178" t="str" cm="1">
        <f t="array" ref="U46">INDEX(_xlfn.ANCHORARRAY($E$29),AP9)</f>
        <v>AA</v>
      </c>
      <c r="W46" s="153"/>
      <c r="AA46" s="148" t="s">
        <v>592</v>
      </c>
      <c r="AB46" s="178" t="str" cm="1">
        <f t="array" ref="AB46">INDEX(_xlfn.ANCHORARRAY(E29),AP10)</f>
        <v>AE</v>
      </c>
      <c r="AM46" s="217" t="s">
        <v>592</v>
      </c>
      <c r="AN46" s="178" t="str" cm="1">
        <f t="array" ref="AN46">CHOOSE($AP$4, INDEX(_xlfn.ANCHORARRAY($E$29),AP9), INDEX(_xlfn.ANCHORARRAY($E$153),$AP$9), INDEX(_xlfn.ANCHORARRAY($E$281), $AP$9))</f>
        <v>AA</v>
      </c>
      <c r="AP46" s="153"/>
      <c r="AT46" s="217" t="s">
        <v>592</v>
      </c>
      <c r="AU46" s="178" t="str" cm="1">
        <f t="array" ref="AU46">CHOOSE($AP$4, INDEX(_xlfn.ANCHORARRAY($E$29),AP10), INDEX(_xlfn.ANCHORARRAY($E$153),$AP$10), INDEX(_xlfn.ANCHORARRAY($E$281),$AP$10))</f>
        <v>AE</v>
      </c>
    </row>
    <row r="47" spans="3:50" x14ac:dyDescent="0.25">
      <c r="C47" s="177"/>
      <c r="E47" s="56"/>
      <c r="G47" s="57" t="s">
        <v>383</v>
      </c>
      <c r="H47" s="57" t="s">
        <v>363</v>
      </c>
      <c r="I47" s="57" t="s">
        <v>389</v>
      </c>
      <c r="J47" s="57" t="s">
        <v>391</v>
      </c>
      <c r="K47" s="56"/>
      <c r="O47" s="140" t="str">
        <v/>
      </c>
      <c r="T47" s="148" t="s">
        <v>604</v>
      </c>
      <c r="U47" s="178" t="str">
        <f>U45&amp;U46</f>
        <v>MONTEVIDEOAA</v>
      </c>
      <c r="AA47" s="148" t="s">
        <v>604</v>
      </c>
      <c r="AB47" s="178" t="str">
        <f>AB45&amp;AB46</f>
        <v>MONTEVIDEOAE</v>
      </c>
      <c r="AM47" s="217" t="s">
        <v>604</v>
      </c>
      <c r="AN47" s="178" t="str">
        <f>AN45&amp;AN46</f>
        <v>MONTEVIDEOAA</v>
      </c>
      <c r="AT47" s="217" t="s">
        <v>604</v>
      </c>
      <c r="AU47" s="178" t="str">
        <f>AU45&amp;AU46</f>
        <v>MONTEVIDEOAE</v>
      </c>
    </row>
    <row r="48" spans="3:50" x14ac:dyDescent="0.25">
      <c r="C48" s="177"/>
      <c r="E48" s="56"/>
      <c r="G48" s="57" t="s">
        <v>387</v>
      </c>
      <c r="H48" s="57" t="s">
        <v>350</v>
      </c>
      <c r="I48" s="57" t="s">
        <v>382</v>
      </c>
      <c r="J48" s="56"/>
      <c r="K48" s="56"/>
      <c r="O48" s="140" t="str">
        <v/>
      </c>
      <c r="T48" s="148" t="s">
        <v>607</v>
      </c>
      <c r="U48" s="178" t="str" cm="1">
        <f t="array" ref="U48">INDEX($E$16:$E$17,$AP$7)</f>
        <v>VALUE</v>
      </c>
      <c r="AA48" s="148" t="s">
        <v>587</v>
      </c>
      <c r="AB48" s="178" t="str" cm="1">
        <f t="array" ref="AB48">INDEX($E$16:$E$17,$AP$7)</f>
        <v>VALUE</v>
      </c>
      <c r="AM48" s="217" t="s">
        <v>587</v>
      </c>
      <c r="AN48" s="178" t="str" cm="1">
        <f t="array" ref="AN48">INDEX($E$16:$E$17,$AP$7)</f>
        <v>VALUE</v>
      </c>
      <c r="AT48" s="217" t="s">
        <v>587</v>
      </c>
      <c r="AU48" s="178" t="str" cm="1">
        <f t="array" ref="AU48">INDEX($E$16:$E$17,$AP$7)</f>
        <v>VALUE</v>
      </c>
    </row>
    <row r="49" spans="3:52" x14ac:dyDescent="0.25">
      <c r="C49" s="177"/>
      <c r="E49" s="56"/>
      <c r="G49" s="57" t="s">
        <v>346</v>
      </c>
      <c r="H49" s="57" t="s">
        <v>365</v>
      </c>
      <c r="I49" s="57" t="s">
        <v>357</v>
      </c>
      <c r="J49" s="56"/>
      <c r="K49" s="56"/>
      <c r="O49" s="140" t="str">
        <v/>
      </c>
      <c r="T49" s="148" t="s">
        <v>586</v>
      </c>
      <c r="U49" s="140" cm="1">
        <f t="array" ref="U49">INDEX($D$16:$D$17,$AP$5)</f>
        <v>2019</v>
      </c>
      <c r="AA49" s="148" t="s">
        <v>586</v>
      </c>
      <c r="AB49" s="178" cm="1">
        <f t="array" ref="AB49">INDEX($D$16:$D$17,$AP$5)</f>
        <v>2019</v>
      </c>
      <c r="AM49" s="217" t="s">
        <v>586</v>
      </c>
      <c r="AN49" s="140" cm="1">
        <f t="array" ref="AN49">INDEX($D$16:$D$17,$AP$5)</f>
        <v>2019</v>
      </c>
      <c r="AT49" s="217" t="s">
        <v>586</v>
      </c>
      <c r="AU49" s="178" cm="1">
        <f t="array" ref="AU49">INDEX($D$16:$D$17,$AP$5)</f>
        <v>2019</v>
      </c>
    </row>
    <row r="50" spans="3:52" x14ac:dyDescent="0.25">
      <c r="C50" s="177"/>
      <c r="E50" s="56"/>
      <c r="G50" s="57" t="s">
        <v>390</v>
      </c>
      <c r="H50" s="57" t="s">
        <v>366</v>
      </c>
      <c r="I50" s="57" t="s">
        <v>388</v>
      </c>
      <c r="J50" s="56"/>
      <c r="K50" s="56"/>
      <c r="O50" s="140" t="str">
        <v/>
      </c>
    </row>
    <row r="51" spans="3:52" x14ac:dyDescent="0.25">
      <c r="C51" s="177"/>
      <c r="E51" s="56"/>
      <c r="G51" s="57" t="s">
        <v>375</v>
      </c>
      <c r="H51" s="57" t="s">
        <v>370</v>
      </c>
      <c r="I51" s="57" t="s">
        <v>344</v>
      </c>
      <c r="J51" s="56"/>
      <c r="K51" s="56"/>
      <c r="O51" s="140" t="str">
        <v/>
      </c>
      <c r="S51" s="160" t="s">
        <v>608</v>
      </c>
      <c r="T51" s="160" t="str">
        <f>U48&amp;U49</f>
        <v>VALUE2019</v>
      </c>
      <c r="U51" s="160" t="str">
        <f>T51</f>
        <v>VALUE2019</v>
      </c>
      <c r="V51" s="160" t="s">
        <v>609</v>
      </c>
      <c r="W51" s="140" t="s">
        <v>610</v>
      </c>
      <c r="X51" s="179" t="s">
        <v>611</v>
      </c>
      <c r="Y51" s="179" t="s">
        <v>612</v>
      </c>
      <c r="AA51" s="160" t="s">
        <v>608</v>
      </c>
      <c r="AB51" s="160" t="str">
        <f>AC51</f>
        <v>VALUE2019</v>
      </c>
      <c r="AC51" s="160" t="str">
        <f>AB48&amp;AB49</f>
        <v>VALUE2019</v>
      </c>
      <c r="AD51" s="160" t="s">
        <v>609</v>
      </c>
      <c r="AE51" s="140" t="s">
        <v>610</v>
      </c>
      <c r="AF51" s="179" t="s">
        <v>611</v>
      </c>
      <c r="AG51" s="179" t="s">
        <v>614</v>
      </c>
      <c r="AL51" s="160" t="s">
        <v>608</v>
      </c>
      <c r="AM51" s="160" t="str">
        <f>AN48&amp;AN49</f>
        <v>VALUE2019</v>
      </c>
      <c r="AN51" s="160" t="str">
        <f>AM51</f>
        <v>VALUE2019</v>
      </c>
      <c r="AO51" s="160" t="s">
        <v>635</v>
      </c>
      <c r="AP51" s="140" t="s">
        <v>610</v>
      </c>
      <c r="AQ51" s="179" t="s">
        <v>611</v>
      </c>
      <c r="AR51" s="179" t="s">
        <v>612</v>
      </c>
      <c r="AT51" s="160" t="s">
        <v>608</v>
      </c>
      <c r="AU51" s="160" t="str">
        <f>AV51</f>
        <v>VALUE2019</v>
      </c>
      <c r="AV51" s="160" t="str">
        <f>AU48&amp;AU49</f>
        <v>VALUE2019</v>
      </c>
      <c r="AW51" s="160" t="s">
        <v>635</v>
      </c>
      <c r="AX51" s="140" t="s">
        <v>610</v>
      </c>
      <c r="AY51" s="179" t="s">
        <v>611</v>
      </c>
      <c r="AZ51" s="179" t="s">
        <v>614</v>
      </c>
    </row>
    <row r="52" spans="3:52" x14ac:dyDescent="0.25">
      <c r="C52" s="177"/>
      <c r="E52" s="56"/>
      <c r="G52" s="57" t="s">
        <v>357</v>
      </c>
      <c r="H52" s="57" t="s">
        <v>364</v>
      </c>
      <c r="I52" s="56"/>
      <c r="J52" s="56"/>
      <c r="K52" s="56"/>
      <c r="O52" s="140" t="str">
        <v/>
      </c>
      <c r="S52" s="140" t="s">
        <v>313</v>
      </c>
      <c r="T52" s="161" t="str" cm="1">
        <f t="array" ref="T52" xml:space="preserve"> IFERROR(CHOOSE($AP$7,CHOOSE($AP$5,TEXT(INDEX('DATA SOUTH AMERICA'!$C$224:$N$328,MATCH($U$47,'DATA SOUTH AMERICA'!$O$224:$O$328,0),ROWS($S$52:$S52)), "€ #.##0"),TEXT(INDEX('DATA SOUTH AMERICA'!$C$337:$N$465,MATCH($U$47,'DATA SOUTH AMERICA'!$O$337:$O$465,0),ROWS($S$52:$S52)), "€ #.##0")),CHOOSE($AP$5,INDEX('DATA SOUTH AMERICA'!$T$224:$AE$327,MATCH($U$47,'DATA SOUTH AMERICA'!$AF$224:$AF$328,0),ROWS($S$52:$S52)),INDEX('DATA SOUTH AMERICA'!$T$337:$AE$465,MATCH($U$47,'DATA SOUTH AMERICA'!$AF$337:$AF$465,0),ROWS($S$52:$S52)))), "")</f>
        <v>€ 3.589</v>
      </c>
      <c r="U52" s="161" cm="1">
        <f t="array" ref="U52">IFERROR(CHOOSE($AP$7,CHOOSE($AP$5,INDEX('DATA SOUTH AMERICA'!$C$224:$N$328,MATCH($U$47,'DATA SOUTH AMERICA'!$O$224:$O$328,0),ROWS($S$52:$S52)),INDEX('DATA SOUTH AMERICA'!$C$337:$N$465,MATCH($U$47,'DATA SOUTH AMERICA'!$O$337:$O$465,0),ROWS($S$52:$S52))),CHOOSE($AP$5,INDEX('DATA SOUTH AMERICA'!$T$224:$AE$327,MATCH($U$47,'DATA SOUTH AMERICA'!$AF$224:$AF$328,0),ROWS($S$52:$S52)),INDEX('DATA SOUTH AMERICA'!$T$337:$AE$465,MATCH($U$47,'DATA SOUTH AMERICA'!$AF$337:$AF$465,0),ROWS($S$52:$S52)))), "")</f>
        <v>3589</v>
      </c>
      <c r="V52" s="161" t="str" cm="1">
        <f t="array" ref="V52:V63">IF(U52:U63= "", "", CHOOSE($AP$7,TEXT(SUM($U$52:$U$63),"€ #.##0"),TEXT(SUM($U$52:$U$63)," #.##0")))</f>
        <v>€ 53.494</v>
      </c>
      <c r="W52" s="182">
        <v>9</v>
      </c>
      <c r="X52" s="161">
        <f>IF($AP$11,MAX(U52:U63,AC52:AC63),MAX($U$52:$U$63))</f>
        <v>41795</v>
      </c>
      <c r="Y52" s="140" t="str">
        <f>IF(V52="", "", $U$46&amp;"  | "&amp;V52)</f>
        <v>AA  | € 53.494</v>
      </c>
      <c r="AA52" s="140" t="s">
        <v>313</v>
      </c>
      <c r="AB52" s="161" t="str" cm="1">
        <f t="array" ref="AB52">IF($AP$11, CHOOSE($AP$7,CHOOSE($AP$5,TEXT(INDEX('DATA SOUTH AMERICA'!$C$224:$N$328,MATCH($AB$47,'DATA SOUTH AMERICA'!$O$224:$O$328,0),ROWS($S$52:$S52)), "€ #.##0"),TEXT(INDEX('DATA SOUTH AMERICA'!$C$337:$N$465,MATCH($AB$47,'DATA SOUTH AMERICA'!$O$337:$O$465,0),ROWS($S$52:$S52)), "€ #.##0")),CHOOSE($AP$5,INDEX('DATA SOUTH AMERICA'!$T$224:$AE$327,MATCH($AB$47,'DATA SOUTH AMERICA'!$AF$224:$AF$328,0),ROWS($S$52:$S52)),INDEX('DATA SOUTH AMERICA'!$T$337:$AE$465,MATCH($AB$47,'DATA SOUTH AMERICA'!$AF$337:$AF$465,0),ROWS($S$52:$S52)))), NA())</f>
        <v>€ 560</v>
      </c>
      <c r="AC52" s="161" cm="1">
        <f t="array" ref="AC52">IFERROR(IF($AP$11,CHOOSE($AP$7,CHOOSE($AP$5,INDEX('DATA SOUTH AMERICA'!$C$224:$N$328,MATCH($AB$47,'DATA SOUTH AMERICA'!$O$224:$O$328,0),ROWS($S$52:$S52)),INDEX('DATA SOUTH AMERICA'!$C$337:$N$465,MATCH($AB$47,'DATA SOUTH AMERICA'!$O$337:$O$465,0),ROWS($S$52:$S52))),CHOOSE($AP$5,INDEX('DATA SOUTH AMERICA'!$T$224:$AE$327,MATCH($AB$47,'DATA SOUTH AMERICA'!$AF$224:$AF$328,0),ROWS($S$52:$S52)),INDEX('DATA SOUTH AMERICA'!$T$337:$AE$465,MATCH($AB$47,'DATA SOUTH AMERICA'!$AF$337:$AF$465,0),ROWS($S$52:$S52)))), NA()), NA())</f>
        <v>560</v>
      </c>
      <c r="AD52" s="161" t="str">
        <f>CHOOSE($AP$7,TEXT(SUM($AC$52:$AC$63),"€ #.##0"),TEXT(SUM($AC$52:$AC$63)," #.##0"))</f>
        <v>€ 148.529</v>
      </c>
      <c r="AE52" s="140">
        <v>9</v>
      </c>
      <c r="AF52" s="161">
        <f>X52-(0.1*X52)</f>
        <v>37615.5</v>
      </c>
      <c r="AG52" s="140" t="str">
        <f>IF($AP$11, $AB$46&amp;"  | "&amp; AD52, "")</f>
        <v>AE  | € 148.529</v>
      </c>
      <c r="AL52" s="140" t="s">
        <v>313</v>
      </c>
      <c r="AM52" s="161" t="str" cm="1">
        <f t="array" ref="AM52">IFERROR(CHOOSE($AP$4, CHOOSE($AP$7,CHOOSE($AP$5,TEXT(INDEX('DATA SOUTH AMERICA'!$C$224:$N$328,MATCH($AN$47,'DATA SOUTH AMERICA'!$O$224:$O$328,0),ROWS($S$52:$S52)), "€ #.##0"),TEXT(INDEX('DATA SOUTH AMERICA'!$C$337:$N$465,MATCH($AN$47,'DATA SOUTH AMERICA'!$O$337:$O$465,0),ROWS($S$52:$S52)), "€ #.##0")),CHOOSE($AP$5,INDEX('DATA SOUTH AMERICA'!$T$224:$AE$327,MATCH($AN$47,'DATA SOUTH AMERICA'!$AF$224:$AF$328,0),ROWS($S$52:$S52)),INDEX('DATA SOUTH AMERICA'!$T$337:$AE$465,MATCH($AN$47,'DATA SOUTH AMERICA'!$AF$337:$AF$465,0),ROWS($S$52:$S52)))), CHOOSE($AP$7,CHOOSE($AP$5,TEXT(INDEX('DATA EUROPE'!$C$201:$N$294,MATCH($AN$47,'DATA EUROPE'!$O$201:$O$294,0),ROWS($S$204:$S204)), "€ #.##0"),TEXT(INDEX('DATA EUROPE'!$C$300:$N$441,MATCH($AN$47,'DATA EUROPE'!$O$300:$O$441,0),ROWS($S$204:$S204)), "€ #.##0")),CHOOSE($AP$5,INDEX('DATA EUROPE'!$U$201:$AF$294,MATCH($AN$47,'DATA EUROPE'!$AG$201:$AG$294,0),ROWS($S$204:$S204)),INDEX('DATA EUROPE'!$U$300:$AF$441,MATCH($AN$47,'DATA EUROPE'!$AG$300:$AG$441,0),ROWS($S$204:$S204)))), CHOOSE($AP$7,CHOOSE($AP$5,TEXT(INDEX('DATA ASIA'!$C$476:$N$683,MATCH($AN$47,'DATA ASIA'!$O$476:$O$683,0),ROWS($S$324:$S324)), "€ #.##0"),TEXT(INDEX('DATA ASIA'!$C$689:$N$943,MATCH($AN$47,'DATA ASIA'!$O$689:$O$943,0),ROWS($S$324:$S324)), "€ #.##0")),CHOOSE($AP$5,INDEX('DATA ASIA'!$T$476:$AE$683,MATCH($AN$47,'DATA ASIA'!$AF$476:$AF$683,0),ROWS($S324:$S$335)),INDEX('DATA ASIA'!$T$689:$AE$943,MATCH($AN$47,'DATA ASIA'!$AF$689:$AF$943,0),ROWS($S$324:$S324))))), "")</f>
        <v>€ 3.589</v>
      </c>
      <c r="AN52" s="161" cm="1">
        <f t="array" ref="AN52">IFERROR(CHOOSE($AP$4,CHOOSE($AP$7,CHOOSE($AP$5,INDEX('DATA SOUTH AMERICA'!$C$224:$N$328,MATCH($AN$47,'DATA SOUTH AMERICA'!$O$224:$O$328,0),ROWS($S$52:$S52)),INDEX('DATA SOUTH AMERICA'!$C$337:$N$465,MATCH($AN$47,'DATA SOUTH AMERICA'!$O$337:$O$465,0),ROWS($S$52:$S52))),CHOOSE($AP$5,INDEX('DATA SOUTH AMERICA'!$T$224:$AE$327,MATCH($AN$47,'DATA SOUTH AMERICA'!$AF$224:$AF$328,0),ROWS($S$52:$S52)),INDEX('DATA SOUTH AMERICA'!$T$337:$AE$465,MATCH($AN$47,'DATA SOUTH AMERICA'!$AF$337:$AF$465,0),ROWS($S$52:$S52)))),CHOOSE($AP$7,CHOOSE($AP$5,(INDEX('DATA EUROPE'!$C$201:$N$294,MATCH($AN$47,'DATA EUROPE'!$O$201:$O$294,0),ROWS($S$204:$S204))),(INDEX('DATA EUROPE'!$C$300:$N$441,MATCH($AN$47,'DATA EUROPE'!$O$300:$O$441,0),ROWS($S$204:$S204)))),CHOOSE($AP$5,INDEX('DATA EUROPE'!$U$201:$AF$294,MATCH($AN$47,'DATA EUROPE'!$AG$201:$AG$294,0),ROWS($S$204:$S204)),INDEX('DATA EUROPE'!$U$300:$AF$441,MATCH($AN$47,'DATA EUROPE'!$AG$300:$AG$441,0),ROWS($S$204:$S204)))),CHOOSE($AP$7,CHOOSE($AP$5,(INDEX('DATA ASIA'!$C$476:$N$683,MATCH($AN$47,'DATA ASIA'!$O$476:$O$683,0),ROWS($S$324:$S324))),(INDEX('DATA ASIA'!$C$689:$N$943,MATCH($AN$47,'DATA ASIA'!$O$689:$O$943,0),ROWS($S$324:$S324)))),CHOOSE($AP$5,INDEX('DATA ASIA'!$T$476:$AE$683,MATCH($AN$47,'DATA ASIA'!$AF$476:$AF$683,0),ROWS($S324:$S$335)),INDEX('DATA ASIA'!$T$689:$AE$943,MATCH($AN$47,'DATA ASIA'!$AF$689:$AF$943,0),ROWS($S$324:$S324))))), "")</f>
        <v>3589</v>
      </c>
      <c r="AO52" s="161" t="str" cm="1">
        <f t="array" ref="AO52:AO63">IF(AN52:AN63="", "", CHOOSE($AP$7,TEXT(SUM($AN$52:$AN$63),"€ #.##0"),TEXT(SUM($AN$52:$AN$63)," #.##0")))</f>
        <v>€ 53.494</v>
      </c>
      <c r="AP52" s="182">
        <v>8.5</v>
      </c>
      <c r="AQ52" s="161">
        <f>IF(AW52="",AQ55,MAX(AN52:AN63,(IF($AP$11,MAX(AN52:AN63,AV52:AV63),MAX($AN$52:$AN$63)))))</f>
        <v>41795</v>
      </c>
      <c r="AR52" s="140" t="str">
        <f>IF(AO52="", "", $AN$46&amp;"  | "&amp; AO52)</f>
        <v>AA  | € 53.494</v>
      </c>
      <c r="AT52" s="140" t="s">
        <v>313</v>
      </c>
      <c r="AU52" s="161" t="str" cm="1">
        <f t="array" ref="AU52">CHOOSE($AP$4, IF($AP$11, CHOOSE($AP$7,CHOOSE($AP$5,TEXT(INDEX('DATA SOUTH AMERICA'!$C$224:$N$328,MATCH($AU$47,'DATA SOUTH AMERICA'!$O$224:$O$328,0),ROWS($S$52:$S52)), "€ #.##0"),TEXT(INDEX('DATA SOUTH AMERICA'!$C$337:$N$465,MATCH($AU$47,'DATA SOUTH AMERICA'!$O$337:$O$465,0),ROWS($S$52:$S52)), "€ #.##0")),CHOOSE($AP$5,INDEX('DATA SOUTH AMERICA'!$T$224:$AE$327,MATCH($AU$47,'DATA SOUTH AMERICA'!$AF$224:$AF$328,0),ROWS($S$52:$S52)),INDEX('DATA SOUTH AMERICA'!$T$337:$AE$465,MATCH($AU$47,'DATA SOUTH AMERICA'!$AF$337:$AF$465,0),ROWS($S$52:$S52)))), NA()), CHOOSE($AP$7,CHOOSE($AP$5,TEXT(INDEX('DATA EUROPE'!$C$201:$N$294,MATCH($AU$47,'DATA EUROPE'!$O$201:$O$294,0),ROWS($S$204:$S204)), "€ #.##0"),TEXT(INDEX('DATA EUROPE'!$C$300:$N$441,MATCH($AU$47,'DATA EUROPE'!$O$300:$O$441,0),ROWS($S$204:$S204)), "€ #.##0")),CHOOSE($AP$5,INDEX('DATA EUROPE'!$U$201:$AF$294,MATCH($AU$47,'DATA EUROPE'!$AG$201:$AG$294,0),ROWS($S$204:$S204)),INDEX('DATA EUROPE'!$U$300:$AF$441,MATCH($AU$47,'DATA EUROPE'!$AG$300:$AG$441,0),ROWS($S$204:$S204)))), CHOOSE($AP$7,CHOOSE($AP$5,TEXT(INDEX('DATA ASIA'!$C$476:$N$683,MATCH($AU$47,'DATA ASIA'!$O$476:$O$683,0),ROWS($S$324:$S324)), "€ #.##0"),TEXT(INDEX('DATA ASIA'!$C$689:$N$943,MATCH($AU$47,'DATA ASIA'!$O$689:$O$943,0),ROWS($S$324:$S324)), "€ #.##0")),CHOOSE($AP$5,INDEX('DATA ASIA'!$T$476:$AE$683,MATCH($AU$47,'DATA ASIA'!$AF$476:$AF$683,0),ROWS($S324:$S$335)),INDEX('DATA ASIA'!$T$689:$AE$943,MATCH($AU$47,'DATA ASIA'!$AF$689:$AF$943,0),ROWS($S$324:$S324)))))</f>
        <v>€ 560</v>
      </c>
      <c r="AV52" s="161" cm="1">
        <f t="array" ref="AV52">IF($AP$11,CHOOSE($AP$4, IF($AP$11,CHOOSE($AP$7,CHOOSE($AP$5,INDEX('DATA SOUTH AMERICA'!$C$224:$N$328,MATCH($AU$47,'DATA SOUTH AMERICA'!$O$224:$O$328,0),ROWS($S$52:$S52)),INDEX('DATA SOUTH AMERICA'!$C$337:$N$465,MATCH($AU$47,'DATA SOUTH AMERICA'!$O$337:$O$465,0),ROWS($S$52:$S52))),CHOOSE($AP$5,INDEX('DATA SOUTH AMERICA'!$T$224:$AE$327,MATCH($AU$47,'DATA SOUTH AMERICA'!$AF$224:$AF$328,0),ROWS($S$52:$S52)),INDEX('DATA SOUTH AMERICA'!$T$337:$AE$465,MATCH($AU$47,'DATA SOUTH AMERICA'!$AF$337:$AF$465,0),ROWS($S$52:$S52)))), NA()), CHOOSE($AP$7,CHOOSE($AP$5,(INDEX('DATA EUROPE'!$C$201:$N$294,MATCH($AU$47,'DATA EUROPE'!$O$201:$O$294,0),ROWS($S$204:$S204))),(INDEX('DATA EUROPE'!$C$300:$N$441,MATCH($AU$47,'DATA EUROPE'!$O$300:$O$441,0),ROWS($S$204:$S204)))),CHOOSE($AP$5,INDEX('DATA EUROPE'!$U$201:$AF$294,MATCH($AU$47,'DATA EUROPE'!$AG$201:$AG$294,0),ROWS($S$204:$S204)),INDEX('DATA EUROPE'!$U$300:$AF$441,MATCH($AU$47,'DATA EUROPE'!$AG$300:$AG$441,0),ROWS($S$204:$S204)))), CHOOSE($AP$7,CHOOSE($AP$5,(INDEX('DATA ASIA'!$C$476:$N$683,MATCH($AU$47,'DATA ASIA'!$O$476:$O$683,0),ROWS($S$324:$S324))),(INDEX('DATA ASIA'!$C$689:$N$943,MATCH($AU$47,'DATA ASIA'!$O$689:$O$943,0),ROWS($S$324:$S324)))),CHOOSE($AP$5,INDEX('DATA ASIA'!$T$476:$AE$683,MATCH($AU$47,'DATA ASIA'!$AF$476:$AF$683,0),ROWS($S324:$S$335)),INDEX('DATA ASIA'!$T$689:$AE$943,MATCH($AU$47,'DATA ASIA'!$AF$689:$AF$943,0),ROWS($S$324:$S324))))), NA())</f>
        <v>560</v>
      </c>
      <c r="AW52" s="161" t="str">
        <f>IFERROR(CHOOSE($AP$7,TEXT(SUM($AV$52:$AV$63),"€ #.##0"),TEXT(SUM($AV$52:$AV$63)," #.##0")), "")</f>
        <v>€ 148.529</v>
      </c>
      <c r="AX52" s="140">
        <v>8.5</v>
      </c>
      <c r="AY52" s="161">
        <f>IF(AO52="", MAX(AV52:AV63), AQ52-(0.1*AQ52))</f>
        <v>37615.5</v>
      </c>
      <c r="AZ52" s="140" t="str">
        <f>IF(AW52="","",IF($AP$11,$AU$46&amp;"  | "&amp;AW52,""))</f>
        <v>AE  | € 148.529</v>
      </c>
    </row>
    <row r="53" spans="3:52" x14ac:dyDescent="0.25">
      <c r="C53" s="177"/>
      <c r="E53" s="56"/>
      <c r="H53" s="57" t="s">
        <v>355</v>
      </c>
      <c r="I53" s="56"/>
      <c r="J53" s="56"/>
      <c r="K53" s="56"/>
      <c r="O53" s="140" t="str">
        <v/>
      </c>
      <c r="S53" s="140" t="s">
        <v>314</v>
      </c>
      <c r="T53" s="161" t="str" cm="1">
        <f t="array" ref="T53" xml:space="preserve"> IFERROR(CHOOSE($AP$7,CHOOSE($AP$5,TEXT(INDEX('DATA SOUTH AMERICA'!$C$224:$N$328,MATCH($U$47,'DATA SOUTH AMERICA'!$O$224:$O$328,0),ROWS($S$52:$S53)), "€ #.##0"),TEXT(INDEX('DATA SOUTH AMERICA'!$C$337:$N$465,MATCH($U$47,'DATA SOUTH AMERICA'!$O$337:$O$465,0),ROWS($S$52:$S53)), "€ #.##0")),CHOOSE($AP$5,INDEX('DATA SOUTH AMERICA'!$T$224:$AE$327,MATCH($U$47,'DATA SOUTH AMERICA'!$AF$224:$AF$328,0),ROWS($S$52:$S53)),INDEX('DATA SOUTH AMERICA'!$T$337:$AE$465,MATCH($U$47,'DATA SOUTH AMERICA'!$AF$337:$AF$465,0),ROWS($S$52:$S53)))), "")</f>
        <v>€ 3.928</v>
      </c>
      <c r="U53" s="161" cm="1">
        <f t="array" ref="U53">IFERROR(CHOOSE($AP$7,CHOOSE($AP$5,INDEX('DATA SOUTH AMERICA'!$C$224:$N$328,MATCH($U$47,'DATA SOUTH AMERICA'!$O$224:$O$328,0),ROWS($S$52:$S53)),INDEX('DATA SOUTH AMERICA'!$C$337:$N$465,MATCH($U$47,'DATA SOUTH AMERICA'!$O$337:$O$465,0),ROWS($S$52:$S53))),CHOOSE($AP$5,INDEX('DATA SOUTH AMERICA'!$T$224:$AE$327,MATCH($U$47,'DATA SOUTH AMERICA'!$AF$224:$AF$328,0),ROWS($S$52:$S53)),INDEX('DATA SOUTH AMERICA'!$T$337:$AE$465,MATCH($U$47,'DATA SOUTH AMERICA'!$AF$337:$AF$465,0),ROWS($S$52:$S53)))), "")</f>
        <v>3928</v>
      </c>
      <c r="V53" s="140" t="str">
        <v>€ 53.494</v>
      </c>
      <c r="AA53" s="140" t="s">
        <v>314</v>
      </c>
      <c r="AB53" s="161" t="str" cm="1">
        <f t="array" ref="AB53">IF($AP$11, CHOOSE($AP$7,CHOOSE($AP$5,TEXT(INDEX('DATA SOUTH AMERICA'!$C$224:$N$328,MATCH($AB$47,'DATA SOUTH AMERICA'!$O$224:$O$328,0),ROWS($S$52:$S53)), "€ #.##0"),TEXT(INDEX('DATA SOUTH AMERICA'!$C$337:$N$465,MATCH($AB$47,'DATA SOUTH AMERICA'!$O$337:$O$465,0),ROWS($S$52:$S53)), "€ #.##0")),CHOOSE($AP$5,INDEX('DATA SOUTH AMERICA'!$T$224:$AE$327,MATCH($AB$47,'DATA SOUTH AMERICA'!$AF$224:$AF$328,0),ROWS($S$52:$S53)),INDEX('DATA SOUTH AMERICA'!$T$337:$AE$465,MATCH($AB$47,'DATA SOUTH AMERICA'!$AF$337:$AF$465,0),ROWS($S$52:$S53)))), NA())</f>
        <v>€ 6.409</v>
      </c>
      <c r="AC53" s="161" cm="1">
        <f t="array" ref="AC53">IFERROR(IF($AP$11,CHOOSE($AP$7,CHOOSE($AP$5,INDEX('DATA SOUTH AMERICA'!$C$224:$N$328,MATCH($AB$47,'DATA SOUTH AMERICA'!$O$224:$O$328,0),ROWS($S$52:$S53)),INDEX('DATA SOUTH AMERICA'!$C$337:$N$465,MATCH($AB$47,'DATA SOUTH AMERICA'!$O$337:$O$465,0),ROWS($S$52:$S53))),CHOOSE($AP$5,INDEX('DATA SOUTH AMERICA'!$T$224:$AE$327,MATCH($AB$47,'DATA SOUTH AMERICA'!$AF$224:$AF$328,0),ROWS($S$52:$S53)),INDEX('DATA SOUTH AMERICA'!$T$337:$AE$465,MATCH($AB$47,'DATA SOUTH AMERICA'!$AF$337:$AF$465,0),ROWS($S$52:$S53)))), NA()), NA())</f>
        <v>6409</v>
      </c>
      <c r="AD53" s="140"/>
      <c r="AL53" s="140" t="s">
        <v>314</v>
      </c>
      <c r="AM53" s="161" t="str" cm="1">
        <f t="array" ref="AM53">IFERROR(CHOOSE($AP$4, CHOOSE($AP$7,CHOOSE($AP$5,TEXT(INDEX('DATA SOUTH AMERICA'!$C$224:$N$328,MATCH($AN$47,'DATA SOUTH AMERICA'!$O$224:$O$328,0),ROWS($S$52:$S53)), "€ #.##0"),TEXT(INDEX('DATA SOUTH AMERICA'!$C$337:$N$465,MATCH($AN$47,'DATA SOUTH AMERICA'!$O$337:$O$465,0),ROWS($S$52:$S53)), "€ #.##0")),CHOOSE($AP$5,INDEX('DATA SOUTH AMERICA'!$T$224:$AE$327,MATCH($AN$47,'DATA SOUTH AMERICA'!$AF$224:$AF$328,0),ROWS($S$52:$S53)),INDEX('DATA SOUTH AMERICA'!$T$337:$AE$465,MATCH($AN$47,'DATA SOUTH AMERICA'!$AF$337:$AF$465,0),ROWS($S$52:$S53)))), CHOOSE($AP$7,CHOOSE($AP$5,TEXT(INDEX('DATA EUROPE'!$C$201:$N$294,MATCH($AN$47,'DATA EUROPE'!$O$201:$O$294,0),ROWS($S$204:$S205)), "€ #.##0"),TEXT(INDEX('DATA EUROPE'!$C$300:$N$441,MATCH($AN$47,'DATA EUROPE'!$O$300:$O$441,0),ROWS($S$204:$S205)), "€ #.##0")),CHOOSE($AP$5,INDEX('DATA EUROPE'!$U$201:$AF$294,MATCH($AN$47,'DATA EUROPE'!$AG$201:$AG$294,0),ROWS($S$204:$S205)),INDEX('DATA EUROPE'!$U$300:$AF$441,MATCH($AN$47,'DATA EUROPE'!$AG$300:$AG$441,0),ROWS($S$204:$S205)))), CHOOSE($AP$7,CHOOSE($AP$5,TEXT(INDEX('DATA ASIA'!$C$476:$N$683,MATCH($AN$47,'DATA ASIA'!$O$476:$O$683,0),ROWS($S$324:$S325)), "€ #.##0"),TEXT(INDEX('DATA ASIA'!$C$689:$N$943,MATCH($AN$47,'DATA ASIA'!$O$689:$O$943,0),ROWS($S$324:$S325)), "€ #.##0")),CHOOSE($AP$5,INDEX('DATA ASIA'!$T$476:$AE$683,MATCH($AN$47,'DATA ASIA'!$AF$476:$AF$683,0),ROWS($S325:$S$335)),INDEX('DATA ASIA'!$T$689:$AE$943,MATCH($AN$47,'DATA ASIA'!$AF$689:$AF$943,0),ROWS($S$324:$S325))))), "")</f>
        <v>€ 3.928</v>
      </c>
      <c r="AN53" s="161" cm="1">
        <f t="array" ref="AN53">IFERROR(CHOOSE($AP$4,CHOOSE($AP$7,CHOOSE($AP$5,INDEX('DATA SOUTH AMERICA'!$C$224:$N$328,MATCH($AN$47,'DATA SOUTH AMERICA'!$O$224:$O$328,0),ROWS($S$52:$S53)),INDEX('DATA SOUTH AMERICA'!$C$337:$N$465,MATCH($AN$47,'DATA SOUTH AMERICA'!$O$337:$O$465,0),ROWS($S$52:$S53))),CHOOSE($AP$5,INDEX('DATA SOUTH AMERICA'!$T$224:$AE$327,MATCH($AN$47,'DATA SOUTH AMERICA'!$AF$224:$AF$328,0),ROWS($S$52:$S53)),INDEX('DATA SOUTH AMERICA'!$T$337:$AE$465,MATCH($AN$47,'DATA SOUTH AMERICA'!$AF$337:$AF$465,0),ROWS($S$52:$S53)))),CHOOSE($AP$7,CHOOSE($AP$5,(INDEX('DATA EUROPE'!$C$201:$N$294,MATCH($AN$47,'DATA EUROPE'!$O$201:$O$294,0),ROWS($S$204:$S205))),(INDEX('DATA EUROPE'!$C$300:$N$441,MATCH($AN$47,'DATA EUROPE'!$O$300:$O$441,0),ROWS($S$204:$S205)))),CHOOSE($AP$5,INDEX('DATA EUROPE'!$U$201:$AF$294,MATCH($AN$47,'DATA EUROPE'!$AG$201:$AG$294,0),ROWS($S$204:$S205)),INDEX('DATA EUROPE'!$U$300:$AF$441,MATCH($AN$47,'DATA EUROPE'!$AG$300:$AG$441,0),ROWS($S$204:$S205)))),CHOOSE($AP$7,CHOOSE($AP$5,(INDEX('DATA ASIA'!$C$476:$N$683,MATCH($AN$47,'DATA ASIA'!$O$476:$O$683,0),ROWS($S$324:$S325))),(INDEX('DATA ASIA'!$C$689:$N$943,MATCH($AN$47,'DATA ASIA'!$O$689:$O$943,0),ROWS($S$324:$S325)))),CHOOSE($AP$5,INDEX('DATA ASIA'!$T$476:$AE$683,MATCH($AN$47,'DATA ASIA'!$AF$476:$AF$683,0),ROWS($S325:$S$335)),INDEX('DATA ASIA'!$T$689:$AE$943,MATCH($AN$47,'DATA ASIA'!$AF$689:$AF$943,0),ROWS($S$324:$S325))))), "")</f>
        <v>3928</v>
      </c>
      <c r="AO53" s="140" t="str">
        <v>€ 53.494</v>
      </c>
      <c r="AT53" s="140" t="s">
        <v>314</v>
      </c>
      <c r="AU53" s="161" t="str" cm="1">
        <f t="array" ref="AU53">CHOOSE($AP$4, IF($AP$11, CHOOSE($AP$7,CHOOSE($AP$5,TEXT(INDEX('DATA SOUTH AMERICA'!$C$224:$N$328,MATCH($AU$47,'DATA SOUTH AMERICA'!$O$224:$O$328,0),ROWS($S$52:$S53)), "€ #.##0"),TEXT(INDEX('DATA SOUTH AMERICA'!$C$337:$N$465,MATCH($AU$47,'DATA SOUTH AMERICA'!$O$337:$O$465,0),ROWS($S$52:$S53)), "€ #.##0")),CHOOSE($AP$5,INDEX('DATA SOUTH AMERICA'!$T$224:$AE$327,MATCH($AU$47,'DATA SOUTH AMERICA'!$AF$224:$AF$328,0),ROWS($S$52:$S53)),INDEX('DATA SOUTH AMERICA'!$T$337:$AE$465,MATCH($AU$47,'DATA SOUTH AMERICA'!$AF$337:$AF$465,0),ROWS($S$52:$S53)))), NA()), CHOOSE($AP$7,CHOOSE($AP$5,TEXT(INDEX('DATA EUROPE'!$C$201:$N$294,MATCH($AU$47,'DATA EUROPE'!$O$201:$O$294,0),ROWS($S$204:$S205)), "€ #.##0"),TEXT(INDEX('DATA EUROPE'!$C$300:$N$441,MATCH($AU$47,'DATA EUROPE'!$O$300:$O$441,0),ROWS($S$204:$S205)), "€ #.##0")),CHOOSE($AP$5,INDEX('DATA EUROPE'!$U$201:$AF$294,MATCH($AU$47,'DATA EUROPE'!$AG$201:$AG$294,0),ROWS($S$204:$S205)),INDEX('DATA EUROPE'!$U$300:$AF$441,MATCH($AU$47,'DATA EUROPE'!$AG$300:$AG$441,0),ROWS($S$204:$S205)))), CHOOSE($AP$7,CHOOSE($AP$5,TEXT(INDEX('DATA ASIA'!$C$476:$N$683,MATCH($AU$47,'DATA ASIA'!$O$476:$O$683,0),ROWS($S$324:$S325)), "€ #.##0"),TEXT(INDEX('DATA ASIA'!$C$689:$N$943,MATCH($AU$47,'DATA ASIA'!$O$689:$O$943,0),ROWS($S$324:$S325)), "€ #.##0")),CHOOSE($AP$5,INDEX('DATA ASIA'!$T$476:$AE$683,MATCH($AU$47,'DATA ASIA'!$AF$476:$AF$683,0),ROWS($S325:$S$335)),INDEX('DATA ASIA'!$T$689:$AE$943,MATCH($AU$47,'DATA ASIA'!$AF$689:$AF$943,0),ROWS($S$324:$S325)))))</f>
        <v>€ 6.409</v>
      </c>
      <c r="AV53" s="161" cm="1">
        <f t="array" ref="AV53">IF($AP$11,CHOOSE($AP$4, IF($AP$11,CHOOSE($AP$7,CHOOSE($AP$5,INDEX('DATA SOUTH AMERICA'!$C$224:$N$328,MATCH($AU$47,'DATA SOUTH AMERICA'!$O$224:$O$328,0),ROWS($S$52:$S53)),INDEX('DATA SOUTH AMERICA'!$C$337:$N$465,MATCH($AU$47,'DATA SOUTH AMERICA'!$O$337:$O$465,0),ROWS($S$52:$S53))),CHOOSE($AP$5,INDEX('DATA SOUTH AMERICA'!$T$224:$AE$327,MATCH($AU$47,'DATA SOUTH AMERICA'!$AF$224:$AF$328,0),ROWS($S$52:$S53)),INDEX('DATA SOUTH AMERICA'!$T$337:$AE$465,MATCH($AU$47,'DATA SOUTH AMERICA'!$AF$337:$AF$465,0),ROWS($S$52:$S53)))), NA()), CHOOSE($AP$7,CHOOSE($AP$5,(INDEX('DATA EUROPE'!$C$201:$N$294,MATCH($AU$47,'DATA EUROPE'!$O$201:$O$294,0),ROWS($S$204:$S205))),(INDEX('DATA EUROPE'!$C$300:$N$441,MATCH($AU$47,'DATA EUROPE'!$O$300:$O$441,0),ROWS($S$204:$S205)))),CHOOSE($AP$5,INDEX('DATA EUROPE'!$U$201:$AF$294,MATCH($AU$47,'DATA EUROPE'!$AG$201:$AG$294,0),ROWS($S$204:$S205)),INDEX('DATA EUROPE'!$U$300:$AF$441,MATCH($AU$47,'DATA EUROPE'!$AG$300:$AG$441,0),ROWS($S$204:$S205)))), CHOOSE($AP$7,CHOOSE($AP$5,(INDEX('DATA ASIA'!$C$476:$N$683,MATCH($AU$47,'DATA ASIA'!$O$476:$O$683,0),ROWS($S$324:$S325))),(INDEX('DATA ASIA'!$C$689:$N$943,MATCH($AU$47,'DATA ASIA'!$O$689:$O$943,0),ROWS($S$324:$S325)))),CHOOSE($AP$5,INDEX('DATA ASIA'!$T$476:$AE$683,MATCH($AU$47,'DATA ASIA'!$AF$476:$AF$683,0),ROWS($S325:$S$335)),INDEX('DATA ASIA'!$T$689:$AE$943,MATCH($AU$47,'DATA ASIA'!$AF$689:$AF$943,0),ROWS($S$324:$S325))))), NA())</f>
        <v>6409</v>
      </c>
      <c r="AW53" s="140"/>
    </row>
    <row r="54" spans="3:52" x14ac:dyDescent="0.25">
      <c r="C54" s="177"/>
      <c r="E54" s="56"/>
      <c r="H54" s="57" t="s">
        <v>368</v>
      </c>
      <c r="I54" s="56"/>
      <c r="J54" s="56"/>
      <c r="K54" s="56"/>
      <c r="O54" s="140" t="str">
        <v/>
      </c>
      <c r="S54" s="140" t="s">
        <v>315</v>
      </c>
      <c r="T54" s="161" t="str" cm="1">
        <f t="array" ref="T54" xml:space="preserve"> IFERROR(CHOOSE($AP$7,CHOOSE($AP$5,TEXT(INDEX('DATA SOUTH AMERICA'!$C$224:$N$328,MATCH($U$47,'DATA SOUTH AMERICA'!$O$224:$O$328,0),ROWS($S$52:$S54)), "€ #.##0"),TEXT(INDEX('DATA SOUTH AMERICA'!$C$337:$N$465,MATCH($U$47,'DATA SOUTH AMERICA'!$O$337:$O$465,0),ROWS($S$52:$S54)), "€ #.##0")),CHOOSE($AP$5,INDEX('DATA SOUTH AMERICA'!$T$224:$AE$327,MATCH($U$47,'DATA SOUTH AMERICA'!$AF$224:$AF$328,0),ROWS($S$52:$S54)),INDEX('DATA SOUTH AMERICA'!$T$337:$AE$465,MATCH($U$47,'DATA SOUTH AMERICA'!$AF$337:$AF$465,0),ROWS($S$52:$S54)))), "")</f>
        <v>€ 4.651</v>
      </c>
      <c r="U54" s="161" cm="1">
        <f t="array" ref="U54">IFERROR(CHOOSE($AP$7,CHOOSE($AP$5,INDEX('DATA SOUTH AMERICA'!$C$224:$N$328,MATCH($U$47,'DATA SOUTH AMERICA'!$O$224:$O$328,0),ROWS($S$52:$S54)),INDEX('DATA SOUTH AMERICA'!$C$337:$N$465,MATCH($U$47,'DATA SOUTH AMERICA'!$O$337:$O$465,0),ROWS($S$52:$S54))),CHOOSE($AP$5,INDEX('DATA SOUTH AMERICA'!$T$224:$AE$327,MATCH($U$47,'DATA SOUTH AMERICA'!$AF$224:$AF$328,0),ROWS($S$52:$S54)),INDEX('DATA SOUTH AMERICA'!$T$337:$AE$465,MATCH($U$47,'DATA SOUTH AMERICA'!$AF$337:$AF$465,0),ROWS($S$52:$S54)))), "")</f>
        <v>4651</v>
      </c>
      <c r="V54" s="140" t="str">
        <v>€ 53.494</v>
      </c>
      <c r="AA54" s="140" t="s">
        <v>315</v>
      </c>
      <c r="AB54" s="161" t="str" cm="1">
        <f t="array" ref="AB54">IF($AP$11, CHOOSE($AP$7,CHOOSE($AP$5,TEXT(INDEX('DATA SOUTH AMERICA'!$C$224:$N$328,MATCH($AB$47,'DATA SOUTH AMERICA'!$O$224:$O$328,0),ROWS($S$52:$S54)), "€ #.##0"),TEXT(INDEX('DATA SOUTH AMERICA'!$C$337:$N$465,MATCH($AB$47,'DATA SOUTH AMERICA'!$O$337:$O$465,0),ROWS($S$52:$S54)), "€ #.##0")),CHOOSE($AP$5,INDEX('DATA SOUTH AMERICA'!$T$224:$AE$327,MATCH($AB$47,'DATA SOUTH AMERICA'!$AF$224:$AF$328,0),ROWS($S$52:$S54)),INDEX('DATA SOUTH AMERICA'!$T$337:$AE$465,MATCH($AB$47,'DATA SOUTH AMERICA'!$AF$337:$AF$465,0),ROWS($S$52:$S54)))), NA())</f>
        <v>€ 16.340</v>
      </c>
      <c r="AC54" s="161" cm="1">
        <f t="array" ref="AC54">IFERROR(IF($AP$11,CHOOSE($AP$7,CHOOSE($AP$5,INDEX('DATA SOUTH AMERICA'!$C$224:$N$328,MATCH($AB$47,'DATA SOUTH AMERICA'!$O$224:$O$328,0),ROWS($S$52:$S54)),INDEX('DATA SOUTH AMERICA'!$C$337:$N$465,MATCH($AB$47,'DATA SOUTH AMERICA'!$O$337:$O$465,0),ROWS($S$52:$S54))),CHOOSE($AP$5,INDEX('DATA SOUTH AMERICA'!$T$224:$AE$327,MATCH($AB$47,'DATA SOUTH AMERICA'!$AF$224:$AF$328,0),ROWS($S$52:$S54)),INDEX('DATA SOUTH AMERICA'!$T$337:$AE$465,MATCH($AB$47,'DATA SOUTH AMERICA'!$AF$337:$AF$465,0),ROWS($S$52:$S54)))), NA()), NA())</f>
        <v>16340</v>
      </c>
      <c r="AD54" s="140"/>
      <c r="AL54" s="140" t="s">
        <v>315</v>
      </c>
      <c r="AM54" s="161" t="str" cm="1">
        <f t="array" ref="AM54">IFERROR(CHOOSE($AP$4, CHOOSE($AP$7,CHOOSE($AP$5,TEXT(INDEX('DATA SOUTH AMERICA'!$C$224:$N$328,MATCH($AN$47,'DATA SOUTH AMERICA'!$O$224:$O$328,0),ROWS($S$52:$S54)), "€ #.##0"),TEXT(INDEX('DATA SOUTH AMERICA'!$C$337:$N$465,MATCH($AN$47,'DATA SOUTH AMERICA'!$O$337:$O$465,0),ROWS($S$52:$S54)), "€ #.##0")),CHOOSE($AP$5,INDEX('DATA SOUTH AMERICA'!$T$224:$AE$327,MATCH($AN$47,'DATA SOUTH AMERICA'!$AF$224:$AF$328,0),ROWS($S$52:$S54)),INDEX('DATA SOUTH AMERICA'!$T$337:$AE$465,MATCH($AN$47,'DATA SOUTH AMERICA'!$AF$337:$AF$465,0),ROWS($S$52:$S54)))), CHOOSE($AP$7,CHOOSE($AP$5,TEXT(INDEX('DATA EUROPE'!$C$201:$N$294,MATCH($AN$47,'DATA EUROPE'!$O$201:$O$294,0),ROWS($S$204:$S206)), "€ #.##0"),TEXT(INDEX('DATA EUROPE'!$C$300:$N$441,MATCH($AN$47,'DATA EUROPE'!$O$300:$O$441,0),ROWS($S$204:$S206)), "€ #.##0")),CHOOSE($AP$5,INDEX('DATA EUROPE'!$U$201:$AF$294,MATCH($AN$47,'DATA EUROPE'!$AG$201:$AG$294,0),ROWS($S$204:$S206)),INDEX('DATA EUROPE'!$U$300:$AF$441,MATCH($AN$47,'DATA EUROPE'!$AG$300:$AG$441,0),ROWS($S$204:$S206)))), CHOOSE($AP$7,CHOOSE($AP$5,TEXT(INDEX('DATA ASIA'!$C$476:$N$683,MATCH($AN$47,'DATA ASIA'!$O$476:$O$683,0),ROWS($S$324:$S326)), "€ #.##0"),TEXT(INDEX('DATA ASIA'!$C$689:$N$943,MATCH($AN$47,'DATA ASIA'!$O$689:$O$943,0),ROWS($S$324:$S326)), "€ #.##0")),CHOOSE($AP$5,INDEX('DATA ASIA'!$T$476:$AE$683,MATCH($AN$47,'DATA ASIA'!$AF$476:$AF$683,0),ROWS($S326:$S$335)),INDEX('DATA ASIA'!$T$689:$AE$943,MATCH($AN$47,'DATA ASIA'!$AF$689:$AF$943,0),ROWS($S$324:$S326))))), "")</f>
        <v>€ 4.651</v>
      </c>
      <c r="AN54" s="161" cm="1">
        <f t="array" ref="AN54">IFERROR(CHOOSE($AP$4,CHOOSE($AP$7,CHOOSE($AP$5,INDEX('DATA SOUTH AMERICA'!$C$224:$N$328,MATCH($AN$47,'DATA SOUTH AMERICA'!$O$224:$O$328,0),ROWS($S$52:$S54)),INDEX('DATA SOUTH AMERICA'!$C$337:$N$465,MATCH($AN$47,'DATA SOUTH AMERICA'!$O$337:$O$465,0),ROWS($S$52:$S54))),CHOOSE($AP$5,INDEX('DATA SOUTH AMERICA'!$T$224:$AE$327,MATCH($AN$47,'DATA SOUTH AMERICA'!$AF$224:$AF$328,0),ROWS($S$52:$S54)),INDEX('DATA SOUTH AMERICA'!$T$337:$AE$465,MATCH($AN$47,'DATA SOUTH AMERICA'!$AF$337:$AF$465,0),ROWS($S$52:$S54)))),CHOOSE($AP$7,CHOOSE($AP$5,(INDEX('DATA EUROPE'!$C$201:$N$294,MATCH($AN$47,'DATA EUROPE'!$O$201:$O$294,0),ROWS($S$204:$S206))),(INDEX('DATA EUROPE'!$C$300:$N$441,MATCH($AN$47,'DATA EUROPE'!$O$300:$O$441,0),ROWS($S$204:$S206)))),CHOOSE($AP$5,INDEX('DATA EUROPE'!$U$201:$AF$294,MATCH($AN$47,'DATA EUROPE'!$AG$201:$AG$294,0),ROWS($S$204:$S206)),INDEX('DATA EUROPE'!$U$300:$AF$441,MATCH($AN$47,'DATA EUROPE'!$AG$300:$AG$441,0),ROWS($S$204:$S206)))),CHOOSE($AP$7,CHOOSE($AP$5,(INDEX('DATA ASIA'!$C$476:$N$683,MATCH($AN$47,'DATA ASIA'!$O$476:$O$683,0),ROWS($S$324:$S326))),(INDEX('DATA ASIA'!$C$689:$N$943,MATCH($AN$47,'DATA ASIA'!$O$689:$O$943,0),ROWS($S$324:$S326)))),CHOOSE($AP$5,INDEX('DATA ASIA'!$T$476:$AE$683,MATCH($AN$47,'DATA ASIA'!$AF$476:$AF$683,0),ROWS($S326:$S$335)),INDEX('DATA ASIA'!$T$689:$AE$943,MATCH($AN$47,'DATA ASIA'!$AF$689:$AF$943,0),ROWS($S$324:$S326))))), "")</f>
        <v>4651</v>
      </c>
      <c r="AO54" s="140" t="str">
        <v>€ 53.494</v>
      </c>
      <c r="AT54" s="140" t="s">
        <v>315</v>
      </c>
      <c r="AU54" s="161" t="str" cm="1">
        <f t="array" ref="AU54">CHOOSE($AP$4, IF($AP$11, CHOOSE($AP$7,CHOOSE($AP$5,TEXT(INDEX('DATA SOUTH AMERICA'!$C$224:$N$328,MATCH($AU$47,'DATA SOUTH AMERICA'!$O$224:$O$328,0),ROWS($S$52:$S54)), "€ #.##0"),TEXT(INDEX('DATA SOUTH AMERICA'!$C$337:$N$465,MATCH($AU$47,'DATA SOUTH AMERICA'!$O$337:$O$465,0),ROWS($S$52:$S54)), "€ #.##0")),CHOOSE($AP$5,INDEX('DATA SOUTH AMERICA'!$T$224:$AE$327,MATCH($AU$47,'DATA SOUTH AMERICA'!$AF$224:$AF$328,0),ROWS($S$52:$S54)),INDEX('DATA SOUTH AMERICA'!$T$337:$AE$465,MATCH($AU$47,'DATA SOUTH AMERICA'!$AF$337:$AF$465,0),ROWS($S$52:$S54)))), NA()), CHOOSE($AP$7,CHOOSE($AP$5,TEXT(INDEX('DATA EUROPE'!$C$201:$N$294,MATCH($AU$47,'DATA EUROPE'!$O$201:$O$294,0),ROWS($S$204:$S206)), "€ #.##0"),TEXT(INDEX('DATA EUROPE'!$C$300:$N$441,MATCH($AU$47,'DATA EUROPE'!$O$300:$O$441,0),ROWS($S$204:$S206)), "€ #.##0")),CHOOSE($AP$5,INDEX('DATA EUROPE'!$U$201:$AF$294,MATCH($AU$47,'DATA EUROPE'!$AG$201:$AG$294,0),ROWS($S$204:$S206)),INDEX('DATA EUROPE'!$U$300:$AF$441,MATCH($AU$47,'DATA EUROPE'!$AG$300:$AG$441,0),ROWS($S$204:$S206)))), CHOOSE($AP$7,CHOOSE($AP$5,TEXT(INDEX('DATA ASIA'!$C$476:$N$683,MATCH($AU$47,'DATA ASIA'!$O$476:$O$683,0),ROWS($S$324:$S326)), "€ #.##0"),TEXT(INDEX('DATA ASIA'!$C$689:$N$943,MATCH($AU$47,'DATA ASIA'!$O$689:$O$943,0),ROWS($S$324:$S326)), "€ #.##0")),CHOOSE($AP$5,INDEX('DATA ASIA'!$T$476:$AE$683,MATCH($AU$47,'DATA ASIA'!$AF$476:$AF$683,0),ROWS($S326:$S$335)),INDEX('DATA ASIA'!$T$689:$AE$943,MATCH($AU$47,'DATA ASIA'!$AF$689:$AF$943,0),ROWS($S$324:$S326)))))</f>
        <v>€ 16.340</v>
      </c>
      <c r="AV54" s="161" cm="1">
        <f t="array" ref="AV54">IF($AP$11,CHOOSE($AP$4, IF($AP$11,CHOOSE($AP$7,CHOOSE($AP$5,INDEX('DATA SOUTH AMERICA'!$C$224:$N$328,MATCH($AU$47,'DATA SOUTH AMERICA'!$O$224:$O$328,0),ROWS($S$52:$S54)),INDEX('DATA SOUTH AMERICA'!$C$337:$N$465,MATCH($AU$47,'DATA SOUTH AMERICA'!$O$337:$O$465,0),ROWS($S$52:$S54))),CHOOSE($AP$5,INDEX('DATA SOUTH AMERICA'!$T$224:$AE$327,MATCH($AU$47,'DATA SOUTH AMERICA'!$AF$224:$AF$328,0),ROWS($S$52:$S54)),INDEX('DATA SOUTH AMERICA'!$T$337:$AE$465,MATCH($AU$47,'DATA SOUTH AMERICA'!$AF$337:$AF$465,0),ROWS($S$52:$S54)))), NA()), CHOOSE($AP$7,CHOOSE($AP$5,(INDEX('DATA EUROPE'!$C$201:$N$294,MATCH($AU$47,'DATA EUROPE'!$O$201:$O$294,0),ROWS($S$204:$S206))),(INDEX('DATA EUROPE'!$C$300:$N$441,MATCH($AU$47,'DATA EUROPE'!$O$300:$O$441,0),ROWS($S$204:$S206)))),CHOOSE($AP$5,INDEX('DATA EUROPE'!$U$201:$AF$294,MATCH($AU$47,'DATA EUROPE'!$AG$201:$AG$294,0),ROWS($S$204:$S206)),INDEX('DATA EUROPE'!$U$300:$AF$441,MATCH($AU$47,'DATA EUROPE'!$AG$300:$AG$441,0),ROWS($S$204:$S206)))), CHOOSE($AP$7,CHOOSE($AP$5,(INDEX('DATA ASIA'!$C$476:$N$683,MATCH($AU$47,'DATA ASIA'!$O$476:$O$683,0),ROWS($S$324:$S326))),(INDEX('DATA ASIA'!$C$689:$N$943,MATCH($AU$47,'DATA ASIA'!$O$689:$O$943,0),ROWS($S$324:$S326)))),CHOOSE($AP$5,INDEX('DATA ASIA'!$T$476:$AE$683,MATCH($AU$47,'DATA ASIA'!$AF$476:$AF$683,0),ROWS($S326:$S$335)),INDEX('DATA ASIA'!$T$689:$AE$943,MATCH($AU$47,'DATA ASIA'!$AF$689:$AF$943,0),ROWS($S$324:$S326))))), NA())</f>
        <v>16340</v>
      </c>
      <c r="AW54" s="140"/>
    </row>
    <row r="55" spans="3:52" x14ac:dyDescent="0.25">
      <c r="C55" s="177"/>
      <c r="E55" s="56"/>
      <c r="H55" s="57" t="s">
        <v>374</v>
      </c>
      <c r="I55" s="56"/>
      <c r="J55" s="56"/>
      <c r="K55" s="56"/>
      <c r="O55" s="140" t="str">
        <v/>
      </c>
      <c r="S55" s="140" t="s">
        <v>316</v>
      </c>
      <c r="T55" s="161" t="str" cm="1">
        <f t="array" ref="T55" xml:space="preserve"> IFERROR(CHOOSE($AP$7,CHOOSE($AP$5,TEXT(INDEX('DATA SOUTH AMERICA'!$C$224:$N$328,MATCH($U$47,'DATA SOUTH AMERICA'!$O$224:$O$328,0),ROWS($S$52:$S55)), "€ #.##0"),TEXT(INDEX('DATA SOUTH AMERICA'!$C$337:$N$465,MATCH($U$47,'DATA SOUTH AMERICA'!$O$337:$O$465,0),ROWS($S$52:$S55)), "€ #.##0")),CHOOSE($AP$5,INDEX('DATA SOUTH AMERICA'!$T$224:$AE$327,MATCH($U$47,'DATA SOUTH AMERICA'!$AF$224:$AF$328,0),ROWS($S$52:$S55)),INDEX('DATA SOUTH AMERICA'!$T$337:$AE$465,MATCH($U$47,'DATA SOUTH AMERICA'!$AF$337:$AF$465,0),ROWS($S$52:$S55)))), "")</f>
        <v>€ 4.648</v>
      </c>
      <c r="U55" s="161" cm="1">
        <f t="array" ref="U55">IFERROR(CHOOSE($AP$7,CHOOSE($AP$5,INDEX('DATA SOUTH AMERICA'!$C$224:$N$328,MATCH($U$47,'DATA SOUTH AMERICA'!$O$224:$O$328,0),ROWS($S$52:$S55)),INDEX('DATA SOUTH AMERICA'!$C$337:$N$465,MATCH($U$47,'DATA SOUTH AMERICA'!$O$337:$O$465,0),ROWS($S$52:$S55))),CHOOSE($AP$5,INDEX('DATA SOUTH AMERICA'!$T$224:$AE$327,MATCH($U$47,'DATA SOUTH AMERICA'!$AF$224:$AF$328,0),ROWS($S$52:$S55)),INDEX('DATA SOUTH AMERICA'!$T$337:$AE$465,MATCH($U$47,'DATA SOUTH AMERICA'!$AF$337:$AF$465,0),ROWS($S$52:$S55)))), "")</f>
        <v>4648</v>
      </c>
      <c r="V55" s="140" t="str">
        <v>€ 53.494</v>
      </c>
      <c r="AA55" s="140" t="s">
        <v>316</v>
      </c>
      <c r="AB55" s="161" t="str" cm="1">
        <f t="array" ref="AB55">IF($AP$11, CHOOSE($AP$7,CHOOSE($AP$5,TEXT(INDEX('DATA SOUTH AMERICA'!$C$224:$N$328,MATCH($AB$47,'DATA SOUTH AMERICA'!$O$224:$O$328,0),ROWS($S$52:$S55)), "€ #.##0"),TEXT(INDEX('DATA SOUTH AMERICA'!$C$337:$N$465,MATCH($AB$47,'DATA SOUTH AMERICA'!$O$337:$O$465,0),ROWS($S$52:$S55)), "€ #.##0")),CHOOSE($AP$5,INDEX('DATA SOUTH AMERICA'!$T$224:$AE$327,MATCH($AB$47,'DATA SOUTH AMERICA'!$AF$224:$AF$328,0),ROWS($S$52:$S55)),INDEX('DATA SOUTH AMERICA'!$T$337:$AE$465,MATCH($AB$47,'DATA SOUTH AMERICA'!$AF$337:$AF$465,0),ROWS($S$52:$S55)))), NA())</f>
        <v>€ 32.623</v>
      </c>
      <c r="AC55" s="161" cm="1">
        <f t="array" ref="AC55">IFERROR(IF($AP$11,CHOOSE($AP$7,CHOOSE($AP$5,INDEX('DATA SOUTH AMERICA'!$C$224:$N$328,MATCH($AB$47,'DATA SOUTH AMERICA'!$O$224:$O$328,0),ROWS($S$52:$S55)),INDEX('DATA SOUTH AMERICA'!$C$337:$N$465,MATCH($AB$47,'DATA SOUTH AMERICA'!$O$337:$O$465,0),ROWS($S$52:$S55))),CHOOSE($AP$5,INDEX('DATA SOUTH AMERICA'!$T$224:$AE$327,MATCH($AB$47,'DATA SOUTH AMERICA'!$AF$224:$AF$328,0),ROWS($S$52:$S55)),INDEX('DATA SOUTH AMERICA'!$T$337:$AE$465,MATCH($AB$47,'DATA SOUTH AMERICA'!$AF$337:$AF$465,0),ROWS($S$52:$S55)))), NA()), NA())</f>
        <v>32623</v>
      </c>
      <c r="AD55" s="140"/>
      <c r="AL55" s="140" t="s">
        <v>316</v>
      </c>
      <c r="AM55" s="161" t="str" cm="1">
        <f t="array" ref="AM55">IFERROR(CHOOSE($AP$4, CHOOSE($AP$7,CHOOSE($AP$5,TEXT(INDEX('DATA SOUTH AMERICA'!$C$224:$N$328,MATCH($AN$47,'DATA SOUTH AMERICA'!$O$224:$O$328,0),ROWS($S$52:$S55)), "€ #.##0"),TEXT(INDEX('DATA SOUTH AMERICA'!$C$337:$N$465,MATCH($AN$47,'DATA SOUTH AMERICA'!$O$337:$O$465,0),ROWS($S$52:$S55)), "€ #.##0")),CHOOSE($AP$5,INDEX('DATA SOUTH AMERICA'!$T$224:$AE$327,MATCH($AN$47,'DATA SOUTH AMERICA'!$AF$224:$AF$328,0),ROWS($S$52:$S55)),INDEX('DATA SOUTH AMERICA'!$T$337:$AE$465,MATCH($AN$47,'DATA SOUTH AMERICA'!$AF$337:$AF$465,0),ROWS($S$52:$S55)))), CHOOSE($AP$7,CHOOSE($AP$5,TEXT(INDEX('DATA EUROPE'!$C$201:$N$294,MATCH($AN$47,'DATA EUROPE'!$O$201:$O$294,0),ROWS($S$204:$S207)), "€ #.##0"),TEXT(INDEX('DATA EUROPE'!$C$300:$N$441,MATCH($AN$47,'DATA EUROPE'!$O$300:$O$441,0),ROWS($S$204:$S207)), "€ #.##0")),CHOOSE($AP$5,INDEX('DATA EUROPE'!$U$201:$AF$294,MATCH($AN$47,'DATA EUROPE'!$AG$201:$AG$294,0),ROWS($S$204:$S207)),INDEX('DATA EUROPE'!$U$300:$AF$441,MATCH($AN$47,'DATA EUROPE'!$AG$300:$AG$441,0),ROWS($S$204:$S207)))), CHOOSE($AP$7,CHOOSE($AP$5,TEXT(INDEX('DATA ASIA'!$C$476:$N$683,MATCH($AN$47,'DATA ASIA'!$O$476:$O$683,0),ROWS($S$324:$S327)), "€ #.##0"),TEXT(INDEX('DATA ASIA'!$C$689:$N$943,MATCH($AN$47,'DATA ASIA'!$O$689:$O$943,0),ROWS($S$324:$S327)), "€ #.##0")),CHOOSE($AP$5,INDEX('DATA ASIA'!$T$476:$AE$683,MATCH($AN$47,'DATA ASIA'!$AF$476:$AF$683,0),ROWS($S327:$S$335)),INDEX('DATA ASIA'!$T$689:$AE$943,MATCH($AN$47,'DATA ASIA'!$AF$689:$AF$943,0),ROWS($S$324:$S327))))), "")</f>
        <v>€ 4.648</v>
      </c>
      <c r="AN55" s="161" cm="1">
        <f t="array" ref="AN55">IFERROR(CHOOSE($AP$4,CHOOSE($AP$7,CHOOSE($AP$5,INDEX('DATA SOUTH AMERICA'!$C$224:$N$328,MATCH($AN$47,'DATA SOUTH AMERICA'!$O$224:$O$328,0),ROWS($S$52:$S55)),INDEX('DATA SOUTH AMERICA'!$C$337:$N$465,MATCH($AN$47,'DATA SOUTH AMERICA'!$O$337:$O$465,0),ROWS($S$52:$S55))),CHOOSE($AP$5,INDEX('DATA SOUTH AMERICA'!$T$224:$AE$327,MATCH($AN$47,'DATA SOUTH AMERICA'!$AF$224:$AF$328,0),ROWS($S$52:$S55)),INDEX('DATA SOUTH AMERICA'!$T$337:$AE$465,MATCH($AN$47,'DATA SOUTH AMERICA'!$AF$337:$AF$465,0),ROWS($S$52:$S55)))),CHOOSE($AP$7,CHOOSE($AP$5,(INDEX('DATA EUROPE'!$C$201:$N$294,MATCH($AN$47,'DATA EUROPE'!$O$201:$O$294,0),ROWS($S$204:$S207))),(INDEX('DATA EUROPE'!$C$300:$N$441,MATCH($AN$47,'DATA EUROPE'!$O$300:$O$441,0),ROWS($S$204:$S207)))),CHOOSE($AP$5,INDEX('DATA EUROPE'!$U$201:$AF$294,MATCH($AN$47,'DATA EUROPE'!$AG$201:$AG$294,0),ROWS($S$204:$S207)),INDEX('DATA EUROPE'!$U$300:$AF$441,MATCH($AN$47,'DATA EUROPE'!$AG$300:$AG$441,0),ROWS($S$204:$S207)))),CHOOSE($AP$7,CHOOSE($AP$5,(INDEX('DATA ASIA'!$C$476:$N$683,MATCH($AN$47,'DATA ASIA'!$O$476:$O$683,0),ROWS($S$324:$S327))),(INDEX('DATA ASIA'!$C$689:$N$943,MATCH($AN$47,'DATA ASIA'!$O$689:$O$943,0),ROWS($S$324:$S327)))),CHOOSE($AP$5,INDEX('DATA ASIA'!$T$476:$AE$683,MATCH($AN$47,'DATA ASIA'!$AF$476:$AF$683,0),ROWS($S327:$S$335)),INDEX('DATA ASIA'!$T$689:$AE$943,MATCH($AN$47,'DATA ASIA'!$AF$689:$AF$943,0),ROWS($S$324:$S327))))), "")</f>
        <v>4648</v>
      </c>
      <c r="AO55" s="140" t="str">
        <v>€ 53.494</v>
      </c>
      <c r="AQ55" s="161">
        <f>MAX(AN52:AN63)</f>
        <v>6161</v>
      </c>
      <c r="AR55" t="s">
        <v>556</v>
      </c>
      <c r="AT55" s="140" t="s">
        <v>316</v>
      </c>
      <c r="AU55" s="161" t="str" cm="1">
        <f t="array" ref="AU55">CHOOSE($AP$4, IF($AP$11, CHOOSE($AP$7,CHOOSE($AP$5,TEXT(INDEX('DATA SOUTH AMERICA'!$C$224:$N$328,MATCH($AU$47,'DATA SOUTH AMERICA'!$O$224:$O$328,0),ROWS($S$52:$S55)), "€ #.##0"),TEXT(INDEX('DATA SOUTH AMERICA'!$C$337:$N$465,MATCH($AU$47,'DATA SOUTH AMERICA'!$O$337:$O$465,0),ROWS($S$52:$S55)), "€ #.##0")),CHOOSE($AP$5,INDEX('DATA SOUTH AMERICA'!$T$224:$AE$327,MATCH($AU$47,'DATA SOUTH AMERICA'!$AF$224:$AF$328,0),ROWS($S$52:$S55)),INDEX('DATA SOUTH AMERICA'!$T$337:$AE$465,MATCH($AU$47,'DATA SOUTH AMERICA'!$AF$337:$AF$465,0),ROWS($S$52:$S55)))), NA()), CHOOSE($AP$7,CHOOSE($AP$5,TEXT(INDEX('DATA EUROPE'!$C$201:$N$294,MATCH($AU$47,'DATA EUROPE'!$O$201:$O$294,0),ROWS($S$204:$S207)), "€ #.##0"),TEXT(INDEX('DATA EUROPE'!$C$300:$N$441,MATCH($AU$47,'DATA EUROPE'!$O$300:$O$441,0),ROWS($S$204:$S207)), "€ #.##0")),CHOOSE($AP$5,INDEX('DATA EUROPE'!$U$201:$AF$294,MATCH($AU$47,'DATA EUROPE'!$AG$201:$AG$294,0),ROWS($S$204:$S207)),INDEX('DATA EUROPE'!$U$300:$AF$441,MATCH($AU$47,'DATA EUROPE'!$AG$300:$AG$441,0),ROWS($S$204:$S207)))), CHOOSE($AP$7,CHOOSE($AP$5,TEXT(INDEX('DATA ASIA'!$C$476:$N$683,MATCH($AU$47,'DATA ASIA'!$O$476:$O$683,0),ROWS($S$324:$S327)), "€ #.##0"),TEXT(INDEX('DATA ASIA'!$C$689:$N$943,MATCH($AU$47,'DATA ASIA'!$O$689:$O$943,0),ROWS($S$324:$S327)), "€ #.##0")),CHOOSE($AP$5,INDEX('DATA ASIA'!$T$476:$AE$683,MATCH($AU$47,'DATA ASIA'!$AF$476:$AF$683,0),ROWS($S327:$S$335)),INDEX('DATA ASIA'!$T$689:$AE$943,MATCH($AU$47,'DATA ASIA'!$AF$689:$AF$943,0),ROWS($S$324:$S327)))))</f>
        <v>€ 32.623</v>
      </c>
      <c r="AV55" s="161" cm="1">
        <f t="array" ref="AV55">IF($AP$11,CHOOSE($AP$4, IF($AP$11,CHOOSE($AP$7,CHOOSE($AP$5,INDEX('DATA SOUTH AMERICA'!$C$224:$N$328,MATCH($AU$47,'DATA SOUTH AMERICA'!$O$224:$O$328,0),ROWS($S$52:$S55)),INDEX('DATA SOUTH AMERICA'!$C$337:$N$465,MATCH($AU$47,'DATA SOUTH AMERICA'!$O$337:$O$465,0),ROWS($S$52:$S55))),CHOOSE($AP$5,INDEX('DATA SOUTH AMERICA'!$T$224:$AE$327,MATCH($AU$47,'DATA SOUTH AMERICA'!$AF$224:$AF$328,0),ROWS($S$52:$S55)),INDEX('DATA SOUTH AMERICA'!$T$337:$AE$465,MATCH($AU$47,'DATA SOUTH AMERICA'!$AF$337:$AF$465,0),ROWS($S$52:$S55)))), NA()), CHOOSE($AP$7,CHOOSE($AP$5,(INDEX('DATA EUROPE'!$C$201:$N$294,MATCH($AU$47,'DATA EUROPE'!$O$201:$O$294,0),ROWS($S$204:$S207))),(INDEX('DATA EUROPE'!$C$300:$N$441,MATCH($AU$47,'DATA EUROPE'!$O$300:$O$441,0),ROWS($S$204:$S207)))),CHOOSE($AP$5,INDEX('DATA EUROPE'!$U$201:$AF$294,MATCH($AU$47,'DATA EUROPE'!$AG$201:$AG$294,0),ROWS($S$204:$S207)),INDEX('DATA EUROPE'!$U$300:$AF$441,MATCH($AU$47,'DATA EUROPE'!$AG$300:$AG$441,0),ROWS($S$204:$S207)))), CHOOSE($AP$7,CHOOSE($AP$5,(INDEX('DATA ASIA'!$C$476:$N$683,MATCH($AU$47,'DATA ASIA'!$O$476:$O$683,0),ROWS($S$324:$S327))),(INDEX('DATA ASIA'!$C$689:$N$943,MATCH($AU$47,'DATA ASIA'!$O$689:$O$943,0),ROWS($S$324:$S327)))),CHOOSE($AP$5,INDEX('DATA ASIA'!$T$476:$AE$683,MATCH($AU$47,'DATA ASIA'!$AF$476:$AF$683,0),ROWS($S327:$S$335)),INDEX('DATA ASIA'!$T$689:$AE$943,MATCH($AU$47,'DATA ASIA'!$AF$689:$AF$943,0),ROWS($S$324:$S327))))), NA())</f>
        <v>32623</v>
      </c>
      <c r="AW55" s="140"/>
    </row>
    <row r="56" spans="3:52" x14ac:dyDescent="0.25">
      <c r="C56" s="177"/>
      <c r="E56" s="56"/>
      <c r="H56" s="57" t="s">
        <v>377</v>
      </c>
      <c r="I56" s="56"/>
      <c r="J56" s="56"/>
      <c r="K56" s="56"/>
      <c r="O56" s="140" t="str">
        <v/>
      </c>
      <c r="S56" s="140" t="s">
        <v>315</v>
      </c>
      <c r="T56" s="161" t="str" cm="1">
        <f t="array" ref="T56" xml:space="preserve"> IFERROR(CHOOSE($AP$7,CHOOSE($AP$5,TEXT(INDEX('DATA SOUTH AMERICA'!$C$224:$N$328,MATCH($U$47,'DATA SOUTH AMERICA'!$O$224:$O$328,0),ROWS($S$52:$S56)), "€ #.##0"),TEXT(INDEX('DATA SOUTH AMERICA'!$C$337:$N$465,MATCH($U$47,'DATA SOUTH AMERICA'!$O$337:$O$465,0),ROWS($S$52:$S56)), "€ #.##0")),CHOOSE($AP$5,INDEX('DATA SOUTH AMERICA'!$T$224:$AE$327,MATCH($U$47,'DATA SOUTH AMERICA'!$AF$224:$AF$328,0),ROWS($S$52:$S56)),INDEX('DATA SOUTH AMERICA'!$T$337:$AE$465,MATCH($U$47,'DATA SOUTH AMERICA'!$AF$337:$AF$465,0),ROWS($S$52:$S56)))), "")</f>
        <v>€ 6.161</v>
      </c>
      <c r="U56" s="161" cm="1">
        <f t="array" ref="U56">IFERROR(CHOOSE($AP$7,CHOOSE($AP$5,INDEX('DATA SOUTH AMERICA'!$C$224:$N$328,MATCH($U$47,'DATA SOUTH AMERICA'!$O$224:$O$328,0),ROWS($S$52:$S56)),INDEX('DATA SOUTH AMERICA'!$C$337:$N$465,MATCH($U$47,'DATA SOUTH AMERICA'!$O$337:$O$465,0),ROWS($S$52:$S56))),CHOOSE($AP$5,INDEX('DATA SOUTH AMERICA'!$T$224:$AE$327,MATCH($U$47,'DATA SOUTH AMERICA'!$AF$224:$AF$328,0),ROWS($S$52:$S56)),INDEX('DATA SOUTH AMERICA'!$T$337:$AE$465,MATCH($U$47,'DATA SOUTH AMERICA'!$AF$337:$AF$465,0),ROWS($S$52:$S56)))), "")</f>
        <v>6161</v>
      </c>
      <c r="V56" s="140" t="str">
        <v>€ 53.494</v>
      </c>
      <c r="AA56" s="140" t="s">
        <v>315</v>
      </c>
      <c r="AB56" s="161" t="str" cm="1">
        <f t="array" ref="AB56">IF($AP$11, CHOOSE($AP$7,CHOOSE($AP$5,TEXT(INDEX('DATA SOUTH AMERICA'!$C$224:$N$328,MATCH($AB$47,'DATA SOUTH AMERICA'!$O$224:$O$328,0),ROWS($S$52:$S56)), "€ #.##0"),TEXT(INDEX('DATA SOUTH AMERICA'!$C$337:$N$465,MATCH($AB$47,'DATA SOUTH AMERICA'!$O$337:$O$465,0),ROWS($S$52:$S56)), "€ #.##0")),CHOOSE($AP$5,INDEX('DATA SOUTH AMERICA'!$T$224:$AE$327,MATCH($AB$47,'DATA SOUTH AMERICA'!$AF$224:$AF$328,0),ROWS($S$52:$S56)),INDEX('DATA SOUTH AMERICA'!$T$337:$AE$465,MATCH($AB$47,'DATA SOUTH AMERICA'!$AF$337:$AF$465,0),ROWS($S$52:$S56)))), NA())</f>
        <v>€ 41.795</v>
      </c>
      <c r="AC56" s="161" cm="1">
        <f t="array" ref="AC56">IFERROR(IF($AP$11,CHOOSE($AP$7,CHOOSE($AP$5,INDEX('DATA SOUTH AMERICA'!$C$224:$N$328,MATCH($AB$47,'DATA SOUTH AMERICA'!$O$224:$O$328,0),ROWS($S$52:$S56)),INDEX('DATA SOUTH AMERICA'!$C$337:$N$465,MATCH($AB$47,'DATA SOUTH AMERICA'!$O$337:$O$465,0),ROWS($S$52:$S56))),CHOOSE($AP$5,INDEX('DATA SOUTH AMERICA'!$T$224:$AE$327,MATCH($AB$47,'DATA SOUTH AMERICA'!$AF$224:$AF$328,0),ROWS($S$52:$S56)),INDEX('DATA SOUTH AMERICA'!$T$337:$AE$465,MATCH($AB$47,'DATA SOUTH AMERICA'!$AF$337:$AF$465,0),ROWS($S$52:$S56)))), NA()), NA())</f>
        <v>41795</v>
      </c>
      <c r="AD56" s="140"/>
      <c r="AL56" s="140" t="s">
        <v>315</v>
      </c>
      <c r="AM56" s="161" t="str" cm="1">
        <f t="array" ref="AM56">IFERROR(CHOOSE($AP$4, CHOOSE($AP$7,CHOOSE($AP$5,TEXT(INDEX('DATA SOUTH AMERICA'!$C$224:$N$328,MATCH($AN$47,'DATA SOUTH AMERICA'!$O$224:$O$328,0),ROWS($S$52:$S56)), "€ #.##0"),TEXT(INDEX('DATA SOUTH AMERICA'!$C$337:$N$465,MATCH($AN$47,'DATA SOUTH AMERICA'!$O$337:$O$465,0),ROWS($S$52:$S56)), "€ #.##0")),CHOOSE($AP$5,INDEX('DATA SOUTH AMERICA'!$T$224:$AE$327,MATCH($AN$47,'DATA SOUTH AMERICA'!$AF$224:$AF$328,0),ROWS($S$52:$S56)),INDEX('DATA SOUTH AMERICA'!$T$337:$AE$465,MATCH($AN$47,'DATA SOUTH AMERICA'!$AF$337:$AF$465,0),ROWS($S$52:$S56)))), CHOOSE($AP$7,CHOOSE($AP$5,TEXT(INDEX('DATA EUROPE'!$C$201:$N$294,MATCH($AN$47,'DATA EUROPE'!$O$201:$O$294,0),ROWS($S$204:$S208)), "€ #.##0"),TEXT(INDEX('DATA EUROPE'!$C$300:$N$441,MATCH($AN$47,'DATA EUROPE'!$O$300:$O$441,0),ROWS($S$204:$S208)), "€ #.##0")),CHOOSE($AP$5,INDEX('DATA EUROPE'!$U$201:$AF$294,MATCH($AN$47,'DATA EUROPE'!$AG$201:$AG$294,0),ROWS($S$204:$S208)),INDEX('DATA EUROPE'!$U$300:$AF$441,MATCH($AN$47,'DATA EUROPE'!$AG$300:$AG$441,0),ROWS($S$204:$S208)))), CHOOSE($AP$7,CHOOSE($AP$5,TEXT(INDEX('DATA ASIA'!$C$476:$N$683,MATCH($AN$47,'DATA ASIA'!$O$476:$O$683,0),ROWS($S$324:$S328)), "€ #.##0"),TEXT(INDEX('DATA ASIA'!$C$689:$N$943,MATCH($AN$47,'DATA ASIA'!$O$689:$O$943,0),ROWS($S$324:$S328)), "€ #.##0")),CHOOSE($AP$5,INDEX('DATA ASIA'!$T$476:$AE$683,MATCH($AN$47,'DATA ASIA'!$AF$476:$AF$683,0),ROWS($S328:$S$335)),INDEX('DATA ASIA'!$T$689:$AE$943,MATCH($AN$47,'DATA ASIA'!$AF$689:$AF$943,0),ROWS($S$324:$S328))))), "")</f>
        <v>€ 6.161</v>
      </c>
      <c r="AN56" s="161" cm="1">
        <f t="array" ref="AN56">IFERROR(CHOOSE($AP$4,CHOOSE($AP$7,CHOOSE($AP$5,INDEX('DATA SOUTH AMERICA'!$C$224:$N$328,MATCH($AN$47,'DATA SOUTH AMERICA'!$O$224:$O$328,0),ROWS($S$52:$S56)),INDEX('DATA SOUTH AMERICA'!$C$337:$N$465,MATCH($AN$47,'DATA SOUTH AMERICA'!$O$337:$O$465,0),ROWS($S$52:$S56))),CHOOSE($AP$5,INDEX('DATA SOUTH AMERICA'!$T$224:$AE$327,MATCH($AN$47,'DATA SOUTH AMERICA'!$AF$224:$AF$328,0),ROWS($S$52:$S56)),INDEX('DATA SOUTH AMERICA'!$T$337:$AE$465,MATCH($AN$47,'DATA SOUTH AMERICA'!$AF$337:$AF$465,0),ROWS($S$52:$S56)))),CHOOSE($AP$7,CHOOSE($AP$5,(INDEX('DATA EUROPE'!$C$201:$N$294,MATCH($AN$47,'DATA EUROPE'!$O$201:$O$294,0),ROWS($S$204:$S208))),(INDEX('DATA EUROPE'!$C$300:$N$441,MATCH($AN$47,'DATA EUROPE'!$O$300:$O$441,0),ROWS($S$204:$S208)))),CHOOSE($AP$5,INDEX('DATA EUROPE'!$U$201:$AF$294,MATCH($AN$47,'DATA EUROPE'!$AG$201:$AG$294,0),ROWS($S$204:$S208)),INDEX('DATA EUROPE'!$U$300:$AF$441,MATCH($AN$47,'DATA EUROPE'!$AG$300:$AG$441,0),ROWS($S$204:$S208)))),CHOOSE($AP$7,CHOOSE($AP$5,(INDEX('DATA ASIA'!$C$476:$N$683,MATCH($AN$47,'DATA ASIA'!$O$476:$O$683,0),ROWS($S$324:$S328))),(INDEX('DATA ASIA'!$C$689:$N$943,MATCH($AN$47,'DATA ASIA'!$O$689:$O$943,0),ROWS($S$324:$S328)))),CHOOSE($AP$5,INDEX('DATA ASIA'!$T$476:$AE$683,MATCH($AN$47,'DATA ASIA'!$AF$476:$AF$683,0),ROWS($S328:$S$335)),INDEX('DATA ASIA'!$T$689:$AE$943,MATCH($AN$47,'DATA ASIA'!$AF$689:$AF$943,0),ROWS($S$324:$S328))))), "")</f>
        <v>6161</v>
      </c>
      <c r="AO56" s="140" t="str">
        <v>€ 53.494</v>
      </c>
      <c r="AT56" s="140" t="s">
        <v>315</v>
      </c>
      <c r="AU56" s="161" t="str" cm="1">
        <f t="array" ref="AU56">CHOOSE($AP$4, IF($AP$11, CHOOSE($AP$7,CHOOSE($AP$5,TEXT(INDEX('DATA SOUTH AMERICA'!$C$224:$N$328,MATCH($AU$47,'DATA SOUTH AMERICA'!$O$224:$O$328,0),ROWS($S$52:$S56)), "€ #.##0"),TEXT(INDEX('DATA SOUTH AMERICA'!$C$337:$N$465,MATCH($AU$47,'DATA SOUTH AMERICA'!$O$337:$O$465,0),ROWS($S$52:$S56)), "€ #.##0")),CHOOSE($AP$5,INDEX('DATA SOUTH AMERICA'!$T$224:$AE$327,MATCH($AU$47,'DATA SOUTH AMERICA'!$AF$224:$AF$328,0),ROWS($S$52:$S56)),INDEX('DATA SOUTH AMERICA'!$T$337:$AE$465,MATCH($AU$47,'DATA SOUTH AMERICA'!$AF$337:$AF$465,0),ROWS($S$52:$S56)))), NA()), CHOOSE($AP$7,CHOOSE($AP$5,TEXT(INDEX('DATA EUROPE'!$C$201:$N$294,MATCH($AU$47,'DATA EUROPE'!$O$201:$O$294,0),ROWS($S$204:$S208)), "€ #.##0"),TEXT(INDEX('DATA EUROPE'!$C$300:$N$441,MATCH($AU$47,'DATA EUROPE'!$O$300:$O$441,0),ROWS($S$204:$S208)), "€ #.##0")),CHOOSE($AP$5,INDEX('DATA EUROPE'!$U$201:$AF$294,MATCH($AU$47,'DATA EUROPE'!$AG$201:$AG$294,0),ROWS($S$204:$S208)),INDEX('DATA EUROPE'!$U$300:$AF$441,MATCH($AU$47,'DATA EUROPE'!$AG$300:$AG$441,0),ROWS($S$204:$S208)))), CHOOSE($AP$7,CHOOSE($AP$5,TEXT(INDEX('DATA ASIA'!$C$476:$N$683,MATCH($AU$47,'DATA ASIA'!$O$476:$O$683,0),ROWS($S$324:$S328)), "€ #.##0"),TEXT(INDEX('DATA ASIA'!$C$689:$N$943,MATCH($AU$47,'DATA ASIA'!$O$689:$O$943,0),ROWS($S$324:$S328)), "€ #.##0")),CHOOSE($AP$5,INDEX('DATA ASIA'!$T$476:$AE$683,MATCH($AU$47,'DATA ASIA'!$AF$476:$AF$683,0),ROWS($S328:$S$335)),INDEX('DATA ASIA'!$T$689:$AE$943,MATCH($AU$47,'DATA ASIA'!$AF$689:$AF$943,0),ROWS($S$324:$S328)))))</f>
        <v>€ 41.795</v>
      </c>
      <c r="AV56" s="161" cm="1">
        <f t="array" ref="AV56">IF($AP$11,CHOOSE($AP$4, IF($AP$11,CHOOSE($AP$7,CHOOSE($AP$5,INDEX('DATA SOUTH AMERICA'!$C$224:$N$328,MATCH($AU$47,'DATA SOUTH AMERICA'!$O$224:$O$328,0),ROWS($S$52:$S56)),INDEX('DATA SOUTH AMERICA'!$C$337:$N$465,MATCH($AU$47,'DATA SOUTH AMERICA'!$O$337:$O$465,0),ROWS($S$52:$S56))),CHOOSE($AP$5,INDEX('DATA SOUTH AMERICA'!$T$224:$AE$327,MATCH($AU$47,'DATA SOUTH AMERICA'!$AF$224:$AF$328,0),ROWS($S$52:$S56)),INDEX('DATA SOUTH AMERICA'!$T$337:$AE$465,MATCH($AU$47,'DATA SOUTH AMERICA'!$AF$337:$AF$465,0),ROWS($S$52:$S56)))), NA()), CHOOSE($AP$7,CHOOSE($AP$5,(INDEX('DATA EUROPE'!$C$201:$N$294,MATCH($AU$47,'DATA EUROPE'!$O$201:$O$294,0),ROWS($S$204:$S208))),(INDEX('DATA EUROPE'!$C$300:$N$441,MATCH($AU$47,'DATA EUROPE'!$O$300:$O$441,0),ROWS($S$204:$S208)))),CHOOSE($AP$5,INDEX('DATA EUROPE'!$U$201:$AF$294,MATCH($AU$47,'DATA EUROPE'!$AG$201:$AG$294,0),ROWS($S$204:$S208)),INDEX('DATA EUROPE'!$U$300:$AF$441,MATCH($AU$47,'DATA EUROPE'!$AG$300:$AG$441,0),ROWS($S$204:$S208)))), CHOOSE($AP$7,CHOOSE($AP$5,(INDEX('DATA ASIA'!$C$476:$N$683,MATCH($AU$47,'DATA ASIA'!$O$476:$O$683,0),ROWS($S$324:$S328))),(INDEX('DATA ASIA'!$C$689:$N$943,MATCH($AU$47,'DATA ASIA'!$O$689:$O$943,0),ROWS($S$324:$S328)))),CHOOSE($AP$5,INDEX('DATA ASIA'!$T$476:$AE$683,MATCH($AU$47,'DATA ASIA'!$AF$476:$AF$683,0),ROWS($S328:$S$335)),INDEX('DATA ASIA'!$T$689:$AE$943,MATCH($AU$47,'DATA ASIA'!$AF$689:$AF$943,0),ROWS($S$324:$S328))))), NA())</f>
        <v>41795</v>
      </c>
      <c r="AW56" s="140"/>
    </row>
    <row r="57" spans="3:52" x14ac:dyDescent="0.25">
      <c r="C57" s="177"/>
      <c r="E57" s="56"/>
      <c r="H57" s="57" t="s">
        <v>378</v>
      </c>
      <c r="I57" s="56"/>
      <c r="J57" s="56"/>
      <c r="K57" s="56"/>
      <c r="O57" s="140" t="str">
        <v/>
      </c>
      <c r="S57" s="140" t="s">
        <v>313</v>
      </c>
      <c r="T57" s="161" t="str" cm="1">
        <f t="array" ref="T57" xml:space="preserve"> IFERROR(CHOOSE($AP$7,CHOOSE($AP$5,TEXT(INDEX('DATA SOUTH AMERICA'!$C$224:$N$328,MATCH($U$47,'DATA SOUTH AMERICA'!$O$224:$O$328,0),ROWS($S$52:$S57)), "€ #.##0"),TEXT(INDEX('DATA SOUTH AMERICA'!$C$337:$N$465,MATCH($U$47,'DATA SOUTH AMERICA'!$O$337:$O$465,0),ROWS($S$52:$S57)), "€ #.##0")),CHOOSE($AP$5,INDEX('DATA SOUTH AMERICA'!$T$224:$AE$327,MATCH($U$47,'DATA SOUTH AMERICA'!$AF$224:$AF$328,0),ROWS($S$52:$S57)),INDEX('DATA SOUTH AMERICA'!$T$337:$AE$465,MATCH($U$47,'DATA SOUTH AMERICA'!$AF$337:$AF$465,0),ROWS($S$52:$S57)))), "")</f>
        <v>€ 4.295</v>
      </c>
      <c r="U57" s="161" cm="1">
        <f t="array" ref="U57">IFERROR(CHOOSE($AP$7,CHOOSE($AP$5,INDEX('DATA SOUTH AMERICA'!$C$224:$N$328,MATCH($U$47,'DATA SOUTH AMERICA'!$O$224:$O$328,0),ROWS($S$52:$S57)),INDEX('DATA SOUTH AMERICA'!$C$337:$N$465,MATCH($U$47,'DATA SOUTH AMERICA'!$O$337:$O$465,0),ROWS($S$52:$S57))),CHOOSE($AP$5,INDEX('DATA SOUTH AMERICA'!$T$224:$AE$327,MATCH($U$47,'DATA SOUTH AMERICA'!$AF$224:$AF$328,0),ROWS($S$52:$S57)),INDEX('DATA SOUTH AMERICA'!$T$337:$AE$465,MATCH($U$47,'DATA SOUTH AMERICA'!$AF$337:$AF$465,0),ROWS($S$52:$S57)))), "")</f>
        <v>4295</v>
      </c>
      <c r="V57" s="140" t="str">
        <v>€ 53.494</v>
      </c>
      <c r="AA57" s="140" t="s">
        <v>313</v>
      </c>
      <c r="AB57" s="161" t="str" cm="1">
        <f t="array" ref="AB57">IF($AP$11, CHOOSE($AP$7,CHOOSE($AP$5,TEXT(INDEX('DATA SOUTH AMERICA'!$C$224:$N$328,MATCH($AB$47,'DATA SOUTH AMERICA'!$O$224:$O$328,0),ROWS($S$52:$S57)), "€ #.##0"),TEXT(INDEX('DATA SOUTH AMERICA'!$C$337:$N$465,MATCH($AB$47,'DATA SOUTH AMERICA'!$O$337:$O$465,0),ROWS($S$52:$S57)), "€ #.##0")),CHOOSE($AP$5,INDEX('DATA SOUTH AMERICA'!$T$224:$AE$327,MATCH($AB$47,'DATA SOUTH AMERICA'!$AF$224:$AF$328,0),ROWS($S$52:$S57)),INDEX('DATA SOUTH AMERICA'!$T$337:$AE$465,MATCH($AB$47,'DATA SOUTH AMERICA'!$AF$337:$AF$465,0),ROWS($S$52:$S57)))), NA())</f>
        <v>€ 22.781</v>
      </c>
      <c r="AC57" s="161" cm="1">
        <f t="array" ref="AC57">IFERROR(IF($AP$11,CHOOSE($AP$7,CHOOSE($AP$5,INDEX('DATA SOUTH AMERICA'!$C$224:$N$328,MATCH($AB$47,'DATA SOUTH AMERICA'!$O$224:$O$328,0),ROWS($S$52:$S57)),INDEX('DATA SOUTH AMERICA'!$C$337:$N$465,MATCH($AB$47,'DATA SOUTH AMERICA'!$O$337:$O$465,0),ROWS($S$52:$S57))),CHOOSE($AP$5,INDEX('DATA SOUTH AMERICA'!$T$224:$AE$327,MATCH($AB$47,'DATA SOUTH AMERICA'!$AF$224:$AF$328,0),ROWS($S$52:$S57)),INDEX('DATA SOUTH AMERICA'!$T$337:$AE$465,MATCH($AB$47,'DATA SOUTH AMERICA'!$AF$337:$AF$465,0),ROWS($S$52:$S57)))), NA()), NA())</f>
        <v>22781</v>
      </c>
      <c r="AD57" s="140"/>
      <c r="AL57" s="140" t="s">
        <v>313</v>
      </c>
      <c r="AM57" s="161" t="str" cm="1">
        <f t="array" ref="AM57">IFERROR(CHOOSE($AP$4, CHOOSE($AP$7,CHOOSE($AP$5,TEXT(INDEX('DATA SOUTH AMERICA'!$C$224:$N$328,MATCH($AN$47,'DATA SOUTH AMERICA'!$O$224:$O$328,0),ROWS($S$52:$S57)), "€ #.##0"),TEXT(INDEX('DATA SOUTH AMERICA'!$C$337:$N$465,MATCH($AN$47,'DATA SOUTH AMERICA'!$O$337:$O$465,0),ROWS($S$52:$S57)), "€ #.##0")),CHOOSE($AP$5,INDEX('DATA SOUTH AMERICA'!$T$224:$AE$327,MATCH($AN$47,'DATA SOUTH AMERICA'!$AF$224:$AF$328,0),ROWS($S$52:$S57)),INDEX('DATA SOUTH AMERICA'!$T$337:$AE$465,MATCH($AN$47,'DATA SOUTH AMERICA'!$AF$337:$AF$465,0),ROWS($S$52:$S57)))), CHOOSE($AP$7,CHOOSE($AP$5,TEXT(INDEX('DATA EUROPE'!$C$201:$N$294,MATCH($AN$47,'DATA EUROPE'!$O$201:$O$294,0),ROWS($S$204:$S209)), "€ #.##0"),TEXT(INDEX('DATA EUROPE'!$C$300:$N$441,MATCH($AN$47,'DATA EUROPE'!$O$300:$O$441,0),ROWS($S$204:$S209)), "€ #.##0")),CHOOSE($AP$5,INDEX('DATA EUROPE'!$U$201:$AF$294,MATCH($AN$47,'DATA EUROPE'!$AG$201:$AG$294,0),ROWS($S$204:$S209)),INDEX('DATA EUROPE'!$U$300:$AF$441,MATCH($AN$47,'DATA EUROPE'!$AG$300:$AG$441,0),ROWS($S$204:$S209)))), CHOOSE($AP$7,CHOOSE($AP$5,TEXT(INDEX('DATA ASIA'!$C$476:$N$683,MATCH($AN$47,'DATA ASIA'!$O$476:$O$683,0),ROWS($S$324:$S329)), "€ #.##0"),TEXT(INDEX('DATA ASIA'!$C$689:$N$943,MATCH($AN$47,'DATA ASIA'!$O$689:$O$943,0),ROWS($S$324:$S329)), "€ #.##0")),CHOOSE($AP$5,INDEX('DATA ASIA'!$T$476:$AE$683,MATCH($AN$47,'DATA ASIA'!$AF$476:$AF$683,0),ROWS($S329:$S$335)),INDEX('DATA ASIA'!$T$689:$AE$943,MATCH($AN$47,'DATA ASIA'!$AF$689:$AF$943,0),ROWS($S$324:$S329))))), "")</f>
        <v>€ 4.295</v>
      </c>
      <c r="AN57" s="161" cm="1">
        <f t="array" ref="AN57">IFERROR(CHOOSE($AP$4,CHOOSE($AP$7,CHOOSE($AP$5,INDEX('DATA SOUTH AMERICA'!$C$224:$N$328,MATCH($AN$47,'DATA SOUTH AMERICA'!$O$224:$O$328,0),ROWS($S$52:$S57)),INDEX('DATA SOUTH AMERICA'!$C$337:$N$465,MATCH($AN$47,'DATA SOUTH AMERICA'!$O$337:$O$465,0),ROWS($S$52:$S57))),CHOOSE($AP$5,INDEX('DATA SOUTH AMERICA'!$T$224:$AE$327,MATCH($AN$47,'DATA SOUTH AMERICA'!$AF$224:$AF$328,0),ROWS($S$52:$S57)),INDEX('DATA SOUTH AMERICA'!$T$337:$AE$465,MATCH($AN$47,'DATA SOUTH AMERICA'!$AF$337:$AF$465,0),ROWS($S$52:$S57)))),CHOOSE($AP$7,CHOOSE($AP$5,(INDEX('DATA EUROPE'!$C$201:$N$294,MATCH($AN$47,'DATA EUROPE'!$O$201:$O$294,0),ROWS($S$204:$S209))),(INDEX('DATA EUROPE'!$C$300:$N$441,MATCH($AN$47,'DATA EUROPE'!$O$300:$O$441,0),ROWS($S$204:$S209)))),CHOOSE($AP$5,INDEX('DATA EUROPE'!$U$201:$AF$294,MATCH($AN$47,'DATA EUROPE'!$AG$201:$AG$294,0),ROWS($S$204:$S209)),INDEX('DATA EUROPE'!$U$300:$AF$441,MATCH($AN$47,'DATA EUROPE'!$AG$300:$AG$441,0),ROWS($S$204:$S209)))),CHOOSE($AP$7,CHOOSE($AP$5,(INDEX('DATA ASIA'!$C$476:$N$683,MATCH($AN$47,'DATA ASIA'!$O$476:$O$683,0),ROWS($S$324:$S329))),(INDEX('DATA ASIA'!$C$689:$N$943,MATCH($AN$47,'DATA ASIA'!$O$689:$O$943,0),ROWS($S$324:$S329)))),CHOOSE($AP$5,INDEX('DATA ASIA'!$T$476:$AE$683,MATCH($AN$47,'DATA ASIA'!$AF$476:$AF$683,0),ROWS($S329:$S$335)),INDEX('DATA ASIA'!$T$689:$AE$943,MATCH($AN$47,'DATA ASIA'!$AF$689:$AF$943,0),ROWS($S$324:$S329))))), "")</f>
        <v>4295</v>
      </c>
      <c r="AO57" s="140" t="str">
        <v>€ 53.494</v>
      </c>
      <c r="AT57" s="140" t="s">
        <v>313</v>
      </c>
      <c r="AU57" s="161" t="str" cm="1">
        <f t="array" ref="AU57">CHOOSE($AP$4, IF($AP$11, CHOOSE($AP$7,CHOOSE($AP$5,TEXT(INDEX('DATA SOUTH AMERICA'!$C$224:$N$328,MATCH($AU$47,'DATA SOUTH AMERICA'!$O$224:$O$328,0),ROWS($S$52:$S57)), "€ #.##0"),TEXT(INDEX('DATA SOUTH AMERICA'!$C$337:$N$465,MATCH($AU$47,'DATA SOUTH AMERICA'!$O$337:$O$465,0),ROWS($S$52:$S57)), "€ #.##0")),CHOOSE($AP$5,INDEX('DATA SOUTH AMERICA'!$T$224:$AE$327,MATCH($AU$47,'DATA SOUTH AMERICA'!$AF$224:$AF$328,0),ROWS($S$52:$S57)),INDEX('DATA SOUTH AMERICA'!$T$337:$AE$465,MATCH($AU$47,'DATA SOUTH AMERICA'!$AF$337:$AF$465,0),ROWS($S$52:$S57)))), NA()), CHOOSE($AP$7,CHOOSE($AP$5,TEXT(INDEX('DATA EUROPE'!$C$201:$N$294,MATCH($AU$47,'DATA EUROPE'!$O$201:$O$294,0),ROWS($S$204:$S209)), "€ #.##0"),TEXT(INDEX('DATA EUROPE'!$C$300:$N$441,MATCH($AU$47,'DATA EUROPE'!$O$300:$O$441,0),ROWS($S$204:$S209)), "€ #.##0")),CHOOSE($AP$5,INDEX('DATA EUROPE'!$U$201:$AF$294,MATCH($AU$47,'DATA EUROPE'!$AG$201:$AG$294,0),ROWS($S$204:$S209)),INDEX('DATA EUROPE'!$U$300:$AF$441,MATCH($AU$47,'DATA EUROPE'!$AG$300:$AG$441,0),ROWS($S$204:$S209)))), CHOOSE($AP$7,CHOOSE($AP$5,TEXT(INDEX('DATA ASIA'!$C$476:$N$683,MATCH($AU$47,'DATA ASIA'!$O$476:$O$683,0),ROWS($S$324:$S329)), "€ #.##0"),TEXT(INDEX('DATA ASIA'!$C$689:$N$943,MATCH($AU$47,'DATA ASIA'!$O$689:$O$943,0),ROWS($S$324:$S329)), "€ #.##0")),CHOOSE($AP$5,INDEX('DATA ASIA'!$T$476:$AE$683,MATCH($AU$47,'DATA ASIA'!$AF$476:$AF$683,0),ROWS($S329:$S$335)),INDEX('DATA ASIA'!$T$689:$AE$943,MATCH($AU$47,'DATA ASIA'!$AF$689:$AF$943,0),ROWS($S$324:$S329)))))</f>
        <v>€ 22.781</v>
      </c>
      <c r="AV57" s="161" cm="1">
        <f t="array" ref="AV57">IF($AP$11,CHOOSE($AP$4, IF($AP$11,CHOOSE($AP$7,CHOOSE($AP$5,INDEX('DATA SOUTH AMERICA'!$C$224:$N$328,MATCH($AU$47,'DATA SOUTH AMERICA'!$O$224:$O$328,0),ROWS($S$52:$S57)),INDEX('DATA SOUTH AMERICA'!$C$337:$N$465,MATCH($AU$47,'DATA SOUTH AMERICA'!$O$337:$O$465,0),ROWS($S$52:$S57))),CHOOSE($AP$5,INDEX('DATA SOUTH AMERICA'!$T$224:$AE$327,MATCH($AU$47,'DATA SOUTH AMERICA'!$AF$224:$AF$328,0),ROWS($S$52:$S57)),INDEX('DATA SOUTH AMERICA'!$T$337:$AE$465,MATCH($AU$47,'DATA SOUTH AMERICA'!$AF$337:$AF$465,0),ROWS($S$52:$S57)))), NA()), CHOOSE($AP$7,CHOOSE($AP$5,(INDEX('DATA EUROPE'!$C$201:$N$294,MATCH($AU$47,'DATA EUROPE'!$O$201:$O$294,0),ROWS($S$204:$S209))),(INDEX('DATA EUROPE'!$C$300:$N$441,MATCH($AU$47,'DATA EUROPE'!$O$300:$O$441,0),ROWS($S$204:$S209)))),CHOOSE($AP$5,INDEX('DATA EUROPE'!$U$201:$AF$294,MATCH($AU$47,'DATA EUROPE'!$AG$201:$AG$294,0),ROWS($S$204:$S209)),INDEX('DATA EUROPE'!$U$300:$AF$441,MATCH($AU$47,'DATA EUROPE'!$AG$300:$AG$441,0),ROWS($S$204:$S209)))), CHOOSE($AP$7,CHOOSE($AP$5,(INDEX('DATA ASIA'!$C$476:$N$683,MATCH($AU$47,'DATA ASIA'!$O$476:$O$683,0),ROWS($S$324:$S329))),(INDEX('DATA ASIA'!$C$689:$N$943,MATCH($AU$47,'DATA ASIA'!$O$689:$O$943,0),ROWS($S$324:$S329)))),CHOOSE($AP$5,INDEX('DATA ASIA'!$T$476:$AE$683,MATCH($AU$47,'DATA ASIA'!$AF$476:$AF$683,0),ROWS($S329:$S$335)),INDEX('DATA ASIA'!$T$689:$AE$943,MATCH($AU$47,'DATA ASIA'!$AF$689:$AF$943,0),ROWS($S$324:$S329))))), NA())</f>
        <v>22781</v>
      </c>
      <c r="AW57" s="140"/>
    </row>
    <row r="58" spans="3:52" x14ac:dyDescent="0.25">
      <c r="C58" s="177"/>
      <c r="E58" s="56"/>
      <c r="H58" s="57" t="s">
        <v>361</v>
      </c>
      <c r="I58" s="56"/>
      <c r="J58" s="56"/>
      <c r="K58" s="56"/>
      <c r="O58" s="140" t="str">
        <v/>
      </c>
      <c r="S58" s="140" t="s">
        <v>313</v>
      </c>
      <c r="T58" s="161" t="str" cm="1">
        <f t="array" ref="T58" xml:space="preserve"> IFERROR(CHOOSE($AP$7,CHOOSE($AP$5,TEXT(INDEX('DATA SOUTH AMERICA'!$C$224:$N$328,MATCH($U$47,'DATA SOUTH AMERICA'!$O$224:$O$328,0),ROWS($S$52:$S58)), "€ #.##0"),TEXT(INDEX('DATA SOUTH AMERICA'!$C$337:$N$465,MATCH($U$47,'DATA SOUTH AMERICA'!$O$337:$O$465,0),ROWS($S$52:$S58)), "€ #.##0")),CHOOSE($AP$5,INDEX('DATA SOUTH AMERICA'!$T$224:$AE$327,MATCH($U$47,'DATA SOUTH AMERICA'!$AF$224:$AF$328,0),ROWS($S$52:$S58)),INDEX('DATA SOUTH AMERICA'!$T$337:$AE$465,MATCH($U$47,'DATA SOUTH AMERICA'!$AF$337:$AF$465,0),ROWS($S$52:$S58)))), "")</f>
        <v>€ 5.280</v>
      </c>
      <c r="U58" s="161" cm="1">
        <f t="array" ref="U58">IFERROR(CHOOSE($AP$7,CHOOSE($AP$5,INDEX('DATA SOUTH AMERICA'!$C$224:$N$328,MATCH($U$47,'DATA SOUTH AMERICA'!$O$224:$O$328,0),ROWS($S$52:$S58)),INDEX('DATA SOUTH AMERICA'!$C$337:$N$465,MATCH($U$47,'DATA SOUTH AMERICA'!$O$337:$O$465,0),ROWS($S$52:$S58))),CHOOSE($AP$5,INDEX('DATA SOUTH AMERICA'!$T$224:$AE$327,MATCH($U$47,'DATA SOUTH AMERICA'!$AF$224:$AF$328,0),ROWS($S$52:$S58)),INDEX('DATA SOUTH AMERICA'!$T$337:$AE$465,MATCH($U$47,'DATA SOUTH AMERICA'!$AF$337:$AF$465,0),ROWS($S$52:$S58)))), "")</f>
        <v>5280</v>
      </c>
      <c r="V58" s="140" t="str">
        <v>€ 53.494</v>
      </c>
      <c r="AA58" s="140" t="s">
        <v>313</v>
      </c>
      <c r="AB58" s="161" t="str" cm="1">
        <f t="array" ref="AB58">IF($AP$11, CHOOSE($AP$7,CHOOSE($AP$5,TEXT(INDEX('DATA SOUTH AMERICA'!$C$224:$N$328,MATCH($AB$47,'DATA SOUTH AMERICA'!$O$224:$O$328,0),ROWS($S$52:$S58)), "€ #.##0"),TEXT(INDEX('DATA SOUTH AMERICA'!$C$337:$N$465,MATCH($AB$47,'DATA SOUTH AMERICA'!$O$337:$O$465,0),ROWS($S$52:$S58)), "€ #.##0")),CHOOSE($AP$5,INDEX('DATA SOUTH AMERICA'!$T$224:$AE$327,MATCH($AB$47,'DATA SOUTH AMERICA'!$AF$224:$AF$328,0),ROWS($S$52:$S58)),INDEX('DATA SOUTH AMERICA'!$T$337:$AE$465,MATCH($AB$47,'DATA SOUTH AMERICA'!$AF$337:$AF$465,0),ROWS($S$52:$S58)))), NA())</f>
        <v>€ 22.296</v>
      </c>
      <c r="AC58" s="161" cm="1">
        <f t="array" ref="AC58">IFERROR(IF($AP$11,CHOOSE($AP$7,CHOOSE($AP$5,INDEX('DATA SOUTH AMERICA'!$C$224:$N$328,MATCH($AB$47,'DATA SOUTH AMERICA'!$O$224:$O$328,0),ROWS($S$52:$S58)),INDEX('DATA SOUTH AMERICA'!$C$337:$N$465,MATCH($AB$47,'DATA SOUTH AMERICA'!$O$337:$O$465,0),ROWS($S$52:$S58))),CHOOSE($AP$5,INDEX('DATA SOUTH AMERICA'!$T$224:$AE$327,MATCH($AB$47,'DATA SOUTH AMERICA'!$AF$224:$AF$328,0),ROWS($S$52:$S58)),INDEX('DATA SOUTH AMERICA'!$T$337:$AE$465,MATCH($AB$47,'DATA SOUTH AMERICA'!$AF$337:$AF$465,0),ROWS($S$52:$S58)))), NA()), NA())</f>
        <v>22296</v>
      </c>
      <c r="AD58" s="140"/>
      <c r="AL58" s="140" t="s">
        <v>313</v>
      </c>
      <c r="AM58" s="161" t="str" cm="1">
        <f t="array" ref="AM58">IFERROR(CHOOSE($AP$4, CHOOSE($AP$7,CHOOSE($AP$5,TEXT(INDEX('DATA SOUTH AMERICA'!$C$224:$N$328,MATCH($AN$47,'DATA SOUTH AMERICA'!$O$224:$O$328,0),ROWS($S$52:$S58)), "€ #.##0"),TEXT(INDEX('DATA SOUTH AMERICA'!$C$337:$N$465,MATCH($AN$47,'DATA SOUTH AMERICA'!$O$337:$O$465,0),ROWS($S$52:$S58)), "€ #.##0")),CHOOSE($AP$5,INDEX('DATA SOUTH AMERICA'!$T$224:$AE$327,MATCH($AN$47,'DATA SOUTH AMERICA'!$AF$224:$AF$328,0),ROWS($S$52:$S58)),INDEX('DATA SOUTH AMERICA'!$T$337:$AE$465,MATCH($AN$47,'DATA SOUTH AMERICA'!$AF$337:$AF$465,0),ROWS($S$52:$S58)))), CHOOSE($AP$7,CHOOSE($AP$5,TEXT(INDEX('DATA EUROPE'!$C$201:$N$294,MATCH($AN$47,'DATA EUROPE'!$O$201:$O$294,0),ROWS($S$204:$S210)), "€ #.##0"),TEXT(INDEX('DATA EUROPE'!$C$300:$N$441,MATCH($AN$47,'DATA EUROPE'!$O$300:$O$441,0),ROWS($S$204:$S210)), "€ #.##0")),CHOOSE($AP$5,INDEX('DATA EUROPE'!$U$201:$AF$294,MATCH($AN$47,'DATA EUROPE'!$AG$201:$AG$294,0),ROWS($S$204:$S210)),INDEX('DATA EUROPE'!$U$300:$AF$441,MATCH($AN$47,'DATA EUROPE'!$AG$300:$AG$441,0),ROWS($S$204:$S210)))), CHOOSE($AP$7,CHOOSE($AP$5,TEXT(INDEX('DATA ASIA'!$C$476:$N$683,MATCH($AN$47,'DATA ASIA'!$O$476:$O$683,0),ROWS($S$324:$S330)), "€ #.##0"),TEXT(INDEX('DATA ASIA'!$C$689:$N$943,MATCH($AN$47,'DATA ASIA'!$O$689:$O$943,0),ROWS($S$324:$S330)), "€ #.##0")),CHOOSE($AP$5,INDEX('DATA ASIA'!$T$476:$AE$683,MATCH($AN$47,'DATA ASIA'!$AF$476:$AF$683,0),ROWS($S330:$S$335)),INDEX('DATA ASIA'!$T$689:$AE$943,MATCH($AN$47,'DATA ASIA'!$AF$689:$AF$943,0),ROWS($S$324:$S330))))), "")</f>
        <v>€ 5.280</v>
      </c>
      <c r="AN58" s="161" cm="1">
        <f t="array" ref="AN58">IFERROR(CHOOSE($AP$4,CHOOSE($AP$7,CHOOSE($AP$5,INDEX('DATA SOUTH AMERICA'!$C$224:$N$328,MATCH($AN$47,'DATA SOUTH AMERICA'!$O$224:$O$328,0),ROWS($S$52:$S58)),INDEX('DATA SOUTH AMERICA'!$C$337:$N$465,MATCH($AN$47,'DATA SOUTH AMERICA'!$O$337:$O$465,0),ROWS($S$52:$S58))),CHOOSE($AP$5,INDEX('DATA SOUTH AMERICA'!$T$224:$AE$327,MATCH($AN$47,'DATA SOUTH AMERICA'!$AF$224:$AF$328,0),ROWS($S$52:$S58)),INDEX('DATA SOUTH AMERICA'!$T$337:$AE$465,MATCH($AN$47,'DATA SOUTH AMERICA'!$AF$337:$AF$465,0),ROWS($S$52:$S58)))),CHOOSE($AP$7,CHOOSE($AP$5,(INDEX('DATA EUROPE'!$C$201:$N$294,MATCH($AN$47,'DATA EUROPE'!$O$201:$O$294,0),ROWS($S$204:$S210))),(INDEX('DATA EUROPE'!$C$300:$N$441,MATCH($AN$47,'DATA EUROPE'!$O$300:$O$441,0),ROWS($S$204:$S210)))),CHOOSE($AP$5,INDEX('DATA EUROPE'!$U$201:$AF$294,MATCH($AN$47,'DATA EUROPE'!$AG$201:$AG$294,0),ROWS($S$204:$S210)),INDEX('DATA EUROPE'!$U$300:$AF$441,MATCH($AN$47,'DATA EUROPE'!$AG$300:$AG$441,0),ROWS($S$204:$S210)))),CHOOSE($AP$7,CHOOSE($AP$5,(INDEX('DATA ASIA'!$C$476:$N$683,MATCH($AN$47,'DATA ASIA'!$O$476:$O$683,0),ROWS($S$324:$S330))),(INDEX('DATA ASIA'!$C$689:$N$943,MATCH($AN$47,'DATA ASIA'!$O$689:$O$943,0),ROWS($S$324:$S330)))),CHOOSE($AP$5,INDEX('DATA ASIA'!$T$476:$AE$683,MATCH($AN$47,'DATA ASIA'!$AF$476:$AF$683,0),ROWS($S330:$S$335)),INDEX('DATA ASIA'!$T$689:$AE$943,MATCH($AN$47,'DATA ASIA'!$AF$689:$AF$943,0),ROWS($S$324:$S330))))), "")</f>
        <v>5280</v>
      </c>
      <c r="AO58" s="140" t="str">
        <v>€ 53.494</v>
      </c>
      <c r="AT58" s="140" t="s">
        <v>313</v>
      </c>
      <c r="AU58" s="161" t="str" cm="1">
        <f t="array" ref="AU58">CHOOSE($AP$4, IF($AP$11, CHOOSE($AP$7,CHOOSE($AP$5,TEXT(INDEX('DATA SOUTH AMERICA'!$C$224:$N$328,MATCH($AU$47,'DATA SOUTH AMERICA'!$O$224:$O$328,0),ROWS($S$52:$S58)), "€ #.##0"),TEXT(INDEX('DATA SOUTH AMERICA'!$C$337:$N$465,MATCH($AU$47,'DATA SOUTH AMERICA'!$O$337:$O$465,0),ROWS($S$52:$S58)), "€ #.##0")),CHOOSE($AP$5,INDEX('DATA SOUTH AMERICA'!$T$224:$AE$327,MATCH($AU$47,'DATA SOUTH AMERICA'!$AF$224:$AF$328,0),ROWS($S$52:$S58)),INDEX('DATA SOUTH AMERICA'!$T$337:$AE$465,MATCH($AU$47,'DATA SOUTH AMERICA'!$AF$337:$AF$465,0),ROWS($S$52:$S58)))), NA()), CHOOSE($AP$7,CHOOSE($AP$5,TEXT(INDEX('DATA EUROPE'!$C$201:$N$294,MATCH($AU$47,'DATA EUROPE'!$O$201:$O$294,0),ROWS($S$204:$S210)), "€ #.##0"),TEXT(INDEX('DATA EUROPE'!$C$300:$N$441,MATCH($AU$47,'DATA EUROPE'!$O$300:$O$441,0),ROWS($S$204:$S210)), "€ #.##0")),CHOOSE($AP$5,INDEX('DATA EUROPE'!$U$201:$AF$294,MATCH($AU$47,'DATA EUROPE'!$AG$201:$AG$294,0),ROWS($S$204:$S210)),INDEX('DATA EUROPE'!$U$300:$AF$441,MATCH($AU$47,'DATA EUROPE'!$AG$300:$AG$441,0),ROWS($S$204:$S210)))), CHOOSE($AP$7,CHOOSE($AP$5,TEXT(INDEX('DATA ASIA'!$C$476:$N$683,MATCH($AU$47,'DATA ASIA'!$O$476:$O$683,0),ROWS($S$324:$S330)), "€ #.##0"),TEXT(INDEX('DATA ASIA'!$C$689:$N$943,MATCH($AU$47,'DATA ASIA'!$O$689:$O$943,0),ROWS($S$324:$S330)), "€ #.##0")),CHOOSE($AP$5,INDEX('DATA ASIA'!$T$476:$AE$683,MATCH($AU$47,'DATA ASIA'!$AF$476:$AF$683,0),ROWS($S330:$S$335)),INDEX('DATA ASIA'!$T$689:$AE$943,MATCH($AU$47,'DATA ASIA'!$AF$689:$AF$943,0),ROWS($S$324:$S330)))))</f>
        <v>€ 22.296</v>
      </c>
      <c r="AV58" s="161" cm="1">
        <f t="array" ref="AV58">IF($AP$11,CHOOSE($AP$4, IF($AP$11,CHOOSE($AP$7,CHOOSE($AP$5,INDEX('DATA SOUTH AMERICA'!$C$224:$N$328,MATCH($AU$47,'DATA SOUTH AMERICA'!$O$224:$O$328,0),ROWS($S$52:$S58)),INDEX('DATA SOUTH AMERICA'!$C$337:$N$465,MATCH($AU$47,'DATA SOUTH AMERICA'!$O$337:$O$465,0),ROWS($S$52:$S58))),CHOOSE($AP$5,INDEX('DATA SOUTH AMERICA'!$T$224:$AE$327,MATCH($AU$47,'DATA SOUTH AMERICA'!$AF$224:$AF$328,0),ROWS($S$52:$S58)),INDEX('DATA SOUTH AMERICA'!$T$337:$AE$465,MATCH($AU$47,'DATA SOUTH AMERICA'!$AF$337:$AF$465,0),ROWS($S$52:$S58)))), NA()), CHOOSE($AP$7,CHOOSE($AP$5,(INDEX('DATA EUROPE'!$C$201:$N$294,MATCH($AU$47,'DATA EUROPE'!$O$201:$O$294,0),ROWS($S$204:$S210))),(INDEX('DATA EUROPE'!$C$300:$N$441,MATCH($AU$47,'DATA EUROPE'!$O$300:$O$441,0),ROWS($S$204:$S210)))),CHOOSE($AP$5,INDEX('DATA EUROPE'!$U$201:$AF$294,MATCH($AU$47,'DATA EUROPE'!$AG$201:$AG$294,0),ROWS($S$204:$S210)),INDEX('DATA EUROPE'!$U$300:$AF$441,MATCH($AU$47,'DATA EUROPE'!$AG$300:$AG$441,0),ROWS($S$204:$S210)))), CHOOSE($AP$7,CHOOSE($AP$5,(INDEX('DATA ASIA'!$C$476:$N$683,MATCH($AU$47,'DATA ASIA'!$O$476:$O$683,0),ROWS($S$324:$S330))),(INDEX('DATA ASIA'!$C$689:$N$943,MATCH($AU$47,'DATA ASIA'!$O$689:$O$943,0),ROWS($S$324:$S330)))),CHOOSE($AP$5,INDEX('DATA ASIA'!$T$476:$AE$683,MATCH($AU$47,'DATA ASIA'!$AF$476:$AF$683,0),ROWS($S330:$S$335)),INDEX('DATA ASIA'!$T$689:$AE$943,MATCH($AU$47,'DATA ASIA'!$AF$689:$AF$943,0),ROWS($S$324:$S330))))), NA())</f>
        <v>22296</v>
      </c>
      <c r="AW58" s="140"/>
    </row>
    <row r="59" spans="3:52" x14ac:dyDescent="0.25">
      <c r="C59" s="177"/>
      <c r="E59" s="56"/>
      <c r="H59" s="57" t="s">
        <v>380</v>
      </c>
      <c r="I59" s="56"/>
      <c r="J59" s="56"/>
      <c r="K59" s="56"/>
      <c r="S59" s="140" t="s">
        <v>316</v>
      </c>
      <c r="T59" s="161" t="str" cm="1">
        <f t="array" ref="T59" xml:space="preserve"> IFERROR(CHOOSE($AP$7,CHOOSE($AP$5,TEXT(INDEX('DATA SOUTH AMERICA'!$C$224:$N$328,MATCH($U$47,'DATA SOUTH AMERICA'!$O$224:$O$328,0),ROWS($S$52:$S59)), "€ #.##0"),TEXT(INDEX('DATA SOUTH AMERICA'!$C$337:$N$465,MATCH($U$47,'DATA SOUTH AMERICA'!$O$337:$O$465,0),ROWS($S$52:$S59)), "€ #.##0")),CHOOSE($AP$5,INDEX('DATA SOUTH AMERICA'!$T$224:$AE$327,MATCH($U$47,'DATA SOUTH AMERICA'!$AF$224:$AF$328,0),ROWS($S$52:$S59)),INDEX('DATA SOUTH AMERICA'!$T$337:$AE$465,MATCH($U$47,'DATA SOUTH AMERICA'!$AF$337:$AF$465,0),ROWS($S$52:$S59)))), "")</f>
        <v>€ 5.085</v>
      </c>
      <c r="U59" s="161" cm="1">
        <f t="array" ref="U59">IFERROR(CHOOSE($AP$7,CHOOSE($AP$5,INDEX('DATA SOUTH AMERICA'!$C$224:$N$328,MATCH($U$47,'DATA SOUTH AMERICA'!$O$224:$O$328,0),ROWS($S$52:$S59)),INDEX('DATA SOUTH AMERICA'!$C$337:$N$465,MATCH($U$47,'DATA SOUTH AMERICA'!$O$337:$O$465,0),ROWS($S$52:$S59))),CHOOSE($AP$5,INDEX('DATA SOUTH AMERICA'!$T$224:$AE$327,MATCH($U$47,'DATA SOUTH AMERICA'!$AF$224:$AF$328,0),ROWS($S$52:$S59)),INDEX('DATA SOUTH AMERICA'!$T$337:$AE$465,MATCH($U$47,'DATA SOUTH AMERICA'!$AF$337:$AF$465,0),ROWS($S$52:$S59)))), "")</f>
        <v>5085</v>
      </c>
      <c r="V59" s="140" t="str">
        <v>€ 53.494</v>
      </c>
      <c r="AA59" s="140" t="s">
        <v>316</v>
      </c>
      <c r="AB59" s="161" t="str" cm="1">
        <f t="array" ref="AB59">IF($AP$11, CHOOSE($AP$7,CHOOSE($AP$5,TEXT(INDEX('DATA SOUTH AMERICA'!$C$224:$N$328,MATCH($AB$47,'DATA SOUTH AMERICA'!$O$224:$O$328,0),ROWS($S$52:$S59)), "€ #.##0"),TEXT(INDEX('DATA SOUTH AMERICA'!$C$337:$N$465,MATCH($AB$47,'DATA SOUTH AMERICA'!$O$337:$O$465,0),ROWS($S$52:$S59)), "€ #.##0")),CHOOSE($AP$5,INDEX('DATA SOUTH AMERICA'!$T$224:$AE$327,MATCH($AB$47,'DATA SOUTH AMERICA'!$AF$224:$AF$328,0),ROWS($S$52:$S59)),INDEX('DATA SOUTH AMERICA'!$T$337:$AE$465,MATCH($AB$47,'DATA SOUTH AMERICA'!$AF$337:$AF$465,0),ROWS($S$52:$S59)))), NA())</f>
        <v>€ 5.205</v>
      </c>
      <c r="AC59" s="161" cm="1">
        <f t="array" ref="AC59">IFERROR(IF($AP$11,CHOOSE($AP$7,CHOOSE($AP$5,INDEX('DATA SOUTH AMERICA'!$C$224:$N$328,MATCH($AB$47,'DATA SOUTH AMERICA'!$O$224:$O$328,0),ROWS($S$52:$S59)),INDEX('DATA SOUTH AMERICA'!$C$337:$N$465,MATCH($AB$47,'DATA SOUTH AMERICA'!$O$337:$O$465,0),ROWS($S$52:$S59))),CHOOSE($AP$5,INDEX('DATA SOUTH AMERICA'!$T$224:$AE$327,MATCH($AB$47,'DATA SOUTH AMERICA'!$AF$224:$AF$328,0),ROWS($S$52:$S59)),INDEX('DATA SOUTH AMERICA'!$T$337:$AE$465,MATCH($AB$47,'DATA SOUTH AMERICA'!$AF$337:$AF$465,0),ROWS($S$52:$S59)))), NA()), NA())</f>
        <v>5205</v>
      </c>
      <c r="AD59" s="140"/>
      <c r="AL59" s="140" t="s">
        <v>316</v>
      </c>
      <c r="AM59" s="161" t="str" cm="1">
        <f t="array" ref="AM59">IFERROR(CHOOSE($AP$4, CHOOSE($AP$7,CHOOSE($AP$5,TEXT(INDEX('DATA SOUTH AMERICA'!$C$224:$N$328,MATCH($AN$47,'DATA SOUTH AMERICA'!$O$224:$O$328,0),ROWS($S$52:$S59)), "€ #.##0"),TEXT(INDEX('DATA SOUTH AMERICA'!$C$337:$N$465,MATCH($AN$47,'DATA SOUTH AMERICA'!$O$337:$O$465,0),ROWS($S$52:$S59)), "€ #.##0")),CHOOSE($AP$5,INDEX('DATA SOUTH AMERICA'!$T$224:$AE$327,MATCH($AN$47,'DATA SOUTH AMERICA'!$AF$224:$AF$328,0),ROWS($S$52:$S59)),INDEX('DATA SOUTH AMERICA'!$T$337:$AE$465,MATCH($AN$47,'DATA SOUTH AMERICA'!$AF$337:$AF$465,0),ROWS($S$52:$S59)))), CHOOSE($AP$7,CHOOSE($AP$5,TEXT(INDEX('DATA EUROPE'!$C$201:$N$294,MATCH($AN$47,'DATA EUROPE'!$O$201:$O$294,0),ROWS($S$204:$S211)), "€ #.##0"),TEXT(INDEX('DATA EUROPE'!$C$300:$N$441,MATCH($AN$47,'DATA EUROPE'!$O$300:$O$441,0),ROWS($S$204:$S211)), "€ #.##0")),CHOOSE($AP$5,INDEX('DATA EUROPE'!$U$201:$AF$294,MATCH($AN$47,'DATA EUROPE'!$AG$201:$AG$294,0),ROWS($S$204:$S211)),INDEX('DATA EUROPE'!$U$300:$AF$441,MATCH($AN$47,'DATA EUROPE'!$AG$300:$AG$441,0),ROWS($S$204:$S211)))), CHOOSE($AP$7,CHOOSE($AP$5,TEXT(INDEX('DATA ASIA'!$C$476:$N$683,MATCH($AN$47,'DATA ASIA'!$O$476:$O$683,0),ROWS($S$324:$S331)), "€ #.##0"),TEXT(INDEX('DATA ASIA'!$C$689:$N$943,MATCH($AN$47,'DATA ASIA'!$O$689:$O$943,0),ROWS($S$324:$S331)), "€ #.##0")),CHOOSE($AP$5,INDEX('DATA ASIA'!$T$476:$AE$683,MATCH($AN$47,'DATA ASIA'!$AF$476:$AF$683,0),ROWS($S331:$S$335)),INDEX('DATA ASIA'!$T$689:$AE$943,MATCH($AN$47,'DATA ASIA'!$AF$689:$AF$943,0),ROWS($S$324:$S331))))), "")</f>
        <v>€ 5.085</v>
      </c>
      <c r="AN59" s="161" cm="1">
        <f t="array" ref="AN59">IFERROR(CHOOSE($AP$4,CHOOSE($AP$7,CHOOSE($AP$5,INDEX('DATA SOUTH AMERICA'!$C$224:$N$328,MATCH($AN$47,'DATA SOUTH AMERICA'!$O$224:$O$328,0),ROWS($S$52:$S59)),INDEX('DATA SOUTH AMERICA'!$C$337:$N$465,MATCH($AN$47,'DATA SOUTH AMERICA'!$O$337:$O$465,0),ROWS($S$52:$S59))),CHOOSE($AP$5,INDEX('DATA SOUTH AMERICA'!$T$224:$AE$327,MATCH($AN$47,'DATA SOUTH AMERICA'!$AF$224:$AF$328,0),ROWS($S$52:$S59)),INDEX('DATA SOUTH AMERICA'!$T$337:$AE$465,MATCH($AN$47,'DATA SOUTH AMERICA'!$AF$337:$AF$465,0),ROWS($S$52:$S59)))),CHOOSE($AP$7,CHOOSE($AP$5,(INDEX('DATA EUROPE'!$C$201:$N$294,MATCH($AN$47,'DATA EUROPE'!$O$201:$O$294,0),ROWS($S$204:$S211))),(INDEX('DATA EUROPE'!$C$300:$N$441,MATCH($AN$47,'DATA EUROPE'!$O$300:$O$441,0),ROWS($S$204:$S211)))),CHOOSE($AP$5,INDEX('DATA EUROPE'!$U$201:$AF$294,MATCH($AN$47,'DATA EUROPE'!$AG$201:$AG$294,0),ROWS($S$204:$S211)),INDEX('DATA EUROPE'!$U$300:$AF$441,MATCH($AN$47,'DATA EUROPE'!$AG$300:$AG$441,0),ROWS($S$204:$S211)))),CHOOSE($AP$7,CHOOSE($AP$5,(INDEX('DATA ASIA'!$C$476:$N$683,MATCH($AN$47,'DATA ASIA'!$O$476:$O$683,0),ROWS($S$324:$S331))),(INDEX('DATA ASIA'!$C$689:$N$943,MATCH($AN$47,'DATA ASIA'!$O$689:$O$943,0),ROWS($S$324:$S331)))),CHOOSE($AP$5,INDEX('DATA ASIA'!$T$476:$AE$683,MATCH($AN$47,'DATA ASIA'!$AF$476:$AF$683,0),ROWS($S331:$S$335)),INDEX('DATA ASIA'!$T$689:$AE$943,MATCH($AN$47,'DATA ASIA'!$AF$689:$AF$943,0),ROWS($S$324:$S331))))), "")</f>
        <v>5085</v>
      </c>
      <c r="AO59" s="140" t="str">
        <v>€ 53.494</v>
      </c>
      <c r="AT59" s="140" t="s">
        <v>316</v>
      </c>
      <c r="AU59" s="161" t="str" cm="1">
        <f t="array" ref="AU59">CHOOSE($AP$4, IF($AP$11, CHOOSE($AP$7,CHOOSE($AP$5,TEXT(INDEX('DATA SOUTH AMERICA'!$C$224:$N$328,MATCH($AU$47,'DATA SOUTH AMERICA'!$O$224:$O$328,0),ROWS($S$52:$S59)), "€ #.##0"),TEXT(INDEX('DATA SOUTH AMERICA'!$C$337:$N$465,MATCH($AU$47,'DATA SOUTH AMERICA'!$O$337:$O$465,0),ROWS($S$52:$S59)), "€ #.##0")),CHOOSE($AP$5,INDEX('DATA SOUTH AMERICA'!$T$224:$AE$327,MATCH($AU$47,'DATA SOUTH AMERICA'!$AF$224:$AF$328,0),ROWS($S$52:$S59)),INDEX('DATA SOUTH AMERICA'!$T$337:$AE$465,MATCH($AU$47,'DATA SOUTH AMERICA'!$AF$337:$AF$465,0),ROWS($S$52:$S59)))), NA()), CHOOSE($AP$7,CHOOSE($AP$5,TEXT(INDEX('DATA EUROPE'!$C$201:$N$294,MATCH($AU$47,'DATA EUROPE'!$O$201:$O$294,0),ROWS($S$204:$S211)), "€ #.##0"),TEXT(INDEX('DATA EUROPE'!$C$300:$N$441,MATCH($AU$47,'DATA EUROPE'!$O$300:$O$441,0),ROWS($S$204:$S211)), "€ #.##0")),CHOOSE($AP$5,INDEX('DATA EUROPE'!$U$201:$AF$294,MATCH($AU$47,'DATA EUROPE'!$AG$201:$AG$294,0),ROWS($S$204:$S211)),INDEX('DATA EUROPE'!$U$300:$AF$441,MATCH($AU$47,'DATA EUROPE'!$AG$300:$AG$441,0),ROWS($S$204:$S211)))), CHOOSE($AP$7,CHOOSE($AP$5,TEXT(INDEX('DATA ASIA'!$C$476:$N$683,MATCH($AU$47,'DATA ASIA'!$O$476:$O$683,0),ROWS($S$324:$S331)), "€ #.##0"),TEXT(INDEX('DATA ASIA'!$C$689:$N$943,MATCH($AU$47,'DATA ASIA'!$O$689:$O$943,0),ROWS($S$324:$S331)), "€ #.##0")),CHOOSE($AP$5,INDEX('DATA ASIA'!$T$476:$AE$683,MATCH($AU$47,'DATA ASIA'!$AF$476:$AF$683,0),ROWS($S331:$S$335)),INDEX('DATA ASIA'!$T$689:$AE$943,MATCH($AU$47,'DATA ASIA'!$AF$689:$AF$943,0),ROWS($S$324:$S331)))))</f>
        <v>€ 5.205</v>
      </c>
      <c r="AV59" s="161" cm="1">
        <f t="array" ref="AV59">IF($AP$11,CHOOSE($AP$4, IF($AP$11,CHOOSE($AP$7,CHOOSE($AP$5,INDEX('DATA SOUTH AMERICA'!$C$224:$N$328,MATCH($AU$47,'DATA SOUTH AMERICA'!$O$224:$O$328,0),ROWS($S$52:$S59)),INDEX('DATA SOUTH AMERICA'!$C$337:$N$465,MATCH($AU$47,'DATA SOUTH AMERICA'!$O$337:$O$465,0),ROWS($S$52:$S59))),CHOOSE($AP$5,INDEX('DATA SOUTH AMERICA'!$T$224:$AE$327,MATCH($AU$47,'DATA SOUTH AMERICA'!$AF$224:$AF$328,0),ROWS($S$52:$S59)),INDEX('DATA SOUTH AMERICA'!$T$337:$AE$465,MATCH($AU$47,'DATA SOUTH AMERICA'!$AF$337:$AF$465,0),ROWS($S$52:$S59)))), NA()), CHOOSE($AP$7,CHOOSE($AP$5,(INDEX('DATA EUROPE'!$C$201:$N$294,MATCH($AU$47,'DATA EUROPE'!$O$201:$O$294,0),ROWS($S$204:$S211))),(INDEX('DATA EUROPE'!$C$300:$N$441,MATCH($AU$47,'DATA EUROPE'!$O$300:$O$441,0),ROWS($S$204:$S211)))),CHOOSE($AP$5,INDEX('DATA EUROPE'!$U$201:$AF$294,MATCH($AU$47,'DATA EUROPE'!$AG$201:$AG$294,0),ROWS($S$204:$S211)),INDEX('DATA EUROPE'!$U$300:$AF$441,MATCH($AU$47,'DATA EUROPE'!$AG$300:$AG$441,0),ROWS($S$204:$S211)))), CHOOSE($AP$7,CHOOSE($AP$5,(INDEX('DATA ASIA'!$C$476:$N$683,MATCH($AU$47,'DATA ASIA'!$O$476:$O$683,0),ROWS($S$324:$S331))),(INDEX('DATA ASIA'!$C$689:$N$943,MATCH($AU$47,'DATA ASIA'!$O$689:$O$943,0),ROWS($S$324:$S331)))),CHOOSE($AP$5,INDEX('DATA ASIA'!$T$476:$AE$683,MATCH($AU$47,'DATA ASIA'!$AF$476:$AF$683,0),ROWS($S331:$S$335)),INDEX('DATA ASIA'!$T$689:$AE$943,MATCH($AU$47,'DATA ASIA'!$AF$689:$AF$943,0),ROWS($S$324:$S331))))), NA())</f>
        <v>5205</v>
      </c>
      <c r="AW59" s="140"/>
    </row>
    <row r="60" spans="3:52" x14ac:dyDescent="0.25">
      <c r="C60" s="177"/>
      <c r="E60" s="56"/>
      <c r="H60" s="57" t="s">
        <v>372</v>
      </c>
      <c r="I60" s="56"/>
      <c r="J60" s="56"/>
      <c r="K60" s="56"/>
      <c r="S60" s="140" t="s">
        <v>317</v>
      </c>
      <c r="T60" s="161" t="str" cm="1">
        <f t="array" ref="T60" xml:space="preserve"> IFERROR(CHOOSE($AP$7,CHOOSE($AP$5,TEXT(INDEX('DATA SOUTH AMERICA'!$C$224:$N$328,MATCH($U$47,'DATA SOUTH AMERICA'!$O$224:$O$328,0),ROWS($S$52:$S60)), "€ #.##0"),TEXT(INDEX('DATA SOUTH AMERICA'!$C$337:$N$465,MATCH($U$47,'DATA SOUTH AMERICA'!$O$337:$O$465,0),ROWS($S$52:$S60)), "€ #.##0")),CHOOSE($AP$5,INDEX('DATA SOUTH AMERICA'!$T$224:$AE$327,MATCH($U$47,'DATA SOUTH AMERICA'!$AF$224:$AF$328,0),ROWS($S$52:$S60)),INDEX('DATA SOUTH AMERICA'!$T$337:$AE$465,MATCH($U$47,'DATA SOUTH AMERICA'!$AF$337:$AF$465,0),ROWS($S$52:$S60)))), "")</f>
        <v>€ 4.713</v>
      </c>
      <c r="U60" s="161" cm="1">
        <f t="array" ref="U60">IFERROR(CHOOSE($AP$7,CHOOSE($AP$5,INDEX('DATA SOUTH AMERICA'!$C$224:$N$328,MATCH($U$47,'DATA SOUTH AMERICA'!$O$224:$O$328,0),ROWS($S$52:$S60)),INDEX('DATA SOUTH AMERICA'!$C$337:$N$465,MATCH($U$47,'DATA SOUTH AMERICA'!$O$337:$O$465,0),ROWS($S$52:$S60))),CHOOSE($AP$5,INDEX('DATA SOUTH AMERICA'!$T$224:$AE$327,MATCH($U$47,'DATA SOUTH AMERICA'!$AF$224:$AF$328,0),ROWS($S$52:$S60)),INDEX('DATA SOUTH AMERICA'!$T$337:$AE$465,MATCH($U$47,'DATA SOUTH AMERICA'!$AF$337:$AF$465,0),ROWS($S$52:$S60)))), "")</f>
        <v>4713</v>
      </c>
      <c r="V60" s="140" t="str">
        <v>€ 53.494</v>
      </c>
      <c r="AA60" s="140" t="s">
        <v>317</v>
      </c>
      <c r="AB60" s="161" t="str" cm="1">
        <f t="array" ref="AB60">IF($AP$11, CHOOSE($AP$7,CHOOSE($AP$5,TEXT(INDEX('DATA SOUTH AMERICA'!$C$224:$N$328,MATCH($AB$47,'DATA SOUTH AMERICA'!$O$224:$O$328,0),ROWS($S$52:$S60)), "€ #.##0"),TEXT(INDEX('DATA SOUTH AMERICA'!$C$337:$N$465,MATCH($AB$47,'DATA SOUTH AMERICA'!$O$337:$O$465,0),ROWS($S$52:$S60)), "€ #.##0")),CHOOSE($AP$5,INDEX('DATA SOUTH AMERICA'!$T$224:$AE$327,MATCH($AB$47,'DATA SOUTH AMERICA'!$AF$224:$AF$328,0),ROWS($S$52:$S60)),INDEX('DATA SOUTH AMERICA'!$T$337:$AE$465,MATCH($AB$47,'DATA SOUTH AMERICA'!$AF$337:$AF$465,0),ROWS($S$52:$S60)))), NA())</f>
        <v>€ 273</v>
      </c>
      <c r="AC60" s="161" cm="1">
        <f t="array" ref="AC60">IFERROR(IF($AP$11,CHOOSE($AP$7,CHOOSE($AP$5,INDEX('DATA SOUTH AMERICA'!$C$224:$N$328,MATCH($AB$47,'DATA SOUTH AMERICA'!$O$224:$O$328,0),ROWS($S$52:$S60)),INDEX('DATA SOUTH AMERICA'!$C$337:$N$465,MATCH($AB$47,'DATA SOUTH AMERICA'!$O$337:$O$465,0),ROWS($S$52:$S60))),CHOOSE($AP$5,INDEX('DATA SOUTH AMERICA'!$T$224:$AE$327,MATCH($AB$47,'DATA SOUTH AMERICA'!$AF$224:$AF$328,0),ROWS($S$52:$S60)),INDEX('DATA SOUTH AMERICA'!$T$337:$AE$465,MATCH($AB$47,'DATA SOUTH AMERICA'!$AF$337:$AF$465,0),ROWS($S$52:$S60)))), NA()), NA())</f>
        <v>273</v>
      </c>
      <c r="AD60" s="140"/>
      <c r="AL60" s="140" t="s">
        <v>317</v>
      </c>
      <c r="AM60" s="161" t="str" cm="1">
        <f t="array" ref="AM60">IFERROR(CHOOSE($AP$4, CHOOSE($AP$7,CHOOSE($AP$5,TEXT(INDEX('DATA SOUTH AMERICA'!$C$224:$N$328,MATCH($AN$47,'DATA SOUTH AMERICA'!$O$224:$O$328,0),ROWS($S$52:$S60)), "€ #.##0"),TEXT(INDEX('DATA SOUTH AMERICA'!$C$337:$N$465,MATCH($AN$47,'DATA SOUTH AMERICA'!$O$337:$O$465,0),ROWS($S$52:$S60)), "€ #.##0")),CHOOSE($AP$5,INDEX('DATA SOUTH AMERICA'!$T$224:$AE$327,MATCH($AN$47,'DATA SOUTH AMERICA'!$AF$224:$AF$328,0),ROWS($S$52:$S60)),INDEX('DATA SOUTH AMERICA'!$T$337:$AE$465,MATCH($AN$47,'DATA SOUTH AMERICA'!$AF$337:$AF$465,0),ROWS($S$52:$S60)))), CHOOSE($AP$7,CHOOSE($AP$5,TEXT(INDEX('DATA EUROPE'!$C$201:$N$294,MATCH($AN$47,'DATA EUROPE'!$O$201:$O$294,0),ROWS($S$204:$S212)), "€ #.##0"),TEXT(INDEX('DATA EUROPE'!$C$300:$N$441,MATCH($AN$47,'DATA EUROPE'!$O$300:$O$441,0),ROWS($S$204:$S212)), "€ #.##0")),CHOOSE($AP$5,INDEX('DATA EUROPE'!$U$201:$AF$294,MATCH($AN$47,'DATA EUROPE'!$AG$201:$AG$294,0),ROWS($S$204:$S212)),INDEX('DATA EUROPE'!$U$300:$AF$441,MATCH($AN$47,'DATA EUROPE'!$AG$300:$AG$441,0),ROWS($S$204:$S212)))), CHOOSE($AP$7,CHOOSE($AP$5,TEXT(INDEX('DATA ASIA'!$C$476:$N$683,MATCH($AN$47,'DATA ASIA'!$O$476:$O$683,0),ROWS($S$324:$S332)), "€ #.##0"),TEXT(INDEX('DATA ASIA'!$C$689:$N$943,MATCH($AN$47,'DATA ASIA'!$O$689:$O$943,0),ROWS($S$324:$S332)), "€ #.##0")),CHOOSE($AP$5,INDEX('DATA ASIA'!$T$476:$AE$683,MATCH($AN$47,'DATA ASIA'!$AF$476:$AF$683,0),ROWS($S332:$S$335)),INDEX('DATA ASIA'!$T$689:$AE$943,MATCH($AN$47,'DATA ASIA'!$AF$689:$AF$943,0),ROWS($S$324:$S332))))), "")</f>
        <v>€ 4.713</v>
      </c>
      <c r="AN60" s="161" cm="1">
        <f t="array" ref="AN60">IFERROR(CHOOSE($AP$4,CHOOSE($AP$7,CHOOSE($AP$5,INDEX('DATA SOUTH AMERICA'!$C$224:$N$328,MATCH($AN$47,'DATA SOUTH AMERICA'!$O$224:$O$328,0),ROWS($S$52:$S60)),INDEX('DATA SOUTH AMERICA'!$C$337:$N$465,MATCH($AN$47,'DATA SOUTH AMERICA'!$O$337:$O$465,0),ROWS($S$52:$S60))),CHOOSE($AP$5,INDEX('DATA SOUTH AMERICA'!$T$224:$AE$327,MATCH($AN$47,'DATA SOUTH AMERICA'!$AF$224:$AF$328,0),ROWS($S$52:$S60)),INDEX('DATA SOUTH AMERICA'!$T$337:$AE$465,MATCH($AN$47,'DATA SOUTH AMERICA'!$AF$337:$AF$465,0),ROWS($S$52:$S60)))),CHOOSE($AP$7,CHOOSE($AP$5,(INDEX('DATA EUROPE'!$C$201:$N$294,MATCH($AN$47,'DATA EUROPE'!$O$201:$O$294,0),ROWS($S$204:$S212))),(INDEX('DATA EUROPE'!$C$300:$N$441,MATCH($AN$47,'DATA EUROPE'!$O$300:$O$441,0),ROWS($S$204:$S212)))),CHOOSE($AP$5,INDEX('DATA EUROPE'!$U$201:$AF$294,MATCH($AN$47,'DATA EUROPE'!$AG$201:$AG$294,0),ROWS($S$204:$S212)),INDEX('DATA EUROPE'!$U$300:$AF$441,MATCH($AN$47,'DATA EUROPE'!$AG$300:$AG$441,0),ROWS($S$204:$S212)))),CHOOSE($AP$7,CHOOSE($AP$5,(INDEX('DATA ASIA'!$C$476:$N$683,MATCH($AN$47,'DATA ASIA'!$O$476:$O$683,0),ROWS($S$324:$S332))),(INDEX('DATA ASIA'!$C$689:$N$943,MATCH($AN$47,'DATA ASIA'!$O$689:$O$943,0),ROWS($S$324:$S332)))),CHOOSE($AP$5,INDEX('DATA ASIA'!$T$476:$AE$683,MATCH($AN$47,'DATA ASIA'!$AF$476:$AF$683,0),ROWS($S332:$S$335)),INDEX('DATA ASIA'!$T$689:$AE$943,MATCH($AN$47,'DATA ASIA'!$AF$689:$AF$943,0),ROWS($S$324:$S332))))), "")</f>
        <v>4713</v>
      </c>
      <c r="AO60" s="140" t="str">
        <v>€ 53.494</v>
      </c>
      <c r="AT60" s="140" t="s">
        <v>317</v>
      </c>
      <c r="AU60" s="161" t="str" cm="1">
        <f t="array" ref="AU60">CHOOSE($AP$4, IF($AP$11, CHOOSE($AP$7,CHOOSE($AP$5,TEXT(INDEX('DATA SOUTH AMERICA'!$C$224:$N$328,MATCH($AU$47,'DATA SOUTH AMERICA'!$O$224:$O$328,0),ROWS($S$52:$S60)), "€ #.##0"),TEXT(INDEX('DATA SOUTH AMERICA'!$C$337:$N$465,MATCH($AU$47,'DATA SOUTH AMERICA'!$O$337:$O$465,0),ROWS($S$52:$S60)), "€ #.##0")),CHOOSE($AP$5,INDEX('DATA SOUTH AMERICA'!$T$224:$AE$327,MATCH($AU$47,'DATA SOUTH AMERICA'!$AF$224:$AF$328,0),ROWS($S$52:$S60)),INDEX('DATA SOUTH AMERICA'!$T$337:$AE$465,MATCH($AU$47,'DATA SOUTH AMERICA'!$AF$337:$AF$465,0),ROWS($S$52:$S60)))), NA()), CHOOSE($AP$7,CHOOSE($AP$5,TEXT(INDEX('DATA EUROPE'!$C$201:$N$294,MATCH($AU$47,'DATA EUROPE'!$O$201:$O$294,0),ROWS($S$204:$S212)), "€ #.##0"),TEXT(INDEX('DATA EUROPE'!$C$300:$N$441,MATCH($AU$47,'DATA EUROPE'!$O$300:$O$441,0),ROWS($S$204:$S212)), "€ #.##0")),CHOOSE($AP$5,INDEX('DATA EUROPE'!$U$201:$AF$294,MATCH($AU$47,'DATA EUROPE'!$AG$201:$AG$294,0),ROWS($S$204:$S212)),INDEX('DATA EUROPE'!$U$300:$AF$441,MATCH($AU$47,'DATA EUROPE'!$AG$300:$AG$441,0),ROWS($S$204:$S212)))), CHOOSE($AP$7,CHOOSE($AP$5,TEXT(INDEX('DATA ASIA'!$C$476:$N$683,MATCH($AU$47,'DATA ASIA'!$O$476:$O$683,0),ROWS($S$324:$S332)), "€ #.##0"),TEXT(INDEX('DATA ASIA'!$C$689:$N$943,MATCH($AU$47,'DATA ASIA'!$O$689:$O$943,0),ROWS($S$324:$S332)), "€ #.##0")),CHOOSE($AP$5,INDEX('DATA ASIA'!$T$476:$AE$683,MATCH($AU$47,'DATA ASIA'!$AF$476:$AF$683,0),ROWS($S332:$S$335)),INDEX('DATA ASIA'!$T$689:$AE$943,MATCH($AU$47,'DATA ASIA'!$AF$689:$AF$943,0),ROWS($S$324:$S332)))))</f>
        <v>€ 273</v>
      </c>
      <c r="AV60" s="161" cm="1">
        <f t="array" ref="AV60">IF($AP$11,CHOOSE($AP$4, IF($AP$11,CHOOSE($AP$7,CHOOSE($AP$5,INDEX('DATA SOUTH AMERICA'!$C$224:$N$328,MATCH($AU$47,'DATA SOUTH AMERICA'!$O$224:$O$328,0),ROWS($S$52:$S60)),INDEX('DATA SOUTH AMERICA'!$C$337:$N$465,MATCH($AU$47,'DATA SOUTH AMERICA'!$O$337:$O$465,0),ROWS($S$52:$S60))),CHOOSE($AP$5,INDEX('DATA SOUTH AMERICA'!$T$224:$AE$327,MATCH($AU$47,'DATA SOUTH AMERICA'!$AF$224:$AF$328,0),ROWS($S$52:$S60)),INDEX('DATA SOUTH AMERICA'!$T$337:$AE$465,MATCH($AU$47,'DATA SOUTH AMERICA'!$AF$337:$AF$465,0),ROWS($S$52:$S60)))), NA()), CHOOSE($AP$7,CHOOSE($AP$5,(INDEX('DATA EUROPE'!$C$201:$N$294,MATCH($AU$47,'DATA EUROPE'!$O$201:$O$294,0),ROWS($S$204:$S212))),(INDEX('DATA EUROPE'!$C$300:$N$441,MATCH($AU$47,'DATA EUROPE'!$O$300:$O$441,0),ROWS($S$204:$S212)))),CHOOSE($AP$5,INDEX('DATA EUROPE'!$U$201:$AF$294,MATCH($AU$47,'DATA EUROPE'!$AG$201:$AG$294,0),ROWS($S$204:$S212)),INDEX('DATA EUROPE'!$U$300:$AF$441,MATCH($AU$47,'DATA EUROPE'!$AG$300:$AG$441,0),ROWS($S$204:$S212)))), CHOOSE($AP$7,CHOOSE($AP$5,(INDEX('DATA ASIA'!$C$476:$N$683,MATCH($AU$47,'DATA ASIA'!$O$476:$O$683,0),ROWS($S$324:$S332))),(INDEX('DATA ASIA'!$C$689:$N$943,MATCH($AU$47,'DATA ASIA'!$O$689:$O$943,0),ROWS($S$324:$S332)))),CHOOSE($AP$5,INDEX('DATA ASIA'!$T$476:$AE$683,MATCH($AU$47,'DATA ASIA'!$AF$476:$AF$683,0),ROWS($S332:$S$335)),INDEX('DATA ASIA'!$T$689:$AE$943,MATCH($AU$47,'DATA ASIA'!$AF$689:$AF$943,0),ROWS($S$324:$S332))))), NA())</f>
        <v>273</v>
      </c>
      <c r="AW60" s="140"/>
    </row>
    <row r="61" spans="3:52" x14ac:dyDescent="0.25">
      <c r="C61" s="177"/>
      <c r="E61" s="56"/>
      <c r="H61" s="57" t="s">
        <v>384</v>
      </c>
      <c r="I61" s="56"/>
      <c r="J61" s="56"/>
      <c r="K61" s="56"/>
      <c r="S61" s="140" t="s">
        <v>318</v>
      </c>
      <c r="T61" s="161" t="str" cm="1">
        <f t="array" ref="T61" xml:space="preserve"> IFERROR(CHOOSE($AP$7,CHOOSE($AP$5,TEXT(INDEX('DATA SOUTH AMERICA'!$C$224:$N$328,MATCH($U$47,'DATA SOUTH AMERICA'!$O$224:$O$328,0),ROWS($S$52:$S61)), "€ #.##0"),TEXT(INDEX('DATA SOUTH AMERICA'!$C$337:$N$465,MATCH($U$47,'DATA SOUTH AMERICA'!$O$337:$O$465,0),ROWS($S$52:$S61)), "€ #.##0")),CHOOSE($AP$5,INDEX('DATA SOUTH AMERICA'!$T$224:$AE$327,MATCH($U$47,'DATA SOUTH AMERICA'!$AF$224:$AF$328,0),ROWS($S$52:$S61)),INDEX('DATA SOUTH AMERICA'!$T$337:$AE$465,MATCH($U$47,'DATA SOUTH AMERICA'!$AF$337:$AF$465,0),ROWS($S$52:$S61)))), "")</f>
        <v>€ 4.995</v>
      </c>
      <c r="U61" s="161" cm="1">
        <f t="array" ref="U61">IFERROR(CHOOSE($AP$7,CHOOSE($AP$5,INDEX('DATA SOUTH AMERICA'!$C$224:$N$328,MATCH($U$47,'DATA SOUTH AMERICA'!$O$224:$O$328,0),ROWS($S$52:$S61)),INDEX('DATA SOUTH AMERICA'!$C$337:$N$465,MATCH($U$47,'DATA SOUTH AMERICA'!$O$337:$O$465,0),ROWS($S$52:$S61))),CHOOSE($AP$5,INDEX('DATA SOUTH AMERICA'!$T$224:$AE$327,MATCH($U$47,'DATA SOUTH AMERICA'!$AF$224:$AF$328,0),ROWS($S$52:$S61)),INDEX('DATA SOUTH AMERICA'!$T$337:$AE$465,MATCH($U$47,'DATA SOUTH AMERICA'!$AF$337:$AF$465,0),ROWS($S$52:$S61)))), "")</f>
        <v>4995</v>
      </c>
      <c r="V61" s="140" t="str">
        <v>€ 53.494</v>
      </c>
      <c r="AA61" s="140" t="s">
        <v>318</v>
      </c>
      <c r="AB61" s="161" t="str" cm="1">
        <f t="array" ref="AB61">IF($AP$11, CHOOSE($AP$7,CHOOSE($AP$5,TEXT(INDEX('DATA SOUTH AMERICA'!$C$224:$N$328,MATCH($AB$47,'DATA SOUTH AMERICA'!$O$224:$O$328,0),ROWS($S$52:$S61)), "€ #.##0"),TEXT(INDEX('DATA SOUTH AMERICA'!$C$337:$N$465,MATCH($AB$47,'DATA SOUTH AMERICA'!$O$337:$O$465,0),ROWS($S$52:$S61)), "€ #.##0")),CHOOSE($AP$5,INDEX('DATA SOUTH AMERICA'!$T$224:$AE$327,MATCH($AB$47,'DATA SOUTH AMERICA'!$AF$224:$AF$328,0),ROWS($S$52:$S61)),INDEX('DATA SOUTH AMERICA'!$T$337:$AE$465,MATCH($AB$47,'DATA SOUTH AMERICA'!$AF$337:$AF$465,0),ROWS($S$52:$S61)))), NA())</f>
        <v>€ 148</v>
      </c>
      <c r="AC61" s="161" cm="1">
        <f t="array" ref="AC61">IFERROR(IF($AP$11,CHOOSE($AP$7,CHOOSE($AP$5,INDEX('DATA SOUTH AMERICA'!$C$224:$N$328,MATCH($AB$47,'DATA SOUTH AMERICA'!$O$224:$O$328,0),ROWS($S$52:$S61)),INDEX('DATA SOUTH AMERICA'!$C$337:$N$465,MATCH($AB$47,'DATA SOUTH AMERICA'!$O$337:$O$465,0),ROWS($S$52:$S61))),CHOOSE($AP$5,INDEX('DATA SOUTH AMERICA'!$T$224:$AE$327,MATCH($AB$47,'DATA SOUTH AMERICA'!$AF$224:$AF$328,0),ROWS($S$52:$S61)),INDEX('DATA SOUTH AMERICA'!$T$337:$AE$465,MATCH($AB$47,'DATA SOUTH AMERICA'!$AF$337:$AF$465,0),ROWS($S$52:$S61)))), NA()), NA())</f>
        <v>148</v>
      </c>
      <c r="AD61" s="140"/>
      <c r="AL61" s="140" t="s">
        <v>318</v>
      </c>
      <c r="AM61" s="161" t="str" cm="1">
        <f t="array" ref="AM61">IFERROR(CHOOSE($AP$4, CHOOSE($AP$7,CHOOSE($AP$5,TEXT(INDEX('DATA SOUTH AMERICA'!$C$224:$N$328,MATCH($AN$47,'DATA SOUTH AMERICA'!$O$224:$O$328,0),ROWS($S$52:$S61)), "€ #.##0"),TEXT(INDEX('DATA SOUTH AMERICA'!$C$337:$N$465,MATCH($AN$47,'DATA SOUTH AMERICA'!$O$337:$O$465,0),ROWS($S$52:$S61)), "€ #.##0")),CHOOSE($AP$5,INDEX('DATA SOUTH AMERICA'!$T$224:$AE$327,MATCH($AN$47,'DATA SOUTH AMERICA'!$AF$224:$AF$328,0),ROWS($S$52:$S61)),INDEX('DATA SOUTH AMERICA'!$T$337:$AE$465,MATCH($AN$47,'DATA SOUTH AMERICA'!$AF$337:$AF$465,0),ROWS($S$52:$S61)))), CHOOSE($AP$7,CHOOSE($AP$5,TEXT(INDEX('DATA EUROPE'!$C$201:$N$294,MATCH($AN$47,'DATA EUROPE'!$O$201:$O$294,0),ROWS($S$204:$S213)), "€ #.##0"),TEXT(INDEX('DATA EUROPE'!$C$300:$N$441,MATCH($AN$47,'DATA EUROPE'!$O$300:$O$441,0),ROWS($S$204:$S213)), "€ #.##0")),CHOOSE($AP$5,INDEX('DATA EUROPE'!$U$201:$AF$294,MATCH($AN$47,'DATA EUROPE'!$AG$201:$AG$294,0),ROWS($S$204:$S213)),INDEX('DATA EUROPE'!$U$300:$AF$441,MATCH($AN$47,'DATA EUROPE'!$AG$300:$AG$441,0),ROWS($S$204:$S213)))), CHOOSE($AP$7,CHOOSE($AP$5,TEXT(INDEX('DATA ASIA'!$C$476:$N$683,MATCH($AN$47,'DATA ASIA'!$O$476:$O$683,0),ROWS($S$324:$S333)), "€ #.##0"),TEXT(INDEX('DATA ASIA'!$C$689:$N$943,MATCH($AN$47,'DATA ASIA'!$O$689:$O$943,0),ROWS($S$324:$S333)), "€ #.##0")),CHOOSE($AP$5,INDEX('DATA ASIA'!$T$476:$AE$683,MATCH($AN$47,'DATA ASIA'!$AF$476:$AF$683,0),ROWS($S333:$S$335)),INDEX('DATA ASIA'!$T$689:$AE$943,MATCH($AN$47,'DATA ASIA'!$AF$689:$AF$943,0),ROWS($S$324:$S333))))), "")</f>
        <v>€ 4.995</v>
      </c>
      <c r="AN61" s="161" cm="1">
        <f t="array" ref="AN61">IFERROR(CHOOSE($AP$4,CHOOSE($AP$7,CHOOSE($AP$5,INDEX('DATA SOUTH AMERICA'!$C$224:$N$328,MATCH($AN$47,'DATA SOUTH AMERICA'!$O$224:$O$328,0),ROWS($S$52:$S61)),INDEX('DATA SOUTH AMERICA'!$C$337:$N$465,MATCH($AN$47,'DATA SOUTH AMERICA'!$O$337:$O$465,0),ROWS($S$52:$S61))),CHOOSE($AP$5,INDEX('DATA SOUTH AMERICA'!$T$224:$AE$327,MATCH($AN$47,'DATA SOUTH AMERICA'!$AF$224:$AF$328,0),ROWS($S$52:$S61)),INDEX('DATA SOUTH AMERICA'!$T$337:$AE$465,MATCH($AN$47,'DATA SOUTH AMERICA'!$AF$337:$AF$465,0),ROWS($S$52:$S61)))),CHOOSE($AP$7,CHOOSE($AP$5,(INDEX('DATA EUROPE'!$C$201:$N$294,MATCH($AN$47,'DATA EUROPE'!$O$201:$O$294,0),ROWS($S$204:$S213))),(INDEX('DATA EUROPE'!$C$300:$N$441,MATCH($AN$47,'DATA EUROPE'!$O$300:$O$441,0),ROWS($S$204:$S213)))),CHOOSE($AP$5,INDEX('DATA EUROPE'!$U$201:$AF$294,MATCH($AN$47,'DATA EUROPE'!$AG$201:$AG$294,0),ROWS($S$204:$S213)),INDEX('DATA EUROPE'!$U$300:$AF$441,MATCH($AN$47,'DATA EUROPE'!$AG$300:$AG$441,0),ROWS($S$204:$S213)))),CHOOSE($AP$7,CHOOSE($AP$5,(INDEX('DATA ASIA'!$C$476:$N$683,MATCH($AN$47,'DATA ASIA'!$O$476:$O$683,0),ROWS($S$324:$S333))),(INDEX('DATA ASIA'!$C$689:$N$943,MATCH($AN$47,'DATA ASIA'!$O$689:$O$943,0),ROWS($S$324:$S333)))),CHOOSE($AP$5,INDEX('DATA ASIA'!$T$476:$AE$683,MATCH($AN$47,'DATA ASIA'!$AF$476:$AF$683,0),ROWS($S333:$S$335)),INDEX('DATA ASIA'!$T$689:$AE$943,MATCH($AN$47,'DATA ASIA'!$AF$689:$AF$943,0),ROWS($S$324:$S333))))), "")</f>
        <v>4995</v>
      </c>
      <c r="AO61" s="140" t="str">
        <v>€ 53.494</v>
      </c>
      <c r="AT61" s="140" t="s">
        <v>318</v>
      </c>
      <c r="AU61" s="161" t="str" cm="1">
        <f t="array" ref="AU61">CHOOSE($AP$4, IF($AP$11, CHOOSE($AP$7,CHOOSE($AP$5,TEXT(INDEX('DATA SOUTH AMERICA'!$C$224:$N$328,MATCH($AU$47,'DATA SOUTH AMERICA'!$O$224:$O$328,0),ROWS($S$52:$S61)), "€ #.##0"),TEXT(INDEX('DATA SOUTH AMERICA'!$C$337:$N$465,MATCH($AU$47,'DATA SOUTH AMERICA'!$O$337:$O$465,0),ROWS($S$52:$S61)), "€ #.##0")),CHOOSE($AP$5,INDEX('DATA SOUTH AMERICA'!$T$224:$AE$327,MATCH($AU$47,'DATA SOUTH AMERICA'!$AF$224:$AF$328,0),ROWS($S$52:$S61)),INDEX('DATA SOUTH AMERICA'!$T$337:$AE$465,MATCH($AU$47,'DATA SOUTH AMERICA'!$AF$337:$AF$465,0),ROWS($S$52:$S61)))), NA()), CHOOSE($AP$7,CHOOSE($AP$5,TEXT(INDEX('DATA EUROPE'!$C$201:$N$294,MATCH($AU$47,'DATA EUROPE'!$O$201:$O$294,0),ROWS($S$204:$S213)), "€ #.##0"),TEXT(INDEX('DATA EUROPE'!$C$300:$N$441,MATCH($AU$47,'DATA EUROPE'!$O$300:$O$441,0),ROWS($S$204:$S213)), "€ #.##0")),CHOOSE($AP$5,INDEX('DATA EUROPE'!$U$201:$AF$294,MATCH($AU$47,'DATA EUROPE'!$AG$201:$AG$294,0),ROWS($S$204:$S213)),INDEX('DATA EUROPE'!$U$300:$AF$441,MATCH($AU$47,'DATA EUROPE'!$AG$300:$AG$441,0),ROWS($S$204:$S213)))), CHOOSE($AP$7,CHOOSE($AP$5,TEXT(INDEX('DATA ASIA'!$C$476:$N$683,MATCH($AU$47,'DATA ASIA'!$O$476:$O$683,0),ROWS($S$324:$S333)), "€ #.##0"),TEXT(INDEX('DATA ASIA'!$C$689:$N$943,MATCH($AU$47,'DATA ASIA'!$O$689:$O$943,0),ROWS($S$324:$S333)), "€ #.##0")),CHOOSE($AP$5,INDEX('DATA ASIA'!$T$476:$AE$683,MATCH($AU$47,'DATA ASIA'!$AF$476:$AF$683,0),ROWS($S333:$S$335)),INDEX('DATA ASIA'!$T$689:$AE$943,MATCH($AU$47,'DATA ASIA'!$AF$689:$AF$943,0),ROWS($S$324:$S333)))))</f>
        <v>€ 148</v>
      </c>
      <c r="AV61" s="161" cm="1">
        <f t="array" ref="AV61">IF($AP$11,CHOOSE($AP$4, IF($AP$11,CHOOSE($AP$7,CHOOSE($AP$5,INDEX('DATA SOUTH AMERICA'!$C$224:$N$328,MATCH($AU$47,'DATA SOUTH AMERICA'!$O$224:$O$328,0),ROWS($S$52:$S61)),INDEX('DATA SOUTH AMERICA'!$C$337:$N$465,MATCH($AU$47,'DATA SOUTH AMERICA'!$O$337:$O$465,0),ROWS($S$52:$S61))),CHOOSE($AP$5,INDEX('DATA SOUTH AMERICA'!$T$224:$AE$327,MATCH($AU$47,'DATA SOUTH AMERICA'!$AF$224:$AF$328,0),ROWS($S$52:$S61)),INDEX('DATA SOUTH AMERICA'!$T$337:$AE$465,MATCH($AU$47,'DATA SOUTH AMERICA'!$AF$337:$AF$465,0),ROWS($S$52:$S61)))), NA()), CHOOSE($AP$7,CHOOSE($AP$5,(INDEX('DATA EUROPE'!$C$201:$N$294,MATCH($AU$47,'DATA EUROPE'!$O$201:$O$294,0),ROWS($S$204:$S213))),(INDEX('DATA EUROPE'!$C$300:$N$441,MATCH($AU$47,'DATA EUROPE'!$O$300:$O$441,0),ROWS($S$204:$S213)))),CHOOSE($AP$5,INDEX('DATA EUROPE'!$U$201:$AF$294,MATCH($AU$47,'DATA EUROPE'!$AG$201:$AG$294,0),ROWS($S$204:$S213)),INDEX('DATA EUROPE'!$U$300:$AF$441,MATCH($AU$47,'DATA EUROPE'!$AG$300:$AG$441,0),ROWS($S$204:$S213)))), CHOOSE($AP$7,CHOOSE($AP$5,(INDEX('DATA ASIA'!$C$476:$N$683,MATCH($AU$47,'DATA ASIA'!$O$476:$O$683,0),ROWS($S$324:$S333))),(INDEX('DATA ASIA'!$C$689:$N$943,MATCH($AU$47,'DATA ASIA'!$O$689:$O$943,0),ROWS($S$324:$S333)))),CHOOSE($AP$5,INDEX('DATA ASIA'!$T$476:$AE$683,MATCH($AU$47,'DATA ASIA'!$AF$476:$AF$683,0),ROWS($S333:$S$335)),INDEX('DATA ASIA'!$T$689:$AE$943,MATCH($AU$47,'DATA ASIA'!$AF$689:$AF$943,0),ROWS($S$324:$S333))))), NA())</f>
        <v>148</v>
      </c>
      <c r="AW61" s="140"/>
    </row>
    <row r="62" spans="3:52" x14ac:dyDescent="0.25">
      <c r="C62" s="177"/>
      <c r="E62" s="56"/>
      <c r="H62" s="57" t="s">
        <v>385</v>
      </c>
      <c r="I62" s="56"/>
      <c r="J62" s="56"/>
      <c r="K62" s="56"/>
      <c r="S62" s="140" t="s">
        <v>319</v>
      </c>
      <c r="T62" s="161" t="str" cm="1">
        <f t="array" ref="T62" xml:space="preserve"> IFERROR(CHOOSE($AP$7,CHOOSE($AP$5,TEXT(INDEX('DATA SOUTH AMERICA'!$C$224:$N$328,MATCH($U$47,'DATA SOUTH AMERICA'!$O$224:$O$328,0),ROWS($S$52:$S62)), "€ #.##0"),TEXT(INDEX('DATA SOUTH AMERICA'!$C$337:$N$465,MATCH($U$47,'DATA SOUTH AMERICA'!$O$337:$O$465,0),ROWS($S$52:$S62)), "€ #.##0")),CHOOSE($AP$5,INDEX('DATA SOUTH AMERICA'!$T$224:$AE$327,MATCH($U$47,'DATA SOUTH AMERICA'!$AF$224:$AF$328,0),ROWS($S$52:$S62)),INDEX('DATA SOUTH AMERICA'!$T$337:$AE$465,MATCH($U$47,'DATA SOUTH AMERICA'!$AF$337:$AF$465,0),ROWS($S$52:$S62)))), "")</f>
        <v>€ 3.090</v>
      </c>
      <c r="U62" s="161" cm="1">
        <f t="array" ref="U62">IFERROR(CHOOSE($AP$7,CHOOSE($AP$5,INDEX('DATA SOUTH AMERICA'!$C$224:$N$328,MATCH($U$47,'DATA SOUTH AMERICA'!$O$224:$O$328,0),ROWS($S$52:$S62)),INDEX('DATA SOUTH AMERICA'!$C$337:$N$465,MATCH($U$47,'DATA SOUTH AMERICA'!$O$337:$O$465,0),ROWS($S$52:$S62))),CHOOSE($AP$5,INDEX('DATA SOUTH AMERICA'!$T$224:$AE$327,MATCH($U$47,'DATA SOUTH AMERICA'!$AF$224:$AF$328,0),ROWS($S$52:$S62)),INDEX('DATA SOUTH AMERICA'!$T$337:$AE$465,MATCH($U$47,'DATA SOUTH AMERICA'!$AF$337:$AF$465,0),ROWS($S$52:$S62)))), "")</f>
        <v>3090</v>
      </c>
      <c r="V62" s="140" t="str">
        <v>€ 53.494</v>
      </c>
      <c r="AA62" s="140" t="s">
        <v>319</v>
      </c>
      <c r="AB62" s="161" t="str" cm="1">
        <f t="array" ref="AB62">IF($AP$11, CHOOSE($AP$7,CHOOSE($AP$5,TEXT(INDEX('DATA SOUTH AMERICA'!$C$224:$N$328,MATCH($AB$47,'DATA SOUTH AMERICA'!$O$224:$O$328,0),ROWS($S$52:$S62)), "€ #.##0"),TEXT(INDEX('DATA SOUTH AMERICA'!$C$337:$N$465,MATCH($AB$47,'DATA SOUTH AMERICA'!$O$337:$O$465,0),ROWS($S$52:$S62)), "€ #.##0")),CHOOSE($AP$5,INDEX('DATA SOUTH AMERICA'!$T$224:$AE$327,MATCH($AB$47,'DATA SOUTH AMERICA'!$AF$224:$AF$328,0),ROWS($S$52:$S62)),INDEX('DATA SOUTH AMERICA'!$T$337:$AE$465,MATCH($AB$47,'DATA SOUTH AMERICA'!$AF$337:$AF$465,0),ROWS($S$52:$S62)))), NA())</f>
        <v>€ 54</v>
      </c>
      <c r="AC62" s="161" cm="1">
        <f t="array" ref="AC62">IFERROR(IF($AP$11,CHOOSE($AP$7,CHOOSE($AP$5,INDEX('DATA SOUTH AMERICA'!$C$224:$N$328,MATCH($AB$47,'DATA SOUTH AMERICA'!$O$224:$O$328,0),ROWS($S$52:$S62)),INDEX('DATA SOUTH AMERICA'!$C$337:$N$465,MATCH($AB$47,'DATA SOUTH AMERICA'!$O$337:$O$465,0),ROWS($S$52:$S62))),CHOOSE($AP$5,INDEX('DATA SOUTH AMERICA'!$T$224:$AE$327,MATCH($AB$47,'DATA SOUTH AMERICA'!$AF$224:$AF$328,0),ROWS($S$52:$S62)),INDEX('DATA SOUTH AMERICA'!$T$337:$AE$465,MATCH($AB$47,'DATA SOUTH AMERICA'!$AF$337:$AF$465,0),ROWS($S$52:$S62)))), NA()), NA())</f>
        <v>54</v>
      </c>
      <c r="AD62" s="140"/>
      <c r="AL62" s="140" t="s">
        <v>319</v>
      </c>
      <c r="AM62" s="161" t="str" cm="1">
        <f t="array" ref="AM62">IFERROR(CHOOSE($AP$4, CHOOSE($AP$7,CHOOSE($AP$5,TEXT(INDEX('DATA SOUTH AMERICA'!$C$224:$N$328,MATCH($AN$47,'DATA SOUTH AMERICA'!$O$224:$O$328,0),ROWS($S$52:$S62)), "€ #.##0"),TEXT(INDEX('DATA SOUTH AMERICA'!$C$337:$N$465,MATCH($AN$47,'DATA SOUTH AMERICA'!$O$337:$O$465,0),ROWS($S$52:$S62)), "€ #.##0")),CHOOSE($AP$5,INDEX('DATA SOUTH AMERICA'!$T$224:$AE$327,MATCH($AN$47,'DATA SOUTH AMERICA'!$AF$224:$AF$328,0),ROWS($S$52:$S62)),INDEX('DATA SOUTH AMERICA'!$T$337:$AE$465,MATCH($AN$47,'DATA SOUTH AMERICA'!$AF$337:$AF$465,0),ROWS($S$52:$S62)))), CHOOSE($AP$7,CHOOSE($AP$5,TEXT(INDEX('DATA EUROPE'!$C$201:$N$294,MATCH($AN$47,'DATA EUROPE'!$O$201:$O$294,0),ROWS($S$204:$S214)), "€ #.##0"),TEXT(INDEX('DATA EUROPE'!$C$300:$N$441,MATCH($AN$47,'DATA EUROPE'!$O$300:$O$441,0),ROWS($S$204:$S214)), "€ #.##0")),CHOOSE($AP$5,INDEX('DATA EUROPE'!$U$201:$AF$294,MATCH($AN$47,'DATA EUROPE'!$AG$201:$AG$294,0),ROWS($S$204:$S214)),INDEX('DATA EUROPE'!$U$300:$AF$441,MATCH($AN$47,'DATA EUROPE'!$AG$300:$AG$441,0),ROWS($S$204:$S214)))), CHOOSE($AP$7,CHOOSE($AP$5,TEXT(INDEX('DATA ASIA'!$C$476:$N$683,MATCH($AN$47,'DATA ASIA'!$O$476:$O$683,0),ROWS($S$324:$S334)), "€ #.##0"),TEXT(INDEX('DATA ASIA'!$C$689:$N$943,MATCH($AN$47,'DATA ASIA'!$O$689:$O$943,0),ROWS($S$324:$S334)), "€ #.##0")),CHOOSE($AP$5,INDEX('DATA ASIA'!$T$476:$AE$683,MATCH($AN$47,'DATA ASIA'!$AF$476:$AF$683,0),ROWS($S334:$S$335)),INDEX('DATA ASIA'!$T$689:$AE$943,MATCH($AN$47,'DATA ASIA'!$AF$689:$AF$943,0),ROWS($S$324:$S334))))), "")</f>
        <v>€ 3.090</v>
      </c>
      <c r="AN62" s="161" cm="1">
        <f t="array" ref="AN62">IFERROR(CHOOSE($AP$4,CHOOSE($AP$7,CHOOSE($AP$5,INDEX('DATA SOUTH AMERICA'!$C$224:$N$328,MATCH($AN$47,'DATA SOUTH AMERICA'!$O$224:$O$328,0),ROWS($S$52:$S62)),INDEX('DATA SOUTH AMERICA'!$C$337:$N$465,MATCH($AN$47,'DATA SOUTH AMERICA'!$O$337:$O$465,0),ROWS($S$52:$S62))),CHOOSE($AP$5,INDEX('DATA SOUTH AMERICA'!$T$224:$AE$327,MATCH($AN$47,'DATA SOUTH AMERICA'!$AF$224:$AF$328,0),ROWS($S$52:$S62)),INDEX('DATA SOUTH AMERICA'!$T$337:$AE$465,MATCH($AN$47,'DATA SOUTH AMERICA'!$AF$337:$AF$465,0),ROWS($S$52:$S62)))),CHOOSE($AP$7,CHOOSE($AP$5,(INDEX('DATA EUROPE'!$C$201:$N$294,MATCH($AN$47,'DATA EUROPE'!$O$201:$O$294,0),ROWS($S$204:$S214))),(INDEX('DATA EUROPE'!$C$300:$N$441,MATCH($AN$47,'DATA EUROPE'!$O$300:$O$441,0),ROWS($S$204:$S214)))),CHOOSE($AP$5,INDEX('DATA EUROPE'!$U$201:$AF$294,MATCH($AN$47,'DATA EUROPE'!$AG$201:$AG$294,0),ROWS($S$204:$S214)),INDEX('DATA EUROPE'!$U$300:$AF$441,MATCH($AN$47,'DATA EUROPE'!$AG$300:$AG$441,0),ROWS($S$204:$S214)))),CHOOSE($AP$7,CHOOSE($AP$5,(INDEX('DATA ASIA'!$C$476:$N$683,MATCH($AN$47,'DATA ASIA'!$O$476:$O$683,0),ROWS($S$324:$S334))),(INDEX('DATA ASIA'!$C$689:$N$943,MATCH($AN$47,'DATA ASIA'!$O$689:$O$943,0),ROWS($S$324:$S334)))),CHOOSE($AP$5,INDEX('DATA ASIA'!$T$476:$AE$683,MATCH($AN$47,'DATA ASIA'!$AF$476:$AF$683,0),ROWS($S334:$S$335)),INDEX('DATA ASIA'!$T$689:$AE$943,MATCH($AN$47,'DATA ASIA'!$AF$689:$AF$943,0),ROWS($S$324:$S334))))), "")</f>
        <v>3090</v>
      </c>
      <c r="AO62" s="140" t="str">
        <v>€ 53.494</v>
      </c>
      <c r="AT62" s="140" t="s">
        <v>319</v>
      </c>
      <c r="AU62" s="161" t="str" cm="1">
        <f t="array" ref="AU62">CHOOSE($AP$4, IF($AP$11, CHOOSE($AP$7,CHOOSE($AP$5,TEXT(INDEX('DATA SOUTH AMERICA'!$C$224:$N$328,MATCH($AU$47,'DATA SOUTH AMERICA'!$O$224:$O$328,0),ROWS($S$52:$S62)), "€ #.##0"),TEXT(INDEX('DATA SOUTH AMERICA'!$C$337:$N$465,MATCH($AU$47,'DATA SOUTH AMERICA'!$O$337:$O$465,0),ROWS($S$52:$S62)), "€ #.##0")),CHOOSE($AP$5,INDEX('DATA SOUTH AMERICA'!$T$224:$AE$327,MATCH($AU$47,'DATA SOUTH AMERICA'!$AF$224:$AF$328,0),ROWS($S$52:$S62)),INDEX('DATA SOUTH AMERICA'!$T$337:$AE$465,MATCH($AU$47,'DATA SOUTH AMERICA'!$AF$337:$AF$465,0),ROWS($S$52:$S62)))), NA()), CHOOSE($AP$7,CHOOSE($AP$5,TEXT(INDEX('DATA EUROPE'!$C$201:$N$294,MATCH($AU$47,'DATA EUROPE'!$O$201:$O$294,0),ROWS($S$204:$S214)), "€ #.##0"),TEXT(INDEX('DATA EUROPE'!$C$300:$N$441,MATCH($AU$47,'DATA EUROPE'!$O$300:$O$441,0),ROWS($S$204:$S214)), "€ #.##0")),CHOOSE($AP$5,INDEX('DATA EUROPE'!$U$201:$AF$294,MATCH($AU$47,'DATA EUROPE'!$AG$201:$AG$294,0),ROWS($S$204:$S214)),INDEX('DATA EUROPE'!$U$300:$AF$441,MATCH($AU$47,'DATA EUROPE'!$AG$300:$AG$441,0),ROWS($S$204:$S214)))), CHOOSE($AP$7,CHOOSE($AP$5,TEXT(INDEX('DATA ASIA'!$C$476:$N$683,MATCH($AU$47,'DATA ASIA'!$O$476:$O$683,0),ROWS($S$324:$S334)), "€ #.##0"),TEXT(INDEX('DATA ASIA'!$C$689:$N$943,MATCH($AU$47,'DATA ASIA'!$O$689:$O$943,0),ROWS($S$324:$S334)), "€ #.##0")),CHOOSE($AP$5,INDEX('DATA ASIA'!$T$476:$AE$683,MATCH($AU$47,'DATA ASIA'!$AF$476:$AF$683,0),ROWS($S334:$S$335)),INDEX('DATA ASIA'!$T$689:$AE$943,MATCH($AU$47,'DATA ASIA'!$AF$689:$AF$943,0),ROWS($S$324:$S334)))))</f>
        <v>€ 54</v>
      </c>
      <c r="AV62" s="161" cm="1">
        <f t="array" ref="AV62">IF($AP$11,CHOOSE($AP$4, IF($AP$11,CHOOSE($AP$7,CHOOSE($AP$5,INDEX('DATA SOUTH AMERICA'!$C$224:$N$328,MATCH($AU$47,'DATA SOUTH AMERICA'!$O$224:$O$328,0),ROWS($S$52:$S62)),INDEX('DATA SOUTH AMERICA'!$C$337:$N$465,MATCH($AU$47,'DATA SOUTH AMERICA'!$O$337:$O$465,0),ROWS($S$52:$S62))),CHOOSE($AP$5,INDEX('DATA SOUTH AMERICA'!$T$224:$AE$327,MATCH($AU$47,'DATA SOUTH AMERICA'!$AF$224:$AF$328,0),ROWS($S$52:$S62)),INDEX('DATA SOUTH AMERICA'!$T$337:$AE$465,MATCH($AU$47,'DATA SOUTH AMERICA'!$AF$337:$AF$465,0),ROWS($S$52:$S62)))), NA()), CHOOSE($AP$7,CHOOSE($AP$5,(INDEX('DATA EUROPE'!$C$201:$N$294,MATCH($AU$47,'DATA EUROPE'!$O$201:$O$294,0),ROWS($S$204:$S214))),(INDEX('DATA EUROPE'!$C$300:$N$441,MATCH($AU$47,'DATA EUROPE'!$O$300:$O$441,0),ROWS($S$204:$S214)))),CHOOSE($AP$5,INDEX('DATA EUROPE'!$U$201:$AF$294,MATCH($AU$47,'DATA EUROPE'!$AG$201:$AG$294,0),ROWS($S$204:$S214)),INDEX('DATA EUROPE'!$U$300:$AF$441,MATCH($AU$47,'DATA EUROPE'!$AG$300:$AG$441,0),ROWS($S$204:$S214)))), CHOOSE($AP$7,CHOOSE($AP$5,(INDEX('DATA ASIA'!$C$476:$N$683,MATCH($AU$47,'DATA ASIA'!$O$476:$O$683,0),ROWS($S$324:$S334))),(INDEX('DATA ASIA'!$C$689:$N$943,MATCH($AU$47,'DATA ASIA'!$O$689:$O$943,0),ROWS($S$324:$S334)))),CHOOSE($AP$5,INDEX('DATA ASIA'!$T$476:$AE$683,MATCH($AU$47,'DATA ASIA'!$AF$476:$AF$683,0),ROWS($S334:$S$335)),INDEX('DATA ASIA'!$T$689:$AE$943,MATCH($AU$47,'DATA ASIA'!$AF$689:$AF$943,0),ROWS($S$324:$S334))))), NA())</f>
        <v>54</v>
      </c>
      <c r="AW62" s="140"/>
    </row>
    <row r="63" spans="3:52" x14ac:dyDescent="0.25">
      <c r="C63" s="177"/>
      <c r="E63" s="56"/>
      <c r="H63" s="57" t="s">
        <v>375</v>
      </c>
      <c r="I63" s="56"/>
      <c r="J63" s="56"/>
      <c r="K63" s="56"/>
      <c r="S63" s="140" t="s">
        <v>320</v>
      </c>
      <c r="T63" s="161" t="str" cm="1">
        <f t="array" ref="T63" xml:space="preserve"> IFERROR(CHOOSE($AP$7,CHOOSE($AP$5,TEXT(INDEX('DATA SOUTH AMERICA'!$C$224:$N$328,MATCH($U$47,'DATA SOUTH AMERICA'!$O$224:$O$328,0),ROWS($S$52:$S63)), "€ #.##0"),TEXT(INDEX('DATA SOUTH AMERICA'!$C$337:$N$465,MATCH($U$47,'DATA SOUTH AMERICA'!$O$337:$O$465,0),ROWS($S$52:$S63)), "€ #.##0")),CHOOSE($AP$5,INDEX('DATA SOUTH AMERICA'!$T$224:$AE$327,MATCH($U$47,'DATA SOUTH AMERICA'!$AF$224:$AF$328,0),ROWS($S$52:$S63)),INDEX('DATA SOUTH AMERICA'!$T$337:$AE$465,MATCH($U$47,'DATA SOUTH AMERICA'!$AF$337:$AF$465,0),ROWS($S$52:$S63)))), "")</f>
        <v>€ 3.059</v>
      </c>
      <c r="U63" s="161" cm="1">
        <f t="array" ref="U63">IFERROR(CHOOSE($AP$7,CHOOSE($AP$5,INDEX('DATA SOUTH AMERICA'!$C$224:$N$328,MATCH($U$47,'DATA SOUTH AMERICA'!$O$224:$O$328,0),ROWS($S$52:$S63)),INDEX('DATA SOUTH AMERICA'!$C$337:$N$465,MATCH($U$47,'DATA SOUTH AMERICA'!$O$337:$O$465,0),ROWS($S$52:$S63))),CHOOSE($AP$5,INDEX('DATA SOUTH AMERICA'!$T$224:$AE$327,MATCH($U$47,'DATA SOUTH AMERICA'!$AF$224:$AF$328,0),ROWS($S$52:$S63)),INDEX('DATA SOUTH AMERICA'!$T$337:$AE$465,MATCH($U$47,'DATA SOUTH AMERICA'!$AF$337:$AF$465,0),ROWS($S$52:$S63)))), "")</f>
        <v>3059</v>
      </c>
      <c r="V63" s="140" t="str">
        <v>€ 53.494</v>
      </c>
      <c r="AA63" s="140" t="s">
        <v>320</v>
      </c>
      <c r="AB63" s="161" t="str" cm="1">
        <f t="array" ref="AB63">IF($AP$11, CHOOSE($AP$7,CHOOSE($AP$5,TEXT(INDEX('DATA SOUTH AMERICA'!$C$224:$N$328,MATCH($AB$47,'DATA SOUTH AMERICA'!$O$224:$O$328,0),ROWS($S$52:$S63)), "€ #.##0"),TEXT(INDEX('DATA SOUTH AMERICA'!$C$337:$N$465,MATCH($AB$47,'DATA SOUTH AMERICA'!$O$337:$O$465,0),ROWS($S$52:$S63)), "€ #.##0")),CHOOSE($AP$5,INDEX('DATA SOUTH AMERICA'!$T$224:$AE$327,MATCH($AB$47,'DATA SOUTH AMERICA'!$AF$224:$AF$328,0),ROWS($S$52:$S63)),INDEX('DATA SOUTH AMERICA'!$T$337:$AE$465,MATCH($AB$47,'DATA SOUTH AMERICA'!$AF$337:$AF$465,0),ROWS($S$52:$S63)))), NA())</f>
        <v>€ 45</v>
      </c>
      <c r="AC63" s="161" cm="1">
        <f t="array" ref="AC63">IFERROR(IF($AP$11,CHOOSE($AP$7,CHOOSE($AP$5,INDEX('DATA SOUTH AMERICA'!$C$224:$N$328,MATCH($AB$47,'DATA SOUTH AMERICA'!$O$224:$O$328,0),ROWS($S$52:$S63)),INDEX('DATA SOUTH AMERICA'!$C$337:$N$465,MATCH($AB$47,'DATA SOUTH AMERICA'!$O$337:$O$465,0),ROWS($S$52:$S63))),CHOOSE($AP$5,INDEX('DATA SOUTH AMERICA'!$T$224:$AE$327,MATCH($AB$47,'DATA SOUTH AMERICA'!$AF$224:$AF$328,0),ROWS($S$52:$S63)),INDEX('DATA SOUTH AMERICA'!$T$337:$AE$465,MATCH($AB$47,'DATA SOUTH AMERICA'!$AF$337:$AF$465,0),ROWS($S$52:$S63)))), NA()), NA())</f>
        <v>45</v>
      </c>
      <c r="AD63" s="140"/>
      <c r="AL63" s="140" t="s">
        <v>320</v>
      </c>
      <c r="AM63" s="161" t="str" cm="1">
        <f t="array" ref="AM63">IFERROR(CHOOSE($AP$4, CHOOSE($AP$7,CHOOSE($AP$5,TEXT(INDEX('DATA SOUTH AMERICA'!$C$224:$N$328,MATCH($AN$47,'DATA SOUTH AMERICA'!$O$224:$O$328,0),ROWS($S$52:$S63)), "€ #.##0"),TEXT(INDEX('DATA SOUTH AMERICA'!$C$337:$N$465,MATCH($AN$47,'DATA SOUTH AMERICA'!$O$337:$O$465,0),ROWS($S$52:$S63)), "€ #.##0")),CHOOSE($AP$5,INDEX('DATA SOUTH AMERICA'!$T$224:$AE$327,MATCH($AN$47,'DATA SOUTH AMERICA'!$AF$224:$AF$328,0),ROWS($S$52:$S63)),INDEX('DATA SOUTH AMERICA'!$T$337:$AE$465,MATCH($AN$47,'DATA SOUTH AMERICA'!$AF$337:$AF$465,0),ROWS($S$52:$S63)))), CHOOSE($AP$7,CHOOSE($AP$5,TEXT(INDEX('DATA EUROPE'!$C$201:$N$294,MATCH($AN$47,'DATA EUROPE'!$O$201:$O$294,0),ROWS($S$204:$S215)), "€ #.##0"),TEXT(INDEX('DATA EUROPE'!$C$300:$N$441,MATCH($AN$47,'DATA EUROPE'!$O$300:$O$441,0),ROWS($S$204:$S215)), "€ #.##0")),CHOOSE($AP$5,INDEX('DATA EUROPE'!$U$201:$AF$294,MATCH($AN$47,'DATA EUROPE'!$AG$201:$AG$294,0),ROWS($S$204:$S215)),INDEX('DATA EUROPE'!$U$300:$AF$441,MATCH($AN$47,'DATA EUROPE'!$AG$300:$AG$441,0),ROWS($S$204:$S215)))), CHOOSE($AP$7,CHOOSE($AP$5,TEXT(INDEX('DATA ASIA'!$C$476:$N$683,MATCH($AN$47,'DATA ASIA'!$O$476:$O$683,0),ROWS($S$324:$S335)), "€ #.##0"),TEXT(INDEX('DATA ASIA'!$C$689:$N$943,MATCH($AN$47,'DATA ASIA'!$O$689:$O$943,0),ROWS($S$324:$S335)), "€ #.##0")),CHOOSE($AP$5,INDEX('DATA ASIA'!$T$476:$AE$683,MATCH($AN$47,'DATA ASIA'!$AF$476:$AF$683,0),ROWS($S335:$S$335)),INDEX('DATA ASIA'!$T$689:$AE$943,MATCH($AN$47,'DATA ASIA'!$AF$689:$AF$943,0),ROWS($S$324:$S335))))), "")</f>
        <v>€ 3.059</v>
      </c>
      <c r="AN63" s="161" cm="1">
        <f t="array" ref="AN63">IFERROR(CHOOSE($AP$4,CHOOSE($AP$7,CHOOSE($AP$5,INDEX('DATA SOUTH AMERICA'!$C$224:$N$328,MATCH($AN$47,'DATA SOUTH AMERICA'!$O$224:$O$328,0),ROWS($S$52:$S63)),INDEX('DATA SOUTH AMERICA'!$C$337:$N$465,MATCH($AN$47,'DATA SOUTH AMERICA'!$O$337:$O$465,0),ROWS($S$52:$S63))),CHOOSE($AP$5,INDEX('DATA SOUTH AMERICA'!$T$224:$AE$327,MATCH($AN$47,'DATA SOUTH AMERICA'!$AF$224:$AF$328,0),ROWS($S$52:$S63)),INDEX('DATA SOUTH AMERICA'!$T$337:$AE$465,MATCH($AN$47,'DATA SOUTH AMERICA'!$AF$337:$AF$465,0),ROWS($S$52:$S63)))),CHOOSE($AP$7,CHOOSE($AP$5,(INDEX('DATA EUROPE'!$C$201:$N$294,MATCH($AN$47,'DATA EUROPE'!$O$201:$O$294,0),ROWS($S$204:$S215))),(INDEX('DATA EUROPE'!$C$300:$N$441,MATCH($AN$47,'DATA EUROPE'!$O$300:$O$441,0),ROWS($S$204:$S215)))),CHOOSE($AP$5,INDEX('DATA EUROPE'!$U$201:$AF$294,MATCH($AN$47,'DATA EUROPE'!$AG$201:$AG$294,0),ROWS($S$204:$S215)),INDEX('DATA EUROPE'!$U$300:$AF$441,MATCH($AN$47,'DATA EUROPE'!$AG$300:$AG$441,0),ROWS($S$204:$S215)))),CHOOSE($AP$7,CHOOSE($AP$5,(INDEX('DATA ASIA'!$C$476:$N$683,MATCH($AN$47,'DATA ASIA'!$O$476:$O$683,0),ROWS($S$324:$S335))),(INDEX('DATA ASIA'!$C$689:$N$943,MATCH($AN$47,'DATA ASIA'!$O$689:$O$943,0),ROWS($S$324:$S335)))),CHOOSE($AP$5,INDEX('DATA ASIA'!$T$476:$AE$683,MATCH($AN$47,'DATA ASIA'!$AF$476:$AF$683,0),ROWS($S335:$S$335)),INDEX('DATA ASIA'!$T$689:$AE$943,MATCH($AN$47,'DATA ASIA'!$AF$689:$AF$943,0),ROWS($S$324:$S335))))), "")</f>
        <v>3059</v>
      </c>
      <c r="AO63" s="140" t="str">
        <v>€ 53.494</v>
      </c>
      <c r="AT63" s="140" t="s">
        <v>320</v>
      </c>
      <c r="AU63" s="161" t="str" cm="1">
        <f t="array" ref="AU63">CHOOSE($AP$4, IF($AP$11, CHOOSE($AP$7,CHOOSE($AP$5,TEXT(INDEX('DATA SOUTH AMERICA'!$C$224:$N$328,MATCH($AU$47,'DATA SOUTH AMERICA'!$O$224:$O$328,0),ROWS($S$52:$S63)), "€ #.##0"),TEXT(INDEX('DATA SOUTH AMERICA'!$C$337:$N$465,MATCH($AU$47,'DATA SOUTH AMERICA'!$O$337:$O$465,0),ROWS($S$52:$S63)), "€ #.##0")),CHOOSE($AP$5,INDEX('DATA SOUTH AMERICA'!$T$224:$AE$327,MATCH($AU$47,'DATA SOUTH AMERICA'!$AF$224:$AF$328,0),ROWS($S$52:$S63)),INDEX('DATA SOUTH AMERICA'!$T$337:$AE$465,MATCH($AU$47,'DATA SOUTH AMERICA'!$AF$337:$AF$465,0),ROWS($S$52:$S63)))), NA()), CHOOSE($AP$7,CHOOSE($AP$5,TEXT(INDEX('DATA EUROPE'!$C$201:$N$294,MATCH($AU$47,'DATA EUROPE'!$O$201:$O$294,0),ROWS($S$204:$S215)), "€ #.##0"),TEXT(INDEX('DATA EUROPE'!$C$300:$N$441,MATCH($AU$47,'DATA EUROPE'!$O$300:$O$441,0),ROWS($S$204:$S215)), "€ #.##0")),CHOOSE($AP$5,INDEX('DATA EUROPE'!$U$201:$AF$294,MATCH($AU$47,'DATA EUROPE'!$AG$201:$AG$294,0),ROWS($S$204:$S215)),INDEX('DATA EUROPE'!$U$300:$AF$441,MATCH($AU$47,'DATA EUROPE'!$AG$300:$AG$441,0),ROWS($S$204:$S215)))), CHOOSE($AP$7,CHOOSE($AP$5,TEXT(INDEX('DATA ASIA'!$C$476:$N$683,MATCH($AU$47,'DATA ASIA'!$O$476:$O$683,0),ROWS($S$324:$S335)), "€ #.##0"),TEXT(INDEX('DATA ASIA'!$C$689:$N$943,MATCH($AU$47,'DATA ASIA'!$O$689:$O$943,0),ROWS($S$324:$S335)), "€ #.##0")),CHOOSE($AP$5,INDEX('DATA ASIA'!$T$476:$AE$683,MATCH($AU$47,'DATA ASIA'!$AF$476:$AF$683,0),ROWS($S335:$S$335)),INDEX('DATA ASIA'!$T$689:$AE$943,MATCH($AU$47,'DATA ASIA'!$AF$689:$AF$943,0),ROWS($S$324:$S335)))))</f>
        <v>€ 45</v>
      </c>
      <c r="AV63" s="161" cm="1">
        <f t="array" ref="AV63">IF($AP$11,CHOOSE($AP$4, IF($AP$11,CHOOSE($AP$7,CHOOSE($AP$5,INDEX('DATA SOUTH AMERICA'!$C$224:$N$328,MATCH($AU$47,'DATA SOUTH AMERICA'!$O$224:$O$328,0),ROWS($S$52:$S63)),INDEX('DATA SOUTH AMERICA'!$C$337:$N$465,MATCH($AU$47,'DATA SOUTH AMERICA'!$O$337:$O$465,0),ROWS($S$52:$S63))),CHOOSE($AP$5,INDEX('DATA SOUTH AMERICA'!$T$224:$AE$327,MATCH($AU$47,'DATA SOUTH AMERICA'!$AF$224:$AF$328,0),ROWS($S$52:$S63)),INDEX('DATA SOUTH AMERICA'!$T$337:$AE$465,MATCH($AU$47,'DATA SOUTH AMERICA'!$AF$337:$AF$465,0),ROWS($S$52:$S63)))), NA()), CHOOSE($AP$7,CHOOSE($AP$5,(INDEX('DATA EUROPE'!$C$201:$N$294,MATCH($AU$47,'DATA EUROPE'!$O$201:$O$294,0),ROWS($S$204:$S215))),(INDEX('DATA EUROPE'!$C$300:$N$441,MATCH($AU$47,'DATA EUROPE'!$O$300:$O$441,0),ROWS($S$204:$S215)))),CHOOSE($AP$5,INDEX('DATA EUROPE'!$U$201:$AF$294,MATCH($AU$47,'DATA EUROPE'!$AG$201:$AG$294,0),ROWS($S$204:$S215)),INDEX('DATA EUROPE'!$U$300:$AF$441,MATCH($AU$47,'DATA EUROPE'!$AG$300:$AG$441,0),ROWS($S$204:$S215)))), CHOOSE($AP$7,CHOOSE($AP$5,(INDEX('DATA ASIA'!$C$476:$N$683,MATCH($AU$47,'DATA ASIA'!$O$476:$O$683,0),ROWS($S$324:$S335))),(INDEX('DATA ASIA'!$C$689:$N$943,MATCH($AU$47,'DATA ASIA'!$O$689:$O$943,0),ROWS($S$324:$S335)))),CHOOSE($AP$5,INDEX('DATA ASIA'!$T$476:$AE$683,MATCH($AU$47,'DATA ASIA'!$AF$476:$AF$683,0),ROWS($S335:$S$335)),INDEX('DATA ASIA'!$T$689:$AE$943,MATCH($AU$47,'DATA ASIA'!$AF$689:$AF$943,0),ROWS($S$324:$S335))))), NA())</f>
        <v>45</v>
      </c>
      <c r="AW63" s="140"/>
    </row>
    <row r="64" spans="3:52" x14ac:dyDescent="0.25">
      <c r="C64" s="177"/>
      <c r="E64" s="56"/>
      <c r="H64" s="57" t="s">
        <v>369</v>
      </c>
      <c r="I64" s="56"/>
      <c r="J64" s="56"/>
      <c r="K64" s="56"/>
      <c r="T64" s="196"/>
      <c r="AB64" s="196"/>
      <c r="AM64" s="196"/>
      <c r="AU64" s="196"/>
    </row>
    <row r="65" spans="3:48" x14ac:dyDescent="0.25">
      <c r="C65" s="177"/>
      <c r="E65" s="56"/>
      <c r="H65" s="57" t="s">
        <v>386</v>
      </c>
      <c r="I65" s="56"/>
      <c r="J65" s="56"/>
      <c r="K65" s="56"/>
      <c r="U65" s="195"/>
      <c r="AC65" s="195"/>
      <c r="AN65" s="195"/>
      <c r="AV65" s="195"/>
    </row>
    <row r="66" spans="3:48" x14ac:dyDescent="0.25">
      <c r="C66" s="177"/>
      <c r="E66" s="56"/>
      <c r="H66" s="57" t="s">
        <v>360</v>
      </c>
      <c r="I66" s="56"/>
      <c r="J66" s="56"/>
      <c r="K66" s="56"/>
    </row>
    <row r="67" spans="3:48" x14ac:dyDescent="0.25">
      <c r="C67" s="177"/>
      <c r="E67" s="56"/>
      <c r="H67" s="57" t="s">
        <v>388</v>
      </c>
      <c r="I67" s="56"/>
      <c r="J67" s="56"/>
      <c r="K67" s="56"/>
      <c r="S67" s="181" t="s">
        <v>616</v>
      </c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U67" s="154"/>
      <c r="AV67" s="154"/>
    </row>
    <row r="68" spans="3:48" x14ac:dyDescent="0.25">
      <c r="C68" s="177"/>
      <c r="E68" s="56"/>
      <c r="H68" s="57" t="s">
        <v>346</v>
      </c>
      <c r="I68" s="56"/>
      <c r="J68" s="56"/>
      <c r="K68" s="56"/>
    </row>
    <row r="69" spans="3:48" x14ac:dyDescent="0.25">
      <c r="C69" s="177"/>
      <c r="E69" s="56"/>
      <c r="H69" s="57" t="s">
        <v>390</v>
      </c>
      <c r="I69" s="56"/>
      <c r="J69" s="56"/>
      <c r="K69" s="56"/>
    </row>
    <row r="70" spans="3:48" x14ac:dyDescent="0.25">
      <c r="C70" s="177"/>
      <c r="E70" s="56"/>
      <c r="H70" s="57" t="s">
        <v>392</v>
      </c>
      <c r="I70" s="56"/>
      <c r="J70" s="56"/>
      <c r="K70" s="56"/>
      <c r="T70" s="148" t="s">
        <v>588</v>
      </c>
      <c r="U70" s="140" t="str" cm="1">
        <f t="array" ref="U70">INDEX($G$16:$G$21,$AP$6)</f>
        <v>MONTEVIDEO</v>
      </c>
      <c r="AL70" s="216" t="s">
        <v>636</v>
      </c>
      <c r="AM70" s="189"/>
      <c r="AN70" s="189"/>
      <c r="AO70" s="189"/>
      <c r="AP70" s="189"/>
      <c r="AQ70" s="189"/>
      <c r="AR70" s="189"/>
      <c r="AS70" s="189"/>
      <c r="AT70" s="189"/>
    </row>
    <row r="71" spans="3:48" x14ac:dyDescent="0.25">
      <c r="C71" s="177"/>
      <c r="E71" s="56"/>
      <c r="H71" s="57" t="s">
        <v>358</v>
      </c>
      <c r="I71" s="56"/>
      <c r="J71" s="56"/>
      <c r="K71" s="56"/>
      <c r="T71" s="148" t="s">
        <v>592</v>
      </c>
      <c r="U71" s="140" t="str" cm="1">
        <f t="array" ref="U71">INDEX(_xlfn.ANCHORARRAY(E29),$AP$12)</f>
        <v>AE</v>
      </c>
    </row>
    <row r="72" spans="3:48" x14ac:dyDescent="0.25">
      <c r="C72" s="177"/>
      <c r="E72" s="56"/>
      <c r="H72" s="57" t="s">
        <v>383</v>
      </c>
      <c r="I72" s="56"/>
      <c r="J72" s="56"/>
      <c r="K72" s="56"/>
      <c r="T72" s="148" t="s">
        <v>604</v>
      </c>
      <c r="U72" s="140" t="str">
        <f>U70&amp;U71</f>
        <v>MONTEVIDEOAE</v>
      </c>
      <c r="AM72" s="217" t="s">
        <v>637</v>
      </c>
      <c r="AN72" s="178" t="str" cm="1">
        <f t="array" ref="AN72">INDEX($C$16:$C$18,$AP$4)</f>
        <v>SOUTH AMERICA</v>
      </c>
    </row>
    <row r="73" spans="3:48" x14ac:dyDescent="0.25">
      <c r="C73" s="177"/>
      <c r="H73" s="57" t="s">
        <v>394</v>
      </c>
      <c r="I73" s="56"/>
      <c r="J73" s="56"/>
      <c r="K73" s="56"/>
      <c r="T73" s="148" t="s">
        <v>587</v>
      </c>
      <c r="U73" s="140" t="str" cm="1">
        <f t="array" ref="U73">INDEX($E$16:$E$17,$AP$7)</f>
        <v>VALUE</v>
      </c>
      <c r="AM73" s="217" t="s">
        <v>588</v>
      </c>
      <c r="AN73" s="178" t="str" cm="1">
        <f t="array" ref="AN73">CHOOSE($AP$4, INDEX($G$16:$G$21,$AP$6), INDEX($H$16:$H$23,$AP$6), INDEX($I$16:$I$22,$AP$6))</f>
        <v>MONTEVIDEO</v>
      </c>
    </row>
    <row r="74" spans="3:48" x14ac:dyDescent="0.25">
      <c r="C74" s="177"/>
      <c r="H74" s="56" t="e">
        <f>NA()</f>
        <v>#N/A</v>
      </c>
      <c r="I74" s="56"/>
      <c r="J74" s="56"/>
      <c r="K74" s="56"/>
      <c r="AM74" s="217" t="s">
        <v>592</v>
      </c>
      <c r="AN74" s="178" t="str" cm="1">
        <f t="array" ref="AN74">CHOOSE($AP$4,INDEX(_xlfn.ANCHORARRAY($E$29),$AP$12),INDEX(_xlfn.ANCHORARRAY($E$153),$AP$12),INDEX(_xlfn.ANCHORARRAY($E$281),$AP$12))</f>
        <v>AE</v>
      </c>
    </row>
    <row r="75" spans="3:48" x14ac:dyDescent="0.25">
      <c r="C75" s="177"/>
      <c r="I75" s="56"/>
      <c r="J75" s="56"/>
      <c r="K75" s="56"/>
      <c r="AM75" s="217" t="s">
        <v>604</v>
      </c>
      <c r="AN75" s="178" t="str">
        <f>AN73&amp;AN74</f>
        <v>MONTEVIDEOAE</v>
      </c>
    </row>
    <row r="76" spans="3:48" x14ac:dyDescent="0.25">
      <c r="C76" s="177"/>
      <c r="S76" s="160" t="s">
        <v>608</v>
      </c>
      <c r="T76" s="160" t="str" cm="1">
        <f t="array" ref="T76">INDEX($E$16:$E$17,$AP$7) &amp; " 2018"</f>
        <v>VALUE 2018</v>
      </c>
      <c r="U76" s="160" t="str" cm="1">
        <f t="array" ref="U76">INDEX($E$16:$E$17,$AP$7) &amp; " 2019"</f>
        <v>VALUE 2019</v>
      </c>
      <c r="W76" s="140"/>
      <c r="X76" s="160" t="s">
        <v>610</v>
      </c>
      <c r="Y76" s="160" t="s">
        <v>611</v>
      </c>
      <c r="Z76" s="160"/>
      <c r="AA76" s="160" t="s">
        <v>619</v>
      </c>
      <c r="AM76" s="217" t="s">
        <v>587</v>
      </c>
      <c r="AN76" s="178" t="str" cm="1">
        <f t="array" ref="AN76">INDEX($E$16:$E$17,$AP$7)</f>
        <v>VALUE</v>
      </c>
    </row>
    <row r="77" spans="3:48" x14ac:dyDescent="0.25">
      <c r="C77" s="177"/>
      <c r="S77" s="140" t="s">
        <v>313</v>
      </c>
      <c r="T77" s="161" cm="1">
        <f t="array" ref="T77">IFERROR(CHOOSE($AP$7,INDEX('DATA SOUTH AMERICA'!$C$224:$N$328,MATCH($U$72,'DATA SOUTH AMERICA'!$O$224:$O$328,0),ROWS($S$77:$S77)),INDEX('DATA SOUTH AMERICA'!$T$224:$AE$328,MATCH($U$72,'DATA SOUTH AMERICA'!$AF$224:$AF$328,0),ROWS($S$77:$S77))), NA())</f>
        <v>866</v>
      </c>
      <c r="U77" s="161" cm="1">
        <f t="array" ref="U77">IFERROR(CHOOSE($AP$7,INDEX('DATA SOUTH AMERICA'!$C$337:$N$465,MATCH($U$72,'DATA SOUTH AMERICA'!$O$337:$O$465,0),ROWS($S$77:$S77)),INDEX('DATA SOUTH AMERICA'!$T$337:$AE$465,MATCH($U$72,'DATA SOUTH AMERICA'!$AF$337:$AF$465,0),ROWS($S$77:$S77))), NA())</f>
        <v>560</v>
      </c>
      <c r="W77" s="160" t="s">
        <v>618</v>
      </c>
      <c r="X77" s="140">
        <v>9</v>
      </c>
      <c r="Y77" s="161">
        <f>MAX($U$77:$U$88)</f>
        <v>41795</v>
      </c>
      <c r="Z77" s="140"/>
      <c r="AA77" s="140" t="str">
        <f>"2019" &amp; "  | "&amp; $U$90</f>
        <v>2019  | € 148.529</v>
      </c>
    </row>
    <row r="78" spans="3:48" x14ac:dyDescent="0.25">
      <c r="C78" s="177"/>
      <c r="S78" s="140" t="s">
        <v>314</v>
      </c>
      <c r="T78" s="161" cm="1">
        <f t="array" ref="T78">IFERROR(CHOOSE($AP$7,INDEX('DATA SOUTH AMERICA'!$C$224:$N$328,MATCH($U$72,'DATA SOUTH AMERICA'!$O$224:$O$328,0),ROWS($S$77:$S78)),INDEX('DATA SOUTH AMERICA'!$T$224:$AE$328,MATCH($U$72,'DATA SOUTH AMERICA'!$AF$224:$AF$328,0),ROWS($S$77:$S78))), NA())</f>
        <v>4131</v>
      </c>
      <c r="U78" s="161" cm="1">
        <f t="array" ref="U78">IFERROR(CHOOSE($AP$7,INDEX('DATA SOUTH AMERICA'!$C$337:$N$465,MATCH($U$72,'DATA SOUTH AMERICA'!$O$337:$O$465,0),ROWS($S$77:$S78)),INDEX('DATA SOUTH AMERICA'!$T$337:$AE$465,MATCH($U$72,'DATA SOUTH AMERICA'!$AF$337:$AF$465,0),ROWS($S$77:$S78))), NA())</f>
        <v>6409</v>
      </c>
      <c r="W78" s="160" t="s">
        <v>617</v>
      </c>
      <c r="X78" s="140">
        <v>9</v>
      </c>
      <c r="Y78" s="161">
        <f>$Y$77-($Y$77*0.15)</f>
        <v>35525.75</v>
      </c>
      <c r="Z78" s="140"/>
      <c r="AA78" s="140" t="str">
        <f>IF(T90="", "", "2018" &amp; "  | "&amp;T90)</f>
        <v>2018  | € 149.217</v>
      </c>
    </row>
    <row r="79" spans="3:48" x14ac:dyDescent="0.25">
      <c r="C79" s="177"/>
      <c r="S79" s="140" t="s">
        <v>315</v>
      </c>
      <c r="T79" s="161" cm="1">
        <f t="array" ref="T79">IFERROR(CHOOSE($AP$7,INDEX('DATA SOUTH AMERICA'!$C$224:$N$328,MATCH($U$72,'DATA SOUTH AMERICA'!$O$224:$O$328,0),ROWS($S$77:$S79)),INDEX('DATA SOUTH AMERICA'!$T$224:$AE$328,MATCH($U$72,'DATA SOUTH AMERICA'!$AF$224:$AF$328,0),ROWS($S$77:$S79))), NA())</f>
        <v>4878</v>
      </c>
      <c r="U79" s="161" cm="1">
        <f t="array" ref="U79">IFERROR(CHOOSE($AP$7,INDEX('DATA SOUTH AMERICA'!$C$337:$N$465,MATCH($U$72,'DATA SOUTH AMERICA'!$O$337:$O$465,0),ROWS($S$77:$S79)),INDEX('DATA SOUTH AMERICA'!$T$337:$AE$465,MATCH($U$72,'DATA SOUTH AMERICA'!$AF$337:$AF$465,0),ROWS($S$77:$S79))), NA())</f>
        <v>16340</v>
      </c>
      <c r="AL79" s="160" t="s">
        <v>608</v>
      </c>
      <c r="AM79" s="160" t="str" cm="1">
        <f t="array" ref="AM79">INDEX($E$16:$E$17,$AP$7) &amp; " 2018"</f>
        <v>VALUE 2018</v>
      </c>
      <c r="AN79" s="160" t="str" cm="1">
        <f t="array" ref="AN79">INDEX($E$16:$E$17,$AP$7) &amp; " 2019"</f>
        <v>VALUE 2019</v>
      </c>
      <c r="AP79" s="140"/>
      <c r="AQ79" s="160" t="s">
        <v>610</v>
      </c>
      <c r="AR79" s="160" t="s">
        <v>611</v>
      </c>
      <c r="AS79" s="160"/>
      <c r="AT79" s="160" t="s">
        <v>619</v>
      </c>
    </row>
    <row r="80" spans="3:48" x14ac:dyDescent="0.25">
      <c r="C80" s="177"/>
      <c r="S80" s="140" t="s">
        <v>316</v>
      </c>
      <c r="T80" s="161" cm="1">
        <f t="array" ref="T80">IFERROR(CHOOSE($AP$7,INDEX('DATA SOUTH AMERICA'!$C$224:$N$328,MATCH($U$72,'DATA SOUTH AMERICA'!$O$224:$O$328,0),ROWS($S$77:$S80)),INDEX('DATA SOUTH AMERICA'!$T$224:$AE$328,MATCH($U$72,'DATA SOUTH AMERICA'!$AF$224:$AF$328,0),ROWS($S$77:$S80))), NA())</f>
        <v>22112</v>
      </c>
      <c r="U80" s="161" cm="1">
        <f t="array" ref="U80">IFERROR(CHOOSE($AP$7,INDEX('DATA SOUTH AMERICA'!$C$337:$N$465,MATCH($U$72,'DATA SOUTH AMERICA'!$O$337:$O$465,0),ROWS($S$77:$S80)),INDEX('DATA SOUTH AMERICA'!$T$337:$AE$465,MATCH($U$72,'DATA SOUTH AMERICA'!$AF$337:$AF$465,0),ROWS($S$77:$S80))), NA())</f>
        <v>32623</v>
      </c>
      <c r="AL80" s="140" t="s">
        <v>313</v>
      </c>
      <c r="AM80" s="172" cm="1">
        <f t="array" ref="AM80">IFERROR(CHOOSE($AP$4, CHOOSE($AP$7,INDEX('DATA SOUTH AMERICA'!$C$224:$N$328,MATCH($AN$75,'DATA SOUTH AMERICA'!$O$224:$O$328,0),ROWS($S$77:$S77)),INDEX('DATA SOUTH AMERICA'!$T$224:$AE$328,MATCH($AN$75,'DATA SOUTH AMERICA'!$AF$224:$AF$328,0),ROWS($S$77:$S77))), CHOOSE($AP$7,INDEX('DATA EUROPE'!$C$201:$N$294,MATCH($AN$75,'DATA EUROPE'!$O$201:$O$294,0),ROWS($S$233:$S233)),INDEX('DATA EUROPE'!$U$201:$AF$294,MATCH($AN$75,'DATA EUROPE'!$AG$201:$AG$294,0),ROWS($S$233:$S233))), CHOOSE($AP$7,INDEX('DATA ASIA'!$C$476:$N$683,MATCH($AN$75,'DATA ASIA'!$O$476:$O$683,0),ROWS($S$352:$S352)),INDEX('DATA ASIA'!$T$476:$AE$683,MATCH($AN$75,'DATA ASIA'!$AF$476:$AF$683,0),ROWS($S$352:$S352)))), "")</f>
        <v>866</v>
      </c>
      <c r="AN80" s="172" cm="1">
        <f t="array" ref="AN80">CHOOSE($AP$4, CHOOSE($AP$7,INDEX('DATA SOUTH AMERICA'!$C$337:$N$465,MATCH($AN$75,'DATA SOUTH AMERICA'!$O$337:$O$465,0),ROWS($S$77:$S77)),INDEX('DATA SOUTH AMERICA'!$T$337:$AE$465,MATCH($AN$75,'DATA SOUTH AMERICA'!$AF$337:$AF$465,0),ROWS($S$77:$S77))), CHOOSE($AP$7,INDEX('DATA EUROPE'!$C$300:$N$441,MATCH($AN$75,'DATA EUROPE'!$O$300:$O$441,0),ROWS($S$233:$S233)),INDEX('DATA EUROPE'!$U$300:$AF$441,MATCH($AN$75,'DATA EUROPE'!$AG$300:$AG$441,0),ROWS($S$233:$S233))), CHOOSE($AP$7,INDEX('DATA ASIA'!$C$689:$N$943,MATCH($AN$75,'DATA ASIA'!$O$689:$O$943,0),ROWS($S$352:$S352)),INDEX('DATA ASIA'!$T$689:$AE$943,MATCH($AN$75,'DATA ASIA'!$AF$689:$AF$943,0),ROWS($S$352:$S352))))</f>
        <v>560</v>
      </c>
      <c r="AP80" s="160" t="s">
        <v>618</v>
      </c>
      <c r="AQ80" s="140">
        <v>9</v>
      </c>
      <c r="AR80" s="161">
        <f>MAX($AN$80:$AN$91)</f>
        <v>41795</v>
      </c>
      <c r="AS80" s="140"/>
      <c r="AT80" s="140" t="str">
        <f>"2019" &amp; "  | "&amp; $AN$93</f>
        <v>2019  | € 148.529</v>
      </c>
    </row>
    <row r="81" spans="3:46" x14ac:dyDescent="0.25">
      <c r="C81" s="177"/>
      <c r="S81" s="140" t="s">
        <v>315</v>
      </c>
      <c r="T81" s="161" cm="1">
        <f t="array" ref="T81">IFERROR(CHOOSE($AP$7,INDEX('DATA SOUTH AMERICA'!$C$224:$N$328,MATCH($U$72,'DATA SOUTH AMERICA'!$O$224:$O$328,0),ROWS($S$77:$S81)),INDEX('DATA SOUTH AMERICA'!$T$224:$AE$328,MATCH($U$72,'DATA SOUTH AMERICA'!$AF$224:$AF$328,0),ROWS($S$77:$S81))), NA())</f>
        <v>50078</v>
      </c>
      <c r="U81" s="161" cm="1">
        <f t="array" ref="U81">IFERROR(CHOOSE($AP$7,INDEX('DATA SOUTH AMERICA'!$C$337:$N$465,MATCH($U$72,'DATA SOUTH AMERICA'!$O$337:$O$465,0),ROWS($S$77:$S81)),INDEX('DATA SOUTH AMERICA'!$T$337:$AE$465,MATCH($U$72,'DATA SOUTH AMERICA'!$AF$337:$AF$465,0),ROWS($S$77:$S81))), NA())</f>
        <v>41795</v>
      </c>
      <c r="AL81" s="140" t="s">
        <v>314</v>
      </c>
      <c r="AM81" s="172" cm="1">
        <f t="array" ref="AM81">IFERROR(CHOOSE($AP$4, CHOOSE($AP$7,INDEX('DATA SOUTH AMERICA'!$C$224:$N$328,MATCH($AN$75,'DATA SOUTH AMERICA'!$O$224:$O$328,0),ROWS($S$77:$S78)),INDEX('DATA SOUTH AMERICA'!$T$224:$AE$328,MATCH($AN$75,'DATA SOUTH AMERICA'!$AF$224:$AF$328,0),ROWS($S$77:$S78))), CHOOSE($AP$7,INDEX('DATA EUROPE'!$C$201:$N$294,MATCH($AN$75,'DATA EUROPE'!$O$201:$O$294,0),ROWS($S$233:$S234)),INDEX('DATA EUROPE'!$U$201:$AF$294,MATCH($AN$75,'DATA EUROPE'!$AG$201:$AG$294,0),ROWS($S$233:$S234))), CHOOSE($AP$7,INDEX('DATA ASIA'!$C$476:$N$683,MATCH($AN$75,'DATA ASIA'!$O$476:$O$683,0),ROWS($S$352:$S353)),INDEX('DATA ASIA'!$T$476:$AE$683,MATCH($AN$75,'DATA ASIA'!$AF$476:$AF$683,0),ROWS($S$352:$S353)))), "")</f>
        <v>4131</v>
      </c>
      <c r="AN81" s="172" cm="1">
        <f t="array" ref="AN81">CHOOSE($AP$4, CHOOSE($AP$7,INDEX('DATA SOUTH AMERICA'!$C$337:$N$465,MATCH($AN$75,'DATA SOUTH AMERICA'!$O$337:$O$465,0),ROWS($S$77:$S78)),INDEX('DATA SOUTH AMERICA'!$T$337:$AE$465,MATCH($AN$75,'DATA SOUTH AMERICA'!$AF$337:$AF$465,0),ROWS($S$77:$S78))), CHOOSE($AP$7,INDEX('DATA EUROPE'!$C$300:$N$441,MATCH($AN$75,'DATA EUROPE'!$O$300:$O$441,0),ROWS($S$233:$S234)),INDEX('DATA EUROPE'!$U$300:$AF$441,MATCH($AN$75,'DATA EUROPE'!$AG$300:$AG$441,0),ROWS($S$233:$S234))), CHOOSE($AP$7,INDEX('DATA ASIA'!$C$689:$N$943,MATCH($AN$75,'DATA ASIA'!$O$689:$O$943,0),ROWS($S$352:$S353)),INDEX('DATA ASIA'!$T$689:$AE$943,MATCH($AN$75,'DATA ASIA'!$AF$689:$AF$943,0),ROWS($S$352:$S353))))</f>
        <v>6409</v>
      </c>
      <c r="AP81" s="160" t="s">
        <v>617</v>
      </c>
      <c r="AQ81" s="140">
        <v>9</v>
      </c>
      <c r="AR81" s="161">
        <f>IF(AN92="",MAX(AM80:AM91),$AR$80-($AR$80*0.15))</f>
        <v>35525.75</v>
      </c>
      <c r="AS81" s="140"/>
      <c r="AT81" s="140" t="str">
        <f>IF(AM92=0, "", "2018" &amp; "  | "&amp;$AM$93)</f>
        <v>2018  | € 149.217</v>
      </c>
    </row>
    <row r="82" spans="3:46" x14ac:dyDescent="0.25">
      <c r="C82" s="177"/>
      <c r="S82" s="140" t="s">
        <v>313</v>
      </c>
      <c r="T82" s="161" cm="1">
        <f t="array" ref="T82">IFERROR(CHOOSE($AP$7,INDEX('DATA SOUTH AMERICA'!$C$224:$N$328,MATCH($U$72,'DATA SOUTH AMERICA'!$O$224:$O$328,0),ROWS($S$77:$S82)),INDEX('DATA SOUTH AMERICA'!$T$224:$AE$328,MATCH($U$72,'DATA SOUTH AMERICA'!$AF$224:$AF$328,0),ROWS($S$77:$S82))), NA())</f>
        <v>25987</v>
      </c>
      <c r="U82" s="161" cm="1">
        <f t="array" ref="U82">IFERROR(CHOOSE($AP$7,INDEX('DATA SOUTH AMERICA'!$C$337:$N$465,MATCH($U$72,'DATA SOUTH AMERICA'!$O$337:$O$465,0),ROWS($S$77:$S82)),INDEX('DATA SOUTH AMERICA'!$T$337:$AE$465,MATCH($U$72,'DATA SOUTH AMERICA'!$AF$337:$AF$465,0),ROWS($S$77:$S82))), NA())</f>
        <v>22781</v>
      </c>
      <c r="AL82" s="140" t="s">
        <v>315</v>
      </c>
      <c r="AM82" s="172" cm="1">
        <f t="array" ref="AM82">IFERROR(CHOOSE($AP$4, CHOOSE($AP$7,INDEX('DATA SOUTH AMERICA'!$C$224:$N$328,MATCH($AN$75,'DATA SOUTH AMERICA'!$O$224:$O$328,0),ROWS($S$77:$S79)),INDEX('DATA SOUTH AMERICA'!$T$224:$AE$328,MATCH($AN$75,'DATA SOUTH AMERICA'!$AF$224:$AF$328,0),ROWS($S$77:$S79))), CHOOSE($AP$7,INDEX('DATA EUROPE'!$C$201:$N$294,MATCH($AN$75,'DATA EUROPE'!$O$201:$O$294,0),ROWS($S$233:$S235)),INDEX('DATA EUROPE'!$U$201:$AF$294,MATCH($AN$75,'DATA EUROPE'!$AG$201:$AG$294,0),ROWS($S$233:$S235))), CHOOSE($AP$7,INDEX('DATA ASIA'!$C$476:$N$683,MATCH($AN$75,'DATA ASIA'!$O$476:$O$683,0),ROWS($S$352:$S354)),INDEX('DATA ASIA'!$T$476:$AE$683,MATCH($AN$75,'DATA ASIA'!$AF$476:$AF$683,0),ROWS($S$352:$S354)))), "")</f>
        <v>4878</v>
      </c>
      <c r="AN82" s="172" cm="1">
        <f t="array" ref="AN82">CHOOSE($AP$4, CHOOSE($AP$7,INDEX('DATA SOUTH AMERICA'!$C$337:$N$465,MATCH($AN$75,'DATA SOUTH AMERICA'!$O$337:$O$465,0),ROWS($S$77:$S79)),INDEX('DATA SOUTH AMERICA'!$T$337:$AE$465,MATCH($AN$75,'DATA SOUTH AMERICA'!$AF$337:$AF$465,0),ROWS($S$77:$S79))), CHOOSE($AP$7,INDEX('DATA EUROPE'!$C$300:$N$441,MATCH($AN$75,'DATA EUROPE'!$O$300:$O$441,0),ROWS($S$233:$S235)),INDEX('DATA EUROPE'!$U$300:$AF$441,MATCH($AN$75,'DATA EUROPE'!$AG$300:$AG$441,0),ROWS($S$233:$S235))), CHOOSE($AP$7,INDEX('DATA ASIA'!$C$689:$N$943,MATCH($AN$75,'DATA ASIA'!$O$689:$O$943,0),ROWS($S$352:$S354)),INDEX('DATA ASIA'!$T$689:$AE$943,MATCH($AN$75,'DATA ASIA'!$AF$689:$AF$943,0),ROWS($S$352:$S354))))</f>
        <v>16340</v>
      </c>
    </row>
    <row r="83" spans="3:46" x14ac:dyDescent="0.25">
      <c r="C83" s="177"/>
      <c r="S83" s="140" t="s">
        <v>313</v>
      </c>
      <c r="T83" s="161" cm="1">
        <f t="array" ref="T83">IFERROR(CHOOSE($AP$7,INDEX('DATA SOUTH AMERICA'!$C$224:$N$328,MATCH($U$72,'DATA SOUTH AMERICA'!$O$224:$O$328,0),ROWS($S$77:$S83)),INDEX('DATA SOUTH AMERICA'!$T$224:$AE$328,MATCH($U$72,'DATA SOUTH AMERICA'!$AF$224:$AF$328,0),ROWS($S$77:$S83))), NA())</f>
        <v>27308</v>
      </c>
      <c r="U83" s="161" cm="1">
        <f t="array" ref="U83">IFERROR(CHOOSE($AP$7,INDEX('DATA SOUTH AMERICA'!$C$337:$N$465,MATCH($U$72,'DATA SOUTH AMERICA'!$O$337:$O$465,0),ROWS($S$77:$S83)),INDEX('DATA SOUTH AMERICA'!$T$337:$AE$465,MATCH($U$72,'DATA SOUTH AMERICA'!$AF$337:$AF$465,0),ROWS($S$77:$S83))), NA())</f>
        <v>22296</v>
      </c>
      <c r="AL83" s="140" t="s">
        <v>316</v>
      </c>
      <c r="AM83" s="172" cm="1">
        <f t="array" ref="AM83">IFERROR(CHOOSE($AP$4, CHOOSE($AP$7,INDEX('DATA SOUTH AMERICA'!$C$224:$N$328,MATCH($AN$75,'DATA SOUTH AMERICA'!$O$224:$O$328,0),ROWS($S$77:$S80)),INDEX('DATA SOUTH AMERICA'!$T$224:$AE$328,MATCH($AN$75,'DATA SOUTH AMERICA'!$AF$224:$AF$328,0),ROWS($S$77:$S80))), CHOOSE($AP$7,INDEX('DATA EUROPE'!$C$201:$N$294,MATCH($AN$75,'DATA EUROPE'!$O$201:$O$294,0),ROWS($S$233:$S236)),INDEX('DATA EUROPE'!$U$201:$AF$294,MATCH($AN$75,'DATA EUROPE'!$AG$201:$AG$294,0),ROWS($S$233:$S236))), CHOOSE($AP$7,INDEX('DATA ASIA'!$C$476:$N$683,MATCH($AN$75,'DATA ASIA'!$O$476:$O$683,0),ROWS($S$352:$S355)),INDEX('DATA ASIA'!$T$476:$AE$683,MATCH($AN$75,'DATA ASIA'!$AF$476:$AF$683,0),ROWS($S$352:$S355)))), "")</f>
        <v>22112</v>
      </c>
      <c r="AN83" s="172" cm="1">
        <f t="array" ref="AN83">CHOOSE($AP$4, CHOOSE($AP$7,INDEX('DATA SOUTH AMERICA'!$C$337:$N$465,MATCH($AN$75,'DATA SOUTH AMERICA'!$O$337:$O$465,0),ROWS($S$77:$S80)),INDEX('DATA SOUTH AMERICA'!$T$337:$AE$465,MATCH($AN$75,'DATA SOUTH AMERICA'!$AF$337:$AF$465,0),ROWS($S$77:$S80))), CHOOSE($AP$7,INDEX('DATA EUROPE'!$C$300:$N$441,MATCH($AN$75,'DATA EUROPE'!$O$300:$O$441,0),ROWS($S$233:$S236)),INDEX('DATA EUROPE'!$U$300:$AF$441,MATCH($AN$75,'DATA EUROPE'!$AG$300:$AG$441,0),ROWS($S$233:$S236))), CHOOSE($AP$7,INDEX('DATA ASIA'!$C$689:$N$943,MATCH($AN$75,'DATA ASIA'!$O$689:$O$943,0),ROWS($S$352:$S355)),INDEX('DATA ASIA'!$T$689:$AE$943,MATCH($AN$75,'DATA ASIA'!$AF$689:$AF$943,0),ROWS($S$352:$S355))))</f>
        <v>32623</v>
      </c>
    </row>
    <row r="84" spans="3:46" x14ac:dyDescent="0.25">
      <c r="C84" s="177"/>
      <c r="S84" s="140" t="s">
        <v>316</v>
      </c>
      <c r="T84" s="161" cm="1">
        <f t="array" ref="T84">IFERROR(CHOOSE($AP$7,INDEX('DATA SOUTH AMERICA'!$C$224:$N$328,MATCH($U$72,'DATA SOUTH AMERICA'!$O$224:$O$328,0),ROWS($S$77:$S84)),INDEX('DATA SOUTH AMERICA'!$T$224:$AE$328,MATCH($U$72,'DATA SOUTH AMERICA'!$AF$224:$AF$328,0),ROWS($S$77:$S84))), NA())</f>
        <v>9282</v>
      </c>
      <c r="U84" s="161" cm="1">
        <f t="array" ref="U84">IFERROR(CHOOSE($AP$7,INDEX('DATA SOUTH AMERICA'!$C$337:$N$465,MATCH($U$72,'DATA SOUTH AMERICA'!$O$337:$O$465,0),ROWS($S$77:$S84)),INDEX('DATA SOUTH AMERICA'!$T$337:$AE$465,MATCH($U$72,'DATA SOUTH AMERICA'!$AF$337:$AF$465,0),ROWS($S$77:$S84))), NA())</f>
        <v>5205</v>
      </c>
      <c r="AL84" s="140" t="s">
        <v>315</v>
      </c>
      <c r="AM84" s="172" cm="1">
        <f t="array" ref="AM84">IFERROR(CHOOSE($AP$4, CHOOSE($AP$7,INDEX('DATA SOUTH AMERICA'!$C$224:$N$328,MATCH($AN$75,'DATA SOUTH AMERICA'!$O$224:$O$328,0),ROWS($S$77:$S81)),INDEX('DATA SOUTH AMERICA'!$T$224:$AE$328,MATCH($AN$75,'DATA SOUTH AMERICA'!$AF$224:$AF$328,0),ROWS($S$77:$S81))), CHOOSE($AP$7,INDEX('DATA EUROPE'!$C$201:$N$294,MATCH($AN$75,'DATA EUROPE'!$O$201:$O$294,0),ROWS($S$233:$S237)),INDEX('DATA EUROPE'!$U$201:$AF$294,MATCH($AN$75,'DATA EUROPE'!$AG$201:$AG$294,0),ROWS($S$233:$S237))), CHOOSE($AP$7,INDEX('DATA ASIA'!$C$476:$N$683,MATCH($AN$75,'DATA ASIA'!$O$476:$O$683,0),ROWS($S$352:$S356)),INDEX('DATA ASIA'!$T$476:$AE$683,MATCH($AN$75,'DATA ASIA'!$AF$476:$AF$683,0),ROWS($S$352:$S356)))), "")</f>
        <v>50078</v>
      </c>
      <c r="AN84" s="172" cm="1">
        <f t="array" ref="AN84">CHOOSE($AP$4, CHOOSE($AP$7,INDEX('DATA SOUTH AMERICA'!$C$337:$N$465,MATCH($AN$75,'DATA SOUTH AMERICA'!$O$337:$O$465,0),ROWS($S$77:$S81)),INDEX('DATA SOUTH AMERICA'!$T$337:$AE$465,MATCH($AN$75,'DATA SOUTH AMERICA'!$AF$337:$AF$465,0),ROWS($S$77:$S81))), CHOOSE($AP$7,INDEX('DATA EUROPE'!$C$300:$N$441,MATCH($AN$75,'DATA EUROPE'!$O$300:$O$441,0),ROWS($S$233:$S237)),INDEX('DATA EUROPE'!$U$300:$AF$441,MATCH($AN$75,'DATA EUROPE'!$AG$300:$AG$441,0),ROWS($S$233:$S237))), CHOOSE($AP$7,INDEX('DATA ASIA'!$C$689:$N$943,MATCH($AN$75,'DATA ASIA'!$O$689:$O$943,0),ROWS($S$352:$S356)),INDEX('DATA ASIA'!$T$689:$AE$943,MATCH($AN$75,'DATA ASIA'!$AF$689:$AF$943,0),ROWS($S$352:$S356))))</f>
        <v>41795</v>
      </c>
    </row>
    <row r="85" spans="3:46" x14ac:dyDescent="0.25">
      <c r="C85" s="177"/>
      <c r="S85" s="140" t="s">
        <v>317</v>
      </c>
      <c r="T85" s="161" cm="1">
        <f t="array" ref="T85">IFERROR(CHOOSE($AP$7,INDEX('DATA SOUTH AMERICA'!$C$224:$N$328,MATCH($U$72,'DATA SOUTH AMERICA'!$O$224:$O$328,0),ROWS($S$77:$S85)),INDEX('DATA SOUTH AMERICA'!$T$224:$AE$328,MATCH($U$72,'DATA SOUTH AMERICA'!$AF$224:$AF$328,0),ROWS($S$77:$S85))), NA())</f>
        <v>2810</v>
      </c>
      <c r="U85" s="161" cm="1">
        <f t="array" ref="U85">IFERROR(CHOOSE($AP$7,INDEX('DATA SOUTH AMERICA'!$C$337:$N$465,MATCH($U$72,'DATA SOUTH AMERICA'!$O$337:$O$465,0),ROWS($S$77:$S85)),INDEX('DATA SOUTH AMERICA'!$T$337:$AE$465,MATCH($U$72,'DATA SOUTH AMERICA'!$AF$337:$AF$465,0),ROWS($S$77:$S85))), NA())</f>
        <v>273</v>
      </c>
      <c r="AL85" s="140" t="s">
        <v>313</v>
      </c>
      <c r="AM85" s="172" cm="1">
        <f t="array" ref="AM85">IFERROR(CHOOSE($AP$4, CHOOSE($AP$7,INDEX('DATA SOUTH AMERICA'!$C$224:$N$328,MATCH($AN$75,'DATA SOUTH AMERICA'!$O$224:$O$328,0),ROWS($S$77:$S82)),INDEX('DATA SOUTH AMERICA'!$T$224:$AE$328,MATCH($AN$75,'DATA SOUTH AMERICA'!$AF$224:$AF$328,0),ROWS($S$77:$S82))), CHOOSE($AP$7,INDEX('DATA EUROPE'!$C$201:$N$294,MATCH($AN$75,'DATA EUROPE'!$O$201:$O$294,0),ROWS($S$233:$S238)),INDEX('DATA EUROPE'!$U$201:$AF$294,MATCH($AN$75,'DATA EUROPE'!$AG$201:$AG$294,0),ROWS($S$233:$S238))), CHOOSE($AP$7,INDEX('DATA ASIA'!$C$476:$N$683,MATCH($AN$75,'DATA ASIA'!$O$476:$O$683,0),ROWS($S$352:$S357)),INDEX('DATA ASIA'!$T$476:$AE$683,MATCH($AN$75,'DATA ASIA'!$AF$476:$AF$683,0),ROWS($S$352:$S357)))), "")</f>
        <v>25987</v>
      </c>
      <c r="AN85" s="172" cm="1">
        <f t="array" ref="AN85">CHOOSE($AP$4, CHOOSE($AP$7,INDEX('DATA SOUTH AMERICA'!$C$337:$N$465,MATCH($AN$75,'DATA SOUTH AMERICA'!$O$337:$O$465,0),ROWS($S$77:$S82)),INDEX('DATA SOUTH AMERICA'!$T$337:$AE$465,MATCH($AN$75,'DATA SOUTH AMERICA'!$AF$337:$AF$465,0),ROWS($S$77:$S82))), CHOOSE($AP$7,INDEX('DATA EUROPE'!$C$300:$N$441,MATCH($AN$75,'DATA EUROPE'!$O$300:$O$441,0),ROWS($S$233:$S238)),INDEX('DATA EUROPE'!$U$300:$AF$441,MATCH($AN$75,'DATA EUROPE'!$AG$300:$AG$441,0),ROWS($S$233:$S238))), CHOOSE($AP$7,INDEX('DATA ASIA'!$C$689:$N$943,MATCH($AN$75,'DATA ASIA'!$O$689:$O$943,0),ROWS($S$352:$S357)),INDEX('DATA ASIA'!$T$689:$AE$943,MATCH($AN$75,'DATA ASIA'!$AF$689:$AF$943,0),ROWS($S$352:$S357))))</f>
        <v>22781</v>
      </c>
    </row>
    <row r="86" spans="3:46" x14ac:dyDescent="0.25">
      <c r="C86" s="177"/>
      <c r="S86" s="140" t="s">
        <v>318</v>
      </c>
      <c r="T86" s="161" cm="1">
        <f t="array" ref="T86">IFERROR(CHOOSE($AP$7,INDEX('DATA SOUTH AMERICA'!$C$224:$N$328,MATCH($U$72,'DATA SOUTH AMERICA'!$O$224:$O$328,0),ROWS($S$77:$S86)),INDEX('DATA SOUTH AMERICA'!$T$224:$AE$328,MATCH($U$72,'DATA SOUTH AMERICA'!$AF$224:$AF$328,0),ROWS($S$77:$S86))), NA())</f>
        <v>1004</v>
      </c>
      <c r="U86" s="161" cm="1">
        <f t="array" ref="U86">IFERROR(CHOOSE($AP$7,INDEX('DATA SOUTH AMERICA'!$C$337:$N$465,MATCH($U$72,'DATA SOUTH AMERICA'!$O$337:$O$465,0),ROWS($S$77:$S86)),INDEX('DATA SOUTH AMERICA'!$T$337:$AE$465,MATCH($U$72,'DATA SOUTH AMERICA'!$AF$337:$AF$465,0),ROWS($S$77:$S86))), NA())</f>
        <v>148</v>
      </c>
      <c r="AL86" s="140" t="s">
        <v>313</v>
      </c>
      <c r="AM86" s="172" cm="1">
        <f t="array" ref="AM86">IFERROR(CHOOSE($AP$4, CHOOSE($AP$7,INDEX('DATA SOUTH AMERICA'!$C$224:$N$328,MATCH($AN$75,'DATA SOUTH AMERICA'!$O$224:$O$328,0),ROWS($S$77:$S83)),INDEX('DATA SOUTH AMERICA'!$T$224:$AE$328,MATCH($AN$75,'DATA SOUTH AMERICA'!$AF$224:$AF$328,0),ROWS($S$77:$S83))), CHOOSE($AP$7,INDEX('DATA EUROPE'!$C$201:$N$294,MATCH($AN$75,'DATA EUROPE'!$O$201:$O$294,0),ROWS($S$233:$S239)),INDEX('DATA EUROPE'!$U$201:$AF$294,MATCH($AN$75,'DATA EUROPE'!$AG$201:$AG$294,0),ROWS($S$233:$S239))), CHOOSE($AP$7,INDEX('DATA ASIA'!$C$476:$N$683,MATCH($AN$75,'DATA ASIA'!$O$476:$O$683,0),ROWS($S$352:$S358)),INDEX('DATA ASIA'!$T$476:$AE$683,MATCH($AN$75,'DATA ASIA'!$AF$476:$AF$683,0),ROWS($S$352:$S358)))), "")</f>
        <v>27308</v>
      </c>
      <c r="AN86" s="172" cm="1">
        <f t="array" ref="AN86">CHOOSE($AP$4, CHOOSE($AP$7,INDEX('DATA SOUTH AMERICA'!$C$337:$N$465,MATCH($AN$75,'DATA SOUTH AMERICA'!$O$337:$O$465,0),ROWS($S$77:$S83)),INDEX('DATA SOUTH AMERICA'!$T$337:$AE$465,MATCH($AN$75,'DATA SOUTH AMERICA'!$AF$337:$AF$465,0),ROWS($S$77:$S83))), CHOOSE($AP$7,INDEX('DATA EUROPE'!$C$300:$N$441,MATCH($AN$75,'DATA EUROPE'!$O$300:$O$441,0),ROWS($S$233:$S239)),INDEX('DATA EUROPE'!$U$300:$AF$441,MATCH($AN$75,'DATA EUROPE'!$AG$300:$AG$441,0),ROWS($S$233:$S239))), CHOOSE($AP$7,INDEX('DATA ASIA'!$C$689:$N$943,MATCH($AN$75,'DATA ASIA'!$O$689:$O$943,0),ROWS($S$352:$S358)),INDEX('DATA ASIA'!$T$689:$AE$943,MATCH($AN$75,'DATA ASIA'!$AF$689:$AF$943,0),ROWS($S$352:$S358))))</f>
        <v>22296</v>
      </c>
    </row>
    <row r="87" spans="3:46" x14ac:dyDescent="0.25">
      <c r="G87" s="186" t="s">
        <v>564</v>
      </c>
      <c r="H87" s="152"/>
      <c r="I87" s="152"/>
      <c r="J87" s="152"/>
      <c r="K87" s="152"/>
      <c r="L87" s="152"/>
      <c r="S87" s="140" t="s">
        <v>319</v>
      </c>
      <c r="T87" s="161" cm="1">
        <f t="array" ref="T87">IFERROR(CHOOSE($AP$7,INDEX('DATA SOUTH AMERICA'!$C$224:$N$328,MATCH($U$72,'DATA SOUTH AMERICA'!$O$224:$O$328,0),ROWS($S$77:$S87)),INDEX('DATA SOUTH AMERICA'!$T$224:$AE$328,MATCH($U$72,'DATA SOUTH AMERICA'!$AF$224:$AF$328,0),ROWS($S$77:$S87))), NA())</f>
        <v>466</v>
      </c>
      <c r="U87" s="161" cm="1">
        <f t="array" ref="U87">IFERROR(CHOOSE($AP$7,INDEX('DATA SOUTH AMERICA'!$C$337:$N$465,MATCH($U$72,'DATA SOUTH AMERICA'!$O$337:$O$465,0),ROWS($S$77:$S87)),INDEX('DATA SOUTH AMERICA'!$T$337:$AE$465,MATCH($U$72,'DATA SOUTH AMERICA'!$AF$337:$AF$465,0),ROWS($S$77:$S87))), NA())</f>
        <v>54</v>
      </c>
      <c r="AL87" s="140" t="s">
        <v>316</v>
      </c>
      <c r="AM87" s="172" cm="1">
        <f t="array" ref="AM87">IFERROR(CHOOSE($AP$4, CHOOSE($AP$7,INDEX('DATA SOUTH AMERICA'!$C$224:$N$328,MATCH($AN$75,'DATA SOUTH AMERICA'!$O$224:$O$328,0),ROWS($S$77:$S84)),INDEX('DATA SOUTH AMERICA'!$T$224:$AE$328,MATCH($AN$75,'DATA SOUTH AMERICA'!$AF$224:$AF$328,0),ROWS($S$77:$S84))), CHOOSE($AP$7,INDEX('DATA EUROPE'!$C$201:$N$294,MATCH($AN$75,'DATA EUROPE'!$O$201:$O$294,0),ROWS($S$233:$S240)),INDEX('DATA EUROPE'!$U$201:$AF$294,MATCH($AN$75,'DATA EUROPE'!$AG$201:$AG$294,0),ROWS($S$233:$S240))), CHOOSE($AP$7,INDEX('DATA ASIA'!$C$476:$N$683,MATCH($AN$75,'DATA ASIA'!$O$476:$O$683,0),ROWS($S$352:$S359)),INDEX('DATA ASIA'!$T$476:$AE$683,MATCH($AN$75,'DATA ASIA'!$AF$476:$AF$683,0),ROWS($S$352:$S359)))), "")</f>
        <v>9282</v>
      </c>
      <c r="AN87" s="172" cm="1">
        <f t="array" ref="AN87">CHOOSE($AP$4, CHOOSE($AP$7,INDEX('DATA SOUTH AMERICA'!$C$337:$N$465,MATCH($AN$75,'DATA SOUTH AMERICA'!$O$337:$O$465,0),ROWS($S$77:$S84)),INDEX('DATA SOUTH AMERICA'!$T$337:$AE$465,MATCH($AN$75,'DATA SOUTH AMERICA'!$AF$337:$AF$465,0),ROWS($S$77:$S84))), CHOOSE($AP$7,INDEX('DATA EUROPE'!$C$300:$N$441,MATCH($AN$75,'DATA EUROPE'!$O$300:$O$441,0),ROWS($S$233:$S240)),INDEX('DATA EUROPE'!$U$300:$AF$441,MATCH($AN$75,'DATA EUROPE'!$AG$300:$AG$441,0),ROWS($S$233:$S240))), CHOOSE($AP$7,INDEX('DATA ASIA'!$C$689:$N$943,MATCH($AN$75,'DATA ASIA'!$O$689:$O$943,0),ROWS($S$352:$S359)),INDEX('DATA ASIA'!$T$689:$AE$943,MATCH($AN$75,'DATA ASIA'!$AF$689:$AF$943,0),ROWS($S$352:$S359))))</f>
        <v>5205</v>
      </c>
    </row>
    <row r="88" spans="3:46" s="153" customFormat="1" x14ac:dyDescent="0.25">
      <c r="G88" s="220" t="s">
        <v>587</v>
      </c>
      <c r="H88" s="184" t="str" cm="1">
        <f t="array" ref="H88">INDEX($E$16:$E$17,$AP$7)</f>
        <v>VALUE</v>
      </c>
      <c r="P88" s="159"/>
      <c r="S88" s="140" t="s">
        <v>320</v>
      </c>
      <c r="T88" s="161" cm="1">
        <f t="array" ref="T88">IFERROR(CHOOSE($AP$7,INDEX('DATA SOUTH AMERICA'!$C$224:$N$328,MATCH($U$72,'DATA SOUTH AMERICA'!$O$224:$O$328,0),ROWS($S$77:$S88)),INDEX('DATA SOUTH AMERICA'!$T$224:$AE$328,MATCH($U$72,'DATA SOUTH AMERICA'!$AF$224:$AF$328,0),ROWS($S$77:$S88))), NA())</f>
        <v>295</v>
      </c>
      <c r="U88" s="161" cm="1">
        <f t="array" ref="U88">IFERROR(CHOOSE($AP$7,INDEX('DATA SOUTH AMERICA'!$C$337:$N$465,MATCH($U$72,'DATA SOUTH AMERICA'!$O$337:$O$465,0),ROWS($S$77:$S88)),INDEX('DATA SOUTH AMERICA'!$T$337:$AE$465,MATCH($U$72,'DATA SOUTH AMERICA'!$AF$337:$AF$465,0),ROWS($S$77:$S88))), NA())</f>
        <v>45</v>
      </c>
      <c r="AI88" s="151"/>
      <c r="AJ88" s="151"/>
      <c r="AL88" s="140" t="s">
        <v>317</v>
      </c>
      <c r="AM88" s="172" cm="1">
        <f t="array" ref="AM88">IFERROR(CHOOSE($AP$4, CHOOSE($AP$7,INDEX('DATA SOUTH AMERICA'!$C$224:$N$328,MATCH($AN$75,'DATA SOUTH AMERICA'!$O$224:$O$328,0),ROWS($S$77:$S85)),INDEX('DATA SOUTH AMERICA'!$T$224:$AE$328,MATCH($AN$75,'DATA SOUTH AMERICA'!$AF$224:$AF$328,0),ROWS($S$77:$S85))), CHOOSE($AP$7,INDEX('DATA EUROPE'!$C$201:$N$294,MATCH($AN$75,'DATA EUROPE'!$O$201:$O$294,0),ROWS($S$233:$S241)),INDEX('DATA EUROPE'!$U$201:$AF$294,MATCH($AN$75,'DATA EUROPE'!$AG$201:$AG$294,0),ROWS($S$233:$S241))), CHOOSE($AP$7,INDEX('DATA ASIA'!$C$476:$N$683,MATCH($AN$75,'DATA ASIA'!$O$476:$O$683,0),ROWS($S$352:$S360)),INDEX('DATA ASIA'!$T$476:$AE$683,MATCH($AN$75,'DATA ASIA'!$AF$476:$AF$683,0),ROWS($S$352:$S360)))), "")</f>
        <v>2810</v>
      </c>
      <c r="AN88" s="172" cm="1">
        <f t="array" ref="AN88">CHOOSE($AP$4, CHOOSE($AP$7,INDEX('DATA SOUTH AMERICA'!$C$337:$N$465,MATCH($AN$75,'DATA SOUTH AMERICA'!$O$337:$O$465,0),ROWS($S$77:$S85)),INDEX('DATA SOUTH AMERICA'!$T$337:$AE$465,MATCH($AN$75,'DATA SOUTH AMERICA'!$AF$337:$AF$465,0),ROWS($S$77:$S85))), CHOOSE($AP$7,INDEX('DATA EUROPE'!$C$300:$N$441,MATCH($AN$75,'DATA EUROPE'!$O$300:$O$441,0),ROWS($S$233:$S241)),INDEX('DATA EUROPE'!$U$300:$AF$441,MATCH($AN$75,'DATA EUROPE'!$AG$300:$AG$441,0),ROWS($S$233:$S241))), CHOOSE($AP$7,INDEX('DATA ASIA'!$C$689:$N$943,MATCH($AN$75,'DATA ASIA'!$O$689:$O$943,0),ROWS($S$352:$S360)),INDEX('DATA ASIA'!$T$689:$AE$943,MATCH($AN$75,'DATA ASIA'!$AF$689:$AF$943,0),ROWS($S$352:$S360))))</f>
        <v>273</v>
      </c>
      <c r="AO88"/>
      <c r="AR88"/>
      <c r="AS88"/>
      <c r="AT88"/>
    </row>
    <row r="89" spans="3:46" s="153" customFormat="1" x14ac:dyDescent="0.25">
      <c r="G89" s="220" t="s">
        <v>586</v>
      </c>
      <c r="H89" s="221" cm="1">
        <f t="array" ref="H89">INDEX($D$16:$D$17,$AP$5)</f>
        <v>2019</v>
      </c>
      <c r="P89" s="159"/>
      <c r="S89" s="179" t="s">
        <v>620</v>
      </c>
      <c r="T89" s="185">
        <f>SUM(T77:$T$88)</f>
        <v>149217</v>
      </c>
      <c r="U89" s="161" t="e" cm="1">
        <f t="array" ref="U89">IFERROR(CHOOSE($AP$7,INDEX('DATA SOUTH AMERICA'!$C$337:$N$465,MATCH($U$72,'DATA SOUTH AMERICA'!$O$337:$O$465,0),ROWS($S$77:$S89)),INDEX('DATA SOUTH AMERICA'!$T$337:$AE$465,MATCH($U$72,'DATA SOUTH AMERICA'!$AF$337:$AF$465,0),ROWS($S$77:$S89))), NA())</f>
        <v>#N/A</v>
      </c>
      <c r="AI89" s="151"/>
      <c r="AJ89" s="151"/>
      <c r="AL89" s="140" t="s">
        <v>318</v>
      </c>
      <c r="AM89" s="172" cm="1">
        <f t="array" ref="AM89">IFERROR(CHOOSE($AP$4, CHOOSE($AP$7,INDEX('DATA SOUTH AMERICA'!$C$224:$N$328,MATCH($AN$75,'DATA SOUTH AMERICA'!$O$224:$O$328,0),ROWS($S$77:$S86)),INDEX('DATA SOUTH AMERICA'!$T$224:$AE$328,MATCH($AN$75,'DATA SOUTH AMERICA'!$AF$224:$AF$328,0),ROWS($S$77:$S86))), CHOOSE($AP$7,INDEX('DATA EUROPE'!$C$201:$N$294,MATCH($AN$75,'DATA EUROPE'!$O$201:$O$294,0),ROWS($S$233:$S242)),INDEX('DATA EUROPE'!$U$201:$AF$294,MATCH($AN$75,'DATA EUROPE'!$AG$201:$AG$294,0),ROWS($S$233:$S242))), CHOOSE($AP$7,INDEX('DATA ASIA'!$C$476:$N$683,MATCH($AN$75,'DATA ASIA'!$O$476:$O$683,0),ROWS($S$352:$S361)),INDEX('DATA ASIA'!$T$476:$AE$683,MATCH($AN$75,'DATA ASIA'!$AF$476:$AF$683,0),ROWS($S$352:$S361)))), "")</f>
        <v>1004</v>
      </c>
      <c r="AN89" s="172" cm="1">
        <f t="array" ref="AN89">CHOOSE($AP$4, CHOOSE($AP$7,INDEX('DATA SOUTH AMERICA'!$C$337:$N$465,MATCH($AN$75,'DATA SOUTH AMERICA'!$O$337:$O$465,0),ROWS($S$77:$S86)),INDEX('DATA SOUTH AMERICA'!$T$337:$AE$465,MATCH($AN$75,'DATA SOUTH AMERICA'!$AF$337:$AF$465,0),ROWS($S$77:$S86))), CHOOSE($AP$7,INDEX('DATA EUROPE'!$C$300:$N$441,MATCH($AN$75,'DATA EUROPE'!$O$300:$O$441,0),ROWS($S$233:$S242)),INDEX('DATA EUROPE'!$U$300:$AF$441,MATCH($AN$75,'DATA EUROPE'!$AG$300:$AG$441,0),ROWS($S$233:$S242))), CHOOSE($AP$7,INDEX('DATA ASIA'!$C$689:$N$943,MATCH($AN$75,'DATA ASIA'!$O$689:$O$943,0),ROWS($S$352:$S361)),INDEX('DATA ASIA'!$T$689:$AE$943,MATCH($AN$75,'DATA ASIA'!$AF$689:$AF$943,0),ROWS($S$352:$S361))))</f>
        <v>148</v>
      </c>
      <c r="AO89"/>
      <c r="AR89"/>
      <c r="AS89"/>
      <c r="AT89"/>
    </row>
    <row r="90" spans="3:46" ht="15" customHeight="1" x14ac:dyDescent="0.25">
      <c r="S90" s="147" t="s">
        <v>621</v>
      </c>
      <c r="T90" s="198" t="str">
        <f>IFERROR(CHOOSE($AP$7, TEXT(SUM($T$77:$T$88), "€ #.##0"), TEXT(SUM($T$77:$T$88), " #.##0")), "")</f>
        <v>€ 149.217</v>
      </c>
      <c r="U90" s="198" t="str">
        <f>IFERROR(CHOOSE($AP$7, TEXT(SUM($U$77:$U$88), "€ #.##0"), TEXT(SUM($U$77:$U$88), " #.##0")), "")</f>
        <v>€ 148.529</v>
      </c>
      <c r="AL90" s="140" t="s">
        <v>319</v>
      </c>
      <c r="AM90" s="172" cm="1">
        <f t="array" ref="AM90">IFERROR(CHOOSE($AP$4, CHOOSE($AP$7,INDEX('DATA SOUTH AMERICA'!$C$224:$N$328,MATCH($AN$75,'DATA SOUTH AMERICA'!$O$224:$O$328,0),ROWS($S$77:$S87)),INDEX('DATA SOUTH AMERICA'!$T$224:$AE$328,MATCH($AN$75,'DATA SOUTH AMERICA'!$AF$224:$AF$328,0),ROWS($S$77:$S87))), CHOOSE($AP$7,INDEX('DATA EUROPE'!$C$201:$N$294,MATCH($AN$75,'DATA EUROPE'!$O$201:$O$294,0),ROWS($S$233:$S243)),INDEX('DATA EUROPE'!$U$201:$AF$294,MATCH($AN$75,'DATA EUROPE'!$AG$201:$AG$294,0),ROWS($S$233:$S243))), CHOOSE($AP$7,INDEX('DATA ASIA'!$C$476:$N$683,MATCH($AN$75,'DATA ASIA'!$O$476:$O$683,0),ROWS($S$352:$S362)),INDEX('DATA ASIA'!$T$476:$AE$683,MATCH($AN$75,'DATA ASIA'!$AF$476:$AF$683,0),ROWS($S$352:$S362)))), "")</f>
        <v>466</v>
      </c>
      <c r="AN90" s="172" cm="1">
        <f t="array" ref="AN90">CHOOSE($AP$4, CHOOSE($AP$7,INDEX('DATA SOUTH AMERICA'!$C$337:$N$465,MATCH($AN$75,'DATA SOUTH AMERICA'!$O$337:$O$465,0),ROWS($S$77:$S87)),INDEX('DATA SOUTH AMERICA'!$T$337:$AE$465,MATCH($AN$75,'DATA SOUTH AMERICA'!$AF$337:$AF$465,0),ROWS($S$77:$S87))), CHOOSE($AP$7,INDEX('DATA EUROPE'!$C$300:$N$441,MATCH($AN$75,'DATA EUROPE'!$O$300:$O$441,0),ROWS($S$233:$S243)),INDEX('DATA EUROPE'!$U$300:$AF$441,MATCH($AN$75,'DATA EUROPE'!$AG$300:$AG$441,0),ROWS($S$233:$S243))), CHOOSE($AP$7,INDEX('DATA ASIA'!$C$689:$N$943,MATCH($AN$75,'DATA ASIA'!$O$689:$O$943,0),ROWS($S$352:$S362)),INDEX('DATA ASIA'!$T$689:$AE$943,MATCH($AN$75,'DATA ASIA'!$AF$689:$AF$943,0),ROWS($S$352:$S362))))</f>
        <v>54</v>
      </c>
    </row>
    <row r="91" spans="3:46" x14ac:dyDescent="0.25">
      <c r="G91" s="220" t="s">
        <v>557</v>
      </c>
      <c r="H91" s="220" t="s">
        <v>558</v>
      </c>
      <c r="I91" s="220" t="s">
        <v>559</v>
      </c>
      <c r="J91" s="220" t="s">
        <v>560</v>
      </c>
      <c r="K91" s="220" t="s">
        <v>708</v>
      </c>
      <c r="L91" s="220" t="s">
        <v>561</v>
      </c>
      <c r="AL91" s="140" t="s">
        <v>320</v>
      </c>
      <c r="AM91" s="172" cm="1">
        <f t="array" ref="AM91">IFERROR(CHOOSE($AP$4, CHOOSE($AP$7,INDEX('DATA SOUTH AMERICA'!$C$224:$N$328,MATCH($AN$75,'DATA SOUTH AMERICA'!$O$224:$O$328,0),ROWS($S$77:$S88)),INDEX('DATA SOUTH AMERICA'!$T$224:$AE$328,MATCH($AN$75,'DATA SOUTH AMERICA'!$AF$224:$AF$328,0),ROWS($S$77:$S88))), CHOOSE($AP$7,INDEX('DATA EUROPE'!$C$201:$N$294,MATCH($AN$75,'DATA EUROPE'!$O$201:$O$294,0),ROWS($S$233:$S244)),INDEX('DATA EUROPE'!$U$201:$AF$294,MATCH($AN$75,'DATA EUROPE'!$AG$201:$AG$294,0),ROWS($S$233:$S244))), CHOOSE($AP$7,INDEX('DATA ASIA'!$C$476:$N$683,MATCH($AN$75,'DATA ASIA'!$O$476:$O$683,0),ROWS($S$352:$S363)),INDEX('DATA ASIA'!$T$476:$AE$683,MATCH($AN$75,'DATA ASIA'!$AF$476:$AF$683,0),ROWS($S$352:$S363)))), "")</f>
        <v>295</v>
      </c>
      <c r="AN91" s="172" cm="1">
        <f t="array" ref="AN91">CHOOSE($AP$4, CHOOSE($AP$7,INDEX('DATA SOUTH AMERICA'!$C$337:$N$465,MATCH($AN$75,'DATA SOUTH AMERICA'!$O$337:$O$465,0),ROWS($S$77:$S88)),INDEX('DATA SOUTH AMERICA'!$T$337:$AE$465,MATCH($AN$75,'DATA SOUTH AMERICA'!$AF$337:$AF$465,0),ROWS($S$77:$S88))), CHOOSE($AP$7,INDEX('DATA EUROPE'!$C$300:$N$441,MATCH($AN$75,'DATA EUROPE'!$O$300:$O$441,0),ROWS($S$233:$S244)),INDEX('DATA EUROPE'!$U$300:$AF$441,MATCH($AN$75,'DATA EUROPE'!$AG$300:$AG$441,0),ROWS($S$233:$S244))), CHOOSE($AP$7,INDEX('DATA ASIA'!$C$689:$N$943,MATCH($AN$75,'DATA ASIA'!$O$689:$O$943,0),ROWS($S$352:$S363)),INDEX('DATA ASIA'!$T$689:$AE$943,MATCH($AN$75,'DATA ASIA'!$AF$689:$AF$943,0),ROWS($S$352:$S363))))</f>
        <v>45</v>
      </c>
      <c r="AO91" s="153"/>
      <c r="AR91" s="153"/>
      <c r="AS91" s="153"/>
      <c r="AT91" s="153"/>
    </row>
    <row r="92" spans="3:46" x14ac:dyDescent="0.25">
      <c r="F92" s="140">
        <f t="shared" ref="F92:F101" si="4">ROW($A1)</f>
        <v>1</v>
      </c>
      <c r="G92" s="140" t="str">
        <f>CHOOSE($AP$7,CHOOSE($AP$5,INDEX('DATA SOUTH AMERICA'!$B$83:$B$105,MATCH(LARGE('DATA SOUTH AMERICA'!$C$83:$C$105,CALCULATIONS!$F106),'DATA SOUTH AMERICA'!$C$83:$C$105,0)),INDEX('DATA SOUTH AMERICA'!$B$83:$B$105,MATCH(LARGE('DATA SOUTH AMERICA'!$E$83:$E$105,CALCULATIONS!$F106),'DATA SOUTH AMERICA'!$E$83:$E$105,0))),CHOOSE($AP$5,INDEX('DATA SOUTH AMERICA'!$S$170:$S$192,MATCH(LARGE('DATA SOUTH AMERICA'!$T$170:$T$192,CALCULATIONS!$F120),'DATA SOUTH AMERICA'!$T$170:$T$192,0)),INDEX('DATA SOUTH AMERICA'!$S$170:$S$192,MATCH(LARGE('DATA SOUTH AMERICA'!$V$170:$V$192,CALCULATIONS!$F120),'DATA SOUTH AMERICA'!$V$170:$V$192,0))))</f>
        <v>AD</v>
      </c>
      <c r="H92" s="140" t="str">
        <f>CHOOSE($AP$7,CHOOSE($AP$5,INDEX('DATA SOUTH AMERICA'!$B$107:$B$150,MATCH(LARGE('DATA SOUTH AMERICA'!$C$107:$C$150,CALCULATIONS!$F106),'DATA SOUTH AMERICA'!$C$107:$C$150,0)),INDEX('DATA SOUTH AMERICA'!$B$107:$B$150,MATCH(LARGE('DATA SOUTH AMERICA'!$E$107:$E$150,CALCULATIONS!$F106),'DATA SOUTH AMERICA'!$E$107:$E$150,0))),CHOOSE($AP$5,INDEX('DATA SOUTH AMERICA'!$S$83:$S$126,MATCH(LARGE('DATA SOUTH AMERICA'!$T$83:$T$126,CALCULATIONS!$F120),'DATA SOUTH AMERICA'!$T$83:$T$126,0)),INDEX('DATA SOUTH AMERICA'!$S$83:$S$126,MATCH(LARGE('DATA SOUTH AMERICA'!$V$83:$V$126,CALCULATIONS!$F120),'DATA SOUTH AMERICA'!$V$83:$V$126,0))))</f>
        <v>AC</v>
      </c>
      <c r="I92" s="140" t="str">
        <f>CHOOSE($AP$7,CHOOSE($AP$5,INDEX('DATA SOUTH AMERICA'!$B$152:$B$173,MATCH(LARGE('DATA SOUTH AMERICA'!$C$152:$C$173,CALCULATIONS!$F106),'DATA SOUTH AMERICA'!$C$152:$C$173,0)),INDEX('DATA SOUTH AMERICA'!$B$152:$B$173,MATCH(LARGE('DATA SOUTH AMERICA'!$E$152:$E$173,CALCULATIONS!$F106),'DATA SOUTH AMERICA'!$E$152:$E$173,0))),CHOOSE($AP$5,INDEX('DATA SOUTH AMERICA'!$S$128:$S$149,MATCH(LARGE('DATA SOUTH AMERICA'!$T$128:$T$149,CALCULATIONS!$F120),'DATA SOUTH AMERICA'!$T$128:$T$149,0)),INDEX('DATA SOUTH AMERICA'!$S$128:$S$149,MATCH(LARGE('DATA SOUTH AMERICA'!$V$128:$V$149,CALCULATIONS!$F120),'DATA SOUTH AMERICA'!$V$128:$V$149,0))))</f>
        <v>AA</v>
      </c>
      <c r="J92" s="140" t="str">
        <f>CHOOSE($AP$7,CHOOSE($AP$5,INDEX('DATA SOUTH AMERICA'!$B$175:$B$192,MATCH(LARGE('DATA SOUTH AMERICA'!$C$175:$C$192,CALCULATIONS!$F106),'DATA SOUTH AMERICA'!$C$175:$C$192,0)),INDEX('DATA SOUTH AMERICA'!$B$175:$B$192,MATCH(LARGE('DATA SOUTH AMERICA'!$E$175:$E$192,CALCULATIONS!$F106),'DATA SOUTH AMERICA'!$E$175:$E$192,0))),CHOOSE($AP$5,INDEX('DATA SOUTH AMERICA'!$S$151:$S$168,MATCH(LARGE('DATA SOUTH AMERICA'!$T$151:$T$168,CALCULATIONS!$F120),'DATA SOUTH AMERICA'!$T$151:$T$168,0)),INDEX('DATA SOUTH AMERICA'!$S$151:$S$168,MATCH(LARGE('DATA SOUTH AMERICA'!$V$151:$V$168,CALCULATIONS!$F120),'DATA SOUTH AMERICA'!$V$151:$V$168,0))))</f>
        <v>AA</v>
      </c>
      <c r="K92" s="140" t="str">
        <f>CHOOSE($AP$7, CHOOSE($AP$5,INDEX('DATA SOUTH AMERICA'!$B$194:$B$209,MATCH(LARGE('DATA SOUTH AMERICA'!$C$194:$C$209,CALCULATIONS!$F106),'DATA SOUTH AMERICA'!$C$194:$C$209,0)),INDEX('DATA SOUTH AMERICA'!$B$194:$B$209,MATCH(LARGE('DATA SOUTH AMERICA'!$E$194:$E$209,CALCULATIONS!$F106),'DATA SOUTH AMERICA'!$E$194:$E$209,0))), CHOOSE($AP$5,INDEX('DATA SOUTH AMERICA'!$S$194:$S$209,MATCH(LARGE('DATA SOUTH AMERICA'!$T$194:$T$209,CALCULATIONS!$F120),'DATA SOUTH AMERICA'!$T$194:$T$209,0)),INDEX('DATA SOUTH AMERICA'!$S$194:$S$209,MATCH(LARGE('DATA SOUTH AMERICA'!$V$194:$V$209,CALCULATIONS!$F120),'DATA SOUTH AMERICA'!$V$194:$V$209,0))))</f>
        <v>AE</v>
      </c>
      <c r="L92" s="140" t="str">
        <f>CHOOSE($AP$7, IFERROR(CHOOSE($AP$5,INDEX('DATA SOUTH AMERICA'!$B$211:$B$213,MATCH(LARGE('DATA SOUTH AMERICA'!$C$211:$C$213,CALCULATIONS!$F106),'DATA SOUTH AMERICA'!$C$211:$C$213,0)),INDEX('DATA SOUTH AMERICA'!$B$211:$B$213,MATCH(LARGE('DATA SOUTH AMERICA'!$E$211:$E$213,CALCULATIONS!$F106),'DATA SOUTH AMERICA'!$E$211:$E$213,0))),""), IFERROR(CHOOSE($AP$5,INDEX('DATA SOUTH AMERICA'!$S$211:$S$213,MATCH(LARGE('DATA SOUTH AMERICA'!$T$211:$T$213,CALCULATIONS!$F120),'DATA SOUTH AMERICA'!$T$211:$T$213,0)),INDEX('DATA SOUTH AMERICA'!$S$211:$S$213,MATCH(LARGE('DATA SOUTH AMERICA'!$V$211:$V$213,CALCULATIONS!$F120),'DATA SOUTH AMERICA'!$V$211:$V$213,0))),""))</f>
        <v>AI</v>
      </c>
      <c r="AL92" s="179" t="s">
        <v>620</v>
      </c>
      <c r="AM92" s="185">
        <f>SUM($AM80:AM$91)</f>
        <v>149217</v>
      </c>
      <c r="AN92" s="185">
        <f>IFERROR(SUM($AN$80:$AN$91), "")</f>
        <v>148529</v>
      </c>
      <c r="AO92" s="153"/>
      <c r="AR92" s="153"/>
      <c r="AS92" s="153"/>
      <c r="AT92" s="153"/>
    </row>
    <row r="93" spans="3:46" x14ac:dyDescent="0.25">
      <c r="F93" s="140">
        <f t="shared" si="4"/>
        <v>2</v>
      </c>
      <c r="G93" s="140" t="str">
        <f>CHOOSE($AP$7,CHOOSE($AP$5,INDEX('DATA SOUTH AMERICA'!$B$83:$B$105,MATCH(LARGE('DATA SOUTH AMERICA'!$C$83:$C$105,CALCULATIONS!$F107),'DATA SOUTH AMERICA'!$C$83:$C$105,0)),INDEX('DATA SOUTH AMERICA'!$B$83:$B$105,MATCH(LARGE('DATA SOUTH AMERICA'!$E$83:$E$105,CALCULATIONS!$F107),'DATA SOUTH AMERICA'!$E$83:$E$105,0))),CHOOSE($AP$5,INDEX('DATA SOUTH AMERICA'!$S$170:$S$192,MATCH(LARGE('DATA SOUTH AMERICA'!$T$170:$T$192,CALCULATIONS!$F121),'DATA SOUTH AMERICA'!$T$170:$T$192,0)),INDEX('DATA SOUTH AMERICA'!$S$170:$S$192,MATCH(LARGE('DATA SOUTH AMERICA'!$V$170:$V$192,CALCULATIONS!$F121),'DATA SOUTH AMERICA'!$V$170:$V$192,0))))</f>
        <v>AB</v>
      </c>
      <c r="H93" s="140" t="str">
        <f>CHOOSE($AP$7,CHOOSE($AP$5,INDEX('DATA SOUTH AMERICA'!$B$107:$B$150,MATCH(LARGE('DATA SOUTH AMERICA'!$C$107:$C$150,CALCULATIONS!$F107),'DATA SOUTH AMERICA'!$C$107:$C$150,0)),INDEX('DATA SOUTH AMERICA'!$B$107:$B$150,MATCH(LARGE('DATA SOUTH AMERICA'!$E$107:$E$150,CALCULATIONS!$F107),'DATA SOUTH AMERICA'!$E$107:$E$150,0))),CHOOSE($AP$5,INDEX('DATA SOUTH AMERICA'!$S$83:$S$126,MATCH(LARGE('DATA SOUTH AMERICA'!$T$83:$T$126,CALCULATIONS!$F121),'DATA SOUTH AMERICA'!$T$83:$T$126,0)),INDEX('DATA SOUTH AMERICA'!$S$83:$S$126,MATCH(LARGE('DATA SOUTH AMERICA'!$V$83:$V$126,CALCULATIONS!$F121),'DATA SOUTH AMERICA'!$V$83:$V$126,0))))</f>
        <v>AB</v>
      </c>
      <c r="I93" s="140" t="str">
        <f>CHOOSE($AP$7,CHOOSE($AP$5,INDEX('DATA SOUTH AMERICA'!$B$152:$B$173,MATCH(LARGE('DATA SOUTH AMERICA'!$C$152:$C$173,CALCULATIONS!$F107),'DATA SOUTH AMERICA'!$C$152:$C$173,0)),INDEX('DATA SOUTH AMERICA'!$B$152:$B$173,MATCH(LARGE('DATA SOUTH AMERICA'!$E$152:$E$173,CALCULATIONS!$F107),'DATA SOUTH AMERICA'!$E$152:$E$173,0))),CHOOSE($AP$5,INDEX('DATA SOUTH AMERICA'!$S$128:$S$149,MATCH(LARGE('DATA SOUTH AMERICA'!$T$128:$T$149,CALCULATIONS!$F121),'DATA SOUTH AMERICA'!$T$128:$T$149,0)),INDEX('DATA SOUTH AMERICA'!$S$128:$S$149,MATCH(LARGE('DATA SOUTH AMERICA'!$V$128:$V$149,CALCULATIONS!$F121),'DATA SOUTH AMERICA'!$V$128:$V$149,0))))</f>
        <v>AB</v>
      </c>
      <c r="J93" s="140" t="str">
        <f>CHOOSE($AP$7,CHOOSE($AP$5,INDEX('DATA SOUTH AMERICA'!$B$175:$B$192,MATCH(LARGE('DATA SOUTH AMERICA'!$C$175:$C$192,CALCULATIONS!$F107),'DATA SOUTH AMERICA'!$C$175:$C$192,0)),INDEX('DATA SOUTH AMERICA'!$B$175:$B$192,MATCH(LARGE('DATA SOUTH AMERICA'!$E$175:$E$192,CALCULATIONS!$F107),'DATA SOUTH AMERICA'!$E$175:$E$192,0))),CHOOSE($AP$5,INDEX('DATA SOUTH AMERICA'!$S$151:$S$168,MATCH(LARGE('DATA SOUTH AMERICA'!$T$151:$T$168,CALCULATIONS!$F121),'DATA SOUTH AMERICA'!$T$151:$T$168,0)),INDEX('DATA SOUTH AMERICA'!$S$151:$S$168,MATCH(LARGE('DATA SOUTH AMERICA'!$V$151:$V$168,CALCULATIONS!$F121),'DATA SOUTH AMERICA'!$V$151:$V$168,0))))</f>
        <v>AE</v>
      </c>
      <c r="K93" s="140" t="str">
        <f>CHOOSE($AP$7, CHOOSE($AP$5,INDEX('DATA SOUTH AMERICA'!$B$194:$B$209,MATCH(LARGE('DATA SOUTH AMERICA'!$C$194:$C$209,CALCULATIONS!$F107),'DATA SOUTH AMERICA'!$C$194:$C$209,0)),INDEX('DATA SOUTH AMERICA'!$B$194:$B$209,MATCH(LARGE('DATA SOUTH AMERICA'!$E$194:$E$209,CALCULATIONS!$F107),'DATA SOUTH AMERICA'!$E$194:$E$209,0))), CHOOSE($AP$5,INDEX('DATA SOUTH AMERICA'!$S$194:$S$209,MATCH(LARGE('DATA SOUTH AMERICA'!$T$194:$T$209,CALCULATIONS!$F121),'DATA SOUTH AMERICA'!$T$194:$T$209,0)),INDEX('DATA SOUTH AMERICA'!$S$194:$S$209,MATCH(LARGE('DATA SOUTH AMERICA'!$V$194:$V$209,CALCULATIONS!$F121),'DATA SOUTH AMERICA'!$V$194:$V$209,0))))</f>
        <v>AA</v>
      </c>
      <c r="L93" s="140" t="str">
        <f>CHOOSE($AP$7, IFERROR(CHOOSE($AP$5,INDEX('DATA SOUTH AMERICA'!$B$211:$B$213,MATCH(LARGE('DATA SOUTH AMERICA'!$C$211:$C$213,CALCULATIONS!$F107),'DATA SOUTH AMERICA'!$C$211:$C$213,0)),INDEX('DATA SOUTH AMERICA'!$B$211:$B$213,MATCH(LARGE('DATA SOUTH AMERICA'!$E$211:$E$213,CALCULATIONS!$F107),'DATA SOUTH AMERICA'!$E$211:$E$213,0))),""), IFERROR(CHOOSE($AP$5,INDEX('DATA SOUTH AMERICA'!$S$211:$S$213,MATCH(LARGE('DATA SOUTH AMERICA'!$T$211:$T$213,CALCULATIONS!$F121),'DATA SOUTH AMERICA'!$T$211:$T$213,0)),INDEX('DATA SOUTH AMERICA'!$S$211:$S$213,MATCH(LARGE('DATA SOUTH AMERICA'!$V$211:$V$213,CALCULATIONS!$F121),'DATA SOUTH AMERICA'!$V$211:$V$213,0))),""))</f>
        <v>AG</v>
      </c>
      <c r="AL93" s="190" t="s">
        <v>638</v>
      </c>
      <c r="AM93" s="218" t="str">
        <f>CHOOSE($AP$7, TEXT(SUM($AM$80:$AM$91), "€ #.##0"), TEXT(SUM($AM$80:$AM$91), " #.##0"))</f>
        <v>€ 149.217</v>
      </c>
      <c r="AN93" s="218" t="str">
        <f>CHOOSE($AP$7, TEXT(SUM($AN$80:$AN$91), "€ #.##0"), TEXT(SUM($AN$80:$AN$91), " #.##0"))</f>
        <v>€ 148.529</v>
      </c>
    </row>
    <row r="94" spans="3:46" x14ac:dyDescent="0.25">
      <c r="F94" s="140">
        <f t="shared" si="4"/>
        <v>3</v>
      </c>
      <c r="G94" s="140" t="str">
        <f>CHOOSE($AP$7,CHOOSE($AP$5,INDEX('DATA SOUTH AMERICA'!$B$83:$B$105,MATCH(LARGE('DATA SOUTH AMERICA'!$C$83:$C$105,CALCULATIONS!$F108),'DATA SOUTH AMERICA'!$C$83:$C$105,0)),INDEX('DATA SOUTH AMERICA'!$B$83:$B$105,MATCH(LARGE('DATA SOUTH AMERICA'!$E$83:$E$105,CALCULATIONS!$F108),'DATA SOUTH AMERICA'!$E$83:$E$105,0))),CHOOSE($AP$5,INDEX('DATA SOUTH AMERICA'!$S$170:$S$192,MATCH(LARGE('DATA SOUTH AMERICA'!$T$170:$T$192,CALCULATIONS!$F122),'DATA SOUTH AMERICA'!$T$170:$T$192,0)),INDEX('DATA SOUTH AMERICA'!$S$170:$S$192,MATCH(LARGE('DATA SOUTH AMERICA'!$V$170:$V$192,CALCULATIONS!$F122),'DATA SOUTH AMERICA'!$V$170:$V$192,0))))</f>
        <v>AA</v>
      </c>
      <c r="H94" s="140" t="str">
        <f>CHOOSE($AP$7,CHOOSE($AP$5,INDEX('DATA SOUTH AMERICA'!$B$107:$B$150,MATCH(LARGE('DATA SOUTH AMERICA'!$C$107:$C$150,CALCULATIONS!$F108),'DATA SOUTH AMERICA'!$C$107:$C$150,0)),INDEX('DATA SOUTH AMERICA'!$B$107:$B$150,MATCH(LARGE('DATA SOUTH AMERICA'!$E$107:$E$150,CALCULATIONS!$F108),'DATA SOUTH AMERICA'!$E$107:$E$150,0))),CHOOSE($AP$5,INDEX('DATA SOUTH AMERICA'!$S$83:$S$126,MATCH(LARGE('DATA SOUTH AMERICA'!$T$83:$T$126,CALCULATIONS!$F122),'DATA SOUTH AMERICA'!$T$83:$T$126,0)),INDEX('DATA SOUTH AMERICA'!$S$83:$S$126,MATCH(LARGE('DATA SOUTH AMERICA'!$V$83:$V$126,CALCULATIONS!$F122),'DATA SOUTH AMERICA'!$V$83:$V$126,0))))</f>
        <v>AD</v>
      </c>
      <c r="I94" s="140" t="str">
        <f>CHOOSE($AP$7,CHOOSE($AP$5,INDEX('DATA SOUTH AMERICA'!$B$152:$B$173,MATCH(LARGE('DATA SOUTH AMERICA'!$C$152:$C$173,CALCULATIONS!$F108),'DATA SOUTH AMERICA'!$C$152:$C$173,0)),INDEX('DATA SOUTH AMERICA'!$B$152:$B$173,MATCH(LARGE('DATA SOUTH AMERICA'!$E$152:$E$173,CALCULATIONS!$F108),'DATA SOUTH AMERICA'!$E$152:$E$173,0))),CHOOSE($AP$5,INDEX('DATA SOUTH AMERICA'!$S$128:$S$149,MATCH(LARGE('DATA SOUTH AMERICA'!$T$128:$T$149,CALCULATIONS!$F122),'DATA SOUTH AMERICA'!$T$128:$T$149,0)),INDEX('DATA SOUTH AMERICA'!$S$128:$S$149,MATCH(LARGE('DATA SOUTH AMERICA'!$V$128:$V$149,CALCULATIONS!$F122),'DATA SOUTH AMERICA'!$V$128:$V$149,0))))</f>
        <v>AD</v>
      </c>
      <c r="J94" s="140" t="str">
        <f>CHOOSE($AP$7,CHOOSE($AP$5,INDEX('DATA SOUTH AMERICA'!$B$175:$B$192,MATCH(LARGE('DATA SOUTH AMERICA'!$C$175:$C$192,CALCULATIONS!$F108),'DATA SOUTH AMERICA'!$C$175:$C$192,0)),INDEX('DATA SOUTH AMERICA'!$B$175:$B$192,MATCH(LARGE('DATA SOUTH AMERICA'!$E$175:$E$192,CALCULATIONS!$F108),'DATA SOUTH AMERICA'!$E$175:$E$192,0))),CHOOSE($AP$5,INDEX('DATA SOUTH AMERICA'!$S$151:$S$168,MATCH(LARGE('DATA SOUTH AMERICA'!$T$151:$T$168,CALCULATIONS!$F122),'DATA SOUTH AMERICA'!$T$151:$T$168,0)),INDEX('DATA SOUTH AMERICA'!$S$151:$S$168,MATCH(LARGE('DATA SOUTH AMERICA'!$V$151:$V$168,CALCULATIONS!$F122),'DATA SOUTH AMERICA'!$V$151:$V$168,0))))</f>
        <v>AC</v>
      </c>
      <c r="K94" s="140" t="str">
        <f>CHOOSE($AP$7, CHOOSE($AP$5,INDEX('DATA SOUTH AMERICA'!$B$194:$B$209,MATCH(LARGE('DATA SOUTH AMERICA'!$C$194:$C$209,CALCULATIONS!$F108),'DATA SOUTH AMERICA'!$C$194:$C$209,0)),INDEX('DATA SOUTH AMERICA'!$B$194:$B$209,MATCH(LARGE('DATA SOUTH AMERICA'!$E$194:$E$209,CALCULATIONS!$F108),'DATA SOUTH AMERICA'!$E$194:$E$209,0))), CHOOSE($AP$5,INDEX('DATA SOUTH AMERICA'!$S$194:$S$209,MATCH(LARGE('DATA SOUTH AMERICA'!$T$194:$T$209,CALCULATIONS!$F122),'DATA SOUTH AMERICA'!$T$194:$T$209,0)),INDEX('DATA SOUTH AMERICA'!$S$194:$S$209,MATCH(LARGE('DATA SOUTH AMERICA'!$V$194:$V$209,CALCULATIONS!$F122),'DATA SOUTH AMERICA'!$V$194:$V$209,0))))</f>
        <v>AB</v>
      </c>
      <c r="L94" s="140" t="str">
        <f>CHOOSE($AP$7, IFERROR(CHOOSE($AP$5,INDEX('DATA SOUTH AMERICA'!$B$211:$B$213,MATCH(LARGE('DATA SOUTH AMERICA'!$C$211:$C$213,CALCULATIONS!$F108),'DATA SOUTH AMERICA'!$C$211:$C$213,0)),INDEX('DATA SOUTH AMERICA'!$B$211:$B$213,MATCH(LARGE('DATA SOUTH AMERICA'!$E$211:$E$213,CALCULATIONS!$F108),'DATA SOUTH AMERICA'!$E$211:$E$213,0))),""), IFERROR(CHOOSE($AP$5,INDEX('DATA SOUTH AMERICA'!$S$211:$S$213,MATCH(LARGE('DATA SOUTH AMERICA'!$T$211:$T$213,CALCULATIONS!$F122),'DATA SOUTH AMERICA'!$T$211:$T$213,0)),INDEX('DATA SOUTH AMERICA'!$S$211:$S$213,MATCH(LARGE('DATA SOUTH AMERICA'!$V$211:$V$213,CALCULATIONS!$F122),'DATA SOUTH AMERICA'!$V$211:$V$213,0))),""))</f>
        <v>DC</v>
      </c>
    </row>
    <row r="95" spans="3:46" x14ac:dyDescent="0.25">
      <c r="F95" s="140">
        <f t="shared" si="4"/>
        <v>4</v>
      </c>
      <c r="G95" s="140" t="str">
        <f>CHOOSE($AP$7,CHOOSE($AP$5,INDEX('DATA SOUTH AMERICA'!$B$83:$B$105,MATCH(LARGE('DATA SOUTH AMERICA'!$C$83:$C$105,CALCULATIONS!$F109),'DATA SOUTH AMERICA'!$C$83:$C$105,0)),INDEX('DATA SOUTH AMERICA'!$B$83:$B$105,MATCH(LARGE('DATA SOUTH AMERICA'!$E$83:$E$105,CALCULATIONS!$F109),'DATA SOUTH AMERICA'!$E$83:$E$105,0))),CHOOSE($AP$5,INDEX('DATA SOUTH AMERICA'!$S$170:$S$192,MATCH(LARGE('DATA SOUTH AMERICA'!$T$170:$T$192,CALCULATIONS!$F123),'DATA SOUTH AMERICA'!$T$170:$T$192,0)),INDEX('DATA SOUTH AMERICA'!$S$170:$S$192,MATCH(LARGE('DATA SOUTH AMERICA'!$V$170:$V$192,CALCULATIONS!$F123),'DATA SOUTH AMERICA'!$V$170:$V$192,0))))</f>
        <v>AC</v>
      </c>
      <c r="H95" s="140" t="str">
        <f>CHOOSE($AP$7,CHOOSE($AP$5,INDEX('DATA SOUTH AMERICA'!$B$107:$B$150,MATCH(LARGE('DATA SOUTH AMERICA'!$C$107:$C$150,CALCULATIONS!$F109),'DATA SOUTH AMERICA'!$C$107:$C$150,0)),INDEX('DATA SOUTH AMERICA'!$B$107:$B$150,MATCH(LARGE('DATA SOUTH AMERICA'!$E$107:$E$150,CALCULATIONS!$F109),'DATA SOUTH AMERICA'!$E$107:$E$150,0))),CHOOSE($AP$5,INDEX('DATA SOUTH AMERICA'!$S$83:$S$126,MATCH(LARGE('DATA SOUTH AMERICA'!$T$83:$T$126,CALCULATIONS!$F123),'DATA SOUTH AMERICA'!$T$83:$T$126,0)),INDEX('DATA SOUTH AMERICA'!$S$83:$S$126,MATCH(LARGE('DATA SOUTH AMERICA'!$V$83:$V$126,CALCULATIONS!$F123),'DATA SOUTH AMERICA'!$V$83:$V$126,0))))</f>
        <v>AA</v>
      </c>
      <c r="I95" s="140" t="str">
        <f>CHOOSE($AP$7,CHOOSE($AP$5,INDEX('DATA SOUTH AMERICA'!$B$152:$B$173,MATCH(LARGE('DATA SOUTH AMERICA'!$C$152:$C$173,CALCULATIONS!$F109),'DATA SOUTH AMERICA'!$C$152:$C$173,0)),INDEX('DATA SOUTH AMERICA'!$B$152:$B$173,MATCH(LARGE('DATA SOUTH AMERICA'!$E$152:$E$173,CALCULATIONS!$F109),'DATA SOUTH AMERICA'!$E$152:$E$173,0))),CHOOSE($AP$5,INDEX('DATA SOUTH AMERICA'!$S$128:$S$149,MATCH(LARGE('DATA SOUTH AMERICA'!$T$128:$T$149,CALCULATIONS!$F123),'DATA SOUTH AMERICA'!$T$128:$T$149,0)),INDEX('DATA SOUTH AMERICA'!$S$128:$S$149,MATCH(LARGE('DATA SOUTH AMERICA'!$V$128:$V$149,CALCULATIONS!$F123),'DATA SOUTH AMERICA'!$V$128:$V$149,0))))</f>
        <v>AC</v>
      </c>
      <c r="J95" s="140" t="str">
        <f>CHOOSE($AP$7,CHOOSE($AP$5,INDEX('DATA SOUTH AMERICA'!$B$175:$B$192,MATCH(LARGE('DATA SOUTH AMERICA'!$C$175:$C$192,CALCULATIONS!$F109),'DATA SOUTH AMERICA'!$C$175:$C$192,0)),INDEX('DATA SOUTH AMERICA'!$B$175:$B$192,MATCH(LARGE('DATA SOUTH AMERICA'!$E$175:$E$192,CALCULATIONS!$F109),'DATA SOUTH AMERICA'!$E$175:$E$192,0))),CHOOSE($AP$5,INDEX('DATA SOUTH AMERICA'!$S$151:$S$168,MATCH(LARGE('DATA SOUTH AMERICA'!$T$151:$T$168,CALCULATIONS!$F123),'DATA SOUTH AMERICA'!$T$151:$T$168,0)),INDEX('DATA SOUTH AMERICA'!$S$151:$S$168,MATCH(LARGE('DATA SOUTH AMERICA'!$V$151:$V$168,CALCULATIONS!$F123),'DATA SOUTH AMERICA'!$V$151:$V$168,0))))</f>
        <v>AD</v>
      </c>
      <c r="K95" s="140" t="str">
        <f>CHOOSE($AP$7, CHOOSE($AP$5,INDEX('DATA SOUTH AMERICA'!$B$194:$B$209,MATCH(LARGE('DATA SOUTH AMERICA'!$C$194:$C$209,CALCULATIONS!$F109),'DATA SOUTH AMERICA'!$C$194:$C$209,0)),INDEX('DATA SOUTH AMERICA'!$B$194:$B$209,MATCH(LARGE('DATA SOUTH AMERICA'!$E$194:$E$209,CALCULATIONS!$F109),'DATA SOUTH AMERICA'!$E$194:$E$209,0))), CHOOSE($AP$5,INDEX('DATA SOUTH AMERICA'!$S$194:$S$209,MATCH(LARGE('DATA SOUTH AMERICA'!$T$194:$T$209,CALCULATIONS!$F123),'DATA SOUTH AMERICA'!$T$194:$T$209,0)),INDEX('DATA SOUTH AMERICA'!$S$194:$S$209,MATCH(LARGE('DATA SOUTH AMERICA'!$V$194:$V$209,CALCULATIONS!$F123),'DATA SOUTH AMERICA'!$V$194:$V$209,0))))</f>
        <v>AG</v>
      </c>
      <c r="L95" s="140" t="str">
        <f>CHOOSE($AP$7, IFERROR(CHOOSE($AP$5,INDEX('DATA SOUTH AMERICA'!$B$211:$B$213,MATCH(LARGE('DATA SOUTH AMERICA'!$C$211:$C$213,CALCULATIONS!$F109),'DATA SOUTH AMERICA'!$C$211:$C$213,0)),INDEX('DATA SOUTH AMERICA'!$B$211:$B$213,MATCH(LARGE('DATA SOUTH AMERICA'!$E$211:$E$213,CALCULATIONS!$F109),'DATA SOUTH AMERICA'!$E$211:$E$213,0))),""), IFERROR(CHOOSE($AP$5,INDEX('DATA SOUTH AMERICA'!$S$211:$S$213,MATCH(LARGE('DATA SOUTH AMERICA'!$T$211:$T$213,CALCULATIONS!$F123),'DATA SOUTH AMERICA'!$T$211:$T$213,0)),INDEX('DATA SOUTH AMERICA'!$S$211:$S$213,MATCH(LARGE('DATA SOUTH AMERICA'!$V$211:$V$213,CALCULATIONS!$F123),'DATA SOUTH AMERICA'!$V$211:$V$213,0))),""))</f>
        <v/>
      </c>
    </row>
    <row r="96" spans="3:46" x14ac:dyDescent="0.25">
      <c r="F96" s="140">
        <f t="shared" si="4"/>
        <v>5</v>
      </c>
      <c r="G96" s="140" t="str">
        <f>CHOOSE($AP$7,CHOOSE($AP$5,INDEX('DATA SOUTH AMERICA'!$B$83:$B$105,MATCH(LARGE('DATA SOUTH AMERICA'!$C$83:$C$105,CALCULATIONS!$F110),'DATA SOUTH AMERICA'!$C$83:$C$105,0)),INDEX('DATA SOUTH AMERICA'!$B$83:$B$105,MATCH(LARGE('DATA SOUTH AMERICA'!$E$83:$E$105,CALCULATIONS!$F110),'DATA SOUTH AMERICA'!$E$83:$E$105,0))),CHOOSE($AP$5,INDEX('DATA SOUTH AMERICA'!$S$170:$S$192,MATCH(LARGE('DATA SOUTH AMERICA'!$T$170:$T$192,CALCULATIONS!$F124),'DATA SOUTH AMERICA'!$T$170:$T$192,0)),INDEX('DATA SOUTH AMERICA'!$S$170:$S$192,MATCH(LARGE('DATA SOUTH AMERICA'!$V$170:$V$192,CALCULATIONS!$F124),'DATA SOUTH AMERICA'!$V$170:$V$192,0))))</f>
        <v>AH</v>
      </c>
      <c r="H96" s="140" t="str">
        <f>CHOOSE($AP$7,CHOOSE($AP$5,INDEX('DATA SOUTH AMERICA'!$B$107:$B$150,MATCH(LARGE('DATA SOUTH AMERICA'!$C$107:$C$150,CALCULATIONS!$F110),'DATA SOUTH AMERICA'!$C$107:$C$150,0)),INDEX('DATA SOUTH AMERICA'!$B$107:$B$150,MATCH(LARGE('DATA SOUTH AMERICA'!$E$107:$E$150,CALCULATIONS!$F110),'DATA SOUTH AMERICA'!$E$107:$E$150,0))),CHOOSE($AP$5,INDEX('DATA SOUTH AMERICA'!$S$83:$S$126,MATCH(LARGE('DATA SOUTH AMERICA'!$T$83:$T$126,CALCULATIONS!$F124),'DATA SOUTH AMERICA'!$T$83:$T$126,0)),INDEX('DATA SOUTH AMERICA'!$S$83:$S$126,MATCH(LARGE('DATA SOUTH AMERICA'!$V$83:$V$126,CALCULATIONS!$F124),'DATA SOUTH AMERICA'!$V$83:$V$126,0))))</f>
        <v>AF</v>
      </c>
      <c r="I96" s="140" t="str">
        <f>CHOOSE($AP$7,CHOOSE($AP$5,INDEX('DATA SOUTH AMERICA'!$B$152:$B$173,MATCH(LARGE('DATA SOUTH AMERICA'!$C$152:$C$173,CALCULATIONS!$F110),'DATA SOUTH AMERICA'!$C$152:$C$173,0)),INDEX('DATA SOUTH AMERICA'!$B$152:$B$173,MATCH(LARGE('DATA SOUTH AMERICA'!$E$152:$E$173,CALCULATIONS!$F110),'DATA SOUTH AMERICA'!$E$152:$E$173,0))),CHOOSE($AP$5,INDEX('DATA SOUTH AMERICA'!$S$128:$S$149,MATCH(LARGE('DATA SOUTH AMERICA'!$T$128:$T$149,CALCULATIONS!$F124),'DATA SOUTH AMERICA'!$T$128:$T$149,0)),INDEX('DATA SOUTH AMERICA'!$S$128:$S$149,MATCH(LARGE('DATA SOUTH AMERICA'!$V$128:$V$149,CALCULATIONS!$F124),'DATA SOUTH AMERICA'!$V$128:$V$149,0))))</f>
        <v>AE</v>
      </c>
      <c r="J96" s="140" t="str">
        <f>CHOOSE($AP$7,CHOOSE($AP$5,INDEX('DATA SOUTH AMERICA'!$B$175:$B$192,MATCH(LARGE('DATA SOUTH AMERICA'!$C$175:$C$192,CALCULATIONS!$F110),'DATA SOUTH AMERICA'!$C$175:$C$192,0)),INDEX('DATA SOUTH AMERICA'!$B$175:$B$192,MATCH(LARGE('DATA SOUTH AMERICA'!$E$175:$E$192,CALCULATIONS!$F110),'DATA SOUTH AMERICA'!$E$175:$E$192,0))),CHOOSE($AP$5,INDEX('DATA SOUTH AMERICA'!$S$151:$S$168,MATCH(LARGE('DATA SOUTH AMERICA'!$T$151:$T$168,CALCULATIONS!$F124),'DATA SOUTH AMERICA'!$T$151:$T$168,0)),INDEX('DATA SOUTH AMERICA'!$S$151:$S$168,MATCH(LARGE('DATA SOUTH AMERICA'!$V$151:$V$168,CALCULATIONS!$F124),'DATA SOUTH AMERICA'!$V$151:$V$168,0))))</f>
        <v>AH</v>
      </c>
      <c r="K96" s="140" t="str">
        <f>CHOOSE($AP$7, CHOOSE($AP$5,INDEX('DATA SOUTH AMERICA'!$B$194:$B$209,MATCH(LARGE('DATA SOUTH AMERICA'!$C$194:$C$209,CALCULATIONS!$F110),'DATA SOUTH AMERICA'!$C$194:$C$209,0)),INDEX('DATA SOUTH AMERICA'!$B$194:$B$209,MATCH(LARGE('DATA SOUTH AMERICA'!$E$194:$E$209,CALCULATIONS!$F110),'DATA SOUTH AMERICA'!$E$194:$E$209,0))), CHOOSE($AP$5,INDEX('DATA SOUTH AMERICA'!$S$194:$S$209,MATCH(LARGE('DATA SOUTH AMERICA'!$T$194:$T$209,CALCULATIONS!$F124),'DATA SOUTH AMERICA'!$T$194:$T$209,0)),INDEX('DATA SOUTH AMERICA'!$S$194:$S$209,MATCH(LARGE('DATA SOUTH AMERICA'!$V$194:$V$209,CALCULATIONS!$F124),'DATA SOUTH AMERICA'!$V$194:$V$209,0))))</f>
        <v>AC</v>
      </c>
      <c r="L96" s="140" t="str">
        <f>CHOOSE($AP$7, IFERROR(CHOOSE($AP$5,INDEX('DATA SOUTH AMERICA'!$B$211:$B$213,MATCH(LARGE('DATA SOUTH AMERICA'!$C$211:$C$213,CALCULATIONS!$F110),'DATA SOUTH AMERICA'!$C$211:$C$213,0)),INDEX('DATA SOUTH AMERICA'!$B$211:$B$213,MATCH(LARGE('DATA SOUTH AMERICA'!$E$211:$E$213,CALCULATIONS!$F110),'DATA SOUTH AMERICA'!$E$211:$E$213,0))),""), IFERROR(CHOOSE($AP$5,INDEX('DATA SOUTH AMERICA'!$S$211:$S$213,MATCH(LARGE('DATA SOUTH AMERICA'!$T$211:$T$213,CALCULATIONS!$F124),'DATA SOUTH AMERICA'!$T$211:$T$213,0)),INDEX('DATA SOUTH AMERICA'!$S$211:$S$213,MATCH(LARGE('DATA SOUTH AMERICA'!$V$211:$V$213,CALCULATIONS!$F124),'DATA SOUTH AMERICA'!$V$211:$V$213,0))),""))</f>
        <v/>
      </c>
    </row>
    <row r="97" spans="6:12" x14ac:dyDescent="0.25">
      <c r="F97" s="140">
        <f t="shared" si="4"/>
        <v>6</v>
      </c>
      <c r="G97" s="140" t="str">
        <f>CHOOSE($AP$7,CHOOSE($AP$5,INDEX('DATA SOUTH AMERICA'!$B$83:$B$105,MATCH(LARGE('DATA SOUTH AMERICA'!$C$83:$C$105,CALCULATIONS!$F111),'DATA SOUTH AMERICA'!$C$83:$C$105,0)),INDEX('DATA SOUTH AMERICA'!$B$83:$B$105,MATCH(LARGE('DATA SOUTH AMERICA'!$E$83:$E$105,CALCULATIONS!$F111),'DATA SOUTH AMERICA'!$E$83:$E$105,0))),CHOOSE($AP$5,INDEX('DATA SOUTH AMERICA'!$S$170:$S$192,MATCH(LARGE('DATA SOUTH AMERICA'!$T$170:$T$192,CALCULATIONS!$F125),'DATA SOUTH AMERICA'!$T$170:$T$192,0)),INDEX('DATA SOUTH AMERICA'!$S$170:$S$192,MATCH(LARGE('DATA SOUTH AMERICA'!$V$170:$V$192,CALCULATIONS!$F125),'DATA SOUTH AMERICA'!$V$170:$V$192,0))))</f>
        <v>BC</v>
      </c>
      <c r="H97" s="140" t="str">
        <f>CHOOSE($AP$7,CHOOSE($AP$5,INDEX('DATA SOUTH AMERICA'!$B$107:$B$150,MATCH(LARGE('DATA SOUTH AMERICA'!$C$107:$C$150,CALCULATIONS!$F111),'DATA SOUTH AMERICA'!$C$107:$C$150,0)),INDEX('DATA SOUTH AMERICA'!$B$107:$B$150,MATCH(LARGE('DATA SOUTH AMERICA'!$E$107:$E$150,CALCULATIONS!$F111),'DATA SOUTH AMERICA'!$E$107:$E$150,0))),CHOOSE($AP$5,INDEX('DATA SOUTH AMERICA'!$S$83:$S$126,MATCH(LARGE('DATA SOUTH AMERICA'!$T$83:$T$126,CALCULATIONS!$F125),'DATA SOUTH AMERICA'!$T$83:$T$126,0)),INDEX('DATA SOUTH AMERICA'!$S$83:$S$126,MATCH(LARGE('DATA SOUTH AMERICA'!$V$83:$V$126,CALCULATIONS!$F125),'DATA SOUTH AMERICA'!$V$83:$V$126,0))))</f>
        <v>AE</v>
      </c>
      <c r="I97" s="140" t="str">
        <f>CHOOSE($AP$7,CHOOSE($AP$5,INDEX('DATA SOUTH AMERICA'!$B$152:$B$173,MATCH(LARGE('DATA SOUTH AMERICA'!$C$152:$C$173,CALCULATIONS!$F111),'DATA SOUTH AMERICA'!$C$152:$C$173,0)),INDEX('DATA SOUTH AMERICA'!$B$152:$B$173,MATCH(LARGE('DATA SOUTH AMERICA'!$E$152:$E$173,CALCULATIONS!$F111),'DATA SOUTH AMERICA'!$E$152:$E$173,0))),CHOOSE($AP$5,INDEX('DATA SOUTH AMERICA'!$S$128:$S$149,MATCH(LARGE('DATA SOUTH AMERICA'!$T$128:$T$149,CALCULATIONS!$F125),'DATA SOUTH AMERICA'!$T$128:$T$149,0)),INDEX('DATA SOUTH AMERICA'!$S$128:$S$149,MATCH(LARGE('DATA SOUTH AMERICA'!$V$128:$V$149,CALCULATIONS!$F125),'DATA SOUTH AMERICA'!$V$128:$V$149,0))))</f>
        <v>AH</v>
      </c>
      <c r="J97" s="140" t="str">
        <f>CHOOSE($AP$7,CHOOSE($AP$5,INDEX('DATA SOUTH AMERICA'!$B$175:$B$192,MATCH(LARGE('DATA SOUTH AMERICA'!$C$175:$C$192,CALCULATIONS!$F111),'DATA SOUTH AMERICA'!$C$175:$C$192,0)),INDEX('DATA SOUTH AMERICA'!$B$175:$B$192,MATCH(LARGE('DATA SOUTH AMERICA'!$E$175:$E$192,CALCULATIONS!$F111),'DATA SOUTH AMERICA'!$E$175:$E$192,0))),CHOOSE($AP$5,INDEX('DATA SOUTH AMERICA'!$S$151:$S$168,MATCH(LARGE('DATA SOUTH AMERICA'!$T$151:$T$168,CALCULATIONS!$F125),'DATA SOUTH AMERICA'!$T$151:$T$168,0)),INDEX('DATA SOUTH AMERICA'!$S$151:$S$168,MATCH(LARGE('DATA SOUTH AMERICA'!$V$151:$V$168,CALCULATIONS!$F125),'DATA SOUTH AMERICA'!$V$151:$V$168,0))))</f>
        <v>BE</v>
      </c>
      <c r="K97" s="140" t="str">
        <f>CHOOSE($AP$7, CHOOSE($AP$5,INDEX('DATA SOUTH AMERICA'!$B$194:$B$209,MATCH(LARGE('DATA SOUTH AMERICA'!$C$194:$C$209,CALCULATIONS!$F111),'DATA SOUTH AMERICA'!$C$194:$C$209,0)),INDEX('DATA SOUTH AMERICA'!$B$194:$B$209,MATCH(LARGE('DATA SOUTH AMERICA'!$E$194:$E$209,CALCULATIONS!$F111),'DATA SOUTH AMERICA'!$E$194:$E$209,0))), CHOOSE($AP$5,INDEX('DATA SOUTH AMERICA'!$S$194:$S$209,MATCH(LARGE('DATA SOUTH AMERICA'!$T$194:$T$209,CALCULATIONS!$F125),'DATA SOUTH AMERICA'!$T$194:$T$209,0)),INDEX('DATA SOUTH AMERICA'!$S$194:$S$209,MATCH(LARGE('DATA SOUTH AMERICA'!$V$194:$V$209,CALCULATIONS!$F125),'DATA SOUTH AMERICA'!$V$194:$V$209,0))))</f>
        <v>BI</v>
      </c>
      <c r="L97" s="140" t="str">
        <f>CHOOSE($AP$7, IFERROR(CHOOSE($AP$5,INDEX('DATA SOUTH AMERICA'!$B$211:$B$213,MATCH(LARGE('DATA SOUTH AMERICA'!$C$211:$C$213,CALCULATIONS!$F111),'DATA SOUTH AMERICA'!$C$211:$C$213,0)),INDEX('DATA SOUTH AMERICA'!$B$211:$B$213,MATCH(LARGE('DATA SOUTH AMERICA'!$E$211:$E$213,CALCULATIONS!$F111),'DATA SOUTH AMERICA'!$E$211:$E$213,0))),""), IFERROR(CHOOSE($AP$5,INDEX('DATA SOUTH AMERICA'!$S$211:$S$213,MATCH(LARGE('DATA SOUTH AMERICA'!$T$211:$T$213,CALCULATIONS!$F125),'DATA SOUTH AMERICA'!$T$211:$T$213,0)),INDEX('DATA SOUTH AMERICA'!$S$211:$S$213,MATCH(LARGE('DATA SOUTH AMERICA'!$V$211:$V$213,CALCULATIONS!$F125),'DATA SOUTH AMERICA'!$V$211:$V$213,0))),""))</f>
        <v/>
      </c>
    </row>
    <row r="98" spans="6:12" x14ac:dyDescent="0.25">
      <c r="F98" s="140">
        <f t="shared" si="4"/>
        <v>7</v>
      </c>
      <c r="G98" s="140" t="str">
        <f>CHOOSE($AP$7,CHOOSE($AP$5,INDEX('DATA SOUTH AMERICA'!$B$83:$B$105,MATCH(LARGE('DATA SOUTH AMERICA'!$C$83:$C$105,CALCULATIONS!$F112),'DATA SOUTH AMERICA'!$C$83:$C$105,0)),INDEX('DATA SOUTH AMERICA'!$B$83:$B$105,MATCH(LARGE('DATA SOUTH AMERICA'!$E$83:$E$105,CALCULATIONS!$F112),'DATA SOUTH AMERICA'!$E$83:$E$105,0))),CHOOSE($AP$5,INDEX('DATA SOUTH AMERICA'!$S$170:$S$192,MATCH(LARGE('DATA SOUTH AMERICA'!$T$170:$T$192,CALCULATIONS!$F126),'DATA SOUTH AMERICA'!$T$170:$T$192,0)),INDEX('DATA SOUTH AMERICA'!$S$170:$S$192,MATCH(LARGE('DATA SOUTH AMERICA'!$V$170:$V$192,CALCULATIONS!$F126),'DATA SOUTH AMERICA'!$V$170:$V$192,0))))</f>
        <v>CB</v>
      </c>
      <c r="H98" s="140" t="str">
        <f>CHOOSE($AP$7,CHOOSE($AP$5,INDEX('DATA SOUTH AMERICA'!$B$107:$B$150,MATCH(LARGE('DATA SOUTH AMERICA'!$C$107:$C$150,CALCULATIONS!$F112),'DATA SOUTH AMERICA'!$C$107:$C$150,0)),INDEX('DATA SOUTH AMERICA'!$B$107:$B$150,MATCH(LARGE('DATA SOUTH AMERICA'!$E$107:$E$150,CALCULATIONS!$F112),'DATA SOUTH AMERICA'!$E$107:$E$150,0))),CHOOSE($AP$5,INDEX('DATA SOUTH AMERICA'!$S$83:$S$126,MATCH(LARGE('DATA SOUTH AMERICA'!$T$83:$T$126,CALCULATIONS!$F126),'DATA SOUTH AMERICA'!$T$83:$T$126,0)),INDEX('DATA SOUTH AMERICA'!$S$83:$S$126,MATCH(LARGE('DATA SOUTH AMERICA'!$V$83:$V$126,CALCULATIONS!$F126),'DATA SOUTH AMERICA'!$V$83:$V$126,0))))</f>
        <v>AG</v>
      </c>
      <c r="I98" s="140" t="str">
        <f>CHOOSE($AP$7,CHOOSE($AP$5,INDEX('DATA SOUTH AMERICA'!$B$152:$B$173,MATCH(LARGE('DATA SOUTH AMERICA'!$C$152:$C$173,CALCULATIONS!$F112),'DATA SOUTH AMERICA'!$C$152:$C$173,0)),INDEX('DATA SOUTH AMERICA'!$B$152:$B$173,MATCH(LARGE('DATA SOUTH AMERICA'!$E$152:$E$173,CALCULATIONS!$F112),'DATA SOUTH AMERICA'!$E$152:$E$173,0))),CHOOSE($AP$5,INDEX('DATA SOUTH AMERICA'!$S$128:$S$149,MATCH(LARGE('DATA SOUTH AMERICA'!$T$128:$T$149,CALCULATIONS!$F126),'DATA SOUTH AMERICA'!$T$128:$T$149,0)),INDEX('DATA SOUTH AMERICA'!$S$128:$S$149,MATCH(LARGE('DATA SOUTH AMERICA'!$V$128:$V$149,CALCULATIONS!$F126),'DATA SOUTH AMERICA'!$V$128:$V$149,0))))</f>
        <v>BD</v>
      </c>
      <c r="J98" s="140" t="str">
        <f>CHOOSE($AP$7,CHOOSE($AP$5,INDEX('DATA SOUTH AMERICA'!$B$175:$B$192,MATCH(LARGE('DATA SOUTH AMERICA'!$C$175:$C$192,CALCULATIONS!$F112),'DATA SOUTH AMERICA'!$C$175:$C$192,0)),INDEX('DATA SOUTH AMERICA'!$B$175:$B$192,MATCH(LARGE('DATA SOUTH AMERICA'!$E$175:$E$192,CALCULATIONS!$F112),'DATA SOUTH AMERICA'!$E$175:$E$192,0))),CHOOSE($AP$5,INDEX('DATA SOUTH AMERICA'!$S$151:$S$168,MATCH(LARGE('DATA SOUTH AMERICA'!$T$151:$T$168,CALCULATIONS!$F126),'DATA SOUTH AMERICA'!$T$151:$T$168,0)),INDEX('DATA SOUTH AMERICA'!$S$151:$S$168,MATCH(LARGE('DATA SOUTH AMERICA'!$V$151:$V$168,CALCULATIONS!$F126),'DATA SOUTH AMERICA'!$V$151:$V$168,0))))</f>
        <v>BJ</v>
      </c>
      <c r="K98" s="140" t="str">
        <f>CHOOSE($AP$7, CHOOSE($AP$5,INDEX('DATA SOUTH AMERICA'!$B$194:$B$209,MATCH(LARGE('DATA SOUTH AMERICA'!$C$194:$C$209,CALCULATIONS!$F112),'DATA SOUTH AMERICA'!$C$194:$C$209,0)),INDEX('DATA SOUTH AMERICA'!$B$194:$B$209,MATCH(LARGE('DATA SOUTH AMERICA'!$E$194:$E$209,CALCULATIONS!$F112),'DATA SOUTH AMERICA'!$E$194:$E$209,0))), CHOOSE($AP$5,INDEX('DATA SOUTH AMERICA'!$S$194:$S$209,MATCH(LARGE('DATA SOUTH AMERICA'!$T$194:$T$209,CALCULATIONS!$F126),'DATA SOUTH AMERICA'!$T$194:$T$209,0)),INDEX('DATA SOUTH AMERICA'!$S$194:$S$209,MATCH(LARGE('DATA SOUTH AMERICA'!$V$194:$V$209,CALCULATIONS!$F126),'DATA SOUTH AMERICA'!$V$194:$V$209,0))))</f>
        <v>AD</v>
      </c>
      <c r="L98" s="140" t="str">
        <f>CHOOSE($AP$7, IFERROR(CHOOSE($AP$5,INDEX('DATA SOUTH AMERICA'!$B$211:$B$213,MATCH(LARGE('DATA SOUTH AMERICA'!$C$211:$C$213,CALCULATIONS!$F112),'DATA SOUTH AMERICA'!$C$211:$C$213,0)),INDEX('DATA SOUTH AMERICA'!$B$211:$B$213,MATCH(LARGE('DATA SOUTH AMERICA'!$E$211:$E$213,CALCULATIONS!$F112),'DATA SOUTH AMERICA'!$E$211:$E$213,0))),""), IFERROR(CHOOSE($AP$5,INDEX('DATA SOUTH AMERICA'!$S$211:$S$213,MATCH(LARGE('DATA SOUTH AMERICA'!$T$211:$T$213,CALCULATIONS!$F126),'DATA SOUTH AMERICA'!$T$211:$T$213,0)),INDEX('DATA SOUTH AMERICA'!$S$211:$S$213,MATCH(LARGE('DATA SOUTH AMERICA'!$V$211:$V$213,CALCULATIONS!$F126),'DATA SOUTH AMERICA'!$V$211:$V$213,0))),""))</f>
        <v/>
      </c>
    </row>
    <row r="99" spans="6:12" x14ac:dyDescent="0.25">
      <c r="F99" s="140">
        <f t="shared" si="4"/>
        <v>8</v>
      </c>
      <c r="G99" s="140" t="str">
        <f>CHOOSE($AP$7,CHOOSE($AP$5,INDEX('DATA SOUTH AMERICA'!$B$83:$B$105,MATCH(LARGE('DATA SOUTH AMERICA'!$C$83:$C$105,CALCULATIONS!$F113),'DATA SOUTH AMERICA'!$C$83:$C$105,0)),INDEX('DATA SOUTH AMERICA'!$B$83:$B$105,MATCH(LARGE('DATA SOUTH AMERICA'!$E$83:$E$105,CALCULATIONS!$F113),'DATA SOUTH AMERICA'!$E$83:$E$105,0))),CHOOSE($AP$5,INDEX('DATA SOUTH AMERICA'!$S$170:$S$192,MATCH(LARGE('DATA SOUTH AMERICA'!$T$170:$T$192,CALCULATIONS!$F127),'DATA SOUTH AMERICA'!$T$170:$T$192,0)),INDEX('DATA SOUTH AMERICA'!$S$170:$S$192,MATCH(LARGE('DATA SOUTH AMERICA'!$V$170:$V$192,CALCULATIONS!$F127),'DATA SOUTH AMERICA'!$V$170:$V$192,0))))</f>
        <v>CC</v>
      </c>
      <c r="H99" s="140" t="str">
        <f>CHOOSE($AP$7,CHOOSE($AP$5,INDEX('DATA SOUTH AMERICA'!$B$107:$B$150,MATCH(LARGE('DATA SOUTH AMERICA'!$C$107:$C$150,CALCULATIONS!$F113),'DATA SOUTH AMERICA'!$C$107:$C$150,0)),INDEX('DATA SOUTH AMERICA'!$B$107:$B$150,MATCH(LARGE('DATA SOUTH AMERICA'!$E$107:$E$150,CALCULATIONS!$F113),'DATA SOUTH AMERICA'!$E$107:$E$150,0))),CHOOSE($AP$5,INDEX('DATA SOUTH AMERICA'!$S$83:$S$126,MATCH(LARGE('DATA SOUTH AMERICA'!$T$83:$T$126,CALCULATIONS!$F127),'DATA SOUTH AMERICA'!$T$83:$T$126,0)),INDEX('DATA SOUTH AMERICA'!$S$83:$S$126,MATCH(LARGE('DATA SOUTH AMERICA'!$V$83:$V$126,CALCULATIONS!$F127),'DATA SOUTH AMERICA'!$V$83:$V$126,0))))</f>
        <v>AH</v>
      </c>
      <c r="I99" s="140" t="str">
        <f>CHOOSE($AP$7,CHOOSE($AP$5,INDEX('DATA SOUTH AMERICA'!$B$152:$B$173,MATCH(LARGE('DATA SOUTH AMERICA'!$C$152:$C$173,CALCULATIONS!$F113),'DATA SOUTH AMERICA'!$C$152:$C$173,0)),INDEX('DATA SOUTH AMERICA'!$B$152:$B$173,MATCH(LARGE('DATA SOUTH AMERICA'!$E$152:$E$173,CALCULATIONS!$F113),'DATA SOUTH AMERICA'!$E$152:$E$173,0))),CHOOSE($AP$5,INDEX('DATA SOUTH AMERICA'!$S$128:$S$149,MATCH(LARGE('DATA SOUTH AMERICA'!$T$128:$T$149,CALCULATIONS!$F127),'DATA SOUTH AMERICA'!$T$128:$T$149,0)),INDEX('DATA SOUTH AMERICA'!$S$128:$S$149,MATCH(LARGE('DATA SOUTH AMERICA'!$V$128:$V$149,CALCULATIONS!$F127),'DATA SOUTH AMERICA'!$V$128:$V$149,0))))</f>
        <v>CH</v>
      </c>
      <c r="J99" s="140" t="str">
        <f>CHOOSE($AP$7,CHOOSE($AP$5,INDEX('DATA SOUTH AMERICA'!$B$175:$B$192,MATCH(LARGE('DATA SOUTH AMERICA'!$C$175:$C$192,CALCULATIONS!$F113),'DATA SOUTH AMERICA'!$C$175:$C$192,0)),INDEX('DATA SOUTH AMERICA'!$B$175:$B$192,MATCH(LARGE('DATA SOUTH AMERICA'!$E$175:$E$192,CALCULATIONS!$F113),'DATA SOUTH AMERICA'!$E$175:$E$192,0))),CHOOSE($AP$5,INDEX('DATA SOUTH AMERICA'!$S$151:$S$168,MATCH(LARGE('DATA SOUTH AMERICA'!$T$151:$T$168,CALCULATIONS!$F127),'DATA SOUTH AMERICA'!$T$151:$T$168,0)),INDEX('DATA SOUTH AMERICA'!$S$151:$S$168,MATCH(LARGE('DATA SOUTH AMERICA'!$V$151:$V$168,CALCULATIONS!$F127),'DATA SOUTH AMERICA'!$V$151:$V$168,0))))</f>
        <v>AB</v>
      </c>
      <c r="K99" s="140" t="str">
        <f>CHOOSE($AP$7, CHOOSE($AP$5,INDEX('DATA SOUTH AMERICA'!$B$194:$B$209,MATCH(LARGE('DATA SOUTH AMERICA'!$C$194:$C$209,CALCULATIONS!$F113),'DATA SOUTH AMERICA'!$C$194:$C$209,0)),INDEX('DATA SOUTH AMERICA'!$B$194:$B$209,MATCH(LARGE('DATA SOUTH AMERICA'!$E$194:$E$209,CALCULATIONS!$F113),'DATA SOUTH AMERICA'!$E$194:$E$209,0))), CHOOSE($AP$5,INDEX('DATA SOUTH AMERICA'!$S$194:$S$209,MATCH(LARGE('DATA SOUTH AMERICA'!$T$194:$T$209,CALCULATIONS!$F127),'DATA SOUTH AMERICA'!$T$194:$T$209,0)),INDEX('DATA SOUTH AMERICA'!$S$194:$S$209,MATCH(LARGE('DATA SOUTH AMERICA'!$V$194:$V$209,CALCULATIONS!$F127),'DATA SOUTH AMERICA'!$V$194:$V$209,0))))</f>
        <v>AH</v>
      </c>
      <c r="L99" s="140" t="str">
        <f>CHOOSE($AP$7, IFERROR(CHOOSE($AP$5,INDEX('DATA SOUTH AMERICA'!$B$211:$B$213,MATCH(LARGE('DATA SOUTH AMERICA'!$C$211:$C$213,CALCULATIONS!$F113),'DATA SOUTH AMERICA'!$C$211:$C$213,0)),INDEX('DATA SOUTH AMERICA'!$B$211:$B$213,MATCH(LARGE('DATA SOUTH AMERICA'!$E$211:$E$213,CALCULATIONS!$F113),'DATA SOUTH AMERICA'!$E$211:$E$213,0))),""), IFERROR(CHOOSE($AP$5,INDEX('DATA SOUTH AMERICA'!$S$211:$S$213,MATCH(LARGE('DATA SOUTH AMERICA'!$T$211:$T$213,CALCULATIONS!$F127),'DATA SOUTH AMERICA'!$T$211:$T$213,0)),INDEX('DATA SOUTH AMERICA'!$S$211:$S$213,MATCH(LARGE('DATA SOUTH AMERICA'!$V$211:$V$213,CALCULATIONS!$F127),'DATA SOUTH AMERICA'!$V$211:$V$213,0))),""))</f>
        <v/>
      </c>
    </row>
    <row r="100" spans="6:12" x14ac:dyDescent="0.25">
      <c r="F100" s="140">
        <f t="shared" si="4"/>
        <v>9</v>
      </c>
      <c r="G100" s="140" t="str">
        <f>CHOOSE($AP$7,CHOOSE($AP$5,INDEX('DATA SOUTH AMERICA'!$B$83:$B$105,MATCH(LARGE('DATA SOUTH AMERICA'!$C$83:$C$105,CALCULATIONS!$F114),'DATA SOUTH AMERICA'!$C$83:$C$105,0)),INDEX('DATA SOUTH AMERICA'!$B$83:$B$105,MATCH(LARGE('DATA SOUTH AMERICA'!$E$83:$E$105,CALCULATIONS!$F114),'DATA SOUTH AMERICA'!$E$83:$E$105,0))),CHOOSE($AP$5,INDEX('DATA SOUTH AMERICA'!$S$170:$S$192,MATCH(LARGE('DATA SOUTH AMERICA'!$T$170:$T$192,CALCULATIONS!$F128),'DATA SOUTH AMERICA'!$T$170:$T$192,0)),INDEX('DATA SOUTH AMERICA'!$S$170:$S$192,MATCH(LARGE('DATA SOUTH AMERICA'!$V$170:$V$192,CALCULATIONS!$F128),'DATA SOUTH AMERICA'!$V$170:$V$192,0))))</f>
        <v>CE</v>
      </c>
      <c r="H100" s="140" t="str">
        <f>CHOOSE($AP$7,CHOOSE($AP$5,INDEX('DATA SOUTH AMERICA'!$B$107:$B$150,MATCH(LARGE('DATA SOUTH AMERICA'!$C$107:$C$150,CALCULATIONS!$F114),'DATA SOUTH AMERICA'!$C$107:$C$150,0)),INDEX('DATA SOUTH AMERICA'!$B$107:$B$150,MATCH(LARGE('DATA SOUTH AMERICA'!$E$107:$E$150,CALCULATIONS!$F114),'DATA SOUTH AMERICA'!$E$107:$E$150,0))),CHOOSE($AP$5,INDEX('DATA SOUTH AMERICA'!$S$83:$S$126,MATCH(LARGE('DATA SOUTH AMERICA'!$T$83:$T$126,CALCULATIONS!$F128),'DATA SOUTH AMERICA'!$T$83:$T$126,0)),INDEX('DATA SOUTH AMERICA'!$S$83:$S$126,MATCH(LARGE('DATA SOUTH AMERICA'!$V$83:$V$126,CALCULATIONS!$F128),'DATA SOUTH AMERICA'!$V$83:$V$126,0))))</f>
        <v>AJ</v>
      </c>
      <c r="I100" s="140" t="str">
        <f>CHOOSE($AP$7,CHOOSE($AP$5,INDEX('DATA SOUTH AMERICA'!$B$152:$B$173,MATCH(LARGE('DATA SOUTH AMERICA'!$C$152:$C$173,CALCULATIONS!$F114),'DATA SOUTH AMERICA'!$C$152:$C$173,0)),INDEX('DATA SOUTH AMERICA'!$B$152:$B$173,MATCH(LARGE('DATA SOUTH AMERICA'!$E$152:$E$173,CALCULATIONS!$F114),'DATA SOUTH AMERICA'!$E$152:$E$173,0))),CHOOSE($AP$5,INDEX('DATA SOUTH AMERICA'!$S$128:$S$149,MATCH(LARGE('DATA SOUTH AMERICA'!$T$128:$T$149,CALCULATIONS!$F128),'DATA SOUTH AMERICA'!$T$128:$T$149,0)),INDEX('DATA SOUTH AMERICA'!$S$128:$S$149,MATCH(LARGE('DATA SOUTH AMERICA'!$V$128:$V$149,CALCULATIONS!$F128),'DATA SOUTH AMERICA'!$V$128:$V$149,0))))</f>
        <v>BJ</v>
      </c>
      <c r="J100" s="140" t="str">
        <f>CHOOSE($AP$7,CHOOSE($AP$5,INDEX('DATA SOUTH AMERICA'!$B$175:$B$192,MATCH(LARGE('DATA SOUTH AMERICA'!$C$175:$C$192,CALCULATIONS!$F114),'DATA SOUTH AMERICA'!$C$175:$C$192,0)),INDEX('DATA SOUTH AMERICA'!$B$175:$B$192,MATCH(LARGE('DATA SOUTH AMERICA'!$E$175:$E$192,CALCULATIONS!$F114),'DATA SOUTH AMERICA'!$E$175:$E$192,0))),CHOOSE($AP$5,INDEX('DATA SOUTH AMERICA'!$S$151:$S$168,MATCH(LARGE('DATA SOUTH AMERICA'!$T$151:$T$168,CALCULATIONS!$F128),'DATA SOUTH AMERICA'!$T$151:$T$168,0)),INDEX('DATA SOUTH AMERICA'!$S$151:$S$168,MATCH(LARGE('DATA SOUTH AMERICA'!$V$151:$V$168,CALCULATIONS!$F128),'DATA SOUTH AMERICA'!$V$151:$V$168,0))))</f>
        <v>AG</v>
      </c>
      <c r="K100" s="140" t="str">
        <f>CHOOSE($AP$7, CHOOSE($AP$5,INDEX('DATA SOUTH AMERICA'!$B$194:$B$209,MATCH(LARGE('DATA SOUTH AMERICA'!$C$194:$C$209,CALCULATIONS!$F114),'DATA SOUTH AMERICA'!$C$194:$C$209,0)),INDEX('DATA SOUTH AMERICA'!$B$194:$B$209,MATCH(LARGE('DATA SOUTH AMERICA'!$E$194:$E$209,CALCULATIONS!$F114),'DATA SOUTH AMERICA'!$E$194:$E$209,0))), CHOOSE($AP$5,INDEX('DATA SOUTH AMERICA'!$S$194:$S$209,MATCH(LARGE('DATA SOUTH AMERICA'!$T$194:$T$209,CALCULATIONS!$F128),'DATA SOUTH AMERICA'!$T$194:$T$209,0)),INDEX('DATA SOUTH AMERICA'!$S$194:$S$209,MATCH(LARGE('DATA SOUTH AMERICA'!$V$194:$V$209,CALCULATIONS!$F128),'DATA SOUTH AMERICA'!$V$194:$V$209,0))))</f>
        <v>DJ</v>
      </c>
      <c r="L100" s="140" t="str">
        <f>CHOOSE($AP$7, IFERROR(CHOOSE($AP$5,INDEX('DATA SOUTH AMERICA'!$B$211:$B$213,MATCH(LARGE('DATA SOUTH AMERICA'!$C$211:$C$213,CALCULATIONS!$F114),'DATA SOUTH AMERICA'!$C$211:$C$213,0)),INDEX('DATA SOUTH AMERICA'!$B$211:$B$213,MATCH(LARGE('DATA SOUTH AMERICA'!$E$211:$E$213,CALCULATIONS!$F114),'DATA SOUTH AMERICA'!$E$211:$E$213,0))),""), IFERROR(CHOOSE($AP$5,INDEX('DATA SOUTH AMERICA'!$S$211:$S$213,MATCH(LARGE('DATA SOUTH AMERICA'!$T$211:$T$213,CALCULATIONS!$F128),'DATA SOUTH AMERICA'!$T$211:$T$213,0)),INDEX('DATA SOUTH AMERICA'!$S$211:$S$213,MATCH(LARGE('DATA SOUTH AMERICA'!$V$211:$V$213,CALCULATIONS!$F128),'DATA SOUTH AMERICA'!$V$211:$V$213,0))),""))</f>
        <v/>
      </c>
    </row>
    <row r="101" spans="6:12" x14ac:dyDescent="0.25">
      <c r="F101" s="140">
        <f t="shared" si="4"/>
        <v>10</v>
      </c>
      <c r="G101" s="140" t="str">
        <f>CHOOSE($AP$7,CHOOSE($AP$5,INDEX('DATA SOUTH AMERICA'!$B$83:$B$105,MATCH(LARGE('DATA SOUTH AMERICA'!$C$83:$C$105,CALCULATIONS!$F115),'DATA SOUTH AMERICA'!$C$83:$C$105,0)),INDEX('DATA SOUTH AMERICA'!$B$83:$B$105,MATCH(LARGE('DATA SOUTH AMERICA'!$E$83:$E$105,CALCULATIONS!$F115),'DATA SOUTH AMERICA'!$E$83:$E$105,0))),CHOOSE($AP$5,INDEX('DATA SOUTH AMERICA'!$S$170:$S$192,MATCH(LARGE('DATA SOUTH AMERICA'!$T$170:$T$192,CALCULATIONS!$F129),'DATA SOUTH AMERICA'!$T$170:$T$192,0)),INDEX('DATA SOUTH AMERICA'!$S$170:$S$192,MATCH(LARGE('DATA SOUTH AMERICA'!$V$170:$V$192,CALCULATIONS!$F129),'DATA SOUTH AMERICA'!$V$170:$V$192,0))))</f>
        <v>CD</v>
      </c>
      <c r="H101" s="140" t="str">
        <f>CHOOSE($AP$7,CHOOSE($AP$5,INDEX('DATA SOUTH AMERICA'!$B$107:$B$150,MATCH(LARGE('DATA SOUTH AMERICA'!$C$107:$C$150,CALCULATIONS!$F115),'DATA SOUTH AMERICA'!$C$107:$C$150,0)),INDEX('DATA SOUTH AMERICA'!$B$107:$B$150,MATCH(LARGE('DATA SOUTH AMERICA'!$E$107:$E$150,CALCULATIONS!$F115),'DATA SOUTH AMERICA'!$E$107:$E$150,0))),CHOOSE($AP$5,INDEX('DATA SOUTH AMERICA'!$S$83:$S$126,MATCH(LARGE('DATA SOUTH AMERICA'!$T$83:$T$126,CALCULATIONS!$F129),'DATA SOUTH AMERICA'!$T$83:$T$126,0)),INDEX('DATA SOUTH AMERICA'!$S$83:$S$126,MATCH(LARGE('DATA SOUTH AMERICA'!$V$83:$V$126,CALCULATIONS!$F129),'DATA SOUTH AMERICA'!$V$83:$V$126,0))))</f>
        <v>BA</v>
      </c>
      <c r="I101" s="140" t="str">
        <f>CHOOSE($AP$7,CHOOSE($AP$5,INDEX('DATA SOUTH AMERICA'!$B$152:$B$173,MATCH(LARGE('DATA SOUTH AMERICA'!$C$152:$C$173,CALCULATIONS!$F115),'DATA SOUTH AMERICA'!$C$152:$C$173,0)),INDEX('DATA SOUTH AMERICA'!$B$152:$B$173,MATCH(LARGE('DATA SOUTH AMERICA'!$E$152:$E$173,CALCULATIONS!$F115),'DATA SOUTH AMERICA'!$E$152:$E$173,0))),CHOOSE($AP$5,INDEX('DATA SOUTH AMERICA'!$S$128:$S$149,MATCH(LARGE('DATA SOUTH AMERICA'!$T$128:$T$149,CALCULATIONS!$F129),'DATA SOUTH AMERICA'!$T$128:$T$149,0)),INDEX('DATA SOUTH AMERICA'!$S$128:$S$149,MATCH(LARGE('DATA SOUTH AMERICA'!$V$128:$V$149,CALCULATIONS!$F129),'DATA SOUTH AMERICA'!$V$128:$V$149,0))))</f>
        <v>CD</v>
      </c>
      <c r="J101" s="140" t="str">
        <f>CHOOSE($AP$7,CHOOSE($AP$5,INDEX('DATA SOUTH AMERICA'!$B$175:$B$192,MATCH(LARGE('DATA SOUTH AMERICA'!$C$175:$C$192,CALCULATIONS!$F115),'DATA SOUTH AMERICA'!$C$175:$C$192,0)),INDEX('DATA SOUTH AMERICA'!$B$175:$B$192,MATCH(LARGE('DATA SOUTH AMERICA'!$E$175:$E$192,CALCULATIONS!$F115),'DATA SOUTH AMERICA'!$E$175:$E$192,0))),CHOOSE($AP$5,INDEX('DATA SOUTH AMERICA'!$S$151:$S$168,MATCH(LARGE('DATA SOUTH AMERICA'!$T$151:$T$168,CALCULATIONS!$F129),'DATA SOUTH AMERICA'!$T$151:$T$168,0)),INDEX('DATA SOUTH AMERICA'!$S$151:$S$168,MATCH(LARGE('DATA SOUTH AMERICA'!$V$151:$V$168,CALCULATIONS!$F129),'DATA SOUTH AMERICA'!$V$151:$V$168,0))))</f>
        <v>DE</v>
      </c>
      <c r="K101" s="140" t="str">
        <f>CHOOSE($AP$7, CHOOSE($AP$5,INDEX('DATA SOUTH AMERICA'!$B$194:$B$209,MATCH(LARGE('DATA SOUTH AMERICA'!$C$194:$C$209,CALCULATIONS!$F115),'DATA SOUTH AMERICA'!$C$194:$C$209,0)),INDEX('DATA SOUTH AMERICA'!$B$194:$B$209,MATCH(LARGE('DATA SOUTH AMERICA'!$E$194:$E$209,CALCULATIONS!$F115),'DATA SOUTH AMERICA'!$E$194:$E$209,0))), CHOOSE($AP$5,INDEX('DATA SOUTH AMERICA'!$S$194:$S$209,MATCH(LARGE('DATA SOUTH AMERICA'!$T$194:$T$209,CALCULATIONS!$F129),'DATA SOUTH AMERICA'!$T$194:$T$209,0)),INDEX('DATA SOUTH AMERICA'!$S$194:$S$209,MATCH(LARGE('DATA SOUTH AMERICA'!$V$194:$V$209,CALCULATIONS!$F129),'DATA SOUTH AMERICA'!$V$194:$V$209,0))))</f>
        <v>DC</v>
      </c>
      <c r="L101" s="140" t="str">
        <f>CHOOSE($AP$7, IFERROR(CHOOSE($AP$5,INDEX('DATA SOUTH AMERICA'!$B$211:$B$213,MATCH(LARGE('DATA SOUTH AMERICA'!$C$211:$C$213,CALCULATIONS!$F115),'DATA SOUTH AMERICA'!$C$211:$C$213,0)),INDEX('DATA SOUTH AMERICA'!$B$211:$B$213,MATCH(LARGE('DATA SOUTH AMERICA'!$E$211:$E$213,CALCULATIONS!$F115),'DATA SOUTH AMERICA'!$E$211:$E$213,0))),""), IFERROR(CHOOSE($AP$5,INDEX('DATA SOUTH AMERICA'!$S$211:$S$213,MATCH(LARGE('DATA SOUTH AMERICA'!$T$211:$T$213,CALCULATIONS!$F129),'DATA SOUTH AMERICA'!$T$211:$T$213,0)),INDEX('DATA SOUTH AMERICA'!$S$211:$S$213,MATCH(LARGE('DATA SOUTH AMERICA'!$V$211:$V$213,CALCULATIONS!$F129),'DATA SOUTH AMERICA'!$V$211:$V$213,0))),""))</f>
        <v/>
      </c>
    </row>
    <row r="104" spans="6:12" x14ac:dyDescent="0.25">
      <c r="G104" s="187" t="s">
        <v>599</v>
      </c>
    </row>
    <row r="105" spans="6:12" x14ac:dyDescent="0.25">
      <c r="G105" s="220" t="s">
        <v>557</v>
      </c>
      <c r="H105" s="220" t="s">
        <v>558</v>
      </c>
      <c r="I105" s="220" t="s">
        <v>559</v>
      </c>
      <c r="J105" s="220" t="s">
        <v>560</v>
      </c>
      <c r="K105" s="220" t="s">
        <v>708</v>
      </c>
      <c r="L105" s="220" t="s">
        <v>561</v>
      </c>
    </row>
    <row r="106" spans="6:12" x14ac:dyDescent="0.25">
      <c r="F106" s="140">
        <f t="shared" ref="F106:F115" si="5">ROW($A1)</f>
        <v>1</v>
      </c>
      <c r="G106" s="140" t="str">
        <f>CHOOSE($AP$5,INDEX('DATA SOUTH AMERICA'!$B$83:$B$105,MATCH(LARGE('DATA SOUTH AMERICA'!$C$83:$C$105,CALCULATIONS!$F106),'DATA SOUTH AMERICA'!$C$83:$C$105,0)),INDEX('DATA SOUTH AMERICA'!$B$83:$B$105,MATCH(LARGE('DATA SOUTH AMERICA'!$E$83:$E$105,CALCULATIONS!$F106),'DATA SOUTH AMERICA'!$E$83:$E$105,0)))</f>
        <v>AD</v>
      </c>
      <c r="H106" s="140" t="str">
        <f>CHOOSE($AP$5, INDEX('DATA SOUTH AMERICA'!$B$107:$B$150,MATCH(LARGE('DATA SOUTH AMERICA'!$C$107:$C$150,CALCULATIONS!$F106),'DATA SOUTH AMERICA'!$C$107:$C$150,0)), INDEX('DATA SOUTH AMERICA'!$B$107:$B$150,MATCH(LARGE('DATA SOUTH AMERICA'!$E$107:$E$150,CALCULATIONS!$F106),'DATA SOUTH AMERICA'!$E$107:$E$150,0)))</f>
        <v>AC</v>
      </c>
      <c r="I106" s="140" t="str">
        <f>CHOOSE($AP$5,INDEX('DATA SOUTH AMERICA'!$B$152:$B$173,MATCH(LARGE('DATA SOUTH AMERICA'!$C$152:$C$173,CALCULATIONS!$F106),'DATA SOUTH AMERICA'!$C$152:$C$173,0)),INDEX('DATA SOUTH AMERICA'!$B$152:$B$173,MATCH(LARGE('DATA SOUTH AMERICA'!$E$152:$E$173,CALCULATIONS!$F106),'DATA SOUTH AMERICA'!$E$152:$E$173,0)))</f>
        <v>AA</v>
      </c>
      <c r="J106" s="140" t="str">
        <f>CHOOSE($AP$5,INDEX('DATA SOUTH AMERICA'!$B$175:$B$192,MATCH(LARGE('DATA SOUTH AMERICA'!$C$175:$C$192,CALCULATIONS!$F106),'DATA SOUTH AMERICA'!$C$175:$C$192,0)),INDEX('DATA SOUTH AMERICA'!$B$175:$B$192,MATCH(LARGE('DATA SOUTH AMERICA'!$E$175:$E$192,CALCULATIONS!$F106),'DATA SOUTH AMERICA'!$E$175:$E$192,0)))</f>
        <v>AA</v>
      </c>
      <c r="K106" s="140" t="str">
        <f>CHOOSE($AP$5,INDEX('DATA SOUTH AMERICA'!$B$194:$B$209,MATCH(LARGE('DATA SOUTH AMERICA'!$C$194:$C$209,CALCULATIONS!$F106),'DATA SOUTH AMERICA'!$C$194:$C$209,0)),INDEX('DATA SOUTH AMERICA'!$B$194:$B$209,MATCH(LARGE('DATA SOUTH AMERICA'!$E$194:$E$209,CALCULATIONS!$F106),'DATA SOUTH AMERICA'!$E$194:$E$209,0)))</f>
        <v>AE</v>
      </c>
      <c r="L106" s="140" t="str">
        <f>IFERROR(CHOOSE($AP$5,INDEX('DATA SOUTH AMERICA'!$B$211:$B$213,MATCH(LARGE('DATA SOUTH AMERICA'!$C$211:$C$213,CALCULATIONS!$F106),'DATA SOUTH AMERICA'!$C$211:$C$213,0)),INDEX('DATA SOUTH AMERICA'!$B$211:$B$213,MATCH(LARGE('DATA SOUTH AMERICA'!$E$211:$E$213,CALCULATIONS!$F106),'DATA SOUTH AMERICA'!$E$211:$E$213,0))),"")</f>
        <v>AI</v>
      </c>
    </row>
    <row r="107" spans="6:12" x14ac:dyDescent="0.25">
      <c r="F107" s="140">
        <f t="shared" si="5"/>
        <v>2</v>
      </c>
      <c r="G107" s="140" t="str">
        <f>CHOOSE($AP$5,INDEX('DATA SOUTH AMERICA'!$B$83:$B$105,MATCH(LARGE('DATA SOUTH AMERICA'!$C$83:$C$105,CALCULATIONS!$F107),'DATA SOUTH AMERICA'!$C$83:$C$105,0)),INDEX('DATA SOUTH AMERICA'!$B$83:$B$105,MATCH(LARGE('DATA SOUTH AMERICA'!$E$83:$E$105,CALCULATIONS!$F107),'DATA SOUTH AMERICA'!$E$83:$E$105,0)))</f>
        <v>AB</v>
      </c>
      <c r="H107" s="140" t="str">
        <f>CHOOSE($AP$5, INDEX('DATA SOUTH AMERICA'!$B$107:$B$150,MATCH(LARGE('DATA SOUTH AMERICA'!$C$107:$C$150,CALCULATIONS!$F107),'DATA SOUTH AMERICA'!$C$107:$C$150,0)), INDEX('DATA SOUTH AMERICA'!$B$107:$B$150,MATCH(LARGE('DATA SOUTH AMERICA'!$E$107:$E$150,CALCULATIONS!$F107),'DATA SOUTH AMERICA'!$E$107:$E$150,0)))</f>
        <v>AB</v>
      </c>
      <c r="I107" s="140" t="str">
        <f>CHOOSE($AP$5,INDEX('DATA SOUTH AMERICA'!$B$152:$B$173,MATCH(LARGE('DATA SOUTH AMERICA'!$C$152:$C$173,CALCULATIONS!$F107),'DATA SOUTH AMERICA'!$C$152:$C$173,0)),INDEX('DATA SOUTH AMERICA'!$B$152:$B$173,MATCH(LARGE('DATA SOUTH AMERICA'!$E$152:$E$173,CALCULATIONS!$F107),'DATA SOUTH AMERICA'!$E$152:$E$173,0)))</f>
        <v>AB</v>
      </c>
      <c r="J107" s="140" t="str">
        <f>CHOOSE($AP$5,INDEX('DATA SOUTH AMERICA'!$B$175:$B$192,MATCH(LARGE('DATA SOUTH AMERICA'!$C$175:$C$192,CALCULATIONS!$F107),'DATA SOUTH AMERICA'!$C$175:$C$192,0)),INDEX('DATA SOUTH AMERICA'!$B$175:$B$192,MATCH(LARGE('DATA SOUTH AMERICA'!$E$175:$E$192,CALCULATIONS!$F107),'DATA SOUTH AMERICA'!$E$175:$E$192,0)))</f>
        <v>AE</v>
      </c>
      <c r="K107" s="140" t="str">
        <f>CHOOSE($AP$5,INDEX('DATA SOUTH AMERICA'!$B$194:$B$209,MATCH(LARGE('DATA SOUTH AMERICA'!$C$194:$C$209,CALCULATIONS!$F107),'DATA SOUTH AMERICA'!$C$194:$C$209,0)),INDEX('DATA SOUTH AMERICA'!$B$194:$B$209,MATCH(LARGE('DATA SOUTH AMERICA'!$E$194:$E$209,CALCULATIONS!$F107),'DATA SOUTH AMERICA'!$E$194:$E$209,0)))</f>
        <v>AA</v>
      </c>
      <c r="L107" s="140" t="str">
        <f>IFERROR(CHOOSE($AP$5,INDEX('DATA SOUTH AMERICA'!$B$211:$B$213,MATCH(LARGE('DATA SOUTH AMERICA'!$C$211:$C$213,CALCULATIONS!$F107),'DATA SOUTH AMERICA'!$C$211:$C$213,0)),INDEX('DATA SOUTH AMERICA'!$B$211:$B$213,MATCH(LARGE('DATA SOUTH AMERICA'!$E$211:$E$213,CALCULATIONS!$F107),'DATA SOUTH AMERICA'!$E$211:$E$213,0))),"")</f>
        <v>AG</v>
      </c>
    </row>
    <row r="108" spans="6:12" x14ac:dyDescent="0.25">
      <c r="F108" s="140">
        <f t="shared" si="5"/>
        <v>3</v>
      </c>
      <c r="G108" s="140" t="str">
        <f>CHOOSE($AP$5,INDEX('DATA SOUTH AMERICA'!$B$83:$B$105,MATCH(LARGE('DATA SOUTH AMERICA'!$C$83:$C$105,CALCULATIONS!$F108),'DATA SOUTH AMERICA'!$C$83:$C$105,0)),INDEX('DATA SOUTH AMERICA'!$B$83:$B$105,MATCH(LARGE('DATA SOUTH AMERICA'!$E$83:$E$105,CALCULATIONS!$F108),'DATA SOUTH AMERICA'!$E$83:$E$105,0)))</f>
        <v>AA</v>
      </c>
      <c r="H108" s="140" t="str">
        <f>CHOOSE($AP$5, INDEX('DATA SOUTH AMERICA'!$B$107:$B$150,MATCH(LARGE('DATA SOUTH AMERICA'!$C$107:$C$150,CALCULATIONS!$F108),'DATA SOUTH AMERICA'!$C$107:$C$150,0)), INDEX('DATA SOUTH AMERICA'!$B$107:$B$150,MATCH(LARGE('DATA SOUTH AMERICA'!$E$107:$E$150,CALCULATIONS!$F108),'DATA SOUTH AMERICA'!$E$107:$E$150,0)))</f>
        <v>AD</v>
      </c>
      <c r="I108" s="140" t="str">
        <f>CHOOSE($AP$5,INDEX('DATA SOUTH AMERICA'!$B$152:$B$173,MATCH(LARGE('DATA SOUTH AMERICA'!$C$152:$C$173,CALCULATIONS!$F108),'DATA SOUTH AMERICA'!$C$152:$C$173,0)),INDEX('DATA SOUTH AMERICA'!$B$152:$B$173,MATCH(LARGE('DATA SOUTH AMERICA'!$E$152:$E$173,CALCULATIONS!$F108),'DATA SOUTH AMERICA'!$E$152:$E$173,0)))</f>
        <v>AD</v>
      </c>
      <c r="J108" s="140" t="str">
        <f>CHOOSE($AP$5,INDEX('DATA SOUTH AMERICA'!$B$175:$B$192,MATCH(LARGE('DATA SOUTH AMERICA'!$C$175:$C$192,CALCULATIONS!$F108),'DATA SOUTH AMERICA'!$C$175:$C$192,0)),INDEX('DATA SOUTH AMERICA'!$B$175:$B$192,MATCH(LARGE('DATA SOUTH AMERICA'!$E$175:$E$192,CALCULATIONS!$F108),'DATA SOUTH AMERICA'!$E$175:$E$192,0)))</f>
        <v>AC</v>
      </c>
      <c r="K108" s="140" t="str">
        <f>CHOOSE($AP$5,INDEX('DATA SOUTH AMERICA'!$B$194:$B$209,MATCH(LARGE('DATA SOUTH AMERICA'!$C$194:$C$209,CALCULATIONS!$F108),'DATA SOUTH AMERICA'!$C$194:$C$209,0)),INDEX('DATA SOUTH AMERICA'!$B$194:$B$209,MATCH(LARGE('DATA SOUTH AMERICA'!$E$194:$E$209,CALCULATIONS!$F108),'DATA SOUTH AMERICA'!$E$194:$E$209,0)))</f>
        <v>AB</v>
      </c>
      <c r="L108" s="140" t="str">
        <f>IFERROR(CHOOSE($AP$5,INDEX('DATA SOUTH AMERICA'!$B$211:$B$213,MATCH(LARGE('DATA SOUTH AMERICA'!$C$211:$C$213,CALCULATIONS!$F108),'DATA SOUTH AMERICA'!$C$211:$C$213,0)),INDEX('DATA SOUTH AMERICA'!$B$211:$B$213,MATCH(LARGE('DATA SOUTH AMERICA'!$E$211:$E$213,CALCULATIONS!$F108),'DATA SOUTH AMERICA'!$E$211:$E$213,0))),"")</f>
        <v>DC</v>
      </c>
    </row>
    <row r="109" spans="6:12" x14ac:dyDescent="0.25">
      <c r="F109" s="140">
        <f t="shared" si="5"/>
        <v>4</v>
      </c>
      <c r="G109" s="140" t="str">
        <f>CHOOSE($AP$5,INDEX('DATA SOUTH AMERICA'!$B$83:$B$105,MATCH(LARGE('DATA SOUTH AMERICA'!$C$83:$C$105,CALCULATIONS!$F109),'DATA SOUTH AMERICA'!$C$83:$C$105,0)),INDEX('DATA SOUTH AMERICA'!$B$83:$B$105,MATCH(LARGE('DATA SOUTH AMERICA'!$E$83:$E$105,CALCULATIONS!$F109),'DATA SOUTH AMERICA'!$E$83:$E$105,0)))</f>
        <v>AC</v>
      </c>
      <c r="H109" s="140" t="str">
        <f>CHOOSE($AP$5, INDEX('DATA SOUTH AMERICA'!$B$107:$B$150,MATCH(LARGE('DATA SOUTH AMERICA'!$C$107:$C$150,CALCULATIONS!$F109),'DATA SOUTH AMERICA'!$C$107:$C$150,0)), INDEX('DATA SOUTH AMERICA'!$B$107:$B$150,MATCH(LARGE('DATA SOUTH AMERICA'!$E$107:$E$150,CALCULATIONS!$F109),'DATA SOUTH AMERICA'!$E$107:$E$150,0)))</f>
        <v>AA</v>
      </c>
      <c r="I109" s="140" t="str">
        <f>CHOOSE($AP$5,INDEX('DATA SOUTH AMERICA'!$B$152:$B$173,MATCH(LARGE('DATA SOUTH AMERICA'!$C$152:$C$173,CALCULATIONS!$F109),'DATA SOUTH AMERICA'!$C$152:$C$173,0)),INDEX('DATA SOUTH AMERICA'!$B$152:$B$173,MATCH(LARGE('DATA SOUTH AMERICA'!$E$152:$E$173,CALCULATIONS!$F109),'DATA SOUTH AMERICA'!$E$152:$E$173,0)))</f>
        <v>AC</v>
      </c>
      <c r="J109" s="140" t="str">
        <f>CHOOSE($AP$5,INDEX('DATA SOUTH AMERICA'!$B$175:$B$192,MATCH(LARGE('DATA SOUTH AMERICA'!$C$175:$C$192,CALCULATIONS!$F109),'DATA SOUTH AMERICA'!$C$175:$C$192,0)),INDEX('DATA SOUTH AMERICA'!$B$175:$B$192,MATCH(LARGE('DATA SOUTH AMERICA'!$E$175:$E$192,CALCULATIONS!$F109),'DATA SOUTH AMERICA'!$E$175:$E$192,0)))</f>
        <v>AD</v>
      </c>
      <c r="K109" s="140" t="str">
        <f>CHOOSE($AP$5,INDEX('DATA SOUTH AMERICA'!$B$194:$B$209,MATCH(LARGE('DATA SOUTH AMERICA'!$C$194:$C$209,CALCULATIONS!$F109),'DATA SOUTH AMERICA'!$C$194:$C$209,0)),INDEX('DATA SOUTH AMERICA'!$B$194:$B$209,MATCH(LARGE('DATA SOUTH AMERICA'!$E$194:$E$209,CALCULATIONS!$F109),'DATA SOUTH AMERICA'!$E$194:$E$209,0)))</f>
        <v>AG</v>
      </c>
      <c r="L109" s="140" t="str">
        <f>IFERROR(CHOOSE($AP$5,INDEX('DATA SOUTH AMERICA'!$B$211:$B$213,MATCH(LARGE('DATA SOUTH AMERICA'!$C$211:$C$213,CALCULATIONS!$F109),'DATA SOUTH AMERICA'!$C$211:$C$213,0)),INDEX('DATA SOUTH AMERICA'!$B$211:$B$213,MATCH(LARGE('DATA SOUTH AMERICA'!$E$211:$E$213,CALCULATIONS!$F109),'DATA SOUTH AMERICA'!$E$211:$E$213,0))),"")</f>
        <v/>
      </c>
    </row>
    <row r="110" spans="6:12" x14ac:dyDescent="0.25">
      <c r="F110" s="140">
        <f t="shared" si="5"/>
        <v>5</v>
      </c>
      <c r="G110" s="140" t="str">
        <f>CHOOSE($AP$5,INDEX('DATA SOUTH AMERICA'!$B$83:$B$105,MATCH(LARGE('DATA SOUTH AMERICA'!$C$83:$C$105,CALCULATIONS!$F110),'DATA SOUTH AMERICA'!$C$83:$C$105,0)),INDEX('DATA SOUTH AMERICA'!$B$83:$B$105,MATCH(LARGE('DATA SOUTH AMERICA'!$E$83:$E$105,CALCULATIONS!$F110),'DATA SOUTH AMERICA'!$E$83:$E$105,0)))</f>
        <v>AH</v>
      </c>
      <c r="H110" s="140" t="str">
        <f>CHOOSE($AP$5, INDEX('DATA SOUTH AMERICA'!$B$107:$B$150,MATCH(LARGE('DATA SOUTH AMERICA'!$C$107:$C$150,CALCULATIONS!$F110),'DATA SOUTH AMERICA'!$C$107:$C$150,0)), INDEX('DATA SOUTH AMERICA'!$B$107:$B$150,MATCH(LARGE('DATA SOUTH AMERICA'!$E$107:$E$150,CALCULATIONS!$F110),'DATA SOUTH AMERICA'!$E$107:$E$150,0)))</f>
        <v>AF</v>
      </c>
      <c r="I110" s="140" t="str">
        <f>CHOOSE($AP$5,INDEX('DATA SOUTH AMERICA'!$B$152:$B$173,MATCH(LARGE('DATA SOUTH AMERICA'!$C$152:$C$173,CALCULATIONS!$F110),'DATA SOUTH AMERICA'!$C$152:$C$173,0)),INDEX('DATA SOUTH AMERICA'!$B$152:$B$173,MATCH(LARGE('DATA SOUTH AMERICA'!$E$152:$E$173,CALCULATIONS!$F110),'DATA SOUTH AMERICA'!$E$152:$E$173,0)))</f>
        <v>AE</v>
      </c>
      <c r="J110" s="140" t="str">
        <f>CHOOSE($AP$5,INDEX('DATA SOUTH AMERICA'!$B$175:$B$192,MATCH(LARGE('DATA SOUTH AMERICA'!$C$175:$C$192,CALCULATIONS!$F110),'DATA SOUTH AMERICA'!$C$175:$C$192,0)),INDEX('DATA SOUTH AMERICA'!$B$175:$B$192,MATCH(LARGE('DATA SOUTH AMERICA'!$E$175:$E$192,CALCULATIONS!$F110),'DATA SOUTH AMERICA'!$E$175:$E$192,0)))</f>
        <v>AH</v>
      </c>
      <c r="K110" s="140" t="str">
        <f>CHOOSE($AP$5,INDEX('DATA SOUTH AMERICA'!$B$194:$B$209,MATCH(LARGE('DATA SOUTH AMERICA'!$C$194:$C$209,CALCULATIONS!$F110),'DATA SOUTH AMERICA'!$C$194:$C$209,0)),INDEX('DATA SOUTH AMERICA'!$B$194:$B$209,MATCH(LARGE('DATA SOUTH AMERICA'!$E$194:$E$209,CALCULATIONS!$F110),'DATA SOUTH AMERICA'!$E$194:$E$209,0)))</f>
        <v>AC</v>
      </c>
      <c r="L110" s="140" t="str">
        <f>IFERROR(CHOOSE($AP$5,INDEX('DATA SOUTH AMERICA'!$B$211:$B$213,MATCH(LARGE('DATA SOUTH AMERICA'!$C$211:$C$213,CALCULATIONS!$F110),'DATA SOUTH AMERICA'!$C$211:$C$213,0)),INDEX('DATA SOUTH AMERICA'!$B$211:$B$213,MATCH(LARGE('DATA SOUTH AMERICA'!$E$211:$E$213,CALCULATIONS!$F110),'DATA SOUTH AMERICA'!$E$211:$E$213,0))),"")</f>
        <v/>
      </c>
    </row>
    <row r="111" spans="6:12" x14ac:dyDescent="0.25">
      <c r="F111" s="140">
        <f t="shared" si="5"/>
        <v>6</v>
      </c>
      <c r="G111" s="140" t="str">
        <f>CHOOSE($AP$5,INDEX('DATA SOUTH AMERICA'!$B$83:$B$105,MATCH(LARGE('DATA SOUTH AMERICA'!$C$83:$C$105,CALCULATIONS!$F111),'DATA SOUTH AMERICA'!$C$83:$C$105,0)),INDEX('DATA SOUTH AMERICA'!$B$83:$B$105,MATCH(LARGE('DATA SOUTH AMERICA'!$E$83:$E$105,CALCULATIONS!$F111),'DATA SOUTH AMERICA'!$E$83:$E$105,0)))</f>
        <v>BC</v>
      </c>
      <c r="H111" s="140" t="str">
        <f>CHOOSE($AP$5, INDEX('DATA SOUTH AMERICA'!$B$107:$B$150,MATCH(LARGE('DATA SOUTH AMERICA'!$C$107:$C$150,CALCULATIONS!$F111),'DATA SOUTH AMERICA'!$C$107:$C$150,0)), INDEX('DATA SOUTH AMERICA'!$B$107:$B$150,MATCH(LARGE('DATA SOUTH AMERICA'!$E$107:$E$150,CALCULATIONS!$F111),'DATA SOUTH AMERICA'!$E$107:$E$150,0)))</f>
        <v>AE</v>
      </c>
      <c r="I111" s="140" t="str">
        <f>CHOOSE($AP$5,INDEX('DATA SOUTH AMERICA'!$B$152:$B$173,MATCH(LARGE('DATA SOUTH AMERICA'!$C$152:$C$173,CALCULATIONS!$F111),'DATA SOUTH AMERICA'!$C$152:$C$173,0)),INDEX('DATA SOUTH AMERICA'!$B$152:$B$173,MATCH(LARGE('DATA SOUTH AMERICA'!$E$152:$E$173,CALCULATIONS!$F111),'DATA SOUTH AMERICA'!$E$152:$E$173,0)))</f>
        <v>AH</v>
      </c>
      <c r="J111" s="140" t="str">
        <f>CHOOSE($AP$5,INDEX('DATA SOUTH AMERICA'!$B$175:$B$192,MATCH(LARGE('DATA SOUTH AMERICA'!$C$175:$C$192,CALCULATIONS!$F111),'DATA SOUTH AMERICA'!$C$175:$C$192,0)),INDEX('DATA SOUTH AMERICA'!$B$175:$B$192,MATCH(LARGE('DATA SOUTH AMERICA'!$E$175:$E$192,CALCULATIONS!$F111),'DATA SOUTH AMERICA'!$E$175:$E$192,0)))</f>
        <v>BE</v>
      </c>
      <c r="K111" s="140" t="str">
        <f>CHOOSE($AP$5,INDEX('DATA SOUTH AMERICA'!$B$194:$B$209,MATCH(LARGE('DATA SOUTH AMERICA'!$C$194:$C$209,CALCULATIONS!$F111),'DATA SOUTH AMERICA'!$C$194:$C$209,0)),INDEX('DATA SOUTH AMERICA'!$B$194:$B$209,MATCH(LARGE('DATA SOUTH AMERICA'!$E$194:$E$209,CALCULATIONS!$F111),'DATA SOUTH AMERICA'!$E$194:$E$209,0)))</f>
        <v>BI</v>
      </c>
      <c r="L111" s="140" t="str">
        <f>IFERROR(CHOOSE($AP$5,INDEX('DATA SOUTH AMERICA'!$B$211:$B$213,MATCH(LARGE('DATA SOUTH AMERICA'!$C$211:$C$213,CALCULATIONS!$F111),'DATA SOUTH AMERICA'!$C$211:$C$213,0)),INDEX('DATA SOUTH AMERICA'!$B$211:$B$213,MATCH(LARGE('DATA SOUTH AMERICA'!$E$211:$E$213,CALCULATIONS!$F111),'DATA SOUTH AMERICA'!$E$211:$E$213,0))),"")</f>
        <v/>
      </c>
    </row>
    <row r="112" spans="6:12" x14ac:dyDescent="0.25">
      <c r="F112" s="140">
        <f t="shared" si="5"/>
        <v>7</v>
      </c>
      <c r="G112" s="140" t="str">
        <f>CHOOSE($AP$5,INDEX('DATA SOUTH AMERICA'!$B$83:$B$105,MATCH(LARGE('DATA SOUTH AMERICA'!$C$83:$C$105,CALCULATIONS!$F112),'DATA SOUTH AMERICA'!$C$83:$C$105,0)),INDEX('DATA SOUTH AMERICA'!$B$83:$B$105,MATCH(LARGE('DATA SOUTH AMERICA'!$E$83:$E$105,CALCULATIONS!$F112),'DATA SOUTH AMERICA'!$E$83:$E$105,0)))</f>
        <v>CB</v>
      </c>
      <c r="H112" s="140" t="str">
        <f>CHOOSE($AP$5, INDEX('DATA SOUTH AMERICA'!$B$107:$B$150,MATCH(LARGE('DATA SOUTH AMERICA'!$C$107:$C$150,CALCULATIONS!$F112),'DATA SOUTH AMERICA'!$C$107:$C$150,0)), INDEX('DATA SOUTH AMERICA'!$B$107:$B$150,MATCH(LARGE('DATA SOUTH AMERICA'!$E$107:$E$150,CALCULATIONS!$F112),'DATA SOUTH AMERICA'!$E$107:$E$150,0)))</f>
        <v>AG</v>
      </c>
      <c r="I112" s="140" t="str">
        <f>CHOOSE($AP$5,INDEX('DATA SOUTH AMERICA'!$B$152:$B$173,MATCH(LARGE('DATA SOUTH AMERICA'!$C$152:$C$173,CALCULATIONS!$F112),'DATA SOUTH AMERICA'!$C$152:$C$173,0)),INDEX('DATA SOUTH AMERICA'!$B$152:$B$173,MATCH(LARGE('DATA SOUTH AMERICA'!$E$152:$E$173,CALCULATIONS!$F112),'DATA SOUTH AMERICA'!$E$152:$E$173,0)))</f>
        <v>BD</v>
      </c>
      <c r="J112" s="140" t="str">
        <f>CHOOSE($AP$5,INDEX('DATA SOUTH AMERICA'!$B$175:$B$192,MATCH(LARGE('DATA SOUTH AMERICA'!$C$175:$C$192,CALCULATIONS!$F112),'DATA SOUTH AMERICA'!$C$175:$C$192,0)),INDEX('DATA SOUTH AMERICA'!$B$175:$B$192,MATCH(LARGE('DATA SOUTH AMERICA'!$E$175:$E$192,CALCULATIONS!$F112),'DATA SOUTH AMERICA'!$E$175:$E$192,0)))</f>
        <v>BJ</v>
      </c>
      <c r="K112" s="140" t="str">
        <f>CHOOSE($AP$5,INDEX('DATA SOUTH AMERICA'!$B$194:$B$209,MATCH(LARGE('DATA SOUTH AMERICA'!$C$194:$C$209,CALCULATIONS!$F112),'DATA SOUTH AMERICA'!$C$194:$C$209,0)),INDEX('DATA SOUTH AMERICA'!$B$194:$B$209,MATCH(LARGE('DATA SOUTH AMERICA'!$E$194:$E$209,CALCULATIONS!$F112),'DATA SOUTH AMERICA'!$E$194:$E$209,0)))</f>
        <v>AD</v>
      </c>
      <c r="L112" s="140" t="str">
        <f>IFERROR(CHOOSE($AP$5,INDEX('DATA SOUTH AMERICA'!$B$211:$B$213,MATCH(LARGE('DATA SOUTH AMERICA'!$C$211:$C$213,CALCULATIONS!$F112),'DATA SOUTH AMERICA'!$C$211:$C$213,0)),INDEX('DATA SOUTH AMERICA'!$B$211:$B$213,MATCH(LARGE('DATA SOUTH AMERICA'!$E$211:$E$213,CALCULATIONS!$F112),'DATA SOUTH AMERICA'!$E$211:$E$213,0))),"")</f>
        <v/>
      </c>
    </row>
    <row r="113" spans="6:12" x14ac:dyDescent="0.25">
      <c r="F113" s="140">
        <f t="shared" si="5"/>
        <v>8</v>
      </c>
      <c r="G113" s="140" t="str">
        <f>CHOOSE($AP$5,INDEX('DATA SOUTH AMERICA'!$B$83:$B$105,MATCH(LARGE('DATA SOUTH AMERICA'!$C$83:$C$105,CALCULATIONS!$F113),'DATA SOUTH AMERICA'!$C$83:$C$105,0)),INDEX('DATA SOUTH AMERICA'!$B$83:$B$105,MATCH(LARGE('DATA SOUTH AMERICA'!$E$83:$E$105,CALCULATIONS!$F113),'DATA SOUTH AMERICA'!$E$83:$E$105,0)))</f>
        <v>CC</v>
      </c>
      <c r="H113" s="140" t="str">
        <f>CHOOSE($AP$5, INDEX('DATA SOUTH AMERICA'!$B$107:$B$150,MATCH(LARGE('DATA SOUTH AMERICA'!$C$107:$C$150,CALCULATIONS!$F113),'DATA SOUTH AMERICA'!$C$107:$C$150,0)), INDEX('DATA SOUTH AMERICA'!$B$107:$B$150,MATCH(LARGE('DATA SOUTH AMERICA'!$E$107:$E$150,CALCULATIONS!$F113),'DATA SOUTH AMERICA'!$E$107:$E$150,0)))</f>
        <v>AH</v>
      </c>
      <c r="I113" s="140" t="str">
        <f>CHOOSE($AP$5,INDEX('DATA SOUTH AMERICA'!$B$152:$B$173,MATCH(LARGE('DATA SOUTH AMERICA'!$C$152:$C$173,CALCULATIONS!$F113),'DATA SOUTH AMERICA'!$C$152:$C$173,0)),INDEX('DATA SOUTH AMERICA'!$B$152:$B$173,MATCH(LARGE('DATA SOUTH AMERICA'!$E$152:$E$173,CALCULATIONS!$F113),'DATA SOUTH AMERICA'!$E$152:$E$173,0)))</f>
        <v>CH</v>
      </c>
      <c r="J113" s="140" t="str">
        <f>CHOOSE($AP$5,INDEX('DATA SOUTH AMERICA'!$B$175:$B$192,MATCH(LARGE('DATA SOUTH AMERICA'!$C$175:$C$192,CALCULATIONS!$F113),'DATA SOUTH AMERICA'!$C$175:$C$192,0)),INDEX('DATA SOUTH AMERICA'!$B$175:$B$192,MATCH(LARGE('DATA SOUTH AMERICA'!$E$175:$E$192,CALCULATIONS!$F113),'DATA SOUTH AMERICA'!$E$175:$E$192,0)))</f>
        <v>AB</v>
      </c>
      <c r="K113" s="140" t="str">
        <f>CHOOSE($AP$5,INDEX('DATA SOUTH AMERICA'!$B$194:$B$209,MATCH(LARGE('DATA SOUTH AMERICA'!$C$194:$C$209,CALCULATIONS!$F113),'DATA SOUTH AMERICA'!$C$194:$C$209,0)),INDEX('DATA SOUTH AMERICA'!$B$194:$B$209,MATCH(LARGE('DATA SOUTH AMERICA'!$E$194:$E$209,CALCULATIONS!$F113),'DATA SOUTH AMERICA'!$E$194:$E$209,0)))</f>
        <v>AH</v>
      </c>
      <c r="L113" s="140" t="str">
        <f>IFERROR(CHOOSE($AP$5,INDEX('DATA SOUTH AMERICA'!$B$211:$B$213,MATCH(LARGE('DATA SOUTH AMERICA'!$C$211:$C$213,CALCULATIONS!$F113),'DATA SOUTH AMERICA'!$C$211:$C$213,0)),INDEX('DATA SOUTH AMERICA'!$B$211:$B$213,MATCH(LARGE('DATA SOUTH AMERICA'!$E$211:$E$213,CALCULATIONS!$F113),'DATA SOUTH AMERICA'!$E$211:$E$213,0))),"")</f>
        <v/>
      </c>
    </row>
    <row r="114" spans="6:12" x14ac:dyDescent="0.25">
      <c r="F114" s="140">
        <f t="shared" si="5"/>
        <v>9</v>
      </c>
      <c r="G114" s="140" t="str">
        <f>CHOOSE($AP$5,INDEX('DATA SOUTH AMERICA'!$B$83:$B$105,MATCH(LARGE('DATA SOUTH AMERICA'!$C$83:$C$105,CALCULATIONS!$F114),'DATA SOUTH AMERICA'!$C$83:$C$105,0)),INDEX('DATA SOUTH AMERICA'!$B$83:$B$105,MATCH(LARGE('DATA SOUTH AMERICA'!$E$83:$E$105,CALCULATIONS!$F114),'DATA SOUTH AMERICA'!$E$83:$E$105,0)))</f>
        <v>CE</v>
      </c>
      <c r="H114" s="140" t="str">
        <f>CHOOSE($AP$5, INDEX('DATA SOUTH AMERICA'!$B$107:$B$150,MATCH(LARGE('DATA SOUTH AMERICA'!$C$107:$C$150,CALCULATIONS!$F114),'DATA SOUTH AMERICA'!$C$107:$C$150,0)), INDEX('DATA SOUTH AMERICA'!$B$107:$B$150,MATCH(LARGE('DATA SOUTH AMERICA'!$E$107:$E$150,CALCULATIONS!$F114),'DATA SOUTH AMERICA'!$E$107:$E$150,0)))</f>
        <v>AJ</v>
      </c>
      <c r="I114" s="140" t="str">
        <f>CHOOSE($AP$5,INDEX('DATA SOUTH AMERICA'!$B$152:$B$173,MATCH(LARGE('DATA SOUTH AMERICA'!$C$152:$C$173,CALCULATIONS!$F114),'DATA SOUTH AMERICA'!$C$152:$C$173,0)),INDEX('DATA SOUTH AMERICA'!$B$152:$B$173,MATCH(LARGE('DATA SOUTH AMERICA'!$E$152:$E$173,CALCULATIONS!$F114),'DATA SOUTH AMERICA'!$E$152:$E$173,0)))</f>
        <v>BJ</v>
      </c>
      <c r="J114" s="140" t="str">
        <f>CHOOSE($AP$5,INDEX('DATA SOUTH AMERICA'!$B$175:$B$192,MATCH(LARGE('DATA SOUTH AMERICA'!$C$175:$C$192,CALCULATIONS!$F114),'DATA SOUTH AMERICA'!$C$175:$C$192,0)),INDEX('DATA SOUTH AMERICA'!$B$175:$B$192,MATCH(LARGE('DATA SOUTH AMERICA'!$E$175:$E$192,CALCULATIONS!$F114),'DATA SOUTH AMERICA'!$E$175:$E$192,0)))</f>
        <v>AG</v>
      </c>
      <c r="K114" s="140" t="str">
        <f>CHOOSE($AP$5,INDEX('DATA SOUTH AMERICA'!$B$194:$B$209,MATCH(LARGE('DATA SOUTH AMERICA'!$C$194:$C$209,CALCULATIONS!$F114),'DATA SOUTH AMERICA'!$C$194:$C$209,0)),INDEX('DATA SOUTH AMERICA'!$B$194:$B$209,MATCH(LARGE('DATA SOUTH AMERICA'!$E$194:$E$209,CALCULATIONS!$F114),'DATA SOUTH AMERICA'!$E$194:$E$209,0)))</f>
        <v>DJ</v>
      </c>
      <c r="L114" s="140" t="str">
        <f>IFERROR(CHOOSE($AP$5,INDEX('DATA SOUTH AMERICA'!$B$211:$B$213,MATCH(LARGE('DATA SOUTH AMERICA'!$C$211:$C$213,CALCULATIONS!$F114),'DATA SOUTH AMERICA'!$C$211:$C$213,0)),INDEX('DATA SOUTH AMERICA'!$B$211:$B$213,MATCH(LARGE('DATA SOUTH AMERICA'!$E$211:$E$213,CALCULATIONS!$F114),'DATA SOUTH AMERICA'!$E$211:$E$213,0))),"")</f>
        <v/>
      </c>
    </row>
    <row r="115" spans="6:12" x14ac:dyDescent="0.25">
      <c r="F115" s="140">
        <f t="shared" si="5"/>
        <v>10</v>
      </c>
      <c r="G115" s="140" t="str">
        <f>CHOOSE($AP$5,INDEX('DATA SOUTH AMERICA'!$B$83:$B$105,MATCH(LARGE('DATA SOUTH AMERICA'!$C$83:$C$105,CALCULATIONS!$F115),'DATA SOUTH AMERICA'!$C$83:$C$105,0)),INDEX('DATA SOUTH AMERICA'!$B$83:$B$105,MATCH(LARGE('DATA SOUTH AMERICA'!$E$83:$E$105,CALCULATIONS!$F115),'DATA SOUTH AMERICA'!$E$83:$E$105,0)))</f>
        <v>CD</v>
      </c>
      <c r="H115" s="140" t="str">
        <f>CHOOSE($AP$5, INDEX('DATA SOUTH AMERICA'!$B$107:$B$150,MATCH(LARGE('DATA SOUTH AMERICA'!$C$107:$C$150,CALCULATIONS!$F115),'DATA SOUTH AMERICA'!$C$107:$C$150,0)), INDEX('DATA SOUTH AMERICA'!$B$107:$B$150,MATCH(LARGE('DATA SOUTH AMERICA'!$E$107:$E$150,CALCULATIONS!$F115),'DATA SOUTH AMERICA'!$E$107:$E$150,0)))</f>
        <v>BA</v>
      </c>
      <c r="I115" s="140" t="str">
        <f>CHOOSE($AP$5,INDEX('DATA SOUTH AMERICA'!$B$152:$B$173,MATCH(LARGE('DATA SOUTH AMERICA'!$C$152:$C$173,CALCULATIONS!$F115),'DATA SOUTH AMERICA'!$C$152:$C$173,0)),INDEX('DATA SOUTH AMERICA'!$B$152:$B$173,MATCH(LARGE('DATA SOUTH AMERICA'!$E$152:$E$173,CALCULATIONS!$F115),'DATA SOUTH AMERICA'!$E$152:$E$173,0)))</f>
        <v>CD</v>
      </c>
      <c r="J115" s="140" t="str">
        <f>CHOOSE($AP$5,INDEX('DATA SOUTH AMERICA'!$B$175:$B$192,MATCH(LARGE('DATA SOUTH AMERICA'!$C$175:$C$192,CALCULATIONS!$F115),'DATA SOUTH AMERICA'!$C$175:$C$192,0)),INDEX('DATA SOUTH AMERICA'!$B$175:$B$192,MATCH(LARGE('DATA SOUTH AMERICA'!$E$175:$E$192,CALCULATIONS!$F115),'DATA SOUTH AMERICA'!$E$175:$E$192,0)))</f>
        <v>DE</v>
      </c>
      <c r="K115" s="140" t="str">
        <f>CHOOSE($AP$5,INDEX('DATA SOUTH AMERICA'!$B$194:$B$209,MATCH(LARGE('DATA SOUTH AMERICA'!$C$194:$C$209,CALCULATIONS!$F115),'DATA SOUTH AMERICA'!$C$194:$C$209,0)),INDEX('DATA SOUTH AMERICA'!$B$194:$B$209,MATCH(LARGE('DATA SOUTH AMERICA'!$E$194:$E$209,CALCULATIONS!$F115),'DATA SOUTH AMERICA'!$E$194:$E$209,0)))</f>
        <v>DC</v>
      </c>
      <c r="L115" s="140" t="str">
        <f>IFERROR(CHOOSE($AP$5,INDEX('DATA SOUTH AMERICA'!$B$211:$B$213,MATCH(LARGE('DATA SOUTH AMERICA'!$C$211:$C$213,CALCULATIONS!$F115),'DATA SOUTH AMERICA'!$C$211:$C$213,0)),INDEX('DATA SOUTH AMERICA'!$B$211:$B$213,MATCH(LARGE('DATA SOUTH AMERICA'!$E$211:$E$213,CALCULATIONS!$F115),'DATA SOUTH AMERICA'!$E$211:$E$213,0))),"")</f>
        <v/>
      </c>
    </row>
    <row r="118" spans="6:12" x14ac:dyDescent="0.25">
      <c r="G118" s="187" t="s">
        <v>600</v>
      </c>
    </row>
    <row r="119" spans="6:12" x14ac:dyDescent="0.25">
      <c r="G119" s="220" t="s">
        <v>557</v>
      </c>
      <c r="H119" s="220" t="s">
        <v>558</v>
      </c>
      <c r="I119" s="220" t="s">
        <v>559</v>
      </c>
      <c r="J119" s="220" t="s">
        <v>560</v>
      </c>
      <c r="K119" s="220" t="s">
        <v>708</v>
      </c>
      <c r="L119" s="220" t="s">
        <v>561</v>
      </c>
    </row>
    <row r="120" spans="6:12" x14ac:dyDescent="0.25">
      <c r="F120" s="140">
        <f t="shared" ref="F120:F129" si="6">ROW($A1)</f>
        <v>1</v>
      </c>
      <c r="G120" s="140" t="str">
        <f>CHOOSE($AP$5,INDEX('DATA SOUTH AMERICA'!$S$170:$S$192,MATCH(LARGE('DATA SOUTH AMERICA'!$T$170:$T$192,CALCULATIONS!$F120),'DATA SOUTH AMERICA'!$T$170:$T$192,0)),INDEX('DATA SOUTH AMERICA'!$S$170:$S$192,MATCH(LARGE('DATA SOUTH AMERICA'!$V$170:$V$192,CALCULATIONS!$F120),'DATA SOUTH AMERICA'!$V$170:$V$192,0)))</f>
        <v>AA</v>
      </c>
      <c r="H120" s="140" t="str">
        <f>CHOOSE($AP$5,INDEX('DATA SOUTH AMERICA'!$S$83:$S$126,MATCH(LARGE('DATA SOUTH AMERICA'!$T$83:$T$126,CALCULATIONS!$F120),'DATA SOUTH AMERICA'!$T$83:$T$126,0)),INDEX('DATA SOUTH AMERICA'!$S$83:$S$126,MATCH(LARGE('DATA SOUTH AMERICA'!$V$83:$V$126,CALCULATIONS!$F120),'DATA SOUTH AMERICA'!$V$83:$V$126,0)))</f>
        <v>AC</v>
      </c>
      <c r="I120" s="140" t="str">
        <f>CHOOSE($AP$5,INDEX('DATA SOUTH AMERICA'!$S$128:$S$149,MATCH(LARGE('DATA SOUTH AMERICA'!$T$128:$T$149,CALCULATIONS!$F120),'DATA SOUTH AMERICA'!$T$128:$T$149,0)),INDEX('DATA SOUTH AMERICA'!$S$128:$S$149,MATCH(LARGE('DATA SOUTH AMERICA'!$V$128:$V$149,CALCULATIONS!$F120),'DATA SOUTH AMERICA'!$V$128:$V$149,0)))</f>
        <v>AC</v>
      </c>
      <c r="J120" s="140" t="str">
        <f>CHOOSE($AP$5,INDEX('DATA SOUTH AMERICA'!$S$151:$S$168,MATCH(LARGE('DATA SOUTH AMERICA'!$T$151:$T$168,CALCULATIONS!$F120),'DATA SOUTH AMERICA'!$T$151:$T$168,0)),INDEX('DATA SOUTH AMERICA'!$S$151:$S$168,MATCH(LARGE('DATA SOUTH AMERICA'!$V$151:$V$168,CALCULATIONS!$F120),'DATA SOUTH AMERICA'!$V$151:$V$168,0)))</f>
        <v>AA</v>
      </c>
      <c r="K120" s="140" t="str">
        <f>CHOOSE($AP$5,INDEX('DATA SOUTH AMERICA'!$S$194:$S$209,MATCH(LARGE('DATA SOUTH AMERICA'!$T$194:$T$209,CALCULATIONS!$F120),'DATA SOUTH AMERICA'!$T$194:$T$209,0)),INDEX('DATA SOUTH AMERICA'!$S$194:$S$209,MATCH(LARGE('DATA SOUTH AMERICA'!$V$194:$V$209,CALCULATIONS!$F120),'DATA SOUTH AMERICA'!$V$194:$V$209,0)))</f>
        <v>AE</v>
      </c>
      <c r="L120" s="140" t="str">
        <f>IFERROR(CHOOSE($AP$5,INDEX('DATA SOUTH AMERICA'!$S$211:$S$213,MATCH(LARGE('DATA SOUTH AMERICA'!$T$211:$T$213,CALCULATIONS!$F120),'DATA SOUTH AMERICA'!$T$211:$T$213,0)),INDEX('DATA SOUTH AMERICA'!$S$211:$S$213,MATCH(LARGE('DATA SOUTH AMERICA'!$V$211:$V$213,CALCULATIONS!$F120),'DATA SOUTH AMERICA'!$V$211:$V$213,0))),"")</f>
        <v>AI</v>
      </c>
    </row>
    <row r="121" spans="6:12" x14ac:dyDescent="0.25">
      <c r="F121" s="140">
        <f t="shared" si="6"/>
        <v>2</v>
      </c>
      <c r="G121" s="140" t="str">
        <f>CHOOSE($AP$5,INDEX('DATA SOUTH AMERICA'!$S$170:$S$192,MATCH(LARGE('DATA SOUTH AMERICA'!$T$170:$T$192,CALCULATIONS!$F121),'DATA SOUTH AMERICA'!$T$170:$T$192,0)),INDEX('DATA SOUTH AMERICA'!$S$170:$S$192,MATCH(LARGE('DATA SOUTH AMERICA'!$V$170:$V$192,CALCULATIONS!$F121),'DATA SOUTH AMERICA'!$V$170:$V$192,0)))</f>
        <v>AD</v>
      </c>
      <c r="H121" s="140" t="str">
        <f>CHOOSE($AP$5,INDEX('DATA SOUTH AMERICA'!$S$83:$S$126,MATCH(LARGE('DATA SOUTH AMERICA'!$T$83:$T$126,CALCULATIONS!$F121),'DATA SOUTH AMERICA'!$T$83:$T$126,0)),INDEX('DATA SOUTH AMERICA'!$S$83:$S$126,MATCH(LARGE('DATA SOUTH AMERICA'!$V$83:$V$126,CALCULATIONS!$F121),'DATA SOUTH AMERICA'!$V$83:$V$126,0)))</f>
        <v>AB</v>
      </c>
      <c r="I121" s="140" t="str">
        <f>CHOOSE($AP$5,INDEX('DATA SOUTH AMERICA'!$S$128:$S$149,MATCH(LARGE('DATA SOUTH AMERICA'!$T$128:$T$149,CALCULATIONS!$F121),'DATA SOUTH AMERICA'!$T$128:$T$149,0)),INDEX('DATA SOUTH AMERICA'!$S$128:$S$149,MATCH(LARGE('DATA SOUTH AMERICA'!$V$128:$V$149,CALCULATIONS!$F121),'DATA SOUTH AMERICA'!$V$128:$V$149,0)))</f>
        <v>AA</v>
      </c>
      <c r="J121" s="140" t="str">
        <f>CHOOSE($AP$5,INDEX('DATA SOUTH AMERICA'!$S$151:$S$168,MATCH(LARGE('DATA SOUTH AMERICA'!$T$151:$T$168,CALCULATIONS!$F121),'DATA SOUTH AMERICA'!$T$151:$T$168,0)),INDEX('DATA SOUTH AMERICA'!$S$151:$S$168,MATCH(LARGE('DATA SOUTH AMERICA'!$V$151:$V$168,CALCULATIONS!$F121),'DATA SOUTH AMERICA'!$V$151:$V$168,0)))</f>
        <v>AE</v>
      </c>
      <c r="K121" s="140" t="str">
        <f>CHOOSE($AP$5,INDEX('DATA SOUTH AMERICA'!$S$194:$S$209,MATCH(LARGE('DATA SOUTH AMERICA'!$T$194:$T$209,CALCULATIONS!$F121),'DATA SOUTH AMERICA'!$T$194:$T$209,0)),INDEX('DATA SOUTH AMERICA'!$S$194:$S$209,MATCH(LARGE('DATA SOUTH AMERICA'!$V$194:$V$209,CALCULATIONS!$F121),'DATA SOUTH AMERICA'!$V$194:$V$209,0)))</f>
        <v>AA</v>
      </c>
      <c r="L121" s="140" t="str">
        <f>IFERROR(CHOOSE($AP$5,INDEX('DATA SOUTH AMERICA'!$S$211:$S$213,MATCH(LARGE('DATA SOUTH AMERICA'!$T$211:$T$213,CALCULATIONS!$F121),'DATA SOUTH AMERICA'!$T$211:$T$213,0)),INDEX('DATA SOUTH AMERICA'!$S$211:$S$213,MATCH(LARGE('DATA SOUTH AMERICA'!$V$211:$V$213,CALCULATIONS!$F121),'DATA SOUTH AMERICA'!$V$211:$V$213,0))),"")</f>
        <v>AG</v>
      </c>
    </row>
    <row r="122" spans="6:12" x14ac:dyDescent="0.25">
      <c r="F122" s="140">
        <f t="shared" si="6"/>
        <v>3</v>
      </c>
      <c r="G122" s="140" t="str">
        <f>CHOOSE($AP$5,INDEX('DATA SOUTH AMERICA'!$S$170:$S$192,MATCH(LARGE('DATA SOUTH AMERICA'!$T$170:$T$192,CALCULATIONS!$F122),'DATA SOUTH AMERICA'!$T$170:$T$192,0)),INDEX('DATA SOUTH AMERICA'!$S$170:$S$192,MATCH(LARGE('DATA SOUTH AMERICA'!$V$170:$V$192,CALCULATIONS!$F122),'DATA SOUTH AMERICA'!$V$170:$V$192,0)))</f>
        <v>AC</v>
      </c>
      <c r="H122" s="140" t="str">
        <f>CHOOSE($AP$5,INDEX('DATA SOUTH AMERICA'!$S$83:$S$126,MATCH(LARGE('DATA SOUTH AMERICA'!$T$83:$T$126,CALCULATIONS!$F122),'DATA SOUTH AMERICA'!$T$83:$T$126,0)),INDEX('DATA SOUTH AMERICA'!$S$83:$S$126,MATCH(LARGE('DATA SOUTH AMERICA'!$V$83:$V$126,CALCULATIONS!$F122),'DATA SOUTH AMERICA'!$V$83:$V$126,0)))</f>
        <v>AD</v>
      </c>
      <c r="I122" s="140" t="str">
        <f>CHOOSE($AP$5,INDEX('DATA SOUTH AMERICA'!$S$128:$S$149,MATCH(LARGE('DATA SOUTH AMERICA'!$T$128:$T$149,CALCULATIONS!$F122),'DATA SOUTH AMERICA'!$T$128:$T$149,0)),INDEX('DATA SOUTH AMERICA'!$S$128:$S$149,MATCH(LARGE('DATA SOUTH AMERICA'!$V$128:$V$149,CALCULATIONS!$F122),'DATA SOUTH AMERICA'!$V$128:$V$149,0)))</f>
        <v>AB</v>
      </c>
      <c r="J122" s="140" t="str">
        <f>CHOOSE($AP$5,INDEX('DATA SOUTH AMERICA'!$S$151:$S$168,MATCH(LARGE('DATA SOUTH AMERICA'!$T$151:$T$168,CALCULATIONS!$F122),'DATA SOUTH AMERICA'!$T$151:$T$168,0)),INDEX('DATA SOUTH AMERICA'!$S$151:$S$168,MATCH(LARGE('DATA SOUTH AMERICA'!$V$151:$V$168,CALCULATIONS!$F122),'DATA SOUTH AMERICA'!$V$151:$V$168,0)))</f>
        <v>AC</v>
      </c>
      <c r="K122" s="140" t="str">
        <f>CHOOSE($AP$5,INDEX('DATA SOUTH AMERICA'!$S$194:$S$209,MATCH(LARGE('DATA SOUTH AMERICA'!$T$194:$T$209,CALCULATIONS!$F122),'DATA SOUTH AMERICA'!$T$194:$T$209,0)),INDEX('DATA SOUTH AMERICA'!$S$194:$S$209,MATCH(LARGE('DATA SOUTH AMERICA'!$V$194:$V$209,CALCULATIONS!$F122),'DATA SOUTH AMERICA'!$V$194:$V$209,0)))</f>
        <v>AG</v>
      </c>
      <c r="L122" s="140" t="str">
        <f>IFERROR(CHOOSE($AP$5,INDEX('DATA SOUTH AMERICA'!$S$211:$S$213,MATCH(LARGE('DATA SOUTH AMERICA'!$T$211:$T$213,CALCULATIONS!$F122),'DATA SOUTH AMERICA'!$T$211:$T$213,0)),INDEX('DATA SOUTH AMERICA'!$S$211:$S$213,MATCH(LARGE('DATA SOUTH AMERICA'!$V$211:$V$213,CALCULATIONS!$F122),'DATA SOUTH AMERICA'!$V$211:$V$213,0))),"")</f>
        <v>DC</v>
      </c>
    </row>
    <row r="123" spans="6:12" x14ac:dyDescent="0.25">
      <c r="F123" s="140">
        <f t="shared" si="6"/>
        <v>4</v>
      </c>
      <c r="G123" s="140" t="str">
        <f>CHOOSE($AP$5,INDEX('DATA SOUTH AMERICA'!$S$170:$S$192,MATCH(LARGE('DATA SOUTH AMERICA'!$T$170:$T$192,CALCULATIONS!$F123),'DATA SOUTH AMERICA'!$T$170:$T$192,0)),INDEX('DATA SOUTH AMERICA'!$S$170:$S$192,MATCH(LARGE('DATA SOUTH AMERICA'!$V$170:$V$192,CALCULATIONS!$F123),'DATA SOUTH AMERICA'!$V$170:$V$192,0)))</f>
        <v>AB</v>
      </c>
      <c r="H123" s="140" t="str">
        <f>CHOOSE($AP$5,INDEX('DATA SOUTH AMERICA'!$S$83:$S$126,MATCH(LARGE('DATA SOUTH AMERICA'!$T$83:$T$126,CALCULATIONS!$F123),'DATA SOUTH AMERICA'!$T$83:$T$126,0)),INDEX('DATA SOUTH AMERICA'!$S$83:$S$126,MATCH(LARGE('DATA SOUTH AMERICA'!$V$83:$V$126,CALCULATIONS!$F123),'DATA SOUTH AMERICA'!$V$83:$V$126,0)))</f>
        <v>AA</v>
      </c>
      <c r="I123" s="140" t="str">
        <f>CHOOSE($AP$5,INDEX('DATA SOUTH AMERICA'!$S$128:$S$149,MATCH(LARGE('DATA SOUTH AMERICA'!$T$128:$T$149,CALCULATIONS!$F123),'DATA SOUTH AMERICA'!$T$128:$T$149,0)),INDEX('DATA SOUTH AMERICA'!$S$128:$S$149,MATCH(LARGE('DATA SOUTH AMERICA'!$V$128:$V$149,CALCULATIONS!$F123),'DATA SOUTH AMERICA'!$V$128:$V$149,0)))</f>
        <v>AD</v>
      </c>
      <c r="J123" s="140" t="str">
        <f>CHOOSE($AP$5,INDEX('DATA SOUTH AMERICA'!$S$151:$S$168,MATCH(LARGE('DATA SOUTH AMERICA'!$T$151:$T$168,CALCULATIONS!$F123),'DATA SOUTH AMERICA'!$T$151:$T$168,0)),INDEX('DATA SOUTH AMERICA'!$S$151:$S$168,MATCH(LARGE('DATA SOUTH AMERICA'!$V$151:$V$168,CALCULATIONS!$F123),'DATA SOUTH AMERICA'!$V$151:$V$168,0)))</f>
        <v>AD</v>
      </c>
      <c r="K123" s="140" t="str">
        <f>CHOOSE($AP$5,INDEX('DATA SOUTH AMERICA'!$S$194:$S$209,MATCH(LARGE('DATA SOUTH AMERICA'!$T$194:$T$209,CALCULATIONS!$F123),'DATA SOUTH AMERICA'!$T$194:$T$209,0)),INDEX('DATA SOUTH AMERICA'!$S$194:$S$209,MATCH(LARGE('DATA SOUTH AMERICA'!$V$194:$V$209,CALCULATIONS!$F123),'DATA SOUTH AMERICA'!$V$194:$V$209,0)))</f>
        <v>AB</v>
      </c>
      <c r="L123" s="140"/>
    </row>
    <row r="124" spans="6:12" x14ac:dyDescent="0.25">
      <c r="F124" s="140">
        <f t="shared" si="6"/>
        <v>5</v>
      </c>
      <c r="G124" s="140" t="str">
        <f>CHOOSE($AP$5,INDEX('DATA SOUTH AMERICA'!$S$170:$S$192,MATCH(LARGE('DATA SOUTH AMERICA'!$T$170:$T$192,CALCULATIONS!$F124),'DATA SOUTH AMERICA'!$T$170:$T$192,0)),INDEX('DATA SOUTH AMERICA'!$S$170:$S$192,MATCH(LARGE('DATA SOUTH AMERICA'!$V$170:$V$192,CALCULATIONS!$F124),'DATA SOUTH AMERICA'!$V$170:$V$192,0)))</f>
        <v>AH</v>
      </c>
      <c r="H124" s="140" t="str">
        <f>CHOOSE($AP$5,INDEX('DATA SOUTH AMERICA'!$S$83:$S$126,MATCH(LARGE('DATA SOUTH AMERICA'!$T$83:$T$126,CALCULATIONS!$F124),'DATA SOUTH AMERICA'!$T$83:$T$126,0)),INDEX('DATA SOUTH AMERICA'!$S$83:$S$126,MATCH(LARGE('DATA SOUTH AMERICA'!$V$83:$V$126,CALCULATIONS!$F124),'DATA SOUTH AMERICA'!$V$83:$V$126,0)))</f>
        <v>AE</v>
      </c>
      <c r="I124" s="140" t="str">
        <f>CHOOSE($AP$5,INDEX('DATA SOUTH AMERICA'!$S$128:$S$149,MATCH(LARGE('DATA SOUTH AMERICA'!$T$128:$T$149,CALCULATIONS!$F124),'DATA SOUTH AMERICA'!$T$128:$T$149,0)),INDEX('DATA SOUTH AMERICA'!$S$128:$S$149,MATCH(LARGE('DATA SOUTH AMERICA'!$V$128:$V$149,CALCULATIONS!$F124),'DATA SOUTH AMERICA'!$V$128:$V$149,0)))</f>
        <v>AE</v>
      </c>
      <c r="J124" s="140" t="str">
        <f>CHOOSE($AP$5,INDEX('DATA SOUTH AMERICA'!$S$151:$S$168,MATCH(LARGE('DATA SOUTH AMERICA'!$T$151:$T$168,CALCULATIONS!$F124),'DATA SOUTH AMERICA'!$T$151:$T$168,0)),INDEX('DATA SOUTH AMERICA'!$S$151:$S$168,MATCH(LARGE('DATA SOUTH AMERICA'!$V$151:$V$168,CALCULATIONS!$F124),'DATA SOUTH AMERICA'!$V$151:$V$168,0)))</f>
        <v>AH</v>
      </c>
      <c r="K124" s="140" t="str">
        <f>CHOOSE($AP$5,INDEX('DATA SOUTH AMERICA'!$S$194:$S$209,MATCH(LARGE('DATA SOUTH AMERICA'!$T$194:$T$209,CALCULATIONS!$F124),'DATA SOUTH AMERICA'!$T$194:$T$209,0)),INDEX('DATA SOUTH AMERICA'!$S$194:$S$209,MATCH(LARGE('DATA SOUTH AMERICA'!$V$194:$V$209,CALCULATIONS!$F124),'DATA SOUTH AMERICA'!$V$194:$V$209,0)))</f>
        <v>AC</v>
      </c>
      <c r="L124" s="140"/>
    </row>
    <row r="125" spans="6:12" x14ac:dyDescent="0.25">
      <c r="F125" s="140">
        <f t="shared" si="6"/>
        <v>6</v>
      </c>
      <c r="G125" s="140" t="str">
        <f>CHOOSE($AP$5,INDEX('DATA SOUTH AMERICA'!$S$170:$S$192,MATCH(LARGE('DATA SOUTH AMERICA'!$T$170:$T$192,CALCULATIONS!$F125),'DATA SOUTH AMERICA'!$T$170:$T$192,0)),INDEX('DATA SOUTH AMERICA'!$S$170:$S$192,MATCH(LARGE('DATA SOUTH AMERICA'!$V$170:$V$192,CALCULATIONS!$F125),'DATA SOUTH AMERICA'!$V$170:$V$192,0)))</f>
        <v>BC</v>
      </c>
      <c r="H125" s="140" t="str">
        <f>CHOOSE($AP$5,INDEX('DATA SOUTH AMERICA'!$S$83:$S$126,MATCH(LARGE('DATA SOUTH AMERICA'!$T$83:$T$126,CALCULATIONS!$F125),'DATA SOUTH AMERICA'!$T$83:$T$126,0)),INDEX('DATA SOUTH AMERICA'!$S$83:$S$126,MATCH(LARGE('DATA SOUTH AMERICA'!$V$83:$V$126,CALCULATIONS!$F125),'DATA SOUTH AMERICA'!$V$83:$V$126,0)))</f>
        <v>AG</v>
      </c>
      <c r="I125" s="140" t="str">
        <f>CHOOSE($AP$5,INDEX('DATA SOUTH AMERICA'!$S$128:$S$149,MATCH(LARGE('DATA SOUTH AMERICA'!$T$128:$T$149,CALCULATIONS!$F125),'DATA SOUTH AMERICA'!$T$128:$T$149,0)),INDEX('DATA SOUTH AMERICA'!$S$128:$S$149,MATCH(LARGE('DATA SOUTH AMERICA'!$V$128:$V$149,CALCULATIONS!$F125),'DATA SOUTH AMERICA'!$V$128:$V$149,0)))</f>
        <v>AH</v>
      </c>
      <c r="J125" s="140" t="str">
        <f>CHOOSE($AP$5,INDEX('DATA SOUTH AMERICA'!$S$151:$S$168,MATCH(LARGE('DATA SOUTH AMERICA'!$T$151:$T$168,CALCULATIONS!$F125),'DATA SOUTH AMERICA'!$T$151:$T$168,0)),INDEX('DATA SOUTH AMERICA'!$S$151:$S$168,MATCH(LARGE('DATA SOUTH AMERICA'!$V$151:$V$168,CALCULATIONS!$F125),'DATA SOUTH AMERICA'!$V$151:$V$168,0)))</f>
        <v>BE</v>
      </c>
      <c r="K125" s="140" t="str">
        <f>CHOOSE($AP$5,INDEX('DATA SOUTH AMERICA'!$S$194:$S$209,MATCH(LARGE('DATA SOUTH AMERICA'!$T$194:$T$209,CALCULATIONS!$F125),'DATA SOUTH AMERICA'!$T$194:$T$209,0)),INDEX('DATA SOUTH AMERICA'!$S$194:$S$209,MATCH(LARGE('DATA SOUTH AMERICA'!$V$194:$V$209,CALCULATIONS!$F125),'DATA SOUTH AMERICA'!$V$194:$V$209,0)))</f>
        <v>BI</v>
      </c>
      <c r="L125" s="140"/>
    </row>
    <row r="126" spans="6:12" x14ac:dyDescent="0.25">
      <c r="F126" s="140">
        <f t="shared" si="6"/>
        <v>7</v>
      </c>
      <c r="G126" s="140" t="str">
        <f>CHOOSE($AP$5,INDEX('DATA SOUTH AMERICA'!$S$170:$S$192,MATCH(LARGE('DATA SOUTH AMERICA'!$T$170:$T$192,CALCULATIONS!$F126),'DATA SOUTH AMERICA'!$T$170:$T$192,0)),INDEX('DATA SOUTH AMERICA'!$S$170:$S$192,MATCH(LARGE('DATA SOUTH AMERICA'!$V$170:$V$192,CALCULATIONS!$F126),'DATA SOUTH AMERICA'!$V$170:$V$192,0)))</f>
        <v>DA</v>
      </c>
      <c r="H126" s="140" t="str">
        <f>CHOOSE($AP$5,INDEX('DATA SOUTH AMERICA'!$S$83:$S$126,MATCH(LARGE('DATA SOUTH AMERICA'!$T$83:$T$126,CALCULATIONS!$F126),'DATA SOUTH AMERICA'!$T$83:$T$126,0)),INDEX('DATA SOUTH AMERICA'!$S$83:$S$126,MATCH(LARGE('DATA SOUTH AMERICA'!$V$83:$V$126,CALCULATIONS!$F126),'DATA SOUTH AMERICA'!$V$83:$V$126,0)))</f>
        <v>AF</v>
      </c>
      <c r="I126" s="140" t="str">
        <f>CHOOSE($AP$5,INDEX('DATA SOUTH AMERICA'!$S$128:$S$149,MATCH(LARGE('DATA SOUTH AMERICA'!$T$128:$T$149,CALCULATIONS!$F126),'DATA SOUTH AMERICA'!$T$128:$T$149,0)),INDEX('DATA SOUTH AMERICA'!$S$128:$S$149,MATCH(LARGE('DATA SOUTH AMERICA'!$V$128:$V$149,CALCULATIONS!$F126),'DATA SOUTH AMERICA'!$V$128:$V$149,0)))</f>
        <v>BD</v>
      </c>
      <c r="J126" s="140" t="str">
        <f>CHOOSE($AP$5,INDEX('DATA SOUTH AMERICA'!$S$151:$S$168,MATCH(LARGE('DATA SOUTH AMERICA'!$T$151:$T$168,CALCULATIONS!$F126),'DATA SOUTH AMERICA'!$T$151:$T$168,0)),INDEX('DATA SOUTH AMERICA'!$S$151:$S$168,MATCH(LARGE('DATA SOUTH AMERICA'!$V$151:$V$168,CALCULATIONS!$F126),'DATA SOUTH AMERICA'!$V$151:$V$168,0)))</f>
        <v>BJ</v>
      </c>
      <c r="K126" s="140" t="str">
        <f>CHOOSE($AP$5,INDEX('DATA SOUTH AMERICA'!$S$194:$S$209,MATCH(LARGE('DATA SOUTH AMERICA'!$T$194:$T$209,CALCULATIONS!$F126),'DATA SOUTH AMERICA'!$T$194:$T$209,0)),INDEX('DATA SOUTH AMERICA'!$S$194:$S$209,MATCH(LARGE('DATA SOUTH AMERICA'!$V$194:$V$209,CALCULATIONS!$F126),'DATA SOUTH AMERICA'!$V$194:$V$209,0)))</f>
        <v>AD</v>
      </c>
      <c r="L126" s="140"/>
    </row>
    <row r="127" spans="6:12" x14ac:dyDescent="0.25">
      <c r="F127" s="140">
        <f t="shared" si="6"/>
        <v>8</v>
      </c>
      <c r="G127" s="140" t="str">
        <f>CHOOSE($AP$5,INDEX('DATA SOUTH AMERICA'!$S$170:$S$192,MATCH(LARGE('DATA SOUTH AMERICA'!$T$170:$T$192,CALCULATIONS!$F127),'DATA SOUTH AMERICA'!$T$170:$T$192,0)),INDEX('DATA SOUTH AMERICA'!$S$170:$S$192,MATCH(LARGE('DATA SOUTH AMERICA'!$V$170:$V$192,CALCULATIONS!$F127),'DATA SOUTH AMERICA'!$V$170:$V$192,0)))</f>
        <v>CB</v>
      </c>
      <c r="H127" s="140" t="str">
        <f>CHOOSE($AP$5,INDEX('DATA SOUTH AMERICA'!$S$83:$S$126,MATCH(LARGE('DATA SOUTH AMERICA'!$T$83:$T$126,CALCULATIONS!$F127),'DATA SOUTH AMERICA'!$T$83:$T$126,0)),INDEX('DATA SOUTH AMERICA'!$S$83:$S$126,MATCH(LARGE('DATA SOUTH AMERICA'!$V$83:$V$126,CALCULATIONS!$F127),'DATA SOUTH AMERICA'!$V$83:$V$126,0)))</f>
        <v>AH</v>
      </c>
      <c r="I127" s="140" t="str">
        <f>CHOOSE($AP$5,INDEX('DATA SOUTH AMERICA'!$S$128:$S$149,MATCH(LARGE('DATA SOUTH AMERICA'!$T$128:$T$149,CALCULATIONS!$F127),'DATA SOUTH AMERICA'!$T$128:$T$149,0)),INDEX('DATA SOUTH AMERICA'!$S$128:$S$149,MATCH(LARGE('DATA SOUTH AMERICA'!$V$128:$V$149,CALCULATIONS!$F127),'DATA SOUTH AMERICA'!$V$128:$V$149,0)))</f>
        <v>CH</v>
      </c>
      <c r="J127" s="140" t="str">
        <f>CHOOSE($AP$5,INDEX('DATA SOUTH AMERICA'!$S$151:$S$168,MATCH(LARGE('DATA SOUTH AMERICA'!$T$151:$T$168,CALCULATIONS!$F127),'DATA SOUTH AMERICA'!$T$151:$T$168,0)),INDEX('DATA SOUTH AMERICA'!$S$151:$S$168,MATCH(LARGE('DATA SOUTH AMERICA'!$V$151:$V$168,CALCULATIONS!$F127),'DATA SOUTH AMERICA'!$V$151:$V$168,0)))</f>
        <v>AB</v>
      </c>
      <c r="K127" s="140" t="str">
        <f>CHOOSE($AP$5,INDEX('DATA SOUTH AMERICA'!$S$194:$S$209,MATCH(LARGE('DATA SOUTH AMERICA'!$T$194:$T$209,CALCULATIONS!$F127),'DATA SOUTH AMERICA'!$T$194:$T$209,0)),INDEX('DATA SOUTH AMERICA'!$S$194:$S$209,MATCH(LARGE('DATA SOUTH AMERICA'!$V$194:$V$209,CALCULATIONS!$F127),'DATA SOUTH AMERICA'!$V$194:$V$209,0)))</f>
        <v>AH</v>
      </c>
      <c r="L127" s="140"/>
    </row>
    <row r="128" spans="6:12" x14ac:dyDescent="0.25">
      <c r="F128" s="140">
        <f t="shared" si="6"/>
        <v>9</v>
      </c>
      <c r="G128" s="140" t="str">
        <f>CHOOSE($AP$5,INDEX('DATA SOUTH AMERICA'!$S$170:$S$192,MATCH(LARGE('DATA SOUTH AMERICA'!$T$170:$T$192,CALCULATIONS!$F128),'DATA SOUTH AMERICA'!$T$170:$T$192,0)),INDEX('DATA SOUTH AMERICA'!$S$170:$S$192,MATCH(LARGE('DATA SOUTH AMERICA'!$V$170:$V$192,CALCULATIONS!$F128),'DATA SOUTH AMERICA'!$V$170:$V$192,0)))</f>
        <v>BA</v>
      </c>
      <c r="H128" s="140" t="str">
        <f>CHOOSE($AP$5,INDEX('DATA SOUTH AMERICA'!$S$83:$S$126,MATCH(LARGE('DATA SOUTH AMERICA'!$T$83:$T$126,CALCULATIONS!$F128),'DATA SOUTH AMERICA'!$T$83:$T$126,0)),INDEX('DATA SOUTH AMERICA'!$S$83:$S$126,MATCH(LARGE('DATA SOUTH AMERICA'!$V$83:$V$126,CALCULATIONS!$F128),'DATA SOUTH AMERICA'!$V$83:$V$126,0)))</f>
        <v>BA</v>
      </c>
      <c r="I128" s="140" t="str">
        <f>CHOOSE($AP$5,INDEX('DATA SOUTH AMERICA'!$S$128:$S$149,MATCH(LARGE('DATA SOUTH AMERICA'!$T$128:$T$149,CALCULATIONS!$F128),'DATA SOUTH AMERICA'!$T$128:$T$149,0)),INDEX('DATA SOUTH AMERICA'!$S$128:$S$149,MATCH(LARGE('DATA SOUTH AMERICA'!$V$128:$V$149,CALCULATIONS!$F128),'DATA SOUTH AMERICA'!$V$128:$V$149,0)))</f>
        <v>BJ</v>
      </c>
      <c r="J128" s="140" t="str">
        <f>CHOOSE($AP$5,INDEX('DATA SOUTH AMERICA'!$S$151:$S$168,MATCH(LARGE('DATA SOUTH AMERICA'!$T$151:$T$168,CALCULATIONS!$F128),'DATA SOUTH AMERICA'!$T$151:$T$168,0)),INDEX('DATA SOUTH AMERICA'!$S$151:$S$168,MATCH(LARGE('DATA SOUTH AMERICA'!$V$151:$V$168,CALCULATIONS!$F128),'DATA SOUTH AMERICA'!$V$151:$V$168,0)))</f>
        <v>AG</v>
      </c>
      <c r="K128" s="140" t="str">
        <f>CHOOSE($AP$5,INDEX('DATA SOUTH AMERICA'!$S$194:$S$209,MATCH(LARGE('DATA SOUTH AMERICA'!$T$194:$T$209,CALCULATIONS!$F128),'DATA SOUTH AMERICA'!$T$194:$T$209,0)),INDEX('DATA SOUTH AMERICA'!$S$194:$S$209,MATCH(LARGE('DATA SOUTH AMERICA'!$V$194:$V$209,CALCULATIONS!$F128),'DATA SOUTH AMERICA'!$V$194:$V$209,0)))</f>
        <v>DJ</v>
      </c>
      <c r="L128" s="140"/>
    </row>
    <row r="129" spans="6:22" x14ac:dyDescent="0.25">
      <c r="F129" s="140">
        <f t="shared" si="6"/>
        <v>10</v>
      </c>
      <c r="G129" s="140" t="str">
        <f>CHOOSE($AP$5,INDEX('DATA SOUTH AMERICA'!$S$170:$S$192,MATCH(LARGE('DATA SOUTH AMERICA'!$T$170:$T$192,CALCULATIONS!$F129),'DATA SOUTH AMERICA'!$T$170:$T$192,0)),INDEX('DATA SOUTH AMERICA'!$S$170:$S$192,MATCH(LARGE('DATA SOUTH AMERICA'!$V$170:$V$192,CALCULATIONS!$F129),'DATA SOUTH AMERICA'!$V$170:$V$192,0)))</f>
        <v>CC</v>
      </c>
      <c r="H129" s="140" t="str">
        <f>CHOOSE($AP$5,INDEX('DATA SOUTH AMERICA'!$S$83:$S$126,MATCH(LARGE('DATA SOUTH AMERICA'!$T$83:$T$126,CALCULATIONS!$F129),'DATA SOUTH AMERICA'!$T$83:$T$126,0)),INDEX('DATA SOUTH AMERICA'!$S$83:$S$126,MATCH(LARGE('DATA SOUTH AMERICA'!$V$83:$V$126,CALCULATIONS!$F129),'DATA SOUTH AMERICA'!$V$83:$V$126,0)))</f>
        <v>AJ</v>
      </c>
      <c r="I129" s="140" t="str">
        <f>CHOOSE($AP$5,INDEX('DATA SOUTH AMERICA'!$S$128:$S$149,MATCH(LARGE('DATA SOUTH AMERICA'!$T$128:$T$149,CALCULATIONS!$F129),'DATA SOUTH AMERICA'!$T$128:$T$149,0)),INDEX('DATA SOUTH AMERICA'!$S$128:$S$149,MATCH(LARGE('DATA SOUTH AMERICA'!$V$128:$V$149,CALCULATIONS!$F129),'DATA SOUTH AMERICA'!$V$128:$V$149,0)))</f>
        <v>CD</v>
      </c>
      <c r="J129" s="140" t="str">
        <f>CHOOSE($AP$5,INDEX('DATA SOUTH AMERICA'!$S$151:$S$168,MATCH(LARGE('DATA SOUTH AMERICA'!$T$151:$T$168,CALCULATIONS!$F129),'DATA SOUTH AMERICA'!$T$151:$T$168,0)),INDEX('DATA SOUTH AMERICA'!$S$151:$S$168,MATCH(LARGE('DATA SOUTH AMERICA'!$V$151:$V$168,CALCULATIONS!$F129),'DATA SOUTH AMERICA'!$V$151:$V$168,0)))</f>
        <v>DE</v>
      </c>
      <c r="K129" s="140" t="str">
        <f>CHOOSE($AP$5,INDEX('DATA SOUTH AMERICA'!$S$194:$S$209,MATCH(LARGE('DATA SOUTH AMERICA'!$T$194:$T$209,CALCULATIONS!$F129),'DATA SOUTH AMERICA'!$T$194:$T$209,0)),INDEX('DATA SOUTH AMERICA'!$S$194:$S$209,MATCH(LARGE('DATA SOUTH AMERICA'!$V$194:$V$209,CALCULATIONS!$F129),'DATA SOUTH AMERICA'!$V$194:$V$209,0)))</f>
        <v>DC</v>
      </c>
      <c r="L129" s="140"/>
    </row>
    <row r="132" spans="6:22" s="151" customFormat="1" x14ac:dyDescent="0.25">
      <c r="P132" s="203"/>
    </row>
    <row r="133" spans="6:22" s="151" customFormat="1" x14ac:dyDescent="0.25">
      <c r="P133" s="203"/>
    </row>
    <row r="134" spans="6:22" s="151" customFormat="1" x14ac:dyDescent="0.25">
      <c r="P134" s="203"/>
    </row>
    <row r="135" spans="6:22" s="151" customFormat="1" x14ac:dyDescent="0.25">
      <c r="P135" s="203"/>
    </row>
    <row r="141" spans="6:22" x14ac:dyDescent="0.25">
      <c r="S141" s="175" t="s">
        <v>310</v>
      </c>
      <c r="T141" s="174"/>
    </row>
    <row r="142" spans="6:22" x14ac:dyDescent="0.25">
      <c r="S142" s="147" t="s">
        <v>299</v>
      </c>
      <c r="T142" s="140" cm="1">
        <f t="array" ref="T142">INDEX($D$16:$D$17,$AP$5)</f>
        <v>2019</v>
      </c>
      <c r="V142" s="205"/>
    </row>
    <row r="143" spans="6:22" x14ac:dyDescent="0.25">
      <c r="S143" s="147" t="s">
        <v>300</v>
      </c>
      <c r="T143" s="178" t="str" cm="1">
        <f t="array" ref="T143">INDEX($H$16:$H$23,$AP$6)</f>
        <v>ROME</v>
      </c>
    </row>
    <row r="144" spans="6:22" x14ac:dyDescent="0.25">
      <c r="S144" s="147" t="str" cm="1">
        <f t="array" ref="S144" xml:space="preserve"> "Totaal " &amp; INDEX($H$16:$H$23,$AP$6)</f>
        <v>Totaal ROME</v>
      </c>
      <c r="T144" s="172" t="str" cm="1">
        <f t="array" ref="T144">CHOOSE($AP$7,CHOOSE($AP$5,TEXT(INDEX('DATA EUROPE'!$B$63:$B$70,CALCULATIONS!$AP$6),"€ #.##0"),TEXT(INDEX('DATA EUROPE'!$D$63:$D$70,CALCULATIONS!$AP$6),"€ #.##0")),CHOOSE($AP$5,INDEX('DATA EUROPE'!$T$63:$T$70,CALCULATIONS!$AP$6),INDEX('DATA EUROPE'!$V$63:$V$70,CALCULATIONS!$AP$6)))</f>
        <v>€ 426.103</v>
      </c>
    </row>
    <row r="145" spans="5:22" x14ac:dyDescent="0.25">
      <c r="S145" s="147" t="s">
        <v>311</v>
      </c>
      <c r="T145" s="172" t="str">
        <f>CHOOSE($AP$7,CHOOSE(CALCULATIONS!$AP$5,TEXT('DATA EUROPE'!$B$71,"€ #.##0"),TEXT('DATA EUROPE'!$D$71,"€ #.##0")),CHOOSE($AP$5,'DATA EUROPE'!$T$71,'DATA EUROPE'!$V$71))</f>
        <v>€ 18.980.143</v>
      </c>
    </row>
    <row r="146" spans="5:22" x14ac:dyDescent="0.25">
      <c r="S146" s="147" t="s">
        <v>302</v>
      </c>
      <c r="T146" s="178" t="str" cm="1">
        <f t="array" ref="T146">INDEX($E$16:$E$17,$AP$7)</f>
        <v>VALUE</v>
      </c>
      <c r="V146" s="206"/>
    </row>
    <row r="147" spans="5:22" x14ac:dyDescent="0.25">
      <c r="S147" s="147" t="s">
        <v>337</v>
      </c>
      <c r="T147" s="211">
        <f>$T$144/$T$145</f>
        <v>2.2449936230722813E-2</v>
      </c>
    </row>
    <row r="152" spans="5:22" x14ac:dyDescent="0.25">
      <c r="E152" s="186" t="s">
        <v>598</v>
      </c>
      <c r="G152" s="186" t="s">
        <v>574</v>
      </c>
      <c r="H152" s="152"/>
      <c r="I152" s="152"/>
      <c r="J152" s="152"/>
      <c r="K152" s="152"/>
      <c r="L152" s="152"/>
      <c r="M152" s="152"/>
      <c r="N152" s="152"/>
    </row>
    <row r="153" spans="5:22" x14ac:dyDescent="0.25">
      <c r="E153" s="140" t="str" cm="1">
        <f t="array" ref="E153:E161">CHOOSE($AP$6, G154:G176,H154:H174,I154:I171,J154:J170,K154:K162,L154:L166,M154:M160,N154:N155,)</f>
        <v>GB</v>
      </c>
      <c r="G153" s="231" t="s">
        <v>565</v>
      </c>
      <c r="H153" s="231" t="s">
        <v>566</v>
      </c>
      <c r="I153" s="231" t="s">
        <v>567</v>
      </c>
      <c r="J153" s="231" t="s">
        <v>568</v>
      </c>
      <c r="K153" s="231" t="s">
        <v>569</v>
      </c>
      <c r="L153" s="231" t="s">
        <v>570</v>
      </c>
      <c r="M153" s="231" t="s">
        <v>571</v>
      </c>
      <c r="N153" s="231" t="s">
        <v>572</v>
      </c>
      <c r="O153" s="204"/>
    </row>
    <row r="154" spans="5:22" x14ac:dyDescent="0.25">
      <c r="E154" s="140" t="str">
        <v>GE</v>
      </c>
      <c r="G154" s="69" t="s">
        <v>395</v>
      </c>
      <c r="H154" s="69" t="s">
        <v>396</v>
      </c>
      <c r="I154" s="69" t="s">
        <v>340</v>
      </c>
      <c r="J154" s="69" t="s">
        <v>339</v>
      </c>
      <c r="K154" s="69" t="s">
        <v>396</v>
      </c>
      <c r="L154" s="69" t="s">
        <v>346</v>
      </c>
      <c r="M154" s="69" t="s">
        <v>397</v>
      </c>
      <c r="N154" s="69" t="s">
        <v>397</v>
      </c>
    </row>
    <row r="155" spans="5:22" x14ac:dyDescent="0.25">
      <c r="E155" s="140" t="str">
        <v>AC</v>
      </c>
      <c r="G155" s="69" t="s">
        <v>397</v>
      </c>
      <c r="H155" s="69" t="s">
        <v>340</v>
      </c>
      <c r="I155" s="69" t="s">
        <v>398</v>
      </c>
      <c r="J155" s="69" t="s">
        <v>396</v>
      </c>
      <c r="K155" s="69" t="s">
        <v>399</v>
      </c>
      <c r="L155" s="69" t="s">
        <v>340</v>
      </c>
      <c r="M155" s="69" t="s">
        <v>396</v>
      </c>
      <c r="N155" s="69" t="s">
        <v>399</v>
      </c>
    </row>
    <row r="156" spans="5:22" x14ac:dyDescent="0.25">
      <c r="E156" s="140" t="str">
        <v>GC</v>
      </c>
      <c r="G156" s="69" t="s">
        <v>340</v>
      </c>
      <c r="H156" s="69" t="s">
        <v>397</v>
      </c>
      <c r="I156" s="69" t="s">
        <v>396</v>
      </c>
      <c r="J156" s="69" t="s">
        <v>340</v>
      </c>
      <c r="K156" s="69" t="s">
        <v>341</v>
      </c>
      <c r="L156" s="69" t="s">
        <v>338</v>
      </c>
      <c r="M156" s="69" t="s">
        <v>340</v>
      </c>
    </row>
    <row r="157" spans="5:22" x14ac:dyDescent="0.25">
      <c r="E157" s="140" t="str">
        <v>AB</v>
      </c>
      <c r="G157" s="69" t="s">
        <v>396</v>
      </c>
      <c r="H157" s="69" t="s">
        <v>81</v>
      </c>
      <c r="I157" s="69" t="s">
        <v>81</v>
      </c>
      <c r="J157" s="69" t="s">
        <v>81</v>
      </c>
      <c r="K157" s="69" t="s">
        <v>397</v>
      </c>
      <c r="L157" s="69" t="s">
        <v>360</v>
      </c>
      <c r="M157" s="69" t="s">
        <v>345</v>
      </c>
    </row>
    <row r="158" spans="5:22" x14ac:dyDescent="0.25">
      <c r="E158" s="140" t="str">
        <v>AH</v>
      </c>
      <c r="G158" s="69" t="s">
        <v>81</v>
      </c>
      <c r="H158" s="69" t="s">
        <v>342</v>
      </c>
      <c r="I158" s="69" t="s">
        <v>397</v>
      </c>
      <c r="J158" s="69" t="s">
        <v>360</v>
      </c>
      <c r="K158" s="69" t="s">
        <v>340</v>
      </c>
      <c r="L158" s="69" t="s">
        <v>81</v>
      </c>
      <c r="M158" s="69" t="s">
        <v>360</v>
      </c>
    </row>
    <row r="159" spans="5:22" x14ac:dyDescent="0.25">
      <c r="E159" s="140" t="str">
        <v>AD</v>
      </c>
      <c r="G159" s="69" t="s">
        <v>345</v>
      </c>
      <c r="H159" s="69" t="s">
        <v>360</v>
      </c>
      <c r="I159" s="69" t="s">
        <v>2</v>
      </c>
      <c r="J159" s="69" t="s">
        <v>345</v>
      </c>
      <c r="K159" s="69" t="s">
        <v>345</v>
      </c>
      <c r="L159" s="69" t="s">
        <v>339</v>
      </c>
      <c r="M159" s="69" t="s">
        <v>12</v>
      </c>
    </row>
    <row r="160" spans="5:22" x14ac:dyDescent="0.25">
      <c r="E160" s="140" t="str">
        <v>HA</v>
      </c>
      <c r="G160" s="69" t="s">
        <v>401</v>
      </c>
      <c r="H160" s="69" t="s">
        <v>345</v>
      </c>
      <c r="I160" s="69" t="s">
        <v>345</v>
      </c>
      <c r="J160" s="69" t="s">
        <v>409</v>
      </c>
      <c r="K160" s="69" t="s">
        <v>339</v>
      </c>
      <c r="L160" s="69" t="s">
        <v>403</v>
      </c>
      <c r="M160" s="69" t="s">
        <v>354</v>
      </c>
    </row>
    <row r="161" spans="5:25" x14ac:dyDescent="0.25">
      <c r="E161" s="140" t="str">
        <v>IA</v>
      </c>
      <c r="G161" s="69" t="s">
        <v>403</v>
      </c>
      <c r="H161" s="69" t="s">
        <v>341</v>
      </c>
      <c r="I161" s="69" t="s">
        <v>339</v>
      </c>
      <c r="J161" s="69" t="s">
        <v>410</v>
      </c>
      <c r="K161" s="69" t="s">
        <v>405</v>
      </c>
      <c r="L161" s="69" t="s">
        <v>396</v>
      </c>
    </row>
    <row r="162" spans="5:25" x14ac:dyDescent="0.25">
      <c r="E162" s="140"/>
      <c r="G162" s="69" t="s">
        <v>399</v>
      </c>
      <c r="H162" s="69" t="s">
        <v>2</v>
      </c>
      <c r="I162" s="69" t="s">
        <v>360</v>
      </c>
      <c r="J162" s="69" t="s">
        <v>2</v>
      </c>
      <c r="K162" s="69" t="s">
        <v>414</v>
      </c>
      <c r="L162" s="69" t="s">
        <v>345</v>
      </c>
    </row>
    <row r="163" spans="5:25" x14ac:dyDescent="0.25">
      <c r="E163" s="140"/>
      <c r="G163" s="69" t="s">
        <v>360</v>
      </c>
      <c r="H163" s="69" t="s">
        <v>400</v>
      </c>
      <c r="I163" s="69" t="s">
        <v>405</v>
      </c>
      <c r="J163" s="69" t="s">
        <v>341</v>
      </c>
      <c r="L163" s="69" t="s">
        <v>341</v>
      </c>
    </row>
    <row r="164" spans="5:25" x14ac:dyDescent="0.25">
      <c r="E164" s="140"/>
      <c r="G164" s="69" t="s">
        <v>339</v>
      </c>
      <c r="H164" s="69" t="s">
        <v>402</v>
      </c>
      <c r="I164" s="69" t="s">
        <v>342</v>
      </c>
      <c r="J164" s="69" t="s">
        <v>412</v>
      </c>
      <c r="L164" s="69" t="s">
        <v>419</v>
      </c>
    </row>
    <row r="165" spans="5:25" x14ac:dyDescent="0.25">
      <c r="E165" s="140"/>
      <c r="G165" s="69" t="s">
        <v>2</v>
      </c>
      <c r="H165" s="69" t="s">
        <v>404</v>
      </c>
      <c r="I165" s="69" t="s">
        <v>406</v>
      </c>
      <c r="J165" s="69" t="s">
        <v>415</v>
      </c>
      <c r="L165" s="69" t="s">
        <v>380</v>
      </c>
    </row>
    <row r="166" spans="5:25" x14ac:dyDescent="0.25">
      <c r="E166" s="140"/>
      <c r="G166" s="69" t="s">
        <v>347</v>
      </c>
      <c r="H166" s="69" t="s">
        <v>339</v>
      </c>
      <c r="I166" s="69" t="s">
        <v>407</v>
      </c>
      <c r="J166" s="69" t="s">
        <v>354</v>
      </c>
      <c r="L166" s="69" t="s">
        <v>399</v>
      </c>
    </row>
    <row r="167" spans="5:25" x14ac:dyDescent="0.25">
      <c r="E167" s="140"/>
      <c r="G167" s="69" t="s">
        <v>342</v>
      </c>
      <c r="H167" s="69" t="s">
        <v>354</v>
      </c>
      <c r="I167" s="69" t="s">
        <v>408</v>
      </c>
      <c r="J167" s="69" t="s">
        <v>418</v>
      </c>
    </row>
    <row r="168" spans="5:25" x14ac:dyDescent="0.25">
      <c r="E168" s="140"/>
      <c r="G168" s="69" t="s">
        <v>368</v>
      </c>
      <c r="H168" s="69" t="s">
        <v>350</v>
      </c>
      <c r="I168" s="69" t="s">
        <v>164</v>
      </c>
      <c r="J168" s="69" t="s">
        <v>372</v>
      </c>
    </row>
    <row r="169" spans="5:25" x14ac:dyDescent="0.25">
      <c r="E169" s="140"/>
      <c r="G169" s="69" t="s">
        <v>413</v>
      </c>
      <c r="H169" s="69" t="s">
        <v>405</v>
      </c>
      <c r="I169" s="69" t="s">
        <v>417</v>
      </c>
      <c r="J169" s="69" t="s">
        <v>420</v>
      </c>
    </row>
    <row r="170" spans="5:25" x14ac:dyDescent="0.25">
      <c r="E170" s="56"/>
      <c r="G170" s="69" t="s">
        <v>414</v>
      </c>
      <c r="H170" s="69" t="s">
        <v>411</v>
      </c>
      <c r="I170" s="69" t="s">
        <v>372</v>
      </c>
      <c r="J170" s="69" t="s">
        <v>423</v>
      </c>
    </row>
    <row r="171" spans="5:25" x14ac:dyDescent="0.25">
      <c r="E171" s="56"/>
      <c r="G171" s="69" t="s">
        <v>416</v>
      </c>
      <c r="H171" s="69" t="s">
        <v>382</v>
      </c>
      <c r="I171" s="69" t="s">
        <v>414</v>
      </c>
    </row>
    <row r="172" spans="5:25" x14ac:dyDescent="0.25">
      <c r="E172" s="56"/>
      <c r="G172" s="69" t="s">
        <v>374</v>
      </c>
      <c r="H172" s="69" t="s">
        <v>414</v>
      </c>
    </row>
    <row r="173" spans="5:25" x14ac:dyDescent="0.25">
      <c r="E173" s="56"/>
      <c r="G173" s="69" t="s">
        <v>348</v>
      </c>
      <c r="H173" s="69" t="s">
        <v>372</v>
      </c>
      <c r="S173" s="175" t="s">
        <v>309</v>
      </c>
      <c r="T173" s="174"/>
      <c r="U173" s="174"/>
      <c r="V173" s="174"/>
      <c r="W173" s="174"/>
      <c r="X173" s="174"/>
      <c r="Y173" s="174"/>
    </row>
    <row r="174" spans="5:25" x14ac:dyDescent="0.25">
      <c r="E174" s="56"/>
      <c r="G174" s="69" t="s">
        <v>421</v>
      </c>
      <c r="H174" s="69" t="s">
        <v>408</v>
      </c>
    </row>
    <row r="175" spans="5:25" x14ac:dyDescent="0.25">
      <c r="E175" s="56"/>
      <c r="G175" s="69" t="s">
        <v>341</v>
      </c>
      <c r="S175" s="148" t="s">
        <v>307</v>
      </c>
      <c r="T175" s="140" t="str" cm="1">
        <f t="array" ref="T175">INDEX($H$16:$H$23,$AP$6)</f>
        <v>ROME</v>
      </c>
    </row>
    <row r="176" spans="5:25" x14ac:dyDescent="0.25">
      <c r="G176" s="69" t="s">
        <v>422</v>
      </c>
      <c r="S176" s="148" t="s">
        <v>302</v>
      </c>
      <c r="T176" s="184" t="str" cm="1">
        <f t="array" ref="T176">INDEX($E$16:$E$17,$AP$7)</f>
        <v>VALUE</v>
      </c>
    </row>
    <row r="177" spans="6:25" x14ac:dyDescent="0.25">
      <c r="S177" s="148" t="s">
        <v>301</v>
      </c>
      <c r="T177" s="221" cm="1">
        <f t="array" ref="T177">INDEX($D$16:$D$17,$AP$5)</f>
        <v>2019</v>
      </c>
    </row>
    <row r="179" spans="6:25" x14ac:dyDescent="0.25">
      <c r="S179" s="160" t="s">
        <v>304</v>
      </c>
      <c r="T179" s="160" t="s">
        <v>305</v>
      </c>
      <c r="U179" s="160" t="s">
        <v>300</v>
      </c>
      <c r="V179" s="160" t="s">
        <v>303</v>
      </c>
      <c r="W179" s="160" t="str">
        <f>T176</f>
        <v>VALUE</v>
      </c>
      <c r="X179" s="160" t="s">
        <v>306</v>
      </c>
      <c r="Y179" s="160" t="s">
        <v>1</v>
      </c>
    </row>
    <row r="180" spans="6:25" x14ac:dyDescent="0.25">
      <c r="G180" s="186" t="s">
        <v>564</v>
      </c>
      <c r="H180" s="152"/>
      <c r="I180" s="152"/>
      <c r="J180" s="152"/>
      <c r="K180" s="152"/>
      <c r="L180" s="152"/>
      <c r="S180" s="140">
        <f>ROW($A1)</f>
        <v>1</v>
      </c>
      <c r="T180" s="140" t="str" cm="1">
        <f t="array" ref="T180">IFERROR(INDEX($G154:$N154,$AP$6), "")</f>
        <v>GB</v>
      </c>
      <c r="U180" s="140" t="str" cm="1">
        <f t="array" ref="U180">INDEX($H$16:$H$23,$AP$6)</f>
        <v>ROME</v>
      </c>
      <c r="V180" s="140" t="str">
        <f>U180&amp;T180</f>
        <v>ROMEGB</v>
      </c>
      <c r="W180" s="194" t="str">
        <f>IFERROR(CHOOSE($AP$7, CHOOSE($AP$5, TEXT(INDEX('DATA EUROPE'!$C$78:$C$195,MATCH($V180,'DATA EUROPE'!$H$78:$H$195,0)), "€ #.##0"), TEXT(INDEX('DATA EUROPE'!$E$78:$E$195,MATCH($V180,'DATA EUROPE'!$H$78:$H$195,0)),"€ #.##0")), CHOOSE($AP$5,INDEX('DATA EUROPE'!$U$78:$U$195,MATCH($V180,'DATA EUROPE'!$Z$78:$Z$195,0)),INDEX('DATA EUROPE'!$W$78:$W$195,MATCH($V180,'DATA EUROPE'!$Z$78:$Z$195,0)))), "")</f>
        <v>€ 225.810</v>
      </c>
      <c r="X180" s="84">
        <f>IFERROR(CHOOSE($AP$7, CHOOSE($AP$5,INDEX('DATA EUROPE'!$D$78:$D$194,MATCH($V180,'DATA EUROPE'!$H$78:$H$195,0)),INDEX('DATA EUROPE'!$F$78:$F$194,MATCH($V180,'DATA EUROPE'!$H$78:$H$195,0))), CHOOSE($AP$5,INDEX('DATA EUROPE'!$V$78:$V$195,MATCH($V180,'DATA EUROPE'!$Z$78:$Z$195,0)),INDEX('DATA EUROPE'!$X$78:$X$195,MATCH($V180,'DATA EUROPE'!$Z$78:$Z$195,0)))), "")</f>
        <v>0.5299422909484327</v>
      </c>
      <c r="Y180" s="161">
        <f>IFERROR(CHOOSE($AP$7, CHOOSE($AP$5,INDEX('DATA EUROPE'!$G$78:$G$195,MATCH($V180,'DATA EUROPE'!$H$78:$H$195,0)),INDEX('DATA EUROPE'!$G$78:$G$195,MATCH($V180,'DATA EUROPE'!$H$78:$H$195,0))), CHOOSE($AP$5,INDEX('DATA EUROPE'!$Y$78:$Y$195,MATCH($V180,'DATA EUROPE'!$Z$78:$Z$195,0)),INDEX('DATA EUROPE'!$Y$78:$Y$195,MATCH($V180,'DATA EUROPE'!$Z$78:$Z$195,0)))), "")</f>
        <v>56.813550110955127</v>
      </c>
    </row>
    <row r="181" spans="6:25" x14ac:dyDescent="0.25">
      <c r="G181" s="220" t="s">
        <v>587</v>
      </c>
      <c r="H181" s="184" t="str" cm="1">
        <f t="array" ref="H181">INDEX($E$16:$E$17,$AP$7)</f>
        <v>VALUE</v>
      </c>
      <c r="I181" s="153"/>
      <c r="J181" s="153"/>
      <c r="K181" s="153"/>
      <c r="L181" s="153"/>
      <c r="S181" s="140">
        <f t="shared" ref="S181:S189" si="7">ROW($A2)</f>
        <v>2</v>
      </c>
      <c r="T181" s="140" t="str" cm="1">
        <f t="array" ref="T181">IFERROR(INDEX($G155:$N155,$AP$6), "")</f>
        <v>GE</v>
      </c>
      <c r="U181" s="140" t="str" cm="1">
        <f t="array" ref="U181">INDEX($H$16:$H$23,$AP$6)</f>
        <v>ROME</v>
      </c>
      <c r="V181" s="140" t="str">
        <f t="shared" ref="V181:V189" si="8">U181&amp;T181</f>
        <v>ROMEGE</v>
      </c>
      <c r="W181" s="194" t="str">
        <f>IFERROR(CHOOSE($AP$7, CHOOSE($AP$5, TEXT(INDEX('DATA EUROPE'!$C$78:$C$195,MATCH($V181,'DATA EUROPE'!$H$78:$H$195,0)), "€ #.##0"), TEXT(INDEX('DATA EUROPE'!$E$78:$E$195,MATCH($V181,'DATA EUROPE'!$H$78:$H$195,0)),"€ #.##0")), CHOOSE($AP$5,INDEX('DATA EUROPE'!$U$78:$U$195,MATCH($V181,'DATA EUROPE'!$Z$78:$Z$195,0)),INDEX('DATA EUROPE'!$W$78:$W$195,MATCH($V181,'DATA EUROPE'!$Z$78:$Z$195,0)))), "")</f>
        <v>€ 68.396</v>
      </c>
      <c r="X181" s="84">
        <f>IFERROR(CHOOSE($AP$7, CHOOSE($AP$5,INDEX('DATA EUROPE'!$D$78:$D$194,MATCH($V181,'DATA EUROPE'!$H$78:$H$195,0)),INDEX('DATA EUROPE'!$F$78:$F$194,MATCH($V181,'DATA EUROPE'!$H$78:$H$195,0))), CHOOSE($AP$5,INDEX('DATA EUROPE'!$V$78:$V$195,MATCH($V181,'DATA EUROPE'!$Z$78:$Z$195,0)),INDEX('DATA EUROPE'!$X$78:$X$195,MATCH($V181,'DATA EUROPE'!$Z$78:$Z$195,0)))), "")</f>
        <v>0.16051518060187325</v>
      </c>
      <c r="Y181" s="161" t="str">
        <f>IFERROR(CHOOSE($AP$7, CHOOSE($AP$5,INDEX('DATA EUROPE'!$G$78:$G$195,MATCH($V181,'DATA EUROPE'!$H$78:$H$195,0)),INDEX('DATA EUROPE'!$G$78:$G$195,MATCH($V181,'DATA EUROPE'!$H$78:$H$195,0))), CHOOSE($AP$5,INDEX('DATA EUROPE'!$Y$78:$Y$195,MATCH($V181,'DATA EUROPE'!$Z$78:$Z$195,0)),INDEX('DATA EUROPE'!$Y$78:$Y$195,MATCH($V181,'DATA EUROPE'!$Z$78:$Z$195,0)))), "")</f>
        <v/>
      </c>
    </row>
    <row r="182" spans="6:25" x14ac:dyDescent="0.25">
      <c r="G182" s="220" t="s">
        <v>586</v>
      </c>
      <c r="H182" s="221" cm="1">
        <f t="array" ref="H182">INDEX($D$16:$D$17,$AP$5)</f>
        <v>2019</v>
      </c>
      <c r="I182" s="153"/>
      <c r="J182" s="153"/>
      <c r="K182" s="153"/>
      <c r="L182" s="153"/>
      <c r="S182" s="140">
        <f t="shared" si="7"/>
        <v>3</v>
      </c>
      <c r="T182" s="140" t="str" cm="1">
        <f t="array" ref="T182">IFERROR(INDEX($G156:$N156,$AP$6), "")</f>
        <v>AC</v>
      </c>
      <c r="U182" s="140" t="str" cm="1">
        <f t="array" ref="U182">INDEX($H$16:$H$23,$AP$6)</f>
        <v>ROME</v>
      </c>
      <c r="V182" s="140" t="str">
        <f t="shared" si="8"/>
        <v>ROMEAC</v>
      </c>
      <c r="W182" s="194" t="str">
        <f>IFERROR(CHOOSE($AP$7, CHOOSE($AP$5, TEXT(INDEX('DATA EUROPE'!$C$78:$C$195,MATCH($V182,'DATA EUROPE'!$H$78:$H$195,0)), "€ #.##0"), TEXT(INDEX('DATA EUROPE'!$E$78:$E$195,MATCH($V182,'DATA EUROPE'!$H$78:$H$195,0)),"€ #.##0")), CHOOSE($AP$5,INDEX('DATA EUROPE'!$U$78:$U$195,MATCH($V182,'DATA EUROPE'!$Z$78:$Z$195,0)),INDEX('DATA EUROPE'!$W$78:$W$195,MATCH($V182,'DATA EUROPE'!$Z$78:$Z$195,0)))), "")</f>
        <v>€ 63.758</v>
      </c>
      <c r="X182" s="84">
        <f>IFERROR(CHOOSE($AP$7, CHOOSE($AP$5,INDEX('DATA EUROPE'!$D$78:$D$194,MATCH($V182,'DATA EUROPE'!$H$78:$H$195,0)),INDEX('DATA EUROPE'!$F$78:$F$194,MATCH($V182,'DATA EUROPE'!$H$78:$H$195,0))), CHOOSE($AP$5,INDEX('DATA EUROPE'!$V$78:$V$195,MATCH($V182,'DATA EUROPE'!$Z$78:$Z$195,0)),INDEX('DATA EUROPE'!$X$78:$X$195,MATCH($V182,'DATA EUROPE'!$Z$78:$Z$195,0)))), "")</f>
        <v>0.14963048840303869</v>
      </c>
      <c r="Y182" s="161">
        <f>IFERROR(CHOOSE($AP$7, CHOOSE($AP$5,INDEX('DATA EUROPE'!$G$78:$G$195,MATCH($V182,'DATA EUROPE'!$H$78:$H$195,0)),INDEX('DATA EUROPE'!$G$78:$G$195,MATCH($V182,'DATA EUROPE'!$H$78:$H$195,0))), CHOOSE($AP$5,INDEX('DATA EUROPE'!$Y$78:$Y$195,MATCH($V182,'DATA EUROPE'!$Z$78:$Z$195,0)),INDEX('DATA EUROPE'!$Y$78:$Y$195,MATCH($V182,'DATA EUROPE'!$Z$78:$Z$195,0)))), "")</f>
        <v>211.30812315646438</v>
      </c>
    </row>
    <row r="183" spans="6:25" x14ac:dyDescent="0.25">
      <c r="S183" s="140">
        <f t="shared" si="7"/>
        <v>4</v>
      </c>
      <c r="T183" s="140" t="str" cm="1">
        <f t="array" ref="T183">IFERROR(INDEX($G157:$N157,$AP$6), "")</f>
        <v>GC</v>
      </c>
      <c r="U183" s="140" t="str" cm="1">
        <f t="array" ref="U183">INDEX($H$16:$H$23,$AP$6)</f>
        <v>ROME</v>
      </c>
      <c r="V183" s="140" t="str">
        <f t="shared" si="8"/>
        <v>ROMEGC</v>
      </c>
      <c r="W183" s="194" t="str">
        <f>IFERROR(CHOOSE($AP$7, CHOOSE($AP$5, TEXT(INDEX('DATA EUROPE'!$C$78:$C$195,MATCH($V183,'DATA EUROPE'!$H$78:$H$195,0)), "€ #.##0"), TEXT(INDEX('DATA EUROPE'!$E$78:$E$195,MATCH($V183,'DATA EUROPE'!$H$78:$H$195,0)),"€ #.##0")), CHOOSE($AP$5,INDEX('DATA EUROPE'!$U$78:$U$195,MATCH($V183,'DATA EUROPE'!$Z$78:$Z$195,0)),INDEX('DATA EUROPE'!$W$78:$W$195,MATCH($V183,'DATA EUROPE'!$Z$78:$Z$195,0)))), "")</f>
        <v>€ 54.477</v>
      </c>
      <c r="X183" s="84">
        <f>IFERROR(CHOOSE($AP$7, CHOOSE($AP$5,INDEX('DATA EUROPE'!$D$78:$D$194,MATCH($V183,'DATA EUROPE'!$H$78:$H$195,0)),INDEX('DATA EUROPE'!$F$78:$F$194,MATCH($V183,'DATA EUROPE'!$H$78:$H$195,0))), CHOOSE($AP$5,INDEX('DATA EUROPE'!$V$78:$V$195,MATCH($V183,'DATA EUROPE'!$Z$78:$Z$195,0)),INDEX('DATA EUROPE'!$X$78:$X$195,MATCH($V183,'DATA EUROPE'!$Z$78:$Z$195,0)))), "")</f>
        <v>0.12784936975332256</v>
      </c>
      <c r="Y183" s="161">
        <f>IFERROR(CHOOSE($AP$7, CHOOSE($AP$5,INDEX('DATA EUROPE'!$G$78:$G$195,MATCH($V183,'DATA EUROPE'!$H$78:$H$195,0)),INDEX('DATA EUROPE'!$G$78:$G$195,MATCH($V183,'DATA EUROPE'!$H$78:$H$195,0))), CHOOSE($AP$5,INDEX('DATA EUROPE'!$Y$78:$Y$195,MATCH($V183,'DATA EUROPE'!$Z$78:$Z$195,0)),INDEX('DATA EUROPE'!$Y$78:$Y$195,MATCH($V183,'DATA EUROPE'!$Z$78:$Z$195,0)))), "")</f>
        <v>99.670673472748234</v>
      </c>
    </row>
    <row r="184" spans="6:25" x14ac:dyDescent="0.25">
      <c r="G184" s="220" t="s">
        <v>565</v>
      </c>
      <c r="H184" s="220" t="s">
        <v>566</v>
      </c>
      <c r="I184" s="220" t="s">
        <v>567</v>
      </c>
      <c r="J184" s="220" t="s">
        <v>568</v>
      </c>
      <c r="K184" s="220" t="s">
        <v>569</v>
      </c>
      <c r="L184" s="220" t="s">
        <v>570</v>
      </c>
      <c r="M184" s="220" t="s">
        <v>571</v>
      </c>
      <c r="N184" s="220" t="s">
        <v>572</v>
      </c>
      <c r="S184" s="140">
        <f t="shared" si="7"/>
        <v>5</v>
      </c>
      <c r="T184" s="140" t="str" cm="1">
        <f t="array" ref="T184">IFERROR(INDEX($G158:$N158,$AP$6), "")</f>
        <v>AB</v>
      </c>
      <c r="U184" s="140" t="str" cm="1">
        <f t="array" ref="U184">INDEX($H$16:$H$23,$AP$6)</f>
        <v>ROME</v>
      </c>
      <c r="V184" s="140" t="str">
        <f t="shared" si="8"/>
        <v>ROMEAB</v>
      </c>
      <c r="W184" s="194" t="str">
        <f>IFERROR(CHOOSE($AP$7, CHOOSE($AP$5, TEXT(INDEX('DATA EUROPE'!$C$78:$C$195,MATCH($V184,'DATA EUROPE'!$H$78:$H$195,0)), "€ #.##0"), TEXT(INDEX('DATA EUROPE'!$E$78:$E$195,MATCH($V184,'DATA EUROPE'!$H$78:$H$195,0)),"€ #.##0")), CHOOSE($AP$5,INDEX('DATA EUROPE'!$U$78:$U$195,MATCH($V184,'DATA EUROPE'!$Z$78:$Z$195,0)),INDEX('DATA EUROPE'!$W$78:$W$195,MATCH($V184,'DATA EUROPE'!$Z$78:$Z$195,0)))), "")</f>
        <v>€ 5.734</v>
      </c>
      <c r="X184" s="84">
        <f>IFERROR(CHOOSE($AP$7, CHOOSE($AP$5,INDEX('DATA EUROPE'!$D$78:$D$194,MATCH($V184,'DATA EUROPE'!$H$78:$H$195,0)),INDEX('DATA EUROPE'!$F$78:$F$194,MATCH($V184,'DATA EUROPE'!$H$78:$H$195,0))), CHOOSE($AP$5,INDEX('DATA EUROPE'!$V$78:$V$195,MATCH($V184,'DATA EUROPE'!$Z$78:$Z$195,0)),INDEX('DATA EUROPE'!$X$78:$X$195,MATCH($V184,'DATA EUROPE'!$Z$78:$Z$195,0)))), "")</f>
        <v>1.3456840247545782E-2</v>
      </c>
      <c r="Y184" s="161">
        <f>IFERROR(CHOOSE($AP$7, CHOOSE($AP$5,INDEX('DATA EUROPE'!$G$78:$G$195,MATCH($V184,'DATA EUROPE'!$H$78:$H$195,0)),INDEX('DATA EUROPE'!$G$78:$G$195,MATCH($V184,'DATA EUROPE'!$H$78:$H$195,0))), CHOOSE($AP$5,INDEX('DATA EUROPE'!$Y$78:$Y$195,MATCH($V184,'DATA EUROPE'!$Z$78:$Z$195,0)),INDEX('DATA EUROPE'!$Y$78:$Y$195,MATCH($V184,'DATA EUROPE'!$Z$78:$Z$195,0)))), "")</f>
        <v>55.29945028450188</v>
      </c>
    </row>
    <row r="185" spans="6:25" x14ac:dyDescent="0.25">
      <c r="F185" s="140">
        <f>ROW($A1)</f>
        <v>1</v>
      </c>
      <c r="G185" s="140" t="str">
        <f>CHOOSE($AP$7, CHOOSE($AP$5, INDEX('DATA EUROPE'!$B$78:$B$100, MATCH(LARGE('DATA EUROPE'!$C$78:$C$100, $F202), 'DATA EUROPE'!$C$78:$C$100, 0)), INDEX('DATA EUROPE'!$B$78:$B$100, MATCH(LARGE('DATA EUROPE'!$E$78:$E$100, $F202), 'DATA EUROPE'!$E$78:$E$100, 0))),CHOOSE($AP$5, INDEX('DATA EUROPE'!$T$100:$T$122, MATCH(LARGE('DATA EUROPE'!$U$100:$U$122, $F217), 'DATA EUROPE'!$U$100:$U$122,0)), INDEX('DATA EUROPE'!$T$100:$T$122, MATCH(LARGE('DATA EUROPE'!$W$100:$W$122,$F217), 'DATA EUROPE'!$W$100:$W$122,0))))</f>
        <v>GA</v>
      </c>
      <c r="H185" s="140" t="str">
        <f>CHOOSE($AP$7, CHOOSE($AP$5,INDEX('DATA EUROPE'!$B$102:$B$122,MATCH(LARGE('DATA EUROPE'!$C$102:$C$122,$F202),'DATA EUROPE'!$C$102:$C$122,0)),INDEX('DATA EUROPE'!$B$102:$B$122,MATCH(LARGE('DATA EUROPE'!$E$102:$E$122,$F202),'DATA EUROPE'!$E$102:$E$122,0))), CHOOSE($AP$5, INDEX('DATA EUROPE'!$T$78:$T$98, MATCH(LARGE('DATA EUROPE'!$U$78:$U$98, $F217), 'DATA EUROPE'!$U$78:$U$98,0)), INDEX('DATA EUROPE'!$T$78:$T$98, MATCH(LARGE('DATA EUROPE'!$W$78:$W$98, $F217), 'DATA EUROPE'!$W$78:$W$98, 0))))</f>
        <v>GB</v>
      </c>
      <c r="I185" s="140" t="str">
        <f>CHOOSE($AP$7, CHOOSE($AP$5,INDEX('DATA EUROPE'!$B$124:$B$141,MATCH(LARGE('DATA EUROPE'!$C$124:$C$141,$F202),'DATA EUROPE'!$C$124:$C$141,0)),INDEX('DATA EUROPE'!$B$124:$B$141,MATCH(LARGE('DATA EUROPE'!$E$124:$E$141,$F202),'DATA EUROPE'!$E$124:$E$141,0))), CHOOSE($AP$5, INDEX('DATA EUROPE'!$T$124:$T$141, MATCH(LARGE('DATA EUROPE'!$U$124:$U$141, $F217), 'DATA EUROPE'!$U$124:$U$141,0)), INDEX('DATA EUROPE'!$T$124:$T$141, MATCH(LARGE('DATA EUROPE'!$W$124:$W$141, $F217), 'DATA EUROPE'!$W$124:$W$141,0))))</f>
        <v>AB</v>
      </c>
      <c r="J185" s="140" t="str">
        <f>CHOOSE($AP$7, CHOOSE($AP$5, INDEX('DATA EUROPE'!$B$143:$B$159, MATCH(LARGE('DATA EUROPE'!$C$143:$C$159, $F202), 'DATA EUROPE'!$C$143:$C$159,0)), INDEX('DATA EUROPE'!$B$143:$B$159, MATCH(LARGE('DATA EUROPE'!$E$143:$E$159,  $F202), 'DATA EUROPE'!$E$143:$E$159, 0))), CHOOSE($AP$5, INDEX('DATA EUROPE'!$T$153:$T$169, MATCH(LARGE('DATA EUROPE'!$U$153:$U$169, $F217), 'DATA EUROPE'!$U$153:$U$169,0)), INDEX('DATA EUROPE'!$T$153:$T$169, MATCH(LARGE('DATA EUROPE'!$W$153:$W$169, $F217), 'DATA EUROPE'!$W$153:$W$169,0))))</f>
        <v>AD</v>
      </c>
      <c r="K185" s="140" t="str">
        <f>CHOOSE($AP$7, IFERROR(CHOOSE($AP$5, INDEX('DATA EUROPE'!$B$161:$B$169, MATCH(LARGE('DATA EUROPE'!$C$161:$C$169,$F202), 'DATA EUROPE'!$C$161:$C$169,0)), INDEX('DATA EUROPE'!$B$161:$B$169, MATCH(LARGE('DATA EUROPE'!$E$161:$E$169, $F202), 'DATA EUROPE'!$E$161:$E$169,0))), ""), IFERROR(CHOOSE($AP$5, INDEX('DATA EUROPE'!$T$143:$T$151, MATCH(LARGE('DATA EUROPE'!$U$143:$U$151, $F217), 'DATA EUROPE'!$U$143:$U$151,0)), INDEX('DATA EUROPE'!$T$143:$T$151, MATCH(LARGE('DATA EUROPE'!$W$143:$W$151, $F217), 'DATA EUROPE'!$W$143:$W$151,0))),""))</f>
        <v>GB</v>
      </c>
      <c r="L185" s="140" t="str">
        <f>CHOOSE($AP$7, IFERROR(CHOOSE($AP$5, INDEX('DATA EUROPE'!$B$171:$B$183, MATCH(LARGE('DATA EUROPE'!$C$171:$C$183, $F202), 'DATA EUROPE'!$C$171:$C$183,0)), INDEX('DATA EUROPE'!$B$171:$B$183, MATCH(LARGE('DATA EUROPE'!$E$171:$E$183, $F202), 'DATA EUROPE'!$E$171:$E$183,0))), ""), IFERROR(CHOOSE($AP$5, INDEX('DATA EUROPE'!$T$171:$T$183, MATCH(LARGE('DATA EUROPE'!$U$171:$U$183, $F217), 'DATA EUROPE'!$U$171:$U$183,0)), INDEX('DATA EUROPE'!$T$171:$T$183, MATCH(LARGE('DATA EUROPE'!$W$171:$W$183, $F217), 'DATA EUROPE'!$W$171:$W$183,0))), ""))</f>
        <v>AI</v>
      </c>
      <c r="M185" s="140" t="str">
        <f>CHOOSE($AP$7, IFERROR(CHOOSE($AP$5, INDEX('DATA EUROPE'!$B$185:$B$191, MATCH(LARGE('DATA EUROPE'!$C$185:$C$191, $F202), 'DATA EUROPE'!$C$185:$C$191,0)), INDEX('DATA EUROPE'!$B$185:$B$191, MATCH(LARGE('DATA EUROPE'!$E$185:$E$191, $F202), 'DATA EUROPE'!$E$185:$E$191,0))), ""), IFERROR(CHOOSE($AP$5, INDEX('DATA EUROPE'!$T$185:$T$191, MATCH(LARGE('DATA EUROPE'!$U$185:$U$191, $F217), 'DATA EUROPE'!$U$185:$U$191,0)), INDEX('DATA EUROPE'!$T$185:$T$191, MATCH(LARGE('DATA EUROPE'!$W$185:$W$191, $F217), 'DATA EUROPE'!$W$185:$W$191, 0))), ""))</f>
        <v>GC</v>
      </c>
      <c r="N185" s="140" t="str">
        <f>CHOOSE($AP$7, IFERROR(CHOOSE($AP$5, INDEX('DATA EUROPE'!$B$193:$B$194, MATCH(LARGE('DATA EUROPE'!$C$193:$C$194, $F202), 'DATA EUROPE'!$C$193:$C$194,0)), INDEX('DATA EUROPE'!$B$193:$B$194, MATCH(LARGE('DATA EUROPE'!$E$193:$E$194, $F202), 'DATA EUROPE'!$E$193:$E$194, 0))), ""), IFERROR(CHOOSE($AP$5, INDEX('DATA EUROPE'!$T$193:$T$194, MATCH(LARGE('DATA EUROPE'!$U$193:$U$194, $F217), 'DATA EUROPE'!$U$193:$U$194, 0)), INDEX('DATA EUROPE'!$T$193:$T$194, MATCH(LARGE('DATA EUROPE'!$W$193:$W$194, $F217), 'DATA EUROPE'!$W$193:$W$194, 0))),""))</f>
        <v>GC</v>
      </c>
      <c r="S185" s="140">
        <f t="shared" si="7"/>
        <v>6</v>
      </c>
      <c r="T185" s="140" t="str" cm="1">
        <f t="array" ref="T185">IFERROR(INDEX($G159:$N159,$AP$6), "")</f>
        <v>AH</v>
      </c>
      <c r="U185" s="140" t="str" cm="1">
        <f t="array" ref="U185">INDEX($H$16:$H$23,$AP$6)</f>
        <v>ROME</v>
      </c>
      <c r="V185" s="140" t="str">
        <f t="shared" si="8"/>
        <v>ROMEAH</v>
      </c>
      <c r="W185" s="194" t="str">
        <f>IFERROR(CHOOSE($AP$7, CHOOSE($AP$5, TEXT(INDEX('DATA EUROPE'!$C$78:$C$195,MATCH($V185,'DATA EUROPE'!$H$78:$H$195,0)), "€ #.##0"), TEXT(INDEX('DATA EUROPE'!$E$78:$E$195,MATCH($V185,'DATA EUROPE'!$H$78:$H$195,0)),"€ #.##0")), CHOOSE($AP$5,INDEX('DATA EUROPE'!$U$78:$U$195,MATCH($V185,'DATA EUROPE'!$Z$78:$Z$195,0)),INDEX('DATA EUROPE'!$W$78:$W$195,MATCH($V185,'DATA EUROPE'!$Z$78:$Z$195,0)))), "")</f>
        <v>€ 5.542</v>
      </c>
      <c r="X185" s="84">
        <f>IFERROR(CHOOSE($AP$7, CHOOSE($AP$5,INDEX('DATA EUROPE'!$D$78:$D$194,MATCH($V185,'DATA EUROPE'!$H$78:$H$195,0)),INDEX('DATA EUROPE'!$F$78:$F$194,MATCH($V185,'DATA EUROPE'!$H$78:$H$195,0))), CHOOSE($AP$5,INDEX('DATA EUROPE'!$V$78:$V$195,MATCH($V185,'DATA EUROPE'!$Z$78:$Z$195,0)),INDEX('DATA EUROPE'!$X$78:$X$195,MATCH($V185,'DATA EUROPE'!$Z$78:$Z$195,0)))), "")</f>
        <v>1.3006244968939434E-2</v>
      </c>
      <c r="Y185" s="161">
        <f>IFERROR(CHOOSE($AP$7, CHOOSE($AP$5,INDEX('DATA EUROPE'!$G$78:$G$195,MATCH($V185,'DATA EUROPE'!$H$78:$H$195,0)),INDEX('DATA EUROPE'!$G$78:$G$195,MATCH($V185,'DATA EUROPE'!$H$78:$H$195,0))), CHOOSE($AP$5,INDEX('DATA EUROPE'!$Y$78:$Y$195,MATCH($V185,'DATA EUROPE'!$Z$78:$Z$195,0)),INDEX('DATA EUROPE'!$Y$78:$Y$195,MATCH($V185,'DATA EUROPE'!$Z$78:$Z$195,0)))), "")</f>
        <v>108.73062585834805</v>
      </c>
    </row>
    <row r="186" spans="6:25" x14ac:dyDescent="0.25">
      <c r="F186" s="140">
        <f t="shared" ref="F186:F193" si="9">ROW($A2)</f>
        <v>2</v>
      </c>
      <c r="G186" s="140" t="str">
        <f>CHOOSE($AP$7, CHOOSE($AP$5, INDEX('DATA EUROPE'!$B$78:$B$100, MATCH(LARGE('DATA EUROPE'!$C$78:$C$100, $F203), 'DATA EUROPE'!$C$78:$C$100, 0)), INDEX('DATA EUROPE'!$B$78:$B$100, MATCH(LARGE('DATA EUROPE'!$E$78:$E$100, $F203), 'DATA EUROPE'!$E$78:$E$100, 0))),CHOOSE($AP$5, INDEX('DATA EUROPE'!$T$100:$T$122, MATCH(LARGE('DATA EUROPE'!$U$100:$U$122, $F218), 'DATA EUROPE'!$U$100:$U$122,0)), INDEX('DATA EUROPE'!$T$100:$T$122, MATCH(LARGE('DATA EUROPE'!$W$100:$W$122,$F218), 'DATA EUROPE'!$W$100:$W$122,0))))</f>
        <v>GC</v>
      </c>
      <c r="H186" s="140" t="str">
        <f>CHOOSE($AP$7, CHOOSE($AP$5,INDEX('DATA EUROPE'!$B$102:$B$122,MATCH(LARGE('DATA EUROPE'!$C$102:$C$122,$F203),'DATA EUROPE'!$C$102:$C$122,0)),INDEX('DATA EUROPE'!$B$102:$B$122,MATCH(LARGE('DATA EUROPE'!$E$102:$E$122,$F203),'DATA EUROPE'!$E$102:$E$122,0))), CHOOSE($AP$5, INDEX('DATA EUROPE'!$T$78:$T$98, MATCH(LARGE('DATA EUROPE'!$U$78:$U$98, $F218), 'DATA EUROPE'!$U$78:$U$98,0)), INDEX('DATA EUROPE'!$T$78:$T$98, MATCH(LARGE('DATA EUROPE'!$W$78:$W$98, $F218), 'DATA EUROPE'!$W$78:$W$98, 0))))</f>
        <v>AB</v>
      </c>
      <c r="I186" s="140" t="str">
        <f>CHOOSE($AP$7, CHOOSE($AP$5,INDEX('DATA EUROPE'!$B$124:$B$141,MATCH(LARGE('DATA EUROPE'!$C$124:$C$141,$F203),'DATA EUROPE'!$C$124:$C$141,0)),INDEX('DATA EUROPE'!$B$124:$B$141,MATCH(LARGE('DATA EUROPE'!$E$124:$E$141,$F203),'DATA EUROPE'!$E$124:$E$141,0))), CHOOSE($AP$5, INDEX('DATA EUROPE'!$T$124:$T$141, MATCH(LARGE('DATA EUROPE'!$U$124:$U$141, $F218), 'DATA EUROPE'!$U$124:$U$141,0)), INDEX('DATA EUROPE'!$T$124:$T$141, MATCH(LARGE('DATA EUROPE'!$W$124:$W$141, $F218), 'DATA EUROPE'!$W$124:$W$141,0))))</f>
        <v>GD</v>
      </c>
      <c r="J186" s="140" t="str">
        <f>CHOOSE($AP$7, CHOOSE($AP$5, INDEX('DATA EUROPE'!$B$143:$B$159, MATCH(LARGE('DATA EUROPE'!$C$143:$C$159, $F203), 'DATA EUROPE'!$C$143:$C$159,0)), INDEX('DATA EUROPE'!$B$143:$B$159, MATCH(LARGE('DATA EUROPE'!$E$143:$E$159,  $F203), 'DATA EUROPE'!$E$143:$E$159, 0))), CHOOSE($AP$5, INDEX('DATA EUROPE'!$T$153:$T$169, MATCH(LARGE('DATA EUROPE'!$U$153:$U$169, $F218), 'DATA EUROPE'!$U$153:$U$169,0)), INDEX('DATA EUROPE'!$T$153:$T$169, MATCH(LARGE('DATA EUROPE'!$W$153:$W$169, $F218), 'DATA EUROPE'!$W$153:$W$169,0))))</f>
        <v>GB</v>
      </c>
      <c r="K186" s="140" t="str">
        <f>CHOOSE($AP$7, IFERROR(CHOOSE($AP$5, INDEX('DATA EUROPE'!$B$161:$B$169, MATCH(LARGE('DATA EUROPE'!$C$161:$C$169,$F203), 'DATA EUROPE'!$C$161:$C$169,0)), INDEX('DATA EUROPE'!$B$161:$B$169, MATCH(LARGE('DATA EUROPE'!$E$161:$E$169, $F203), 'DATA EUROPE'!$E$161:$E$169,0))), ""), IFERROR(CHOOSE($AP$5, INDEX('DATA EUROPE'!$T$143:$T$151, MATCH(LARGE('DATA EUROPE'!$U$143:$U$151, $F218), 'DATA EUROPE'!$U$143:$U$151,0)), INDEX('DATA EUROPE'!$T$143:$T$151, MATCH(LARGE('DATA EUROPE'!$W$143:$W$151, $F218), 'DATA EUROPE'!$W$143:$W$151,0))),""))</f>
        <v>GE</v>
      </c>
      <c r="L186" s="140" t="str">
        <f>CHOOSE($AP$7, IFERROR(CHOOSE($AP$5, INDEX('DATA EUROPE'!$B$171:$B$183, MATCH(LARGE('DATA EUROPE'!$C$171:$C$183, $F203), 'DATA EUROPE'!$C$171:$C$183,0)), INDEX('DATA EUROPE'!$B$171:$B$183, MATCH(LARGE('DATA EUROPE'!$E$171:$E$183, $F203), 'DATA EUROPE'!$E$171:$E$183,0))), ""), IFERROR(CHOOSE($AP$5, INDEX('DATA EUROPE'!$T$171:$T$183, MATCH(LARGE('DATA EUROPE'!$U$171:$U$183, $F218), 'DATA EUROPE'!$U$171:$U$183,0)), INDEX('DATA EUROPE'!$T$171:$T$183, MATCH(LARGE('DATA EUROPE'!$W$171:$W$183, $F218), 'DATA EUROPE'!$W$171:$W$183,0))), ""))</f>
        <v>AB</v>
      </c>
      <c r="M186" s="140" t="str">
        <f>CHOOSE($AP$7, IFERROR(CHOOSE($AP$5, INDEX('DATA EUROPE'!$B$185:$B$191, MATCH(LARGE('DATA EUROPE'!$C$185:$C$191, $F203), 'DATA EUROPE'!$C$185:$C$191,0)), INDEX('DATA EUROPE'!$B$185:$B$191, MATCH(LARGE('DATA EUROPE'!$E$185:$E$191, $F203), 'DATA EUROPE'!$E$185:$E$191,0))), ""), IFERROR(CHOOSE($AP$5, INDEX('DATA EUROPE'!$T$185:$T$191, MATCH(LARGE('DATA EUROPE'!$U$185:$U$191, $F218), 'DATA EUROPE'!$U$185:$U$191,0)), INDEX('DATA EUROPE'!$T$185:$T$191, MATCH(LARGE('DATA EUROPE'!$W$185:$W$191, $F218), 'DATA EUROPE'!$W$185:$W$191, 0))), ""))</f>
        <v>GB</v>
      </c>
      <c r="N186" s="140" t="str">
        <f>CHOOSE($AP$7, IFERROR(CHOOSE($AP$5, INDEX('DATA EUROPE'!$B$193:$B$194, MATCH(LARGE('DATA EUROPE'!$C$193:$C$194, $F203), 'DATA EUROPE'!$C$193:$C$194,0)), INDEX('DATA EUROPE'!$B$193:$B$194, MATCH(LARGE('DATA EUROPE'!$E$193:$E$194, $F203), 'DATA EUROPE'!$E$193:$E$194, 0))), ""), IFERROR(CHOOSE($AP$5, INDEX('DATA EUROPE'!$T$193:$T$194, MATCH(LARGE('DATA EUROPE'!$U$193:$U$194, $F218), 'DATA EUROPE'!$U$193:$U$194, 0)), INDEX('DATA EUROPE'!$T$193:$T$194, MATCH(LARGE('DATA EUROPE'!$W$193:$W$194, $F218), 'DATA EUROPE'!$W$193:$W$194, 0))),""))</f>
        <v>GE</v>
      </c>
      <c r="S186" s="140">
        <f t="shared" si="7"/>
        <v>7</v>
      </c>
      <c r="T186" s="140" t="str" cm="1">
        <f t="array" ref="T186">IFERROR(INDEX($G160:$N160,$AP$6), "")</f>
        <v>AD</v>
      </c>
      <c r="U186" s="140" t="str" cm="1">
        <f t="array" ref="U186">INDEX($H$16:$H$23,$AP$6)</f>
        <v>ROME</v>
      </c>
      <c r="V186" s="140" t="str">
        <f t="shared" si="8"/>
        <v>ROMEAD</v>
      </c>
      <c r="W186" s="194" t="str">
        <f>IFERROR(CHOOSE($AP$7, CHOOSE($AP$5, TEXT(INDEX('DATA EUROPE'!$C$78:$C$195,MATCH($V186,'DATA EUROPE'!$H$78:$H$195,0)), "€ #.##0"), TEXT(INDEX('DATA EUROPE'!$E$78:$E$195,MATCH($V186,'DATA EUROPE'!$H$78:$H$195,0)),"€ #.##0")), CHOOSE($AP$5,INDEX('DATA EUROPE'!$U$78:$U$195,MATCH($V186,'DATA EUROPE'!$Z$78:$Z$195,0)),INDEX('DATA EUROPE'!$W$78:$W$195,MATCH($V186,'DATA EUROPE'!$Z$78:$Z$195,0)))), "")</f>
        <v>€ 1.547</v>
      </c>
      <c r="X186" s="84">
        <f>IFERROR(CHOOSE($AP$7, CHOOSE($AP$5,INDEX('DATA EUROPE'!$D$78:$D$194,MATCH($V186,'DATA EUROPE'!$H$78:$H$195,0)),INDEX('DATA EUROPE'!$F$78:$F$194,MATCH($V186,'DATA EUROPE'!$H$78:$H$195,0))), CHOOSE($AP$5,INDEX('DATA EUROPE'!$V$78:$V$195,MATCH($V186,'DATA EUROPE'!$Z$78:$Z$195,0)),INDEX('DATA EUROPE'!$X$78:$X$195,MATCH($V186,'DATA EUROPE'!$Z$78:$Z$195,0)))), "")</f>
        <v>3.6305775833542593E-3</v>
      </c>
      <c r="Y186" s="161">
        <f>IFERROR(CHOOSE($AP$7, CHOOSE($AP$5,INDEX('DATA EUROPE'!$G$78:$G$195,MATCH($V186,'DATA EUROPE'!$H$78:$H$195,0)),INDEX('DATA EUROPE'!$G$78:$G$195,MATCH($V186,'DATA EUROPE'!$H$78:$H$195,0))), CHOOSE($AP$5,INDEX('DATA EUROPE'!$Y$78:$Y$195,MATCH($V186,'DATA EUROPE'!$Z$78:$Z$195,0)),INDEX('DATA EUROPE'!$Y$78:$Y$195,MATCH($V186,'DATA EUROPE'!$Z$78:$Z$195,0)))), "")</f>
        <v>43.091922005571028</v>
      </c>
    </row>
    <row r="187" spans="6:25" x14ac:dyDescent="0.25">
      <c r="F187" s="140">
        <f t="shared" si="9"/>
        <v>3</v>
      </c>
      <c r="G187" s="140" t="str">
        <f>CHOOSE($AP$7, CHOOSE($AP$5, INDEX('DATA EUROPE'!$B$78:$B$100, MATCH(LARGE('DATA EUROPE'!$C$78:$C$100, $F204), 'DATA EUROPE'!$C$78:$C$100, 0)), INDEX('DATA EUROPE'!$B$78:$B$100, MATCH(LARGE('DATA EUROPE'!$E$78:$E$100, $F204), 'DATA EUROPE'!$E$78:$E$100, 0))),CHOOSE($AP$5, INDEX('DATA EUROPE'!$T$100:$T$122, MATCH(LARGE('DATA EUROPE'!$U$100:$U$122, $F219), 'DATA EUROPE'!$U$100:$U$122,0)), INDEX('DATA EUROPE'!$T$100:$T$122, MATCH(LARGE('DATA EUROPE'!$W$100:$W$122,$F219), 'DATA EUROPE'!$W$100:$W$122,0))))</f>
        <v>AB</v>
      </c>
      <c r="H187" s="140" t="str">
        <f>CHOOSE($AP$7, CHOOSE($AP$5,INDEX('DATA EUROPE'!$B$102:$B$122,MATCH(LARGE('DATA EUROPE'!$C$102:$C$122,$F204),'DATA EUROPE'!$C$102:$C$122,0)),INDEX('DATA EUROPE'!$B$102:$B$122,MATCH(LARGE('DATA EUROPE'!$E$102:$E$122,$F204),'DATA EUROPE'!$E$102:$E$122,0))), CHOOSE($AP$5, INDEX('DATA EUROPE'!$T$78:$T$98, MATCH(LARGE('DATA EUROPE'!$U$78:$U$98, $F219), 'DATA EUROPE'!$U$78:$U$98,0)), INDEX('DATA EUROPE'!$T$78:$T$98, MATCH(LARGE('DATA EUROPE'!$W$78:$W$98, $F219), 'DATA EUROPE'!$W$78:$W$98, 0))))</f>
        <v>GC</v>
      </c>
      <c r="I187" s="140" t="str">
        <f>CHOOSE($AP$7, CHOOSE($AP$5,INDEX('DATA EUROPE'!$B$124:$B$141,MATCH(LARGE('DATA EUROPE'!$C$124:$C$141,$F204),'DATA EUROPE'!$C$124:$C$141,0)),INDEX('DATA EUROPE'!$B$124:$B$141,MATCH(LARGE('DATA EUROPE'!$E$124:$E$141,$F204),'DATA EUROPE'!$E$124:$E$141,0))), CHOOSE($AP$5, INDEX('DATA EUROPE'!$T$124:$T$141, MATCH(LARGE('DATA EUROPE'!$U$124:$U$141, $F219), 'DATA EUROPE'!$U$124:$U$141,0)), INDEX('DATA EUROPE'!$T$124:$T$141, MATCH(LARGE('DATA EUROPE'!$W$124:$W$141, $F219), 'DATA EUROPE'!$W$124:$W$141,0))))</f>
        <v>GB</v>
      </c>
      <c r="J187" s="140" t="str">
        <f>CHOOSE($AP$7, CHOOSE($AP$5, INDEX('DATA EUROPE'!$B$143:$B$159, MATCH(LARGE('DATA EUROPE'!$C$143:$C$159, $F204), 'DATA EUROPE'!$C$143:$C$159,0)), INDEX('DATA EUROPE'!$B$143:$B$159, MATCH(LARGE('DATA EUROPE'!$E$143:$E$159,  $F204), 'DATA EUROPE'!$E$143:$E$159, 0))), CHOOSE($AP$5, INDEX('DATA EUROPE'!$T$153:$T$169, MATCH(LARGE('DATA EUROPE'!$U$153:$U$169, $F219), 'DATA EUROPE'!$U$153:$U$169,0)), INDEX('DATA EUROPE'!$T$153:$T$169, MATCH(LARGE('DATA EUROPE'!$W$153:$W$169, $F219), 'DATA EUROPE'!$W$153:$W$169,0))))</f>
        <v>AB</v>
      </c>
      <c r="K187" s="140" t="str">
        <f>CHOOSE($AP$7, IFERROR(CHOOSE($AP$5, INDEX('DATA EUROPE'!$B$161:$B$169, MATCH(LARGE('DATA EUROPE'!$C$161:$C$169,$F204), 'DATA EUROPE'!$C$161:$C$169,0)), INDEX('DATA EUROPE'!$B$161:$B$169, MATCH(LARGE('DATA EUROPE'!$E$161:$E$169, $F204), 'DATA EUROPE'!$E$161:$E$169,0))), ""), IFERROR(CHOOSE($AP$5, INDEX('DATA EUROPE'!$T$143:$T$151, MATCH(LARGE('DATA EUROPE'!$U$143:$U$151, $F219), 'DATA EUROPE'!$U$143:$U$151,0)), INDEX('DATA EUROPE'!$T$143:$T$151, MATCH(LARGE('DATA EUROPE'!$W$143:$W$151, $F219), 'DATA EUROPE'!$W$143:$W$151,0))),""))</f>
        <v>AC</v>
      </c>
      <c r="L187" s="140" t="str">
        <f>CHOOSE($AP$7, IFERROR(CHOOSE($AP$5, INDEX('DATA EUROPE'!$B$171:$B$183, MATCH(LARGE('DATA EUROPE'!$C$171:$C$183, $F204), 'DATA EUROPE'!$C$171:$C$183,0)), INDEX('DATA EUROPE'!$B$171:$B$183, MATCH(LARGE('DATA EUROPE'!$E$171:$E$183, $F204), 'DATA EUROPE'!$E$171:$E$183,0))), ""), IFERROR(CHOOSE($AP$5, INDEX('DATA EUROPE'!$T$171:$T$183, MATCH(LARGE('DATA EUROPE'!$U$171:$U$183, $F219), 'DATA EUROPE'!$U$171:$U$183,0)), INDEX('DATA EUROPE'!$T$171:$T$183, MATCH(LARGE('DATA EUROPE'!$W$171:$W$183, $F219), 'DATA EUROPE'!$W$171:$W$183,0))), ""))</f>
        <v>BB</v>
      </c>
      <c r="M187" s="140" t="str">
        <f>CHOOSE($AP$7, IFERROR(CHOOSE($AP$5, INDEX('DATA EUROPE'!$B$185:$B$191, MATCH(LARGE('DATA EUROPE'!$C$185:$C$191, $F204), 'DATA EUROPE'!$C$185:$C$191,0)), INDEX('DATA EUROPE'!$B$185:$B$191, MATCH(LARGE('DATA EUROPE'!$E$185:$E$191, $F204), 'DATA EUROPE'!$E$185:$E$191,0))), ""), IFERROR(CHOOSE($AP$5, INDEX('DATA EUROPE'!$T$185:$T$191, MATCH(LARGE('DATA EUROPE'!$U$185:$U$191, $F219), 'DATA EUROPE'!$U$185:$U$191,0)), INDEX('DATA EUROPE'!$T$185:$T$191, MATCH(LARGE('DATA EUROPE'!$W$185:$W$191, $F219), 'DATA EUROPE'!$W$185:$W$191, 0))), ""))</f>
        <v>AB</v>
      </c>
      <c r="N187" s="140" t="str">
        <f>CHOOSE($AP$7, IFERROR(CHOOSE($AP$5, INDEX('DATA EUROPE'!$B$193:$B$194, MATCH(LARGE('DATA EUROPE'!$C$193:$C$194, $F204), 'DATA EUROPE'!$C$193:$C$194,0)), INDEX('DATA EUROPE'!$B$193:$B$194, MATCH(LARGE('DATA EUROPE'!$E$193:$E$194, $F204), 'DATA EUROPE'!$E$193:$E$194, 0))), ""), IFERROR(CHOOSE($AP$5, INDEX('DATA EUROPE'!$T$193:$T$194, MATCH(LARGE('DATA EUROPE'!$U$193:$U$194, $F219), 'DATA EUROPE'!$U$193:$U$194, 0)), INDEX('DATA EUROPE'!$T$193:$T$194, MATCH(LARGE('DATA EUROPE'!$W$193:$W$194, $F219), 'DATA EUROPE'!$W$193:$W$194, 0))),""))</f>
        <v/>
      </c>
      <c r="S187" s="140">
        <f t="shared" si="7"/>
        <v>8</v>
      </c>
      <c r="T187" s="140" t="str" cm="1">
        <f t="array" ref="T187">IFERROR(INDEX($G161:$N161,$AP$6), "")</f>
        <v>HA</v>
      </c>
      <c r="U187" s="140" t="str" cm="1">
        <f t="array" ref="U187">INDEX($H$16:$H$23,$AP$6)</f>
        <v>ROME</v>
      </c>
      <c r="V187" s="140" t="str">
        <f t="shared" si="8"/>
        <v>ROMEHA</v>
      </c>
      <c r="W187" s="194" t="str">
        <f>IFERROR(CHOOSE($AP$7, CHOOSE($AP$5, TEXT(INDEX('DATA EUROPE'!$C$78:$C$195,MATCH($V187,'DATA EUROPE'!$H$78:$H$195,0)), "€ #.##0"), TEXT(INDEX('DATA EUROPE'!$E$78:$E$195,MATCH($V187,'DATA EUROPE'!$H$78:$H$195,0)),"€ #.##0")), CHOOSE($AP$5,INDEX('DATA EUROPE'!$U$78:$U$195,MATCH($V187,'DATA EUROPE'!$Z$78:$Z$195,0)),INDEX('DATA EUROPE'!$W$78:$W$195,MATCH($V187,'DATA EUROPE'!$Z$78:$Z$195,0)))), "")</f>
        <v>€ 819</v>
      </c>
      <c r="X187" s="84">
        <f>IFERROR(CHOOSE($AP$7, CHOOSE($AP$5,INDEX('DATA EUROPE'!$D$78:$D$194,MATCH($V187,'DATA EUROPE'!$H$78:$H$195,0)),INDEX('DATA EUROPE'!$F$78:$F$194,MATCH($V187,'DATA EUROPE'!$H$78:$H$195,0))), CHOOSE($AP$5,INDEX('DATA EUROPE'!$V$78:$V$195,MATCH($V187,'DATA EUROPE'!$Z$78:$Z$195,0)),INDEX('DATA EUROPE'!$X$78:$X$195,MATCH($V187,'DATA EUROPE'!$Z$78:$Z$195,0)))), "")</f>
        <v>1.9220704853051961E-3</v>
      </c>
      <c r="Y187" s="161">
        <f>IFERROR(CHOOSE($AP$7, CHOOSE($AP$5,INDEX('DATA EUROPE'!$G$78:$G$195,MATCH($V187,'DATA EUROPE'!$H$78:$H$195,0)),INDEX('DATA EUROPE'!$G$78:$G$195,MATCH($V187,'DATA EUROPE'!$H$78:$H$195,0))), CHOOSE($AP$5,INDEX('DATA EUROPE'!$Y$78:$Y$195,MATCH($V187,'DATA EUROPE'!$Z$78:$Z$195,0)),INDEX('DATA EUROPE'!$Y$78:$Y$195,MATCH($V187,'DATA EUROPE'!$Z$78:$Z$195,0)))), "")</f>
        <v>100.12224938875305</v>
      </c>
    </row>
    <row r="188" spans="6:25" x14ac:dyDescent="0.25">
      <c r="F188" s="140">
        <f t="shared" si="9"/>
        <v>4</v>
      </c>
      <c r="G188" s="140" t="str">
        <f>CHOOSE($AP$7, CHOOSE($AP$5, INDEX('DATA EUROPE'!$B$78:$B$100, MATCH(LARGE('DATA EUROPE'!$C$78:$C$100, $F205), 'DATA EUROPE'!$C$78:$C$100, 0)), INDEX('DATA EUROPE'!$B$78:$B$100, MATCH(LARGE('DATA EUROPE'!$E$78:$E$100, $F205), 'DATA EUROPE'!$E$78:$E$100, 0))),CHOOSE($AP$5, INDEX('DATA EUROPE'!$T$100:$T$122, MATCH(LARGE('DATA EUROPE'!$U$100:$U$122, $F220), 'DATA EUROPE'!$U$100:$U$122,0)), INDEX('DATA EUROPE'!$T$100:$T$122, MATCH(LARGE('DATA EUROPE'!$W$100:$W$122,$F220), 'DATA EUROPE'!$W$100:$W$122,0))))</f>
        <v>GB</v>
      </c>
      <c r="H188" s="140" t="str">
        <f>CHOOSE($AP$7, CHOOSE($AP$5,INDEX('DATA EUROPE'!$B$102:$B$122,MATCH(LARGE('DATA EUROPE'!$C$102:$C$122,$F205),'DATA EUROPE'!$C$102:$C$122,0)),INDEX('DATA EUROPE'!$B$102:$B$122,MATCH(LARGE('DATA EUROPE'!$E$102:$E$122,$F205),'DATA EUROPE'!$E$102:$E$122,0))), CHOOSE($AP$5, INDEX('DATA EUROPE'!$T$78:$T$98, MATCH(LARGE('DATA EUROPE'!$U$78:$U$98, $F220), 'DATA EUROPE'!$U$78:$U$98,0)), INDEX('DATA EUROPE'!$T$78:$T$98, MATCH(LARGE('DATA EUROPE'!$W$78:$W$98, $F220), 'DATA EUROPE'!$W$78:$W$98, 0))))</f>
        <v>AA</v>
      </c>
      <c r="I188" s="140" t="str">
        <f>CHOOSE($AP$7, CHOOSE($AP$5,INDEX('DATA EUROPE'!$B$124:$B$141,MATCH(LARGE('DATA EUROPE'!$C$124:$C$141,$F205),'DATA EUROPE'!$C$124:$C$141,0)),INDEX('DATA EUROPE'!$B$124:$B$141,MATCH(LARGE('DATA EUROPE'!$E$124:$E$141,$F205),'DATA EUROPE'!$E$124:$E$141,0))), CHOOSE($AP$5, INDEX('DATA EUROPE'!$T$124:$T$141, MATCH(LARGE('DATA EUROPE'!$U$124:$U$141, $F220), 'DATA EUROPE'!$U$124:$U$141,0)), INDEX('DATA EUROPE'!$T$124:$T$141, MATCH(LARGE('DATA EUROPE'!$W$124:$W$141, $F220), 'DATA EUROPE'!$W$124:$W$141,0))))</f>
        <v>AA</v>
      </c>
      <c r="J188" s="140" t="str">
        <f>CHOOSE($AP$7, CHOOSE($AP$5, INDEX('DATA EUROPE'!$B$143:$B$159, MATCH(LARGE('DATA EUROPE'!$C$143:$C$159, $F205), 'DATA EUROPE'!$C$143:$C$159,0)), INDEX('DATA EUROPE'!$B$143:$B$159, MATCH(LARGE('DATA EUROPE'!$E$143:$E$159,  $F205), 'DATA EUROPE'!$E$143:$E$159, 0))), CHOOSE($AP$5, INDEX('DATA EUROPE'!$T$153:$T$169, MATCH(LARGE('DATA EUROPE'!$U$153:$U$169, $F220), 'DATA EUROPE'!$U$153:$U$169,0)), INDEX('DATA EUROPE'!$T$153:$T$169, MATCH(LARGE('DATA EUROPE'!$W$153:$W$169, $F220), 'DATA EUROPE'!$W$153:$W$169,0))))</f>
        <v>AA</v>
      </c>
      <c r="K188" s="140" t="str">
        <f>CHOOSE($AP$7, IFERROR(CHOOSE($AP$5, INDEX('DATA EUROPE'!$B$161:$B$169, MATCH(LARGE('DATA EUROPE'!$C$161:$C$169,$F205), 'DATA EUROPE'!$C$161:$C$169,0)), INDEX('DATA EUROPE'!$B$161:$B$169, MATCH(LARGE('DATA EUROPE'!$E$161:$E$169, $F205), 'DATA EUROPE'!$E$161:$E$169,0))), ""), IFERROR(CHOOSE($AP$5, INDEX('DATA EUROPE'!$T$143:$T$151, MATCH(LARGE('DATA EUROPE'!$U$143:$U$151, $F220), 'DATA EUROPE'!$U$143:$U$151,0)), INDEX('DATA EUROPE'!$T$143:$T$151, MATCH(LARGE('DATA EUROPE'!$W$143:$W$151, $F220), 'DATA EUROPE'!$W$143:$W$151,0))),""))</f>
        <v>GC</v>
      </c>
      <c r="L188" s="140" t="str">
        <f>CHOOSE($AP$7, IFERROR(CHOOSE($AP$5, INDEX('DATA EUROPE'!$B$171:$B$183, MATCH(LARGE('DATA EUROPE'!$C$171:$C$183, $F205), 'DATA EUROPE'!$C$171:$C$183,0)), INDEX('DATA EUROPE'!$B$171:$B$183, MATCH(LARGE('DATA EUROPE'!$E$171:$E$183, $F205), 'DATA EUROPE'!$E$171:$E$183,0))), ""), IFERROR(CHOOSE($AP$5, INDEX('DATA EUROPE'!$T$171:$T$183, MATCH(LARGE('DATA EUROPE'!$U$171:$U$183, $F220), 'DATA EUROPE'!$U$171:$U$183,0)), INDEX('DATA EUROPE'!$T$171:$T$183, MATCH(LARGE('DATA EUROPE'!$W$171:$W$183, $F220), 'DATA EUROPE'!$W$171:$W$183,0))), ""))</f>
        <v>CD</v>
      </c>
      <c r="M188" s="140" t="str">
        <f>CHOOSE($AP$7, IFERROR(CHOOSE($AP$5, INDEX('DATA EUROPE'!$B$185:$B$191, MATCH(LARGE('DATA EUROPE'!$C$185:$C$191, $F205), 'DATA EUROPE'!$C$185:$C$191,0)), INDEX('DATA EUROPE'!$B$185:$B$191, MATCH(LARGE('DATA EUROPE'!$E$185:$E$191, $F205), 'DATA EUROPE'!$E$185:$E$191,0))), ""), IFERROR(CHOOSE($AP$5, INDEX('DATA EUROPE'!$T$185:$T$191, MATCH(LARGE('DATA EUROPE'!$U$185:$U$191, $F220), 'DATA EUROPE'!$U$185:$U$191,0)), INDEX('DATA EUROPE'!$T$185:$T$191, MATCH(LARGE('DATA EUROPE'!$W$185:$W$191, $F220), 'DATA EUROPE'!$W$185:$W$191, 0))), ""))</f>
        <v>AH</v>
      </c>
      <c r="N188" s="140" t="str">
        <f>CHOOSE($AP$7, IFERROR(CHOOSE($AP$5, INDEX('DATA EUROPE'!$B$193:$B$194, MATCH(LARGE('DATA EUROPE'!$C$193:$C$194, $F205), 'DATA EUROPE'!$C$193:$C$194,0)), INDEX('DATA EUROPE'!$B$193:$B$194, MATCH(LARGE('DATA EUROPE'!$E$193:$E$194, $F205), 'DATA EUROPE'!$E$193:$E$194, 0))), ""), IFERROR(CHOOSE($AP$5, INDEX('DATA EUROPE'!$T$193:$T$194, MATCH(LARGE('DATA EUROPE'!$U$193:$U$194, $F220), 'DATA EUROPE'!$U$193:$U$194, 0)), INDEX('DATA EUROPE'!$T$193:$T$194, MATCH(LARGE('DATA EUROPE'!$W$193:$W$194, $F220), 'DATA EUROPE'!$W$193:$W$194, 0))),""))</f>
        <v/>
      </c>
      <c r="S188" s="140">
        <f t="shared" si="7"/>
        <v>9</v>
      </c>
      <c r="T188" s="140" t="str" cm="1">
        <f t="array" ref="T188">IFERROR(INDEX($G162:$N162,$AP$6), "")</f>
        <v>IA</v>
      </c>
      <c r="U188" s="140" t="str" cm="1">
        <f t="array" ref="U188">INDEX($H$16:$H$23,$AP$6)</f>
        <v>ROME</v>
      </c>
      <c r="V188" s="140" t="str">
        <f t="shared" si="8"/>
        <v>ROMEIA</v>
      </c>
      <c r="W188" s="194" t="str">
        <f>IFERROR(CHOOSE($AP$7, CHOOSE($AP$5, TEXT(INDEX('DATA EUROPE'!$C$78:$C$195,MATCH($V188,'DATA EUROPE'!$H$78:$H$195,0)), "€ #.##0"), TEXT(INDEX('DATA EUROPE'!$E$78:$E$195,MATCH($V188,'DATA EUROPE'!$H$78:$H$195,0)),"€ #.##0")), CHOOSE($AP$5,INDEX('DATA EUROPE'!$U$78:$U$195,MATCH($V188,'DATA EUROPE'!$Z$78:$Z$195,0)),INDEX('DATA EUROPE'!$W$78:$W$195,MATCH($V188,'DATA EUROPE'!$Z$78:$Z$195,0)))), "")</f>
        <v>€ 20</v>
      </c>
      <c r="X188" s="84">
        <f>IFERROR(CHOOSE($AP$7, CHOOSE($AP$5,INDEX('DATA EUROPE'!$D$78:$D$194,MATCH($V188,'DATA EUROPE'!$H$78:$H$195,0)),INDEX('DATA EUROPE'!$F$78:$F$194,MATCH($V188,'DATA EUROPE'!$H$78:$H$195,0))), CHOOSE($AP$5,INDEX('DATA EUROPE'!$V$78:$V$195,MATCH($V188,'DATA EUROPE'!$Z$78:$Z$195,0)),INDEX('DATA EUROPE'!$X$78:$X$195,MATCH($V188,'DATA EUROPE'!$Z$78:$Z$195,0)))), "")</f>
        <v>4.6937008188161081E-5</v>
      </c>
      <c r="Y188" s="161" t="str">
        <f>IFERROR(CHOOSE($AP$7, CHOOSE($AP$5,INDEX('DATA EUROPE'!$G$78:$G$195,MATCH($V188,'DATA EUROPE'!$H$78:$H$195,0)),INDEX('DATA EUROPE'!$G$78:$G$195,MATCH($V188,'DATA EUROPE'!$H$78:$H$195,0))), CHOOSE($AP$5,INDEX('DATA EUROPE'!$Y$78:$Y$195,MATCH($V188,'DATA EUROPE'!$Z$78:$Z$195,0)),INDEX('DATA EUROPE'!$Y$78:$Y$195,MATCH($V188,'DATA EUROPE'!$Z$78:$Z$195,0)))), "")</f>
        <v/>
      </c>
    </row>
    <row r="189" spans="6:25" x14ac:dyDescent="0.25">
      <c r="F189" s="140">
        <f t="shared" si="9"/>
        <v>5</v>
      </c>
      <c r="G189" s="140" t="str">
        <f>CHOOSE($AP$7, CHOOSE($AP$5, INDEX('DATA EUROPE'!$B$78:$B$100, MATCH(LARGE('DATA EUROPE'!$C$78:$C$100, $F206), 'DATA EUROPE'!$C$78:$C$100, 0)), INDEX('DATA EUROPE'!$B$78:$B$100, MATCH(LARGE('DATA EUROPE'!$E$78:$E$100, $F206), 'DATA EUROPE'!$E$78:$E$100, 0))),CHOOSE($AP$5, INDEX('DATA EUROPE'!$T$100:$T$122, MATCH(LARGE('DATA EUROPE'!$U$100:$U$122, $F221), 'DATA EUROPE'!$U$100:$U$122,0)), INDEX('DATA EUROPE'!$T$100:$T$122, MATCH(LARGE('DATA EUROPE'!$W$100:$W$122,$F221), 'DATA EUROPE'!$W$100:$W$122,0))))</f>
        <v>AA</v>
      </c>
      <c r="H189" s="140" t="str">
        <f>CHOOSE($AP$7, CHOOSE($AP$5,INDEX('DATA EUROPE'!$B$102:$B$122,MATCH(LARGE('DATA EUROPE'!$C$102:$C$122,$F206),'DATA EUROPE'!$C$102:$C$122,0)),INDEX('DATA EUROPE'!$B$102:$B$122,MATCH(LARGE('DATA EUROPE'!$E$102:$E$122,$F206),'DATA EUROPE'!$E$102:$E$122,0))), CHOOSE($AP$5, INDEX('DATA EUROPE'!$T$78:$T$98, MATCH(LARGE('DATA EUROPE'!$U$78:$U$98, $F221), 'DATA EUROPE'!$U$78:$U$98,0)), INDEX('DATA EUROPE'!$T$78:$T$98, MATCH(LARGE('DATA EUROPE'!$W$78:$W$98, $F221), 'DATA EUROPE'!$W$78:$W$98, 0))))</f>
        <v>AE</v>
      </c>
      <c r="I189" s="140" t="str">
        <f>CHOOSE($AP$7, CHOOSE($AP$5,INDEX('DATA EUROPE'!$B$124:$B$141,MATCH(LARGE('DATA EUROPE'!$C$124:$C$141,$F206),'DATA EUROPE'!$C$124:$C$141,0)),INDEX('DATA EUROPE'!$B$124:$B$141,MATCH(LARGE('DATA EUROPE'!$E$124:$E$141,$F206),'DATA EUROPE'!$E$124:$E$141,0))), CHOOSE($AP$5, INDEX('DATA EUROPE'!$T$124:$T$141, MATCH(LARGE('DATA EUROPE'!$U$124:$U$141, $F221), 'DATA EUROPE'!$U$124:$U$141,0)), INDEX('DATA EUROPE'!$T$124:$T$141, MATCH(LARGE('DATA EUROPE'!$W$124:$W$141, $F221), 'DATA EUROPE'!$W$124:$W$141,0))))</f>
        <v>GC</v>
      </c>
      <c r="J189" s="140" t="str">
        <f>CHOOSE($AP$7, CHOOSE($AP$5, INDEX('DATA EUROPE'!$B$143:$B$159, MATCH(LARGE('DATA EUROPE'!$C$143:$C$159, $F206), 'DATA EUROPE'!$C$143:$C$159,0)), INDEX('DATA EUROPE'!$B$143:$B$159, MATCH(LARGE('DATA EUROPE'!$E$143:$E$159,  $F206), 'DATA EUROPE'!$E$143:$E$159, 0))), CHOOSE($AP$5, INDEX('DATA EUROPE'!$T$153:$T$169, MATCH(LARGE('DATA EUROPE'!$U$153:$U$169, $F221), 'DATA EUROPE'!$U$153:$U$169,0)), INDEX('DATA EUROPE'!$T$153:$T$169, MATCH(LARGE('DATA EUROPE'!$W$153:$W$169, $F221), 'DATA EUROPE'!$W$153:$W$169,0))))</f>
        <v>CD</v>
      </c>
      <c r="K189" s="140" t="str">
        <f>CHOOSE($AP$7, IFERROR(CHOOSE($AP$5, INDEX('DATA EUROPE'!$B$161:$B$169, MATCH(LARGE('DATA EUROPE'!$C$161:$C$169,$F206), 'DATA EUROPE'!$C$161:$C$169,0)), INDEX('DATA EUROPE'!$B$161:$B$169, MATCH(LARGE('DATA EUROPE'!$E$161:$E$169, $F206), 'DATA EUROPE'!$E$161:$E$169,0))), ""), IFERROR(CHOOSE($AP$5, INDEX('DATA EUROPE'!$T$143:$T$151, MATCH(LARGE('DATA EUROPE'!$U$143:$U$151, $F221), 'DATA EUROPE'!$U$143:$U$151,0)), INDEX('DATA EUROPE'!$T$143:$T$151, MATCH(LARGE('DATA EUROPE'!$W$143:$W$151, $F221), 'DATA EUROPE'!$W$143:$W$151,0))),""))</f>
        <v>AB</v>
      </c>
      <c r="L189" s="140" t="str">
        <f>CHOOSE($AP$7, IFERROR(CHOOSE($AP$5, INDEX('DATA EUROPE'!$B$171:$B$183, MATCH(LARGE('DATA EUROPE'!$C$171:$C$183, $F206), 'DATA EUROPE'!$C$171:$C$183,0)), INDEX('DATA EUROPE'!$B$171:$B$183, MATCH(LARGE('DATA EUROPE'!$E$171:$E$183, $F206), 'DATA EUROPE'!$E$171:$E$183,0))), ""), IFERROR(CHOOSE($AP$5, INDEX('DATA EUROPE'!$T$171:$T$183, MATCH(LARGE('DATA EUROPE'!$U$171:$U$183, $F221), 'DATA EUROPE'!$U$171:$U$183,0)), INDEX('DATA EUROPE'!$T$171:$T$183, MATCH(LARGE('DATA EUROPE'!$W$171:$W$183, $F221), 'DATA EUROPE'!$W$171:$W$183,0))), ""))</f>
        <v>AA</v>
      </c>
      <c r="M189" s="140" t="str">
        <f>CHOOSE($AP$7, IFERROR(CHOOSE($AP$5, INDEX('DATA EUROPE'!$B$185:$B$191, MATCH(LARGE('DATA EUROPE'!$C$185:$C$191, $F206), 'DATA EUROPE'!$C$185:$C$191,0)), INDEX('DATA EUROPE'!$B$185:$B$191, MATCH(LARGE('DATA EUROPE'!$E$185:$E$191, $F206), 'DATA EUROPE'!$E$185:$E$191,0))), ""), IFERROR(CHOOSE($AP$5, INDEX('DATA EUROPE'!$T$185:$T$191, MATCH(LARGE('DATA EUROPE'!$U$185:$U$191, $F221), 'DATA EUROPE'!$U$185:$U$191,0)), INDEX('DATA EUROPE'!$T$185:$T$191, MATCH(LARGE('DATA EUROPE'!$W$185:$W$191, $F221), 'DATA EUROPE'!$W$185:$W$191, 0))), ""))</f>
        <v>CD</v>
      </c>
      <c r="N189" s="140" t="str">
        <f>CHOOSE($AP$7, IFERROR(CHOOSE($AP$5, INDEX('DATA EUROPE'!$B$193:$B$194, MATCH(LARGE('DATA EUROPE'!$C$193:$C$194, $F206), 'DATA EUROPE'!$C$193:$C$194,0)), INDEX('DATA EUROPE'!$B$193:$B$194, MATCH(LARGE('DATA EUROPE'!$E$193:$E$194, $F206), 'DATA EUROPE'!$E$193:$E$194, 0))), ""), IFERROR(CHOOSE($AP$5, INDEX('DATA EUROPE'!$T$193:$T$194, MATCH(LARGE('DATA EUROPE'!$U$193:$U$194, $F221), 'DATA EUROPE'!$U$193:$U$194, 0)), INDEX('DATA EUROPE'!$T$193:$T$194, MATCH(LARGE('DATA EUROPE'!$W$193:$W$194, $F221), 'DATA EUROPE'!$W$193:$W$194, 0))),""))</f>
        <v/>
      </c>
      <c r="S189" s="140">
        <f t="shared" si="7"/>
        <v>10</v>
      </c>
      <c r="T189" s="140" cm="1">
        <f t="array" ref="T189">IFERROR(INDEX($G163:$N163,$AP$6), "")</f>
        <v>0</v>
      </c>
      <c r="U189" s="140" t="str" cm="1">
        <f t="array" ref="U189">INDEX($H$16:$H$23,$AP$6)</f>
        <v>ROME</v>
      </c>
      <c r="V189" s="140" t="str">
        <f t="shared" si="8"/>
        <v>ROME0</v>
      </c>
      <c r="W189" s="194" t="str">
        <f>IFERROR(CHOOSE($AP$7, CHOOSE($AP$5, TEXT(INDEX('DATA EUROPE'!$C$78:$C$195,MATCH($V189,'DATA EUROPE'!$H$78:$H$195,0)), "€ #.##0"), TEXT(INDEX('DATA EUROPE'!$E$78:$E$195,MATCH($V189,'DATA EUROPE'!$H$78:$H$195,0)),"€ #.##0")), CHOOSE($AP$5,INDEX('DATA EUROPE'!$U$78:$U$195,MATCH($V189,'DATA EUROPE'!$Z$78:$Z$195,0)),INDEX('DATA EUROPE'!$W$78:$W$195,MATCH($V189,'DATA EUROPE'!$Z$78:$Z$195,0)))), "")</f>
        <v/>
      </c>
      <c r="X189" s="84" t="str">
        <f>IFERROR(CHOOSE($AP$7, CHOOSE($AP$5,INDEX('DATA EUROPE'!$D$78:$D$194,MATCH($V189,'DATA EUROPE'!$H$78:$H$195,0)),INDEX('DATA EUROPE'!$F$78:$F$194,MATCH($V189,'DATA EUROPE'!$H$78:$H$195,0))), CHOOSE($AP$5,INDEX('DATA EUROPE'!$V$78:$V$195,MATCH($V189,'DATA EUROPE'!$Z$78:$Z$195,0)),INDEX('DATA EUROPE'!$X$78:$X$195,MATCH($V189,'DATA EUROPE'!$Z$78:$Z$195,0)))), "")</f>
        <v/>
      </c>
      <c r="Y189" s="161" t="str">
        <f>IFERROR(CHOOSE($AP$7, CHOOSE($AP$5,INDEX('DATA EUROPE'!$G$78:$G$195,MATCH($V189,'DATA EUROPE'!$H$78:$H$195,0)),INDEX('DATA EUROPE'!$G$78:$G$195,MATCH($V189,'DATA EUROPE'!$H$78:$H$195,0))), CHOOSE($AP$5,INDEX('DATA EUROPE'!$Y$78:$Y$195,MATCH($V189,'DATA EUROPE'!$Z$78:$Z$195,0)),INDEX('DATA EUROPE'!$Y$78:$Y$195,MATCH($V189,'DATA EUROPE'!$Z$78:$Z$195,0)))), "")</f>
        <v/>
      </c>
    </row>
    <row r="190" spans="6:25" x14ac:dyDescent="0.25">
      <c r="F190" s="140">
        <f t="shared" si="9"/>
        <v>6</v>
      </c>
      <c r="G190" s="140" t="str">
        <f>CHOOSE($AP$7, CHOOSE($AP$5, INDEX('DATA EUROPE'!$B$78:$B$100, MATCH(LARGE('DATA EUROPE'!$C$78:$C$100, $F207), 'DATA EUROPE'!$C$78:$C$100, 0)), INDEX('DATA EUROPE'!$B$78:$B$100, MATCH(LARGE('DATA EUROPE'!$E$78:$E$100, $F207), 'DATA EUROPE'!$E$78:$E$100, 0))),CHOOSE($AP$5, INDEX('DATA EUROPE'!$T$100:$T$122, MATCH(LARGE('DATA EUROPE'!$U$100:$U$122, $F222), 'DATA EUROPE'!$U$100:$U$122,0)), INDEX('DATA EUROPE'!$T$100:$T$122, MATCH(LARGE('DATA EUROPE'!$W$100:$W$122,$F222), 'DATA EUROPE'!$W$100:$W$122,0))))</f>
        <v>AH</v>
      </c>
      <c r="H190" s="140" t="str">
        <f>CHOOSE($AP$7, CHOOSE($AP$5,INDEX('DATA EUROPE'!$B$102:$B$122,MATCH(LARGE('DATA EUROPE'!$C$102:$C$122,$F207),'DATA EUROPE'!$C$102:$C$122,0)),INDEX('DATA EUROPE'!$B$102:$B$122,MATCH(LARGE('DATA EUROPE'!$E$102:$E$122,$F207),'DATA EUROPE'!$E$102:$E$122,0))), CHOOSE($AP$5, INDEX('DATA EUROPE'!$T$78:$T$98, MATCH(LARGE('DATA EUROPE'!$U$78:$U$98, $F222), 'DATA EUROPE'!$U$78:$U$98,0)), INDEX('DATA EUROPE'!$T$78:$T$98, MATCH(LARGE('DATA EUROPE'!$W$78:$W$98, $F222), 'DATA EUROPE'!$W$78:$W$98, 0))))</f>
        <v>CD</v>
      </c>
      <c r="I190" s="140" t="str">
        <f>CHOOSE($AP$7, CHOOSE($AP$5,INDEX('DATA EUROPE'!$B$124:$B$141,MATCH(LARGE('DATA EUROPE'!$C$124:$C$141,$F207),'DATA EUROPE'!$C$124:$C$141,0)),INDEX('DATA EUROPE'!$B$124:$B$141,MATCH(LARGE('DATA EUROPE'!$E$124:$E$141,$F207),'DATA EUROPE'!$E$124:$E$141,0))), CHOOSE($AP$5, INDEX('DATA EUROPE'!$T$124:$T$141, MATCH(LARGE('DATA EUROPE'!$U$124:$U$141, $F222), 'DATA EUROPE'!$U$124:$U$141,0)), INDEX('DATA EUROPE'!$T$124:$T$141, MATCH(LARGE('DATA EUROPE'!$W$124:$W$141, $F222), 'DATA EUROPE'!$W$124:$W$141,0))))</f>
        <v>HG</v>
      </c>
      <c r="J190" s="140" t="str">
        <f>CHOOSE($AP$7, CHOOSE($AP$5, INDEX('DATA EUROPE'!$B$143:$B$159, MATCH(LARGE('DATA EUROPE'!$C$143:$C$159, $F207), 'DATA EUROPE'!$C$143:$C$159,0)), INDEX('DATA EUROPE'!$B$143:$B$159, MATCH(LARGE('DATA EUROPE'!$E$143:$E$159,  $F207), 'DATA EUROPE'!$E$143:$E$159, 0))), CHOOSE($AP$5, INDEX('DATA EUROPE'!$T$153:$T$169, MATCH(LARGE('DATA EUROPE'!$U$153:$U$169, $F222), 'DATA EUROPE'!$U$153:$U$169,0)), INDEX('DATA EUROPE'!$T$153:$T$169, MATCH(LARGE('DATA EUROPE'!$W$153:$W$169, $F222), 'DATA EUROPE'!$W$153:$W$169,0))))</f>
        <v>AH</v>
      </c>
      <c r="K190" s="140" t="str">
        <f>CHOOSE($AP$7, IFERROR(CHOOSE($AP$5, INDEX('DATA EUROPE'!$B$161:$B$169, MATCH(LARGE('DATA EUROPE'!$C$161:$C$169,$F207), 'DATA EUROPE'!$C$161:$C$169,0)), INDEX('DATA EUROPE'!$B$161:$B$169, MATCH(LARGE('DATA EUROPE'!$E$161:$E$169, $F207), 'DATA EUROPE'!$E$161:$E$169,0))), ""), IFERROR(CHOOSE($AP$5, INDEX('DATA EUROPE'!$T$143:$T$151, MATCH(LARGE('DATA EUROPE'!$U$143:$U$151, $F222), 'DATA EUROPE'!$U$143:$U$151,0)), INDEX('DATA EUROPE'!$T$143:$T$151, MATCH(LARGE('DATA EUROPE'!$W$143:$W$151, $F222), 'DATA EUROPE'!$W$143:$W$151,0))),""))</f>
        <v>AH</v>
      </c>
      <c r="L190" s="140" t="str">
        <f>CHOOSE($AP$7, IFERROR(CHOOSE($AP$5, INDEX('DATA EUROPE'!$B$171:$B$183, MATCH(LARGE('DATA EUROPE'!$C$171:$C$183, $F207), 'DATA EUROPE'!$C$171:$C$183,0)), INDEX('DATA EUROPE'!$B$171:$B$183, MATCH(LARGE('DATA EUROPE'!$E$171:$E$183, $F207), 'DATA EUROPE'!$E$171:$E$183,0))), ""), IFERROR(CHOOSE($AP$5, INDEX('DATA EUROPE'!$T$171:$T$183, MATCH(LARGE('DATA EUROPE'!$U$171:$U$183, $F222), 'DATA EUROPE'!$U$171:$U$183,0)), INDEX('DATA EUROPE'!$T$171:$T$183, MATCH(LARGE('DATA EUROPE'!$W$171:$W$183, $F222), 'DATA EUROPE'!$W$171:$W$183,0))), ""))</f>
        <v>AD</v>
      </c>
      <c r="M190" s="140" t="str">
        <f>CHOOSE($AP$7, IFERROR(CHOOSE($AP$5, INDEX('DATA EUROPE'!$B$185:$B$191, MATCH(LARGE('DATA EUROPE'!$C$185:$C$191, $F207), 'DATA EUROPE'!$C$185:$C$191,0)), INDEX('DATA EUROPE'!$B$185:$B$191, MATCH(LARGE('DATA EUROPE'!$E$185:$E$191, $F207), 'DATA EUROPE'!$E$185:$E$191,0))), ""), IFERROR(CHOOSE($AP$5, INDEX('DATA EUROPE'!$T$185:$T$191, MATCH(LARGE('DATA EUROPE'!$U$185:$U$191, $F222), 'DATA EUROPE'!$U$185:$U$191,0)), INDEX('DATA EUROPE'!$T$185:$T$191, MATCH(LARGE('DATA EUROPE'!$W$185:$W$191, $F222), 'DATA EUROPE'!$W$185:$W$191, 0))), ""))</f>
        <v>KB</v>
      </c>
      <c r="N190" s="140" t="str">
        <f>CHOOSE($AP$7, IFERROR(CHOOSE($AP$5, INDEX('DATA EUROPE'!$B$193:$B$194, MATCH(LARGE('DATA EUROPE'!$C$193:$C$194, $F207), 'DATA EUROPE'!$C$193:$C$194,0)), INDEX('DATA EUROPE'!$B$193:$B$194, MATCH(LARGE('DATA EUROPE'!$E$193:$E$194, $F207), 'DATA EUROPE'!$E$193:$E$194, 0))), ""), IFERROR(CHOOSE($AP$5, INDEX('DATA EUROPE'!$T$193:$T$194, MATCH(LARGE('DATA EUROPE'!$U$193:$U$194, $F222), 'DATA EUROPE'!$U$193:$U$194, 0)), INDEX('DATA EUROPE'!$T$193:$T$194, MATCH(LARGE('DATA EUROPE'!$W$193:$W$194, $F222), 'DATA EUROPE'!$W$193:$W$194, 0))),""))</f>
        <v/>
      </c>
    </row>
    <row r="191" spans="6:25" x14ac:dyDescent="0.25">
      <c r="F191" s="140">
        <f t="shared" si="9"/>
        <v>7</v>
      </c>
      <c r="G191" s="140" t="str">
        <f>CHOOSE($AP$7, CHOOSE($AP$5, INDEX('DATA EUROPE'!$B$78:$B$100, MATCH(LARGE('DATA EUROPE'!$C$78:$C$100, $F208), 'DATA EUROPE'!$C$78:$C$100, 0)), INDEX('DATA EUROPE'!$B$78:$B$100, MATCH(LARGE('DATA EUROPE'!$E$78:$E$100, $F208), 'DATA EUROPE'!$E$78:$E$100, 0))),CHOOSE($AP$5, INDEX('DATA EUROPE'!$T$100:$T$122, MATCH(LARGE('DATA EUROPE'!$U$100:$U$122, $F223), 'DATA EUROPE'!$U$100:$U$122,0)), INDEX('DATA EUROPE'!$T$100:$T$122, MATCH(LARGE('DATA EUROPE'!$W$100:$W$122,$F223), 'DATA EUROPE'!$W$100:$W$122,0))))</f>
        <v>GG</v>
      </c>
      <c r="H191" s="140" t="str">
        <f>CHOOSE($AP$7, CHOOSE($AP$5,INDEX('DATA EUROPE'!$B$102:$B$122,MATCH(LARGE('DATA EUROPE'!$C$102:$C$122,$F208),'DATA EUROPE'!$C$102:$C$122,0)),INDEX('DATA EUROPE'!$B$102:$B$122,MATCH(LARGE('DATA EUROPE'!$E$102:$E$122,$F208),'DATA EUROPE'!$E$102:$E$122,0))), CHOOSE($AP$5, INDEX('DATA EUROPE'!$T$78:$T$98, MATCH(LARGE('DATA EUROPE'!$U$78:$U$98, $F223), 'DATA EUROPE'!$U$78:$U$98,0)), INDEX('DATA EUROPE'!$T$78:$T$98, MATCH(LARGE('DATA EUROPE'!$W$78:$W$98, $F223), 'DATA EUROPE'!$W$78:$W$98, 0))))</f>
        <v>AH</v>
      </c>
      <c r="I191" s="140" t="str">
        <f>CHOOSE($AP$7, CHOOSE($AP$5,INDEX('DATA EUROPE'!$B$124:$B$141,MATCH(LARGE('DATA EUROPE'!$C$124:$C$141,$F208),'DATA EUROPE'!$C$124:$C$141,0)),INDEX('DATA EUROPE'!$B$124:$B$141,MATCH(LARGE('DATA EUROPE'!$E$124:$E$141,$F208),'DATA EUROPE'!$E$124:$E$141,0))), CHOOSE($AP$5, INDEX('DATA EUROPE'!$T$124:$T$141, MATCH(LARGE('DATA EUROPE'!$U$124:$U$141, $F223), 'DATA EUROPE'!$U$124:$U$141,0)), INDEX('DATA EUROPE'!$T$124:$T$141, MATCH(LARGE('DATA EUROPE'!$W$124:$W$141, $F223), 'DATA EUROPE'!$W$124:$W$141,0))))</f>
        <v>AH</v>
      </c>
      <c r="J191" s="140" t="str">
        <f>CHOOSE($AP$7, CHOOSE($AP$5, INDEX('DATA EUROPE'!$B$143:$B$159, MATCH(LARGE('DATA EUROPE'!$C$143:$C$159, $F208), 'DATA EUROPE'!$C$143:$C$159,0)), INDEX('DATA EUROPE'!$B$143:$B$159, MATCH(LARGE('DATA EUROPE'!$E$143:$E$159,  $F208), 'DATA EUROPE'!$E$143:$E$159, 0))), CHOOSE($AP$5, INDEX('DATA EUROPE'!$T$153:$T$169, MATCH(LARGE('DATA EUROPE'!$U$153:$U$169, $F223), 'DATA EUROPE'!$U$153:$U$169,0)), INDEX('DATA EUROPE'!$T$153:$T$169, MATCH(LARGE('DATA EUROPE'!$W$153:$W$169, $F223), 'DATA EUROPE'!$W$153:$W$169,0))))</f>
        <v>HE</v>
      </c>
      <c r="K191" s="140" t="str">
        <f>CHOOSE($AP$7, IFERROR(CHOOSE($AP$5, INDEX('DATA EUROPE'!$B$161:$B$169, MATCH(LARGE('DATA EUROPE'!$C$161:$C$169,$F208), 'DATA EUROPE'!$C$161:$C$169,0)), INDEX('DATA EUROPE'!$B$161:$B$169, MATCH(LARGE('DATA EUROPE'!$E$161:$E$169, $F208), 'DATA EUROPE'!$E$161:$E$169,0))), ""), IFERROR(CHOOSE($AP$5, INDEX('DATA EUROPE'!$T$143:$T$151, MATCH(LARGE('DATA EUROPE'!$U$143:$U$151, $F223), 'DATA EUROPE'!$U$143:$U$151,0)), INDEX('DATA EUROPE'!$T$143:$T$151, MATCH(LARGE('DATA EUROPE'!$W$143:$W$151, $F223), 'DATA EUROPE'!$W$143:$W$151,0))),""))</f>
        <v>AD</v>
      </c>
      <c r="L191" s="140" t="str">
        <f>CHOOSE($AP$7, IFERROR(CHOOSE($AP$5, INDEX('DATA EUROPE'!$B$171:$B$183, MATCH(LARGE('DATA EUROPE'!$C$171:$C$183, $F208), 'DATA EUROPE'!$C$171:$C$183,0)), INDEX('DATA EUROPE'!$B$171:$B$183, MATCH(LARGE('DATA EUROPE'!$E$171:$E$183, $F208), 'DATA EUROPE'!$E$171:$E$183,0))), ""), IFERROR(CHOOSE($AP$5, INDEX('DATA EUROPE'!$T$171:$T$183, MATCH(LARGE('DATA EUROPE'!$U$171:$U$183, $F223), 'DATA EUROPE'!$U$171:$U$183,0)), INDEX('DATA EUROPE'!$T$171:$T$183, MATCH(LARGE('DATA EUROPE'!$W$171:$W$183, $F223), 'DATA EUROPE'!$W$171:$W$183,0))), ""))</f>
        <v>GI</v>
      </c>
      <c r="M191" s="140" t="str">
        <f>CHOOSE($AP$7, IFERROR(CHOOSE($AP$5, INDEX('DATA EUROPE'!$B$185:$B$191, MATCH(LARGE('DATA EUROPE'!$C$185:$C$191, $F208), 'DATA EUROPE'!$C$185:$C$191,0)), INDEX('DATA EUROPE'!$B$185:$B$191, MATCH(LARGE('DATA EUROPE'!$E$185:$E$191, $F208), 'DATA EUROPE'!$E$185:$E$191,0))), ""), IFERROR(CHOOSE($AP$5, INDEX('DATA EUROPE'!$T$185:$T$191, MATCH(LARGE('DATA EUROPE'!$U$185:$U$191, $F223), 'DATA EUROPE'!$U$185:$U$191,0)), INDEX('DATA EUROPE'!$T$185:$T$191, MATCH(LARGE('DATA EUROPE'!$W$185:$W$191, $F223), 'DATA EUROPE'!$W$185:$W$191, 0))), ""))</f>
        <v>BH</v>
      </c>
      <c r="N191" s="140" t="str">
        <f>CHOOSE($AP$7, IFERROR(CHOOSE($AP$5, INDEX('DATA EUROPE'!$B$193:$B$194, MATCH(LARGE('DATA EUROPE'!$C$193:$C$194, $F208), 'DATA EUROPE'!$C$193:$C$194,0)), INDEX('DATA EUROPE'!$B$193:$B$194, MATCH(LARGE('DATA EUROPE'!$E$193:$E$194, $F208), 'DATA EUROPE'!$E$193:$E$194, 0))), ""), IFERROR(CHOOSE($AP$5, INDEX('DATA EUROPE'!$T$193:$T$194, MATCH(LARGE('DATA EUROPE'!$U$193:$U$194, $F223), 'DATA EUROPE'!$U$193:$U$194, 0)), INDEX('DATA EUROPE'!$T$193:$T$194, MATCH(LARGE('DATA EUROPE'!$W$193:$W$194, $F223), 'DATA EUROPE'!$W$193:$W$194, 0))),""))</f>
        <v/>
      </c>
    </row>
    <row r="192" spans="6:25" x14ac:dyDescent="0.25">
      <c r="F192" s="140">
        <f t="shared" si="9"/>
        <v>8</v>
      </c>
      <c r="G192" s="140" t="str">
        <f>CHOOSE($AP$7, CHOOSE($AP$5, INDEX('DATA EUROPE'!$B$78:$B$100, MATCH(LARGE('DATA EUROPE'!$C$78:$C$100, $F209), 'DATA EUROPE'!$C$78:$C$100, 0)), INDEX('DATA EUROPE'!$B$78:$B$100, MATCH(LARGE('DATA EUROPE'!$E$78:$E$100, $F209), 'DATA EUROPE'!$E$78:$E$100, 0))),CHOOSE($AP$5, INDEX('DATA EUROPE'!$T$100:$T$122, MATCH(LARGE('DATA EUROPE'!$U$100:$U$122, $F224), 'DATA EUROPE'!$U$100:$U$122,0)), INDEX('DATA EUROPE'!$T$100:$T$122, MATCH(LARGE('DATA EUROPE'!$W$100:$W$122,$F224), 'DATA EUROPE'!$W$100:$W$122,0))))</f>
        <v>GI</v>
      </c>
      <c r="H192" s="140" t="str">
        <f>CHOOSE($AP$7, CHOOSE($AP$5,INDEX('DATA EUROPE'!$B$102:$B$122,MATCH(LARGE('DATA EUROPE'!$C$102:$C$122,$F209),'DATA EUROPE'!$C$102:$C$122,0)),INDEX('DATA EUROPE'!$B$102:$B$122,MATCH(LARGE('DATA EUROPE'!$E$102:$E$122,$F209),'DATA EUROPE'!$E$102:$E$122,0))), CHOOSE($AP$5, INDEX('DATA EUROPE'!$T$78:$T$98, MATCH(LARGE('DATA EUROPE'!$U$78:$U$98, $F224), 'DATA EUROPE'!$U$78:$U$98,0)), INDEX('DATA EUROPE'!$T$78:$T$98, MATCH(LARGE('DATA EUROPE'!$W$78:$W$98, $F224), 'DATA EUROPE'!$W$78:$W$98, 0))))</f>
        <v>AC</v>
      </c>
      <c r="I192" s="140" t="str">
        <f>CHOOSE($AP$7, CHOOSE($AP$5,INDEX('DATA EUROPE'!$B$124:$B$141,MATCH(LARGE('DATA EUROPE'!$C$124:$C$141,$F209),'DATA EUROPE'!$C$124:$C$141,0)),INDEX('DATA EUROPE'!$B$124:$B$141,MATCH(LARGE('DATA EUROPE'!$E$124:$E$141,$F209),'DATA EUROPE'!$E$124:$E$141,0))), CHOOSE($AP$5, INDEX('DATA EUROPE'!$T$124:$T$141, MATCH(LARGE('DATA EUROPE'!$U$124:$U$141, $F224), 'DATA EUROPE'!$U$124:$U$141,0)), INDEX('DATA EUROPE'!$T$124:$T$141, MATCH(LARGE('DATA EUROPE'!$W$124:$W$141, $F224), 'DATA EUROPE'!$W$124:$W$141,0))))</f>
        <v>AD</v>
      </c>
      <c r="J192" s="140" t="str">
        <f>CHOOSE($AP$7, CHOOSE($AP$5, INDEX('DATA EUROPE'!$B$143:$B$159, MATCH(LARGE('DATA EUROPE'!$C$143:$C$159, $F209), 'DATA EUROPE'!$C$143:$C$159,0)), INDEX('DATA EUROPE'!$B$143:$B$159, MATCH(LARGE('DATA EUROPE'!$E$143:$E$159,  $F209), 'DATA EUROPE'!$E$143:$E$159, 0))), CHOOSE($AP$5, INDEX('DATA EUROPE'!$T$153:$T$169, MATCH(LARGE('DATA EUROPE'!$U$153:$U$169, $F224), 'DATA EUROPE'!$U$153:$U$169,0)), INDEX('DATA EUROPE'!$T$153:$T$169, MATCH(LARGE('DATA EUROPE'!$W$153:$W$169, $F224), 'DATA EUROPE'!$W$153:$W$169,0))))</f>
        <v>HF</v>
      </c>
      <c r="K192" s="140" t="str">
        <f>CHOOSE($AP$7, IFERROR(CHOOSE($AP$5, INDEX('DATA EUROPE'!$B$161:$B$169, MATCH(LARGE('DATA EUROPE'!$C$161:$C$169,$F209), 'DATA EUROPE'!$C$161:$C$169,0)), INDEX('DATA EUROPE'!$B$161:$B$169, MATCH(LARGE('DATA EUROPE'!$E$161:$E$169, $F209), 'DATA EUROPE'!$E$161:$E$169,0))), ""), IFERROR(CHOOSE($AP$5, INDEX('DATA EUROPE'!$T$143:$T$151, MATCH(LARGE('DATA EUROPE'!$U$143:$U$151, $F224), 'DATA EUROPE'!$U$143:$U$151,0)), INDEX('DATA EUROPE'!$T$143:$T$151, MATCH(LARGE('DATA EUROPE'!$W$143:$W$151, $F224), 'DATA EUROPE'!$W$143:$W$151,0))),""))</f>
        <v>HA</v>
      </c>
      <c r="L192" s="140" t="str">
        <f>CHOOSE($AP$7, IFERROR(CHOOSE($AP$5, INDEX('DATA EUROPE'!$B$171:$B$183, MATCH(LARGE('DATA EUROPE'!$C$171:$C$183, $F209), 'DATA EUROPE'!$C$171:$C$183,0)), INDEX('DATA EUROPE'!$B$171:$B$183, MATCH(LARGE('DATA EUROPE'!$E$171:$E$183, $F209), 'DATA EUROPE'!$E$171:$E$183,0))), ""), IFERROR(CHOOSE($AP$5, INDEX('DATA EUROPE'!$T$171:$T$183, MATCH(LARGE('DATA EUROPE'!$U$171:$U$183, $F224), 'DATA EUROPE'!$U$171:$U$183,0)), INDEX('DATA EUROPE'!$T$171:$T$183, MATCH(LARGE('DATA EUROPE'!$W$171:$W$183, $F224), 'DATA EUROPE'!$W$171:$W$183,0))), ""))</f>
        <v>GB</v>
      </c>
      <c r="M192" s="140" t="str">
        <f>CHOOSE($AP$7, IFERROR(CHOOSE($AP$5, INDEX('DATA EUROPE'!$B$185:$B$191, MATCH(LARGE('DATA EUROPE'!$C$185:$C$191, $F209), 'DATA EUROPE'!$C$185:$C$191,0)), INDEX('DATA EUROPE'!$B$185:$B$191, MATCH(LARGE('DATA EUROPE'!$E$185:$E$191, $F209), 'DATA EUROPE'!$E$185:$E$191,0))), ""), IFERROR(CHOOSE($AP$5, INDEX('DATA EUROPE'!$T$185:$T$191, MATCH(LARGE('DATA EUROPE'!$U$185:$U$191, $F224), 'DATA EUROPE'!$U$185:$U$191,0)), INDEX('DATA EUROPE'!$T$185:$T$191, MATCH(LARGE('DATA EUROPE'!$W$185:$W$191, $F224), 'DATA EUROPE'!$W$185:$W$191, 0))), ""))</f>
        <v/>
      </c>
      <c r="N192" s="140" t="str">
        <f>CHOOSE($AP$7, IFERROR(CHOOSE($AP$5, INDEX('DATA EUROPE'!$B$193:$B$194, MATCH(LARGE('DATA EUROPE'!$C$193:$C$194, $F209), 'DATA EUROPE'!$C$193:$C$194,0)), INDEX('DATA EUROPE'!$B$193:$B$194, MATCH(LARGE('DATA EUROPE'!$E$193:$E$194, $F209), 'DATA EUROPE'!$E$193:$E$194, 0))), ""), IFERROR(CHOOSE($AP$5, INDEX('DATA EUROPE'!$T$193:$T$194, MATCH(LARGE('DATA EUROPE'!$U$193:$U$194, $F224), 'DATA EUROPE'!$U$193:$U$194, 0)), INDEX('DATA EUROPE'!$T$193:$T$194, MATCH(LARGE('DATA EUROPE'!$W$193:$W$194, $F224), 'DATA EUROPE'!$W$193:$W$194, 0))),""))</f>
        <v/>
      </c>
    </row>
    <row r="193" spans="6:33" x14ac:dyDescent="0.25">
      <c r="F193" s="140">
        <f t="shared" si="9"/>
        <v>9</v>
      </c>
      <c r="G193" s="140" t="str">
        <f>CHOOSE($AP$7, CHOOSE($AP$5, INDEX('DATA EUROPE'!$B$78:$B$100, MATCH(LARGE('DATA EUROPE'!$C$78:$C$100, $F210), 'DATA EUROPE'!$C$78:$C$100, 0)), INDEX('DATA EUROPE'!$B$78:$B$100, MATCH(LARGE('DATA EUROPE'!$E$78:$E$100, $F210), 'DATA EUROPE'!$E$78:$E$100, 0))),CHOOSE($AP$5, INDEX('DATA EUROPE'!$T$100:$T$122, MATCH(LARGE('DATA EUROPE'!$U$100:$U$122, $F225), 'DATA EUROPE'!$U$100:$U$122,0)), INDEX('DATA EUROPE'!$T$100:$T$122, MATCH(LARGE('DATA EUROPE'!$W$100:$W$122,$F225), 'DATA EUROPE'!$W$100:$W$122,0))))</f>
        <v>GE</v>
      </c>
      <c r="H193" s="140" t="str">
        <f>CHOOSE($AP$7, CHOOSE($AP$5,INDEX('DATA EUROPE'!$B$102:$B$122,MATCH(LARGE('DATA EUROPE'!$C$102:$C$122,$F210),'DATA EUROPE'!$C$102:$C$122,0)),INDEX('DATA EUROPE'!$B$102:$B$122,MATCH(LARGE('DATA EUROPE'!$E$102:$E$122,$F210),'DATA EUROPE'!$E$102:$E$122,0))), CHOOSE($AP$5, INDEX('DATA EUROPE'!$T$78:$T$98, MATCH(LARGE('DATA EUROPE'!$U$78:$U$98, $F225), 'DATA EUROPE'!$U$78:$U$98,0)), INDEX('DATA EUROPE'!$T$78:$T$98, MATCH(LARGE('DATA EUROPE'!$W$78:$W$98, $F225), 'DATA EUROPE'!$W$78:$W$98, 0))))</f>
        <v>HG</v>
      </c>
      <c r="I193" s="140" t="str">
        <f>CHOOSE($AP$7, CHOOSE($AP$5,INDEX('DATA EUROPE'!$B$124:$B$141,MATCH(LARGE('DATA EUROPE'!$C$124:$C$141,$F210),'DATA EUROPE'!$C$124:$C$141,0)),INDEX('DATA EUROPE'!$B$124:$B$141,MATCH(LARGE('DATA EUROPE'!$E$124:$E$141,$F210),'DATA EUROPE'!$E$124:$E$141,0))), CHOOSE($AP$5, INDEX('DATA EUROPE'!$T$124:$T$141, MATCH(LARGE('DATA EUROPE'!$U$124:$U$141, $F225), 'DATA EUROPE'!$U$124:$U$141,0)), INDEX('DATA EUROPE'!$T$124:$T$141, MATCH(LARGE('DATA EUROPE'!$W$124:$W$141, $F225), 'DATA EUROPE'!$W$124:$W$141,0))))</f>
        <v>CD</v>
      </c>
      <c r="J193" s="140" t="str">
        <f>CHOOSE($AP$7, CHOOSE($AP$5, INDEX('DATA EUROPE'!$B$143:$B$159, MATCH(LARGE('DATA EUROPE'!$C$143:$C$159, $F210), 'DATA EUROPE'!$C$143:$C$159,0)), INDEX('DATA EUROPE'!$B$143:$B$159, MATCH(LARGE('DATA EUROPE'!$E$143:$E$159,  $F210), 'DATA EUROPE'!$E$143:$E$159, 0))), CHOOSE($AP$5, INDEX('DATA EUROPE'!$T$153:$T$169, MATCH(LARGE('DATA EUROPE'!$U$153:$U$169, $F225), 'DATA EUROPE'!$U$153:$U$169,0)), INDEX('DATA EUROPE'!$T$153:$T$169, MATCH(LARGE('DATA EUROPE'!$W$153:$W$169, $F225), 'DATA EUROPE'!$W$153:$W$169,0))))</f>
        <v>HG</v>
      </c>
      <c r="K193" s="140" t="str">
        <f>CHOOSE($AP$7, IFERROR(CHOOSE($AP$5, INDEX('DATA EUROPE'!$B$161:$B$169, MATCH(LARGE('DATA EUROPE'!$C$161:$C$169,$F210), 'DATA EUROPE'!$C$161:$C$169,0)), INDEX('DATA EUROPE'!$B$161:$B$169, MATCH(LARGE('DATA EUROPE'!$E$161:$E$169, $F210), 'DATA EUROPE'!$E$161:$E$169,0))), ""), IFERROR(CHOOSE($AP$5, INDEX('DATA EUROPE'!$T$143:$T$151, MATCH(LARGE('DATA EUROPE'!$U$143:$U$151, $F225), 'DATA EUROPE'!$U$143:$U$151,0)), INDEX('DATA EUROPE'!$T$143:$T$151, MATCH(LARGE('DATA EUROPE'!$W$143:$W$151, $F225), 'DATA EUROPE'!$W$143:$W$151,0))),""))</f>
        <v>IA</v>
      </c>
      <c r="L193" s="140" t="str">
        <f>CHOOSE($AP$7, IFERROR(CHOOSE($AP$5, INDEX('DATA EUROPE'!$B$171:$B$183, MATCH(LARGE('DATA EUROPE'!$C$171:$C$183, $F210), 'DATA EUROPE'!$C$171:$C$183,0)), INDEX('DATA EUROPE'!$B$171:$B$183, MATCH(LARGE('DATA EUROPE'!$E$171:$E$183, $F210), 'DATA EUROPE'!$E$171:$E$183,0))), ""), IFERROR(CHOOSE($AP$5, INDEX('DATA EUROPE'!$T$171:$T$183, MATCH(LARGE('DATA EUROPE'!$U$171:$U$183, $F225), 'DATA EUROPE'!$U$171:$U$183,0)), INDEX('DATA EUROPE'!$T$171:$T$183, MATCH(LARGE('DATA EUROPE'!$W$171:$W$183, $F225), 'DATA EUROPE'!$W$171:$W$183,0))), ""))</f>
        <v>AH</v>
      </c>
      <c r="M193" s="140" t="str">
        <f>CHOOSE($AP$7, IFERROR(CHOOSE($AP$5, INDEX('DATA EUROPE'!$B$185:$B$191, MATCH(LARGE('DATA EUROPE'!$C$185:$C$191, $F210), 'DATA EUROPE'!$C$185:$C$191,0)), INDEX('DATA EUROPE'!$B$185:$B$191, MATCH(LARGE('DATA EUROPE'!$E$185:$E$191, $F210), 'DATA EUROPE'!$E$185:$E$191,0))), ""), IFERROR(CHOOSE($AP$5, INDEX('DATA EUROPE'!$T$185:$T$191, MATCH(LARGE('DATA EUROPE'!$U$185:$U$191, $F225), 'DATA EUROPE'!$U$185:$U$191,0)), INDEX('DATA EUROPE'!$T$185:$T$191, MATCH(LARGE('DATA EUROPE'!$W$185:$W$191, $F225), 'DATA EUROPE'!$W$185:$W$191, 0))), ""))</f>
        <v/>
      </c>
      <c r="N193" s="140" t="str">
        <f>CHOOSE($AP$7, IFERROR(CHOOSE($AP$5, INDEX('DATA EUROPE'!$B$193:$B$194, MATCH(LARGE('DATA EUROPE'!$C$193:$C$194, $F210), 'DATA EUROPE'!$C$193:$C$194,0)), INDEX('DATA EUROPE'!$B$193:$B$194, MATCH(LARGE('DATA EUROPE'!$E$193:$E$194, $F210), 'DATA EUROPE'!$E$193:$E$194, 0))), ""), IFERROR(CHOOSE($AP$5, INDEX('DATA EUROPE'!$T$193:$T$194, MATCH(LARGE('DATA EUROPE'!$U$193:$U$194, $F225), 'DATA EUROPE'!$U$193:$U$194, 0)), INDEX('DATA EUROPE'!$T$193:$T$194, MATCH(LARGE('DATA EUROPE'!$W$193:$W$194, $F225), 'DATA EUROPE'!$W$193:$W$194, 0))),""))</f>
        <v/>
      </c>
    </row>
    <row r="194" spans="6:33" x14ac:dyDescent="0.25">
      <c r="F194" s="140">
        <f>ROW($A10)</f>
        <v>10</v>
      </c>
      <c r="G194" s="140" t="str">
        <f>CHOOSE($AP$7, CHOOSE($AP$5, INDEX('DATA EUROPE'!$B$78:$B$100, MATCH(LARGE('DATA EUROPE'!$C$78:$C$100, $F211), 'DATA EUROPE'!$C$78:$C$100, 0)), INDEX('DATA EUROPE'!$B$78:$B$100, MATCH(LARGE('DATA EUROPE'!$E$78:$E$100, $F211), 'DATA EUROPE'!$E$78:$E$100, 0))),CHOOSE($AP$5, INDEX('DATA EUROPE'!$T$100:$T$122, MATCH(LARGE('DATA EUROPE'!$U$100:$U$122, $F226), 'DATA EUROPE'!$U$100:$U$122,0)), INDEX('DATA EUROPE'!$T$100:$T$122, MATCH(LARGE('DATA EUROPE'!$W$100:$W$122,$F226), 'DATA EUROPE'!$W$100:$W$122,0))))</f>
        <v>CD</v>
      </c>
      <c r="H194" s="140" t="str">
        <f>CHOOSE($AP$7, CHOOSE($AP$5,INDEX('DATA EUROPE'!$B$102:$B$122,MATCH(LARGE('DATA EUROPE'!$C$102:$C$122,$F211),'DATA EUROPE'!$C$102:$C$122,0)),INDEX('DATA EUROPE'!$B$102:$B$122,MATCH(LARGE('DATA EUROPE'!$E$102:$E$122,$F211),'DATA EUROPE'!$E$102:$E$122,0))), CHOOSE($AP$5, INDEX('DATA EUROPE'!$T$78:$T$98, MATCH(LARGE('DATA EUROPE'!$U$78:$U$98, $F226), 'DATA EUROPE'!$U$78:$U$98,0)), INDEX('DATA EUROPE'!$T$78:$T$98, MATCH(LARGE('DATA EUROPE'!$W$78:$W$98, $F226), 'DATA EUROPE'!$W$78:$W$98, 0))))</f>
        <v>GF</v>
      </c>
      <c r="I194" s="140" t="str">
        <f>CHOOSE($AP$7, CHOOSE($AP$5,INDEX('DATA EUROPE'!$B$124:$B$141,MATCH(LARGE('DATA EUROPE'!$C$124:$C$141,$F211),'DATA EUROPE'!$C$124:$C$141,0)),INDEX('DATA EUROPE'!$B$124:$B$141,MATCH(LARGE('DATA EUROPE'!$E$124:$E$141,$F211),'DATA EUROPE'!$E$124:$E$141,0))), CHOOSE($AP$5, INDEX('DATA EUROPE'!$T$124:$T$141, MATCH(LARGE('DATA EUROPE'!$U$124:$U$141, $F226), 'DATA EUROPE'!$U$124:$U$141,0)), INDEX('DATA EUROPE'!$T$124:$T$141, MATCH(LARGE('DATA EUROPE'!$W$124:$W$141, $F226), 'DATA EUROPE'!$W$124:$W$141,0))))</f>
        <v>HA</v>
      </c>
      <c r="J194" s="140" t="str">
        <f>CHOOSE($AP$7, CHOOSE($AP$5, INDEX('DATA EUROPE'!$B$143:$B$159, MATCH(LARGE('DATA EUROPE'!$C$143:$C$159, $F211), 'DATA EUROPE'!$C$143:$C$159,0)), INDEX('DATA EUROPE'!$B$143:$B$159, MATCH(LARGE('DATA EUROPE'!$E$143:$E$159,  $F211), 'DATA EUROPE'!$E$143:$E$159, 0))), CHOOSE($AP$5, INDEX('DATA EUROPE'!$T$153:$T$169, MATCH(LARGE('DATA EUROPE'!$U$153:$U$169, $F226), 'DATA EUROPE'!$U$153:$U$169,0)), INDEX('DATA EUROPE'!$T$153:$T$169, MATCH(LARGE('DATA EUROPE'!$W$153:$W$169, $F226), 'DATA EUROPE'!$W$153:$W$169,0))))</f>
        <v>AC</v>
      </c>
      <c r="K194" s="140" t="str">
        <f>CHOOSE($AP$7, IFERROR(CHOOSE($AP$5, INDEX('DATA EUROPE'!$B$161:$B$169, MATCH(LARGE('DATA EUROPE'!$C$161:$C$169,$F211), 'DATA EUROPE'!$C$161:$C$169,0)), INDEX('DATA EUROPE'!$B$161:$B$169, MATCH(LARGE('DATA EUROPE'!$E$161:$E$169, $F211), 'DATA EUROPE'!$E$161:$E$169,0))), ""), IFERROR(CHOOSE($AP$5, INDEX('DATA EUROPE'!$T$143:$T$151, MATCH(LARGE('DATA EUROPE'!$U$143:$U$151, $F226), 'DATA EUROPE'!$U$143:$U$151,0)), INDEX('DATA EUROPE'!$T$143:$T$151, MATCH(LARGE('DATA EUROPE'!$W$143:$W$151, $F226), 'DATA EUROPE'!$W$143:$W$151,0))),""))</f>
        <v/>
      </c>
      <c r="L194" s="140" t="str">
        <f>CHOOSE($AP$7, IFERROR(CHOOSE($AP$5, INDEX('DATA EUROPE'!$B$171:$B$183, MATCH(LARGE('DATA EUROPE'!$C$171:$C$183, $F211), 'DATA EUROPE'!$C$171:$C$183,0)), INDEX('DATA EUROPE'!$B$171:$B$183, MATCH(LARGE('DATA EUROPE'!$E$171:$E$183, $F211), 'DATA EUROPE'!$E$171:$E$183,0))), ""), IFERROR(CHOOSE($AP$5, INDEX('DATA EUROPE'!$T$171:$T$183, MATCH(LARGE('DATA EUROPE'!$U$171:$U$183, $F226), 'DATA EUROPE'!$U$171:$U$183,0)), INDEX('DATA EUROPE'!$T$171:$T$183, MATCH(LARGE('DATA EUROPE'!$W$171:$W$183, $F226), 'DATA EUROPE'!$W$171:$W$183,0))), ""))</f>
        <v>AC</v>
      </c>
      <c r="M194" s="140" t="str">
        <f>CHOOSE($AP$7, IFERROR(CHOOSE($AP$5, INDEX('DATA EUROPE'!$B$185:$B$191, MATCH(LARGE('DATA EUROPE'!$C$185:$C$191, $F211), 'DATA EUROPE'!$C$185:$C$191,0)), INDEX('DATA EUROPE'!$B$185:$B$191, MATCH(LARGE('DATA EUROPE'!$E$185:$E$191, $F211), 'DATA EUROPE'!$E$185:$E$191,0))), ""), IFERROR(CHOOSE($AP$5, INDEX('DATA EUROPE'!$T$185:$T$191, MATCH(LARGE('DATA EUROPE'!$U$185:$U$191, $F226), 'DATA EUROPE'!$U$185:$U$191,0)), INDEX('DATA EUROPE'!$T$185:$T$191, MATCH(LARGE('DATA EUROPE'!$W$185:$W$191, $F226), 'DATA EUROPE'!$W$185:$W$191, 0))), ""))</f>
        <v/>
      </c>
      <c r="N194" s="140" t="str">
        <f>CHOOSE($AP$7, IFERROR(CHOOSE($AP$5, INDEX('DATA EUROPE'!$B$193:$B$194, MATCH(LARGE('DATA EUROPE'!$C$193:$C$194, $F211), 'DATA EUROPE'!$C$193:$C$194,0)), INDEX('DATA EUROPE'!$B$193:$B$194, MATCH(LARGE('DATA EUROPE'!$E$193:$E$194, $F211), 'DATA EUROPE'!$E$193:$E$194, 0))), ""), IFERROR(CHOOSE($AP$5, INDEX('DATA EUROPE'!$T$193:$T$194, MATCH(LARGE('DATA EUROPE'!$U$193:$U$194, $F226), 'DATA EUROPE'!$U$193:$U$194, 0)), INDEX('DATA EUROPE'!$T$193:$T$194, MATCH(LARGE('DATA EUROPE'!$W$193:$W$194, $F226), 'DATA EUROPE'!$W$193:$W$194, 0))),""))</f>
        <v/>
      </c>
      <c r="S194" s="181" t="s">
        <v>328</v>
      </c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</row>
    <row r="196" spans="6:33" x14ac:dyDescent="0.25">
      <c r="T196" s="139" t="s">
        <v>312</v>
      </c>
      <c r="AA196" s="139" t="s">
        <v>325</v>
      </c>
    </row>
    <row r="197" spans="6:33" x14ac:dyDescent="0.25">
      <c r="T197" s="148" t="s">
        <v>307</v>
      </c>
      <c r="U197" s="178" t="str" cm="1">
        <f t="array" ref="U197">INDEX($H$16:$H$23,$AP$6)</f>
        <v>ROME</v>
      </c>
      <c r="AA197" s="147" t="s">
        <v>307</v>
      </c>
      <c r="AB197" s="178" t="str" cm="1">
        <f t="array" ref="AB197">INDEX($H$16:$H$23,$AP$6)</f>
        <v>ROME</v>
      </c>
    </row>
    <row r="198" spans="6:33" x14ac:dyDescent="0.25">
      <c r="T198" s="148" t="s">
        <v>308</v>
      </c>
      <c r="U198" s="178" t="str" cm="1">
        <f t="array" ref="U198">INDEX(_xlfn.ANCHORARRAY(E153),$AP$9)</f>
        <v>GE</v>
      </c>
      <c r="W198" s="153"/>
      <c r="AA198" s="147" t="s">
        <v>308</v>
      </c>
      <c r="AB198" s="178" t="str" cm="1">
        <f t="array" ref="AB198">INDEX(_xlfn.ANCHORARRAY(E153),$AP$10)</f>
        <v>GB</v>
      </c>
    </row>
    <row r="199" spans="6:33" x14ac:dyDescent="0.25">
      <c r="T199" s="148" t="s">
        <v>303</v>
      </c>
      <c r="U199" s="178" t="str">
        <f>U197&amp;U198</f>
        <v>ROMEGE</v>
      </c>
      <c r="AA199" s="147" t="s">
        <v>303</v>
      </c>
      <c r="AB199" s="178" t="str">
        <f>AB197&amp;AB198</f>
        <v>ROMEGB</v>
      </c>
    </row>
    <row r="200" spans="6:33" x14ac:dyDescent="0.25">
      <c r="G200" s="186" t="s">
        <v>599</v>
      </c>
      <c r="H200" s="152"/>
      <c r="I200" s="152"/>
      <c r="J200" s="152"/>
      <c r="K200" s="152"/>
      <c r="L200" s="152"/>
      <c r="M200" s="152"/>
      <c r="N200" s="152"/>
      <c r="T200" s="148" t="s">
        <v>302</v>
      </c>
      <c r="U200" s="178" t="str" cm="1">
        <f t="array" ref="U200">INDEX($E$16:$E$17,$AP$7)</f>
        <v>VALUE</v>
      </c>
      <c r="AA200" s="147" t="s">
        <v>302</v>
      </c>
      <c r="AB200" s="178" t="str" cm="1">
        <f t="array" ref="AB200">INDEX($E$16:$E$17,$AP$7)</f>
        <v>VALUE</v>
      </c>
    </row>
    <row r="201" spans="6:33" x14ac:dyDescent="0.25">
      <c r="G201" s="220" t="s">
        <v>565</v>
      </c>
      <c r="H201" s="220" t="s">
        <v>566</v>
      </c>
      <c r="I201" s="220" t="s">
        <v>567</v>
      </c>
      <c r="J201" s="220" t="s">
        <v>568</v>
      </c>
      <c r="K201" s="220" t="s">
        <v>569</v>
      </c>
      <c r="L201" s="220" t="s">
        <v>570</v>
      </c>
      <c r="M201" s="220" t="s">
        <v>571</v>
      </c>
      <c r="N201" s="220" t="s">
        <v>572</v>
      </c>
      <c r="T201" s="148" t="s">
        <v>301</v>
      </c>
      <c r="U201" s="140" cm="1">
        <f t="array" ref="U201">INDEX($D$16:$D$17,$AP$5)</f>
        <v>2019</v>
      </c>
      <c r="AA201" s="147" t="s">
        <v>301</v>
      </c>
      <c r="AB201" s="178" cm="1">
        <f t="array" ref="AB201">INDEX($D$16:$D$17,$AP$5)</f>
        <v>2019</v>
      </c>
    </row>
    <row r="202" spans="6:33" x14ac:dyDescent="0.25">
      <c r="F202" s="140">
        <f t="shared" ref="F202:F211" si="10">ROW($A1)</f>
        <v>1</v>
      </c>
      <c r="G202" s="140" t="str">
        <f>CHOOSE($AP$5, INDEX('DATA EUROPE'!$B$78:$B$100, MATCH(LARGE('DATA EUROPE'!$C$78:$C$100, $F202), 'DATA EUROPE'!$C$78:$C$100, 0)), INDEX('DATA EUROPE'!$B$78:$B$100, MATCH(LARGE('DATA EUROPE'!$E$78:$E$100, $F202), 'DATA EUROPE'!$E$78:$E$100, 0)))</f>
        <v>GA</v>
      </c>
      <c r="H202" s="140" t="str">
        <f>CHOOSE($AP$5,INDEX('DATA EUROPE'!$B$102:$B$122,MATCH(LARGE('DATA EUROPE'!$C$102:$C$122,$F202),'DATA EUROPE'!$C$102:$C$122,0)),INDEX('DATA EUROPE'!$B$102:$B$122,MATCH(LARGE('DATA EUROPE'!$E$102:$E$122,$F202),'DATA EUROPE'!$E$102:$E$122,0)))</f>
        <v>GB</v>
      </c>
      <c r="I202" s="140" t="str">
        <f>CHOOSE($AP$5,INDEX('DATA EUROPE'!$B$124:$B$141,MATCH(LARGE('DATA EUROPE'!$C$124:$C$141,$F202),'DATA EUROPE'!$C$124:$C$141,0)),INDEX('DATA EUROPE'!$B$124:$B$141,MATCH(LARGE('DATA EUROPE'!$E$124:$E$141,$F202),'DATA EUROPE'!$E$124:$E$141,0)))</f>
        <v>AB</v>
      </c>
      <c r="J202" s="140" t="str">
        <f>CHOOSE($AP$5, INDEX('DATA EUROPE'!$B$143:$B$159, MATCH(LARGE('DATA EUROPE'!$C$143:$C$159, $F202), 'DATA EUROPE'!$C$143:$C$159,0)), INDEX('DATA EUROPE'!$B$143:$B$159, MATCH(LARGE('DATA EUROPE'!$E$143:$E$159,  $F202), 'DATA EUROPE'!$E$143:$E$159, 0)))</f>
        <v>AD</v>
      </c>
      <c r="K202" s="140" t="str">
        <f>IFERROR(CHOOSE($AP$5, INDEX('DATA EUROPE'!$B$161:$B$169, MATCH(LARGE('DATA EUROPE'!$C$161:$C$169,$F202), 'DATA EUROPE'!$C$161:$C$169,0)), INDEX('DATA EUROPE'!$B$161:$B$169, MATCH(LARGE('DATA EUROPE'!$E$161:$E$169, $F202), 'DATA EUROPE'!$E$161:$E$169,0))), "")</f>
        <v>GB</v>
      </c>
      <c r="L202" s="140" t="str">
        <f>IFERROR(CHOOSE($AP$5, INDEX('DATA EUROPE'!$B$171:$B$183, MATCH(LARGE('DATA EUROPE'!$C$171:$C$183, $F202), 'DATA EUROPE'!$C$171:$C$183,0)), INDEX('DATA EUROPE'!$B$171:$B$183, MATCH(LARGE('DATA EUROPE'!$E$171:$E$183, $F202), 'DATA EUROPE'!$E$171:$E$183,0))), "")</f>
        <v>AI</v>
      </c>
      <c r="M202" s="140" t="str">
        <f>IFERROR(CHOOSE($AP$5, INDEX('DATA EUROPE'!$B$185:$B$191, MATCH(LARGE('DATA EUROPE'!$C$185:$C$191, $F202), 'DATA EUROPE'!$C$185:$C$191,0)), INDEX('DATA EUROPE'!$B$185:$B$191, MATCH(LARGE('DATA EUROPE'!$E$185:$E$191, $F202), 'DATA EUROPE'!$E$185:$E$191,0))), "")</f>
        <v>GC</v>
      </c>
      <c r="N202" s="140" t="str">
        <f>IFERROR(CHOOSE($AP$5, INDEX('DATA EUROPE'!$B$193:$B$194, MATCH(LARGE('DATA EUROPE'!$C$193:$C$194, $F202), 'DATA EUROPE'!$C$193:$C$194,0)), INDEX('DATA EUROPE'!$B$193:$B$194, MATCH(LARGE('DATA EUROPE'!$E$193:$E$194, $F202), 'DATA EUROPE'!$E$193:$E$194, 0))), "")</f>
        <v>GC</v>
      </c>
    </row>
    <row r="203" spans="6:33" x14ac:dyDescent="0.25">
      <c r="F203" s="140">
        <f t="shared" si="10"/>
        <v>2</v>
      </c>
      <c r="G203" s="140" t="str">
        <f>CHOOSE($AP$5, INDEX('DATA EUROPE'!$B$78:$B$100, MATCH(LARGE('DATA EUROPE'!$C$78:$C$100, $F203), 'DATA EUROPE'!$C$78:$C$100, 0)), INDEX('DATA EUROPE'!$B$78:$B$100, MATCH(LARGE('DATA EUROPE'!$E$78:$E$100, $F203), 'DATA EUROPE'!$E$78:$E$100, 0)))</f>
        <v>GC</v>
      </c>
      <c r="H203" s="140" t="str">
        <f>CHOOSE($AP$5,INDEX('DATA EUROPE'!$B$102:$B$122,MATCH(LARGE('DATA EUROPE'!$C$102:$C$122,$F203),'DATA EUROPE'!$C$102:$C$122,0)),INDEX('DATA EUROPE'!$B$102:$B$122,MATCH(LARGE('DATA EUROPE'!$E$102:$E$122,$F203),'DATA EUROPE'!$E$102:$E$122,0)))</f>
        <v>AB</v>
      </c>
      <c r="I203" s="140" t="str">
        <f>CHOOSE($AP$5,INDEX('DATA EUROPE'!$B$124:$B$141,MATCH(LARGE('DATA EUROPE'!$C$124:$C$141,$F203),'DATA EUROPE'!$C$124:$C$141,0)),INDEX('DATA EUROPE'!$B$124:$B$141,MATCH(LARGE('DATA EUROPE'!$E$124:$E$141,$F203),'DATA EUROPE'!$E$124:$E$141,0)))</f>
        <v>GD</v>
      </c>
      <c r="J203" s="140" t="str">
        <f>CHOOSE($AP$5, INDEX('DATA EUROPE'!$B$143:$B$159, MATCH(LARGE('DATA EUROPE'!$C$143:$C$159, $F203), 'DATA EUROPE'!$C$143:$C$159,0)), INDEX('DATA EUROPE'!$B$143:$B$159, MATCH(LARGE('DATA EUROPE'!$E$143:$E$159,  $F203), 'DATA EUROPE'!$E$143:$E$159, 0)))</f>
        <v>GB</v>
      </c>
      <c r="K203" s="140" t="str">
        <f>IFERROR(CHOOSE($AP$5, INDEX('DATA EUROPE'!$B$161:$B$169, MATCH(LARGE('DATA EUROPE'!$C$161:$C$169,$F203), 'DATA EUROPE'!$C$161:$C$169,0)), INDEX('DATA EUROPE'!$B$161:$B$169, MATCH(LARGE('DATA EUROPE'!$E$161:$E$169, $F203), 'DATA EUROPE'!$E$161:$E$169,0))), "")</f>
        <v>GE</v>
      </c>
      <c r="L203" s="140" t="str">
        <f>IFERROR(CHOOSE($AP$5, INDEX('DATA EUROPE'!$B$171:$B$183, MATCH(LARGE('DATA EUROPE'!$C$171:$C$183, $F203), 'DATA EUROPE'!$C$171:$C$183,0)), INDEX('DATA EUROPE'!$B$171:$B$183, MATCH(LARGE('DATA EUROPE'!$E$171:$E$183, $F203), 'DATA EUROPE'!$E$171:$E$183,0))), "")</f>
        <v>AB</v>
      </c>
      <c r="M203" s="140" t="str">
        <f>IFERROR(CHOOSE($AP$5, INDEX('DATA EUROPE'!$B$185:$B$191, MATCH(LARGE('DATA EUROPE'!$C$185:$C$191, $F203), 'DATA EUROPE'!$C$185:$C$191,0)), INDEX('DATA EUROPE'!$B$185:$B$191, MATCH(LARGE('DATA EUROPE'!$E$185:$E$191, $F203), 'DATA EUROPE'!$E$185:$E$191,0))), "")</f>
        <v>GB</v>
      </c>
      <c r="N203" s="140" t="str">
        <f>IFERROR(CHOOSE($AP$5, INDEX('DATA EUROPE'!$B$193:$B$194, MATCH(LARGE('DATA EUROPE'!$C$193:$C$194, $F203), 'DATA EUROPE'!$C$193:$C$194,0)), INDEX('DATA EUROPE'!$B$193:$B$194, MATCH(LARGE('DATA EUROPE'!$E$193:$E$194, $F203), 'DATA EUROPE'!$E$193:$E$194, 0))), "")</f>
        <v>GE</v>
      </c>
      <c r="S203" s="160" t="s">
        <v>322</v>
      </c>
      <c r="T203" s="160" t="str">
        <f>U200&amp;U201</f>
        <v>VALUE2019</v>
      </c>
      <c r="U203" s="160" t="str">
        <f>T203</f>
        <v>VALUE2019</v>
      </c>
      <c r="V203" s="160" t="s">
        <v>321</v>
      </c>
      <c r="W203" s="140" t="s">
        <v>323</v>
      </c>
      <c r="X203" s="179" t="s">
        <v>324</v>
      </c>
      <c r="Y203" s="179" t="s">
        <v>326</v>
      </c>
      <c r="AA203" s="160" t="s">
        <v>322</v>
      </c>
      <c r="AB203" s="160" t="str">
        <f>AC203</f>
        <v>VALUE2019</v>
      </c>
      <c r="AC203" s="160" t="str">
        <f>AB200&amp;AB201</f>
        <v>VALUE2019</v>
      </c>
      <c r="AD203" s="160" t="s">
        <v>321</v>
      </c>
      <c r="AE203" s="140" t="s">
        <v>323</v>
      </c>
      <c r="AF203" s="179" t="s">
        <v>324</v>
      </c>
      <c r="AG203" s="179" t="s">
        <v>327</v>
      </c>
    </row>
    <row r="204" spans="6:33" x14ac:dyDescent="0.25">
      <c r="F204" s="140">
        <f t="shared" si="10"/>
        <v>3</v>
      </c>
      <c r="G204" s="140" t="str">
        <f>CHOOSE($AP$5, INDEX('DATA EUROPE'!$B$78:$B$100, MATCH(LARGE('DATA EUROPE'!$C$78:$C$100, $F204), 'DATA EUROPE'!$C$78:$C$100, 0)), INDEX('DATA EUROPE'!$B$78:$B$100, MATCH(LARGE('DATA EUROPE'!$E$78:$E$100, $F204), 'DATA EUROPE'!$E$78:$E$100, 0)))</f>
        <v>AB</v>
      </c>
      <c r="H204" s="140" t="str">
        <f>CHOOSE($AP$5,INDEX('DATA EUROPE'!$B$102:$B$122,MATCH(LARGE('DATA EUROPE'!$C$102:$C$122,$F204),'DATA EUROPE'!$C$102:$C$122,0)),INDEX('DATA EUROPE'!$B$102:$B$122,MATCH(LARGE('DATA EUROPE'!$E$102:$E$122,$F204),'DATA EUROPE'!$E$102:$E$122,0)))</f>
        <v>GC</v>
      </c>
      <c r="I204" s="140" t="str">
        <f>CHOOSE($AP$5,INDEX('DATA EUROPE'!$B$124:$B$141,MATCH(LARGE('DATA EUROPE'!$C$124:$C$141,$F204),'DATA EUROPE'!$C$124:$C$141,0)),INDEX('DATA EUROPE'!$B$124:$B$141,MATCH(LARGE('DATA EUROPE'!$E$124:$E$141,$F204),'DATA EUROPE'!$E$124:$E$141,0)))</f>
        <v>GB</v>
      </c>
      <c r="J204" s="140" t="str">
        <f>CHOOSE($AP$5, INDEX('DATA EUROPE'!$B$143:$B$159, MATCH(LARGE('DATA EUROPE'!$C$143:$C$159, $F204), 'DATA EUROPE'!$C$143:$C$159,0)), INDEX('DATA EUROPE'!$B$143:$B$159, MATCH(LARGE('DATA EUROPE'!$E$143:$E$159,  $F204), 'DATA EUROPE'!$E$143:$E$159, 0)))</f>
        <v>AB</v>
      </c>
      <c r="K204" s="140" t="str">
        <f>IFERROR(CHOOSE($AP$5, INDEX('DATA EUROPE'!$B$161:$B$169, MATCH(LARGE('DATA EUROPE'!$C$161:$C$169,$F204), 'DATA EUROPE'!$C$161:$C$169,0)), INDEX('DATA EUROPE'!$B$161:$B$169, MATCH(LARGE('DATA EUROPE'!$E$161:$E$169, $F204), 'DATA EUROPE'!$E$161:$E$169,0))), "")</f>
        <v>AC</v>
      </c>
      <c r="L204" s="140" t="str">
        <f>IFERROR(CHOOSE($AP$5, INDEX('DATA EUROPE'!$B$171:$B$183, MATCH(LARGE('DATA EUROPE'!$C$171:$C$183, $F204), 'DATA EUROPE'!$C$171:$C$183,0)), INDEX('DATA EUROPE'!$B$171:$B$183, MATCH(LARGE('DATA EUROPE'!$E$171:$E$183, $F204), 'DATA EUROPE'!$E$171:$E$183,0))), "")</f>
        <v>BB</v>
      </c>
      <c r="M204" s="140" t="str">
        <f>IFERROR(CHOOSE($AP$5, INDEX('DATA EUROPE'!$B$185:$B$191, MATCH(LARGE('DATA EUROPE'!$C$185:$C$191, $F204), 'DATA EUROPE'!$C$185:$C$191,0)), INDEX('DATA EUROPE'!$B$185:$B$191, MATCH(LARGE('DATA EUROPE'!$E$185:$E$191, $F204), 'DATA EUROPE'!$E$185:$E$191,0))), "")</f>
        <v>AB</v>
      </c>
      <c r="N204" s="140" t="str">
        <f>IFERROR(CHOOSE($AP$5, INDEX('DATA EUROPE'!$B$193:$B$194, MATCH(LARGE('DATA EUROPE'!$C$193:$C$194, $F204), 'DATA EUROPE'!$C$193:$C$194,0)), INDEX('DATA EUROPE'!$B$193:$B$194, MATCH(LARGE('DATA EUROPE'!$E$193:$E$194, $F204), 'DATA EUROPE'!$E$193:$E$194, 0))), "")</f>
        <v/>
      </c>
      <c r="S204" s="140" t="s">
        <v>313</v>
      </c>
      <c r="T204" s="161" t="str" cm="1">
        <f t="array" ref="T204">CHOOSE($AP$7,CHOOSE($AP$5,TEXT(INDEX('DATA EUROPE'!$C$201:$N$294,MATCH($U$199,'DATA EUROPE'!$O$201:$O$294,0),ROWS($S$204:$S204)), "€ #.##0"),TEXT(INDEX('DATA EUROPE'!$C$300:$N$441,MATCH($U$199,'DATA EUROPE'!$O$300:$O$441,0),ROWS($S$204:$S204)), "€ #.##0")),CHOOSE($AP$5,INDEX('DATA EUROPE'!$U$201:$AF$294,MATCH($U$199,'DATA EUROPE'!$AG$201:$AG$294,0),ROWS($S$204:$S204)),INDEX('DATA EUROPE'!$U$300:$AF$441,MATCH($U$199,'DATA EUROPE'!$AG$300:$AG$441,0),ROWS($S$204:$S204))))</f>
        <v>€ 0</v>
      </c>
      <c r="U204" s="161" cm="1">
        <f t="array" ref="U204">CHOOSE($AP$7,CHOOSE($AP$5,(INDEX('DATA EUROPE'!$C$201:$N$294,MATCH($U$199,'DATA EUROPE'!$O$201:$O$294,0),ROWS($S$204:$S204))),(INDEX('DATA EUROPE'!$C$300:$N$441,MATCH($U$199,'DATA EUROPE'!$O$300:$O$441,0),ROWS($S$204:$S204)))),CHOOSE($AP$5,INDEX('DATA EUROPE'!$U$201:$AF$294,MATCH($U$199,'DATA EUROPE'!$AG$201:$AG$294,0),ROWS($S$204:$S204)),INDEX('DATA EUROPE'!$U$300:$AF$441,MATCH($U$199,'DATA EUROPE'!$AG$300:$AG$441,0),ROWS($S$204:$S204))))</f>
        <v>0</v>
      </c>
      <c r="V204" s="161" t="str">
        <f>CHOOSE($AP$7,TEXT(SUM($U$204:$U$215),"€ #.##0"),TEXT(SUM($U$204:$U$215)," #.##0"))</f>
        <v>€ 26</v>
      </c>
      <c r="W204" s="182">
        <v>9</v>
      </c>
      <c r="X204" s="161">
        <f>IF($AP$11,MAX(U204:U215,AC204:AC215),MAX($U$204:$U$215))</f>
        <v>15501</v>
      </c>
      <c r="Y204" s="140" t="str">
        <f>$U$198&amp;"  | "&amp; V204</f>
        <v>GE  | € 26</v>
      </c>
      <c r="AA204" s="140" t="s">
        <v>313</v>
      </c>
      <c r="AB204" s="161" t="str" cm="1">
        <f t="array" ref="AB204">CHOOSE($AP$7,CHOOSE($AP$5,TEXT(INDEX('DATA EUROPE'!$C$201:$N$294,MATCH($AB$199,'DATA EUROPE'!$O$201:$O$294,0),ROWS($S$204:$S204)), "€ #.##0"),TEXT(INDEX('DATA EUROPE'!$C$300:$N$441,MATCH($AB$199,'DATA EUROPE'!$O$300:$O$441,0),ROWS($S$204:$S204)), "€ #.##0")),CHOOSE($AP$5,INDEX('DATA EUROPE'!$U$201:$AF$294,MATCH($AB$199,'DATA EUROPE'!$AG$201:$AG$294,0),ROWS($S$204:$S204)),INDEX('DATA EUROPE'!$U$300:$AF$441,MATCH($AB$199,'DATA EUROPE'!$AG$300:$AG$441,0),ROWS($S$204:$S204))))</f>
        <v>€ 1.283</v>
      </c>
      <c r="AC204" s="161" cm="1">
        <f t="array" ref="AC204">CHOOSE($AP$7,CHOOSE($AP$5,(INDEX('DATA EUROPE'!$C$201:$N$294,MATCH($AB$199,'DATA EUROPE'!$O$201:$O$294,0),ROWS($S$204:$S204))),(INDEX('DATA EUROPE'!$C$300:$N$441,MATCH($AB$199,'DATA EUROPE'!$O$300:$O$441,0),ROWS($S$204:$S204)))),CHOOSE($AP$5,INDEX('DATA EUROPE'!$U$201:$AF$294,MATCH($AB$199,'DATA EUROPE'!$AG$201:$AG$294,0),ROWS($S$204:$S204)),INDEX('DATA EUROPE'!$U$300:$AF$441,MATCH($AB$199,'DATA EUROPE'!$AG$300:$AG$441,0),ROWS($S$204:$S204))))</f>
        <v>1283</v>
      </c>
      <c r="AD204" s="161" t="str">
        <f>CHOOSE($AP$7,TEXT(SUM($AC$52:$AC$63),"€ #.##0"),TEXT(SUM($AC$52:$AC$63)," #.##0"))</f>
        <v>€ 148.529</v>
      </c>
      <c r="AE204" s="140">
        <v>9</v>
      </c>
      <c r="AF204" s="161">
        <f>X204-(0.1*X204)</f>
        <v>13950.9</v>
      </c>
      <c r="AG204" s="140" t="str">
        <f>IF($AP$11, $AB$198&amp;"  | "&amp; AD204, "")</f>
        <v>GB  | € 148.529</v>
      </c>
    </row>
    <row r="205" spans="6:33" x14ac:dyDescent="0.25">
      <c r="F205" s="140">
        <f t="shared" si="10"/>
        <v>4</v>
      </c>
      <c r="G205" s="140" t="str">
        <f>CHOOSE($AP$5, INDEX('DATA EUROPE'!$B$78:$B$100, MATCH(LARGE('DATA EUROPE'!$C$78:$C$100, $F205), 'DATA EUROPE'!$C$78:$C$100, 0)), INDEX('DATA EUROPE'!$B$78:$B$100, MATCH(LARGE('DATA EUROPE'!$E$78:$E$100, $F205), 'DATA EUROPE'!$E$78:$E$100, 0)))</f>
        <v>GB</v>
      </c>
      <c r="H205" s="140" t="str">
        <f>CHOOSE($AP$5,INDEX('DATA EUROPE'!$B$102:$B$122,MATCH(LARGE('DATA EUROPE'!$C$102:$C$122,$F205),'DATA EUROPE'!$C$102:$C$122,0)),INDEX('DATA EUROPE'!$B$102:$B$122,MATCH(LARGE('DATA EUROPE'!$E$102:$E$122,$F205),'DATA EUROPE'!$E$102:$E$122,0)))</f>
        <v>AA</v>
      </c>
      <c r="I205" s="140" t="str">
        <f>CHOOSE($AP$5,INDEX('DATA EUROPE'!$B$124:$B$141,MATCH(LARGE('DATA EUROPE'!$C$124:$C$141,$F205),'DATA EUROPE'!$C$124:$C$141,0)),INDEX('DATA EUROPE'!$B$124:$B$141,MATCH(LARGE('DATA EUROPE'!$E$124:$E$141,$F205),'DATA EUROPE'!$E$124:$E$141,0)))</f>
        <v>AA</v>
      </c>
      <c r="J205" s="140" t="str">
        <f>CHOOSE($AP$5, INDEX('DATA EUROPE'!$B$143:$B$159, MATCH(LARGE('DATA EUROPE'!$C$143:$C$159, $F205), 'DATA EUROPE'!$C$143:$C$159,0)), INDEX('DATA EUROPE'!$B$143:$B$159, MATCH(LARGE('DATA EUROPE'!$E$143:$E$159,  $F205), 'DATA EUROPE'!$E$143:$E$159, 0)))</f>
        <v>AA</v>
      </c>
      <c r="K205" s="140" t="str">
        <f>IFERROR(CHOOSE($AP$5, INDEX('DATA EUROPE'!$B$161:$B$169, MATCH(LARGE('DATA EUROPE'!$C$161:$C$169,$F205), 'DATA EUROPE'!$C$161:$C$169,0)), INDEX('DATA EUROPE'!$B$161:$B$169, MATCH(LARGE('DATA EUROPE'!$E$161:$E$169, $F205), 'DATA EUROPE'!$E$161:$E$169,0))), "")</f>
        <v>GC</v>
      </c>
      <c r="L205" s="140" t="str">
        <f>IFERROR(CHOOSE($AP$5, INDEX('DATA EUROPE'!$B$171:$B$183, MATCH(LARGE('DATA EUROPE'!$C$171:$C$183, $F205), 'DATA EUROPE'!$C$171:$C$183,0)), INDEX('DATA EUROPE'!$B$171:$B$183, MATCH(LARGE('DATA EUROPE'!$E$171:$E$183, $F205), 'DATA EUROPE'!$E$171:$E$183,0))), "")</f>
        <v>CD</v>
      </c>
      <c r="M205" s="140" t="str">
        <f>IFERROR(CHOOSE($AP$5, INDEX('DATA EUROPE'!$B$185:$B$191, MATCH(LARGE('DATA EUROPE'!$C$185:$C$191, $F205), 'DATA EUROPE'!$C$185:$C$191,0)), INDEX('DATA EUROPE'!$B$185:$B$191, MATCH(LARGE('DATA EUROPE'!$E$185:$E$191, $F205), 'DATA EUROPE'!$E$185:$E$191,0))), "")</f>
        <v>AH</v>
      </c>
      <c r="N205" s="140" t="str">
        <f>IFERROR(CHOOSE($AP$5, INDEX('DATA EUROPE'!$B$193:$B$194, MATCH(LARGE('DATA EUROPE'!$C$193:$C$194, $F205), 'DATA EUROPE'!$C$193:$C$194,0)), INDEX('DATA EUROPE'!$B$193:$B$194, MATCH(LARGE('DATA EUROPE'!$E$193:$E$194, $F205), 'DATA EUROPE'!$E$193:$E$194, 0))), "")</f>
        <v/>
      </c>
      <c r="S205" s="140" t="s">
        <v>314</v>
      </c>
      <c r="T205" s="161" t="str" cm="1">
        <f t="array" ref="T205">CHOOSE($AP$7,CHOOSE($AP$5,TEXT(INDEX('DATA EUROPE'!$C$201:$N$294,MATCH($U$199,'DATA EUROPE'!$O$201:$O$294,0),ROWS($S$204:$S205)), "€ #.##0"),TEXT(INDEX('DATA EUROPE'!$C$300:$N$441,MATCH($U$199,'DATA EUROPE'!$O$300:$O$441,0),ROWS($S$204:$S205)), "€ #.##0")),CHOOSE($AP$5,INDEX('DATA EUROPE'!$U$201:$AF$294,MATCH($U$199,'DATA EUROPE'!$AG$201:$AG$294,0),ROWS($S$204:$S205)),INDEX('DATA EUROPE'!$U$300:$AF$441,MATCH($U$199,'DATA EUROPE'!$AG$300:$AG$441,0),ROWS($S$204:$S205))))</f>
        <v>€ 0</v>
      </c>
      <c r="U205" s="161" cm="1">
        <f t="array" ref="U205">CHOOSE($AP$7,CHOOSE($AP$5,(INDEX('DATA EUROPE'!$C$201:$N$294,MATCH($U$199,'DATA EUROPE'!$O$201:$O$294,0),ROWS($S$204:$S205))),(INDEX('DATA EUROPE'!$C$300:$N$441,MATCH($U$199,'DATA EUROPE'!$O$300:$O$441,0),ROWS($S$204:$S205)))),CHOOSE($AP$5,INDEX('DATA EUROPE'!$U$201:$AF$294,MATCH($U$199,'DATA EUROPE'!$AG$201:$AG$294,0),ROWS($S$204:$S205)),INDEX('DATA EUROPE'!$U$300:$AF$441,MATCH($U$199,'DATA EUROPE'!$AG$300:$AG$441,0),ROWS($S$204:$S205))))</f>
        <v>0</v>
      </c>
      <c r="V205" s="140"/>
      <c r="AA205" s="140" t="s">
        <v>314</v>
      </c>
      <c r="AB205" s="161" t="str" cm="1">
        <f t="array" ref="AB205">CHOOSE($AP$7,CHOOSE($AP$5,TEXT(INDEX('DATA EUROPE'!$C$201:$N$294,MATCH($AB$199,'DATA EUROPE'!$O$201:$O$294,0),ROWS($S$204:$S205)), "€ #.##0"),TEXT(INDEX('DATA EUROPE'!$C$300:$N$441,MATCH($AB$199,'DATA EUROPE'!$O$300:$O$441,0),ROWS($S$204:$S205)), "€ #.##0")),CHOOSE($AP$5,INDEX('DATA EUROPE'!$U$201:$AF$294,MATCH($AB$199,'DATA EUROPE'!$AG$201:$AG$294,0),ROWS($S$204:$S205)),INDEX('DATA EUROPE'!$U$300:$AF$441,MATCH($AB$199,'DATA EUROPE'!$AG$300:$AG$441,0),ROWS($S$204:$S205))))</f>
        <v>€ 3.298</v>
      </c>
      <c r="AC205" s="161" cm="1">
        <f t="array" ref="AC205">CHOOSE($AP$7,CHOOSE($AP$5,(INDEX('DATA EUROPE'!$C$201:$N$294,MATCH($AB$199,'DATA EUROPE'!$O$201:$O$294,0),ROWS($S$204:$S205))),(INDEX('DATA EUROPE'!$C$300:$N$441,MATCH($AB$199,'DATA EUROPE'!$O$300:$O$441,0),ROWS($S$204:$S205)))),CHOOSE($AP$5,INDEX('DATA EUROPE'!$U$201:$AF$294,MATCH($AB$199,'DATA EUROPE'!$AG$201:$AG$294,0),ROWS($S$204:$S205)),INDEX('DATA EUROPE'!$U$300:$AF$441,MATCH($AB$199,'DATA EUROPE'!$AG$300:$AG$441,0),ROWS($S$204:$S205))))</f>
        <v>3298</v>
      </c>
      <c r="AD205" s="140"/>
    </row>
    <row r="206" spans="6:33" x14ac:dyDescent="0.25">
      <c r="F206" s="140">
        <f t="shared" si="10"/>
        <v>5</v>
      </c>
      <c r="G206" s="140" t="str">
        <f>CHOOSE($AP$5, INDEX('DATA EUROPE'!$B$78:$B$100, MATCH(LARGE('DATA EUROPE'!$C$78:$C$100, $F206), 'DATA EUROPE'!$C$78:$C$100, 0)), INDEX('DATA EUROPE'!$B$78:$B$100, MATCH(LARGE('DATA EUROPE'!$E$78:$E$100, $F206), 'DATA EUROPE'!$E$78:$E$100, 0)))</f>
        <v>AA</v>
      </c>
      <c r="H206" s="140" t="str">
        <f>CHOOSE($AP$5,INDEX('DATA EUROPE'!$B$102:$B$122,MATCH(LARGE('DATA EUROPE'!$C$102:$C$122,$F206),'DATA EUROPE'!$C$102:$C$122,0)),INDEX('DATA EUROPE'!$B$102:$B$122,MATCH(LARGE('DATA EUROPE'!$E$102:$E$122,$F206),'DATA EUROPE'!$E$102:$E$122,0)))</f>
        <v>AE</v>
      </c>
      <c r="I206" s="140" t="str">
        <f>CHOOSE($AP$5,INDEX('DATA EUROPE'!$B$124:$B$141,MATCH(LARGE('DATA EUROPE'!$C$124:$C$141,$F206),'DATA EUROPE'!$C$124:$C$141,0)),INDEX('DATA EUROPE'!$B$124:$B$141,MATCH(LARGE('DATA EUROPE'!$E$124:$E$141,$F206),'DATA EUROPE'!$E$124:$E$141,0)))</f>
        <v>GC</v>
      </c>
      <c r="J206" s="140" t="str">
        <f>CHOOSE($AP$5, INDEX('DATA EUROPE'!$B$143:$B$159, MATCH(LARGE('DATA EUROPE'!$C$143:$C$159, $F206), 'DATA EUROPE'!$C$143:$C$159,0)), INDEX('DATA EUROPE'!$B$143:$B$159, MATCH(LARGE('DATA EUROPE'!$E$143:$E$159,  $F206), 'DATA EUROPE'!$E$143:$E$159, 0)))</f>
        <v>CD</v>
      </c>
      <c r="K206" s="140" t="str">
        <f>IFERROR(CHOOSE($AP$5, INDEX('DATA EUROPE'!$B$161:$B$169, MATCH(LARGE('DATA EUROPE'!$C$161:$C$169,$F206), 'DATA EUROPE'!$C$161:$C$169,0)), INDEX('DATA EUROPE'!$B$161:$B$169, MATCH(LARGE('DATA EUROPE'!$E$161:$E$169, $F206), 'DATA EUROPE'!$E$161:$E$169,0))), "")</f>
        <v>AB</v>
      </c>
      <c r="L206" s="140" t="str">
        <f>IFERROR(CHOOSE($AP$5, INDEX('DATA EUROPE'!$B$171:$B$183, MATCH(LARGE('DATA EUROPE'!$C$171:$C$183, $F206), 'DATA EUROPE'!$C$171:$C$183,0)), INDEX('DATA EUROPE'!$B$171:$B$183, MATCH(LARGE('DATA EUROPE'!$E$171:$E$183, $F206), 'DATA EUROPE'!$E$171:$E$183,0))), "")</f>
        <v>AA</v>
      </c>
      <c r="M206" s="140" t="str">
        <f>IFERROR(CHOOSE($AP$5, INDEX('DATA EUROPE'!$B$185:$B$191, MATCH(LARGE('DATA EUROPE'!$C$185:$C$191, $F206), 'DATA EUROPE'!$C$185:$C$191,0)), INDEX('DATA EUROPE'!$B$185:$B$191, MATCH(LARGE('DATA EUROPE'!$E$185:$E$191, $F206), 'DATA EUROPE'!$E$185:$E$191,0))), "")</f>
        <v>CD</v>
      </c>
      <c r="N206" s="140" t="str">
        <f>IFERROR(CHOOSE($AP$5, INDEX('DATA EUROPE'!$B$193:$B$194, MATCH(LARGE('DATA EUROPE'!$C$193:$C$194, $F206), 'DATA EUROPE'!$C$193:$C$194,0)), INDEX('DATA EUROPE'!$B$193:$B$194, MATCH(LARGE('DATA EUROPE'!$E$193:$E$194, $F206), 'DATA EUROPE'!$E$193:$E$194, 0))), "")</f>
        <v/>
      </c>
      <c r="S206" s="140" t="s">
        <v>315</v>
      </c>
      <c r="T206" s="161" t="str" cm="1">
        <f t="array" ref="T206">CHOOSE($AP$7,CHOOSE($AP$5,TEXT(INDEX('DATA EUROPE'!$C$201:$N$294,MATCH($U$199,'DATA EUROPE'!$O$201:$O$294,0),ROWS($S$204:$S206)), "€ #.##0"),TEXT(INDEX('DATA EUROPE'!$C$300:$N$441,MATCH($U$199,'DATA EUROPE'!$O$300:$O$441,0),ROWS($S$204:$S206)), "€ #.##0")),CHOOSE($AP$5,INDEX('DATA EUROPE'!$U$201:$AF$294,MATCH($U$199,'DATA EUROPE'!$AG$201:$AG$294,0),ROWS($S$204:$S206)),INDEX('DATA EUROPE'!$U$300:$AF$441,MATCH($U$199,'DATA EUROPE'!$AG$300:$AG$441,0),ROWS($S$204:$S206))))</f>
        <v>€ 0</v>
      </c>
      <c r="U206" s="161" cm="1">
        <f t="array" ref="U206">CHOOSE($AP$7,CHOOSE($AP$5,(INDEX('DATA EUROPE'!$C$201:$N$294,MATCH($U$199,'DATA EUROPE'!$O$201:$O$294,0),ROWS($S$204:$S206))),(INDEX('DATA EUROPE'!$C$300:$N$441,MATCH($U$199,'DATA EUROPE'!$O$300:$O$441,0),ROWS($S$204:$S206)))),CHOOSE($AP$5,INDEX('DATA EUROPE'!$U$201:$AF$294,MATCH($U$199,'DATA EUROPE'!$AG$201:$AG$294,0),ROWS($S$204:$S206)),INDEX('DATA EUROPE'!$U$300:$AF$441,MATCH($U$199,'DATA EUROPE'!$AG$300:$AG$441,0),ROWS($S$204:$S206))))</f>
        <v>0</v>
      </c>
      <c r="V206" s="140"/>
      <c r="AA206" s="140" t="s">
        <v>315</v>
      </c>
      <c r="AB206" s="161" t="str" cm="1">
        <f t="array" ref="AB206">CHOOSE($AP$7,CHOOSE($AP$5,TEXT(INDEX('DATA EUROPE'!$C$201:$N$294,MATCH($AB$199,'DATA EUROPE'!$O$201:$O$294,0),ROWS($S$204:$S206)), "€ #.##0"),TEXT(INDEX('DATA EUROPE'!$C$300:$N$441,MATCH($AB$199,'DATA EUROPE'!$O$300:$O$441,0),ROWS($S$204:$S206)), "€ #.##0")),CHOOSE($AP$5,INDEX('DATA EUROPE'!$U$201:$AF$294,MATCH($AB$199,'DATA EUROPE'!$AG$201:$AG$294,0),ROWS($S$204:$S206)),INDEX('DATA EUROPE'!$U$300:$AF$441,MATCH($AB$199,'DATA EUROPE'!$AG$300:$AG$441,0),ROWS($S$204:$S206))))</f>
        <v>€ 6.289</v>
      </c>
      <c r="AC206" s="161" cm="1">
        <f t="array" ref="AC206">CHOOSE($AP$7,CHOOSE($AP$5,(INDEX('DATA EUROPE'!$C$201:$N$294,MATCH($AB$199,'DATA EUROPE'!$O$201:$O$294,0),ROWS($S$204:$S206))),(INDEX('DATA EUROPE'!$C$300:$N$441,MATCH($AB$199,'DATA EUROPE'!$O$300:$O$441,0),ROWS($S$204:$S206)))),CHOOSE($AP$5,INDEX('DATA EUROPE'!$U$201:$AF$294,MATCH($AB$199,'DATA EUROPE'!$AG$201:$AG$294,0),ROWS($S$204:$S206)),INDEX('DATA EUROPE'!$U$300:$AF$441,MATCH($AB$199,'DATA EUROPE'!$AG$300:$AG$441,0),ROWS($S$204:$S206))))</f>
        <v>6289</v>
      </c>
      <c r="AD206" s="140"/>
    </row>
    <row r="207" spans="6:33" x14ac:dyDescent="0.25">
      <c r="F207" s="140">
        <f t="shared" si="10"/>
        <v>6</v>
      </c>
      <c r="G207" s="140" t="str">
        <f>CHOOSE($AP$5, INDEX('DATA EUROPE'!$B$78:$B$100, MATCH(LARGE('DATA EUROPE'!$C$78:$C$100, $F207), 'DATA EUROPE'!$C$78:$C$100, 0)), INDEX('DATA EUROPE'!$B$78:$B$100, MATCH(LARGE('DATA EUROPE'!$E$78:$E$100, $F207), 'DATA EUROPE'!$E$78:$E$100, 0)))</f>
        <v>AH</v>
      </c>
      <c r="H207" s="140" t="str">
        <f>CHOOSE($AP$5,INDEX('DATA EUROPE'!$B$102:$B$122,MATCH(LARGE('DATA EUROPE'!$C$102:$C$122,$F207),'DATA EUROPE'!$C$102:$C$122,0)),INDEX('DATA EUROPE'!$B$102:$B$122,MATCH(LARGE('DATA EUROPE'!$E$102:$E$122,$F207),'DATA EUROPE'!$E$102:$E$122,0)))</f>
        <v>CD</v>
      </c>
      <c r="I207" s="140" t="str">
        <f>CHOOSE($AP$5,INDEX('DATA EUROPE'!$B$124:$B$141,MATCH(LARGE('DATA EUROPE'!$C$124:$C$141,$F207),'DATA EUROPE'!$C$124:$C$141,0)),INDEX('DATA EUROPE'!$B$124:$B$141,MATCH(LARGE('DATA EUROPE'!$E$124:$E$141,$F207),'DATA EUROPE'!$E$124:$E$141,0)))</f>
        <v>HG</v>
      </c>
      <c r="J207" s="140" t="str">
        <f>CHOOSE($AP$5, INDEX('DATA EUROPE'!$B$143:$B$159, MATCH(LARGE('DATA EUROPE'!$C$143:$C$159, $F207), 'DATA EUROPE'!$C$143:$C$159,0)), INDEX('DATA EUROPE'!$B$143:$B$159, MATCH(LARGE('DATA EUROPE'!$E$143:$E$159,  $F207), 'DATA EUROPE'!$E$143:$E$159, 0)))</f>
        <v>AH</v>
      </c>
      <c r="K207" s="140" t="str">
        <f>IFERROR(CHOOSE($AP$5, INDEX('DATA EUROPE'!$B$161:$B$169, MATCH(LARGE('DATA EUROPE'!$C$161:$C$169,$F207), 'DATA EUROPE'!$C$161:$C$169,0)), INDEX('DATA EUROPE'!$B$161:$B$169, MATCH(LARGE('DATA EUROPE'!$E$161:$E$169, $F207), 'DATA EUROPE'!$E$161:$E$169,0))), "")</f>
        <v>AH</v>
      </c>
      <c r="L207" s="140" t="str">
        <f>IFERROR(CHOOSE($AP$5, INDEX('DATA EUROPE'!$B$171:$B$183, MATCH(LARGE('DATA EUROPE'!$C$171:$C$183, $F207), 'DATA EUROPE'!$C$171:$C$183,0)), INDEX('DATA EUROPE'!$B$171:$B$183, MATCH(LARGE('DATA EUROPE'!$E$171:$E$183, $F207), 'DATA EUROPE'!$E$171:$E$183,0))), "")</f>
        <v>AD</v>
      </c>
      <c r="M207" s="140" t="str">
        <f>IFERROR(CHOOSE($AP$5, INDEX('DATA EUROPE'!$B$185:$B$191, MATCH(LARGE('DATA EUROPE'!$C$185:$C$191, $F207), 'DATA EUROPE'!$C$185:$C$191,0)), INDEX('DATA EUROPE'!$B$185:$B$191, MATCH(LARGE('DATA EUROPE'!$E$185:$E$191, $F207), 'DATA EUROPE'!$E$185:$E$191,0))), "")</f>
        <v>KB</v>
      </c>
      <c r="N207" s="140" t="str">
        <f>IFERROR(CHOOSE($AP$5, INDEX('DATA EUROPE'!$B$193:$B$194, MATCH(LARGE('DATA EUROPE'!$C$193:$C$194, $F207), 'DATA EUROPE'!$C$193:$C$194,0)), INDEX('DATA EUROPE'!$B$193:$B$194, MATCH(LARGE('DATA EUROPE'!$E$193:$E$194, $F207), 'DATA EUROPE'!$E$193:$E$194, 0))), "")</f>
        <v/>
      </c>
      <c r="S207" s="140" t="s">
        <v>316</v>
      </c>
      <c r="T207" s="161" t="str" cm="1">
        <f t="array" ref="T207">CHOOSE($AP$7,CHOOSE($AP$5,TEXT(INDEX('DATA EUROPE'!$C$201:$N$294,MATCH($U$199,'DATA EUROPE'!$O$201:$O$294,0),ROWS($S$204:$S207)), "€ #.##0"),TEXT(INDEX('DATA EUROPE'!$C$300:$N$441,MATCH($U$199,'DATA EUROPE'!$O$300:$O$441,0),ROWS($S$204:$S207)), "€ #.##0")),CHOOSE($AP$5,INDEX('DATA EUROPE'!$U$201:$AF$294,MATCH($U$199,'DATA EUROPE'!$AG$201:$AG$294,0),ROWS($S$204:$S207)),INDEX('DATA EUROPE'!$U$300:$AF$441,MATCH($U$199,'DATA EUROPE'!$AG$300:$AG$441,0),ROWS($S$204:$S207))))</f>
        <v>€ 0</v>
      </c>
      <c r="U207" s="161" cm="1">
        <f t="array" ref="U207">CHOOSE($AP$7,CHOOSE($AP$5,(INDEX('DATA EUROPE'!$C$201:$N$294,MATCH($U$199,'DATA EUROPE'!$O$201:$O$294,0),ROWS($S$204:$S207))),(INDEX('DATA EUROPE'!$C$300:$N$441,MATCH($U$199,'DATA EUROPE'!$O$300:$O$441,0),ROWS($S$204:$S207)))),CHOOSE($AP$5,INDEX('DATA EUROPE'!$U$201:$AF$294,MATCH($U$199,'DATA EUROPE'!$AG$201:$AG$294,0),ROWS($S$204:$S207)),INDEX('DATA EUROPE'!$U$300:$AF$441,MATCH($U$199,'DATA EUROPE'!$AG$300:$AG$441,0),ROWS($S$204:$S207))))</f>
        <v>0</v>
      </c>
      <c r="V207" s="140"/>
      <c r="AA207" s="140" t="s">
        <v>316</v>
      </c>
      <c r="AB207" s="161" t="str" cm="1">
        <f t="array" ref="AB207">CHOOSE($AP$7,CHOOSE($AP$5,TEXT(INDEX('DATA EUROPE'!$C$201:$N$294,MATCH($AB$199,'DATA EUROPE'!$O$201:$O$294,0),ROWS($S$204:$S207)), "€ #.##0"),TEXT(INDEX('DATA EUROPE'!$C$300:$N$441,MATCH($AB$199,'DATA EUROPE'!$O$300:$O$441,0),ROWS($S$204:$S207)), "€ #.##0")),CHOOSE($AP$5,INDEX('DATA EUROPE'!$U$201:$AF$294,MATCH($AB$199,'DATA EUROPE'!$AG$201:$AG$294,0),ROWS($S$204:$S207)),INDEX('DATA EUROPE'!$U$300:$AF$441,MATCH($AB$199,'DATA EUROPE'!$AG$300:$AG$441,0),ROWS($S$204:$S207))))</f>
        <v>€ 12.101</v>
      </c>
      <c r="AC207" s="161" cm="1">
        <f t="array" ref="AC207">CHOOSE($AP$7,CHOOSE($AP$5,(INDEX('DATA EUROPE'!$C$201:$N$294,MATCH($AB$199,'DATA EUROPE'!$O$201:$O$294,0),ROWS($S$204:$S207))),(INDEX('DATA EUROPE'!$C$300:$N$441,MATCH($AB$199,'DATA EUROPE'!$O$300:$O$441,0),ROWS($S$204:$S207)))),CHOOSE($AP$5,INDEX('DATA EUROPE'!$U$201:$AF$294,MATCH($AB$199,'DATA EUROPE'!$AG$201:$AG$294,0),ROWS($S$204:$S207)),INDEX('DATA EUROPE'!$U$300:$AF$441,MATCH($AB$199,'DATA EUROPE'!$AG$300:$AG$441,0),ROWS($S$204:$S207))))</f>
        <v>12101</v>
      </c>
      <c r="AD207" s="140"/>
    </row>
    <row r="208" spans="6:33" x14ac:dyDescent="0.25">
      <c r="F208" s="140">
        <f t="shared" si="10"/>
        <v>7</v>
      </c>
      <c r="G208" s="140" t="str">
        <f>CHOOSE($AP$5, INDEX('DATA EUROPE'!$B$78:$B$100, MATCH(LARGE('DATA EUROPE'!$C$78:$C$100, $F208), 'DATA EUROPE'!$C$78:$C$100, 0)), INDEX('DATA EUROPE'!$B$78:$B$100, MATCH(LARGE('DATA EUROPE'!$E$78:$E$100, $F208), 'DATA EUROPE'!$E$78:$E$100, 0)))</f>
        <v>GG</v>
      </c>
      <c r="H208" s="140" t="str">
        <f>CHOOSE($AP$5,INDEX('DATA EUROPE'!$B$102:$B$122,MATCH(LARGE('DATA EUROPE'!$C$102:$C$122,$F208),'DATA EUROPE'!$C$102:$C$122,0)),INDEX('DATA EUROPE'!$B$102:$B$122,MATCH(LARGE('DATA EUROPE'!$E$102:$E$122,$F208),'DATA EUROPE'!$E$102:$E$122,0)))</f>
        <v>AH</v>
      </c>
      <c r="I208" s="140" t="str">
        <f>CHOOSE($AP$5,INDEX('DATA EUROPE'!$B$124:$B$141,MATCH(LARGE('DATA EUROPE'!$C$124:$C$141,$F208),'DATA EUROPE'!$C$124:$C$141,0)),INDEX('DATA EUROPE'!$B$124:$B$141,MATCH(LARGE('DATA EUROPE'!$E$124:$E$141,$F208),'DATA EUROPE'!$E$124:$E$141,0)))</f>
        <v>AH</v>
      </c>
      <c r="J208" s="140" t="str">
        <f>CHOOSE($AP$5, INDEX('DATA EUROPE'!$B$143:$B$159, MATCH(LARGE('DATA EUROPE'!$C$143:$C$159, $F208), 'DATA EUROPE'!$C$143:$C$159,0)), INDEX('DATA EUROPE'!$B$143:$B$159, MATCH(LARGE('DATA EUROPE'!$E$143:$E$159,  $F208), 'DATA EUROPE'!$E$143:$E$159, 0)))</f>
        <v>HE</v>
      </c>
      <c r="K208" s="140" t="str">
        <f>IFERROR(CHOOSE($AP$5, INDEX('DATA EUROPE'!$B$161:$B$169, MATCH(LARGE('DATA EUROPE'!$C$161:$C$169,$F208), 'DATA EUROPE'!$C$161:$C$169,0)), INDEX('DATA EUROPE'!$B$161:$B$169, MATCH(LARGE('DATA EUROPE'!$E$161:$E$169, $F208), 'DATA EUROPE'!$E$161:$E$169,0))), "")</f>
        <v>AD</v>
      </c>
      <c r="L208" s="140" t="str">
        <f>IFERROR(CHOOSE($AP$5, INDEX('DATA EUROPE'!$B$171:$B$183, MATCH(LARGE('DATA EUROPE'!$C$171:$C$183, $F208), 'DATA EUROPE'!$C$171:$C$183,0)), INDEX('DATA EUROPE'!$B$171:$B$183, MATCH(LARGE('DATA EUROPE'!$E$171:$E$183, $F208), 'DATA EUROPE'!$E$171:$E$183,0))), "")</f>
        <v>GI</v>
      </c>
      <c r="M208" s="140" t="str">
        <f>IFERROR(CHOOSE($AP$5, INDEX('DATA EUROPE'!$B$185:$B$191, MATCH(LARGE('DATA EUROPE'!$C$185:$C$191, $F208), 'DATA EUROPE'!$C$185:$C$191,0)), INDEX('DATA EUROPE'!$B$185:$B$191, MATCH(LARGE('DATA EUROPE'!$E$185:$E$191, $F208), 'DATA EUROPE'!$E$185:$E$191,0))), "")</f>
        <v>BH</v>
      </c>
      <c r="N208" s="140" t="str">
        <f>IFERROR(CHOOSE($AP$5, INDEX('DATA EUROPE'!$B$193:$B$194, MATCH(LARGE('DATA EUROPE'!$C$193:$C$194, $F208), 'DATA EUROPE'!$C$193:$C$194,0)), INDEX('DATA EUROPE'!$B$193:$B$194, MATCH(LARGE('DATA EUROPE'!$E$193:$E$194, $F208), 'DATA EUROPE'!$E$193:$E$194, 0))), "")</f>
        <v/>
      </c>
      <c r="S208" s="140" t="s">
        <v>315</v>
      </c>
      <c r="T208" s="161" t="str" cm="1">
        <f t="array" ref="T208">CHOOSE($AP$7,CHOOSE($AP$5,TEXT(INDEX('DATA EUROPE'!$C$201:$N$294,MATCH($U$199,'DATA EUROPE'!$O$201:$O$294,0),ROWS($S$204:$S208)), "€ #.##0"),TEXT(INDEX('DATA EUROPE'!$C$300:$N$441,MATCH($U$199,'DATA EUROPE'!$O$300:$O$441,0),ROWS($S$204:$S208)), "€ #.##0")),CHOOSE($AP$5,INDEX('DATA EUROPE'!$U$201:$AF$294,MATCH($U$199,'DATA EUROPE'!$AG$201:$AG$294,0),ROWS($S$204:$S208)),INDEX('DATA EUROPE'!$U$300:$AF$441,MATCH($U$199,'DATA EUROPE'!$AG$300:$AG$441,0),ROWS($S$204:$S208))))</f>
        <v>€ 0</v>
      </c>
      <c r="U208" s="161" cm="1">
        <f t="array" ref="U208">CHOOSE($AP$7,CHOOSE($AP$5,(INDEX('DATA EUROPE'!$C$201:$N$294,MATCH($U$199,'DATA EUROPE'!$O$201:$O$294,0),ROWS($S$204:$S208))),(INDEX('DATA EUROPE'!$C$300:$N$441,MATCH($U$199,'DATA EUROPE'!$O$300:$O$441,0),ROWS($S$204:$S208)))),CHOOSE($AP$5,INDEX('DATA EUROPE'!$U$201:$AF$294,MATCH($U$199,'DATA EUROPE'!$AG$201:$AG$294,0),ROWS($S$204:$S208)),INDEX('DATA EUROPE'!$U$300:$AF$441,MATCH($U$199,'DATA EUROPE'!$AG$300:$AG$441,0),ROWS($S$204:$S208))))</f>
        <v>0</v>
      </c>
      <c r="V208" s="140"/>
      <c r="AA208" s="140" t="s">
        <v>315</v>
      </c>
      <c r="AB208" s="161" t="str" cm="1">
        <f t="array" ref="AB208">CHOOSE($AP$7,CHOOSE($AP$5,TEXT(INDEX('DATA EUROPE'!$C$201:$N$294,MATCH($AB$199,'DATA EUROPE'!$O$201:$O$294,0),ROWS($S$204:$S208)), "€ #.##0"),TEXT(INDEX('DATA EUROPE'!$C$300:$N$441,MATCH($AB$199,'DATA EUROPE'!$O$300:$O$441,0),ROWS($S$204:$S208)), "€ #.##0")),CHOOSE($AP$5,INDEX('DATA EUROPE'!$U$201:$AF$294,MATCH($AB$199,'DATA EUROPE'!$AG$201:$AG$294,0),ROWS($S$204:$S208)),INDEX('DATA EUROPE'!$U$300:$AF$441,MATCH($AB$199,'DATA EUROPE'!$AG$300:$AG$441,0),ROWS($S$204:$S208))))</f>
        <v>€ 15.501</v>
      </c>
      <c r="AC208" s="161" cm="1">
        <f t="array" ref="AC208">CHOOSE($AP$7,CHOOSE($AP$5,(INDEX('DATA EUROPE'!$C$201:$N$294,MATCH($AB$199,'DATA EUROPE'!$O$201:$O$294,0),ROWS($S$204:$S208))),(INDEX('DATA EUROPE'!$C$300:$N$441,MATCH($AB$199,'DATA EUROPE'!$O$300:$O$441,0),ROWS($S$204:$S208)))),CHOOSE($AP$5,INDEX('DATA EUROPE'!$U$201:$AF$294,MATCH($AB$199,'DATA EUROPE'!$AG$201:$AG$294,0),ROWS($S$204:$S208)),INDEX('DATA EUROPE'!$U$300:$AF$441,MATCH($AB$199,'DATA EUROPE'!$AG$300:$AG$441,0),ROWS($S$204:$S208))))</f>
        <v>15501</v>
      </c>
      <c r="AD208" s="140"/>
    </row>
    <row r="209" spans="6:30" x14ac:dyDescent="0.25">
      <c r="F209" s="140">
        <f t="shared" si="10"/>
        <v>8</v>
      </c>
      <c r="G209" s="140" t="str">
        <f>CHOOSE($AP$5, INDEX('DATA EUROPE'!$B$78:$B$100, MATCH(LARGE('DATA EUROPE'!$C$78:$C$100, $F209), 'DATA EUROPE'!$C$78:$C$100, 0)), INDEX('DATA EUROPE'!$B$78:$B$100, MATCH(LARGE('DATA EUROPE'!$E$78:$E$100, $F209), 'DATA EUROPE'!$E$78:$E$100, 0)))</f>
        <v>GI</v>
      </c>
      <c r="H209" s="140" t="str">
        <f>CHOOSE($AP$5,INDEX('DATA EUROPE'!$B$102:$B$122,MATCH(LARGE('DATA EUROPE'!$C$102:$C$122,$F209),'DATA EUROPE'!$C$102:$C$122,0)),INDEX('DATA EUROPE'!$B$102:$B$122,MATCH(LARGE('DATA EUROPE'!$E$102:$E$122,$F209),'DATA EUROPE'!$E$102:$E$122,0)))</f>
        <v>AC</v>
      </c>
      <c r="I209" s="140" t="str">
        <f>CHOOSE($AP$5,INDEX('DATA EUROPE'!$B$124:$B$141,MATCH(LARGE('DATA EUROPE'!$C$124:$C$141,$F209),'DATA EUROPE'!$C$124:$C$141,0)),INDEX('DATA EUROPE'!$B$124:$B$141,MATCH(LARGE('DATA EUROPE'!$E$124:$E$141,$F209),'DATA EUROPE'!$E$124:$E$141,0)))</f>
        <v>AD</v>
      </c>
      <c r="J209" s="140" t="str">
        <f>CHOOSE($AP$5, INDEX('DATA EUROPE'!$B$143:$B$159, MATCH(LARGE('DATA EUROPE'!$C$143:$C$159, $F209), 'DATA EUROPE'!$C$143:$C$159,0)), INDEX('DATA EUROPE'!$B$143:$B$159, MATCH(LARGE('DATA EUROPE'!$E$143:$E$159,  $F209), 'DATA EUROPE'!$E$143:$E$159, 0)))</f>
        <v>HF</v>
      </c>
      <c r="K209" s="140" t="str">
        <f>IFERROR(CHOOSE($AP$5, INDEX('DATA EUROPE'!$B$161:$B$169, MATCH(LARGE('DATA EUROPE'!$C$161:$C$169,$F209), 'DATA EUROPE'!$C$161:$C$169,0)), INDEX('DATA EUROPE'!$B$161:$B$169, MATCH(LARGE('DATA EUROPE'!$E$161:$E$169, $F209), 'DATA EUROPE'!$E$161:$E$169,0))), "")</f>
        <v>HA</v>
      </c>
      <c r="L209" s="140" t="str">
        <f>IFERROR(CHOOSE($AP$5, INDEX('DATA EUROPE'!$B$171:$B$183, MATCH(LARGE('DATA EUROPE'!$C$171:$C$183, $F209), 'DATA EUROPE'!$C$171:$C$183,0)), INDEX('DATA EUROPE'!$B$171:$B$183, MATCH(LARGE('DATA EUROPE'!$E$171:$E$183, $F209), 'DATA EUROPE'!$E$171:$E$183,0))), "")</f>
        <v>GB</v>
      </c>
      <c r="M209" s="140" t="str">
        <f>IFERROR(CHOOSE($AP$5, INDEX('DATA EUROPE'!$B$185:$B$191, MATCH(LARGE('DATA EUROPE'!$C$185:$C$191, $F209), 'DATA EUROPE'!$C$185:$C$191,0)), INDEX('DATA EUROPE'!$B$185:$B$191, MATCH(LARGE('DATA EUROPE'!$E$185:$E$191, $F209), 'DATA EUROPE'!$E$185:$E$191,0))), "")</f>
        <v/>
      </c>
      <c r="N209" s="140" t="str">
        <f>IFERROR(CHOOSE($AP$5, INDEX('DATA EUROPE'!$B$193:$B$194, MATCH(LARGE('DATA EUROPE'!$C$193:$C$194, $F209), 'DATA EUROPE'!$C$193:$C$194,0)), INDEX('DATA EUROPE'!$B$193:$B$194, MATCH(LARGE('DATA EUROPE'!$E$193:$E$194, $F209), 'DATA EUROPE'!$E$193:$E$194, 0))), "")</f>
        <v/>
      </c>
      <c r="S209" s="140" t="s">
        <v>313</v>
      </c>
      <c r="T209" s="161" t="str" cm="1">
        <f t="array" ref="T209">CHOOSE($AP$7,CHOOSE($AP$5,TEXT(INDEX('DATA EUROPE'!$C$201:$N$294,MATCH($U$199,'DATA EUROPE'!$O$201:$O$294,0),ROWS($S$204:$S209)), "€ #.##0"),TEXT(INDEX('DATA EUROPE'!$C$300:$N$441,MATCH($U$199,'DATA EUROPE'!$O$300:$O$441,0),ROWS($S$204:$S209)), "€ #.##0")),CHOOSE($AP$5,INDEX('DATA EUROPE'!$U$201:$AF$294,MATCH($U$199,'DATA EUROPE'!$AG$201:$AG$294,0),ROWS($S$204:$S209)),INDEX('DATA EUROPE'!$U$300:$AF$441,MATCH($U$199,'DATA EUROPE'!$AG$300:$AG$441,0),ROWS($S$204:$S209))))</f>
        <v>€ 0</v>
      </c>
      <c r="U209" s="161" cm="1">
        <f t="array" ref="U209">CHOOSE($AP$7,CHOOSE($AP$5,(INDEX('DATA EUROPE'!$C$201:$N$294,MATCH($U$199,'DATA EUROPE'!$O$201:$O$294,0),ROWS($S$204:$S209))),(INDEX('DATA EUROPE'!$C$300:$N$441,MATCH($U$199,'DATA EUROPE'!$O$300:$O$441,0),ROWS($S$204:$S209)))),CHOOSE($AP$5,INDEX('DATA EUROPE'!$U$201:$AF$294,MATCH($U$199,'DATA EUROPE'!$AG$201:$AG$294,0),ROWS($S$204:$S209)),INDEX('DATA EUROPE'!$U$300:$AF$441,MATCH($U$199,'DATA EUROPE'!$AG$300:$AG$441,0),ROWS($S$204:$S209))))</f>
        <v>0</v>
      </c>
      <c r="V209" s="140"/>
      <c r="AA209" s="140" t="s">
        <v>313</v>
      </c>
      <c r="AB209" s="161" t="str" cm="1">
        <f t="array" ref="AB209">CHOOSE($AP$7,CHOOSE($AP$5,TEXT(INDEX('DATA EUROPE'!$C$201:$N$294,MATCH($AB$199,'DATA EUROPE'!$O$201:$O$294,0),ROWS($S$204:$S209)), "€ #.##0"),TEXT(INDEX('DATA EUROPE'!$C$300:$N$441,MATCH($AB$199,'DATA EUROPE'!$O$300:$O$441,0),ROWS($S$204:$S209)), "€ #.##0")),CHOOSE($AP$5,INDEX('DATA EUROPE'!$U$201:$AF$294,MATCH($AB$199,'DATA EUROPE'!$AG$201:$AG$294,0),ROWS($S$204:$S209)),INDEX('DATA EUROPE'!$U$300:$AF$441,MATCH($AB$199,'DATA EUROPE'!$AG$300:$AG$441,0),ROWS($S$204:$S209))))</f>
        <v>€ 10.091</v>
      </c>
      <c r="AC209" s="161" cm="1">
        <f t="array" ref="AC209">CHOOSE($AP$7,CHOOSE($AP$5,(INDEX('DATA EUROPE'!$C$201:$N$294,MATCH($AB$199,'DATA EUROPE'!$O$201:$O$294,0),ROWS($S$204:$S209))),(INDEX('DATA EUROPE'!$C$300:$N$441,MATCH($AB$199,'DATA EUROPE'!$O$300:$O$441,0),ROWS($S$204:$S209)))),CHOOSE($AP$5,INDEX('DATA EUROPE'!$U$201:$AF$294,MATCH($AB$199,'DATA EUROPE'!$AG$201:$AG$294,0),ROWS($S$204:$S209)),INDEX('DATA EUROPE'!$U$300:$AF$441,MATCH($AB$199,'DATA EUROPE'!$AG$300:$AG$441,0),ROWS($S$204:$S209))))</f>
        <v>10091</v>
      </c>
      <c r="AD209" s="140"/>
    </row>
    <row r="210" spans="6:30" x14ac:dyDescent="0.25">
      <c r="F210" s="140">
        <f t="shared" si="10"/>
        <v>9</v>
      </c>
      <c r="G210" s="140" t="str">
        <f>CHOOSE($AP$5, INDEX('DATA EUROPE'!$B$78:$B$100, MATCH(LARGE('DATA EUROPE'!$C$78:$C$100, $F210), 'DATA EUROPE'!$C$78:$C$100, 0)), INDEX('DATA EUROPE'!$B$78:$B$100, MATCH(LARGE('DATA EUROPE'!$E$78:$E$100, $F210), 'DATA EUROPE'!$E$78:$E$100, 0)))</f>
        <v>GE</v>
      </c>
      <c r="H210" s="140" t="str">
        <f>CHOOSE($AP$5,INDEX('DATA EUROPE'!$B$102:$B$122,MATCH(LARGE('DATA EUROPE'!$C$102:$C$122,$F210),'DATA EUROPE'!$C$102:$C$122,0)),INDEX('DATA EUROPE'!$B$102:$B$122,MATCH(LARGE('DATA EUROPE'!$E$102:$E$122,$F210),'DATA EUROPE'!$E$102:$E$122,0)))</f>
        <v>HG</v>
      </c>
      <c r="I210" s="140" t="str">
        <f>CHOOSE($AP$5,INDEX('DATA EUROPE'!$B$124:$B$141,MATCH(LARGE('DATA EUROPE'!$C$124:$C$141,$F210),'DATA EUROPE'!$C$124:$C$141,0)),INDEX('DATA EUROPE'!$B$124:$B$141,MATCH(LARGE('DATA EUROPE'!$E$124:$E$141,$F210),'DATA EUROPE'!$E$124:$E$141,0)))</f>
        <v>CD</v>
      </c>
      <c r="J210" s="140" t="str">
        <f>CHOOSE($AP$5, INDEX('DATA EUROPE'!$B$143:$B$159, MATCH(LARGE('DATA EUROPE'!$C$143:$C$159, $F210), 'DATA EUROPE'!$C$143:$C$159,0)), INDEX('DATA EUROPE'!$B$143:$B$159, MATCH(LARGE('DATA EUROPE'!$E$143:$E$159,  $F210), 'DATA EUROPE'!$E$143:$E$159, 0)))</f>
        <v>HG</v>
      </c>
      <c r="K210" s="140" t="str">
        <f>IFERROR(CHOOSE($AP$5, INDEX('DATA EUROPE'!$B$161:$B$169, MATCH(LARGE('DATA EUROPE'!$C$161:$C$169,$F210), 'DATA EUROPE'!$C$161:$C$169,0)), INDEX('DATA EUROPE'!$B$161:$B$169, MATCH(LARGE('DATA EUROPE'!$E$161:$E$169, $F210), 'DATA EUROPE'!$E$161:$E$169,0))), "")</f>
        <v>IA</v>
      </c>
      <c r="L210" s="140" t="str">
        <f>IFERROR(CHOOSE($AP$5, INDEX('DATA EUROPE'!$B$171:$B$183, MATCH(LARGE('DATA EUROPE'!$C$171:$C$183, $F210), 'DATA EUROPE'!$C$171:$C$183,0)), INDEX('DATA EUROPE'!$B$171:$B$183, MATCH(LARGE('DATA EUROPE'!$E$171:$E$183, $F210), 'DATA EUROPE'!$E$171:$E$183,0))), "")</f>
        <v>AH</v>
      </c>
      <c r="M210" s="140" t="str">
        <f>IFERROR(CHOOSE($AP$5, INDEX('DATA EUROPE'!$B$185:$B$191, MATCH(LARGE('DATA EUROPE'!$C$185:$C$191, $F210), 'DATA EUROPE'!$C$185:$C$191,0)), INDEX('DATA EUROPE'!$B$185:$B$191, MATCH(LARGE('DATA EUROPE'!$E$185:$E$191, $F210), 'DATA EUROPE'!$E$185:$E$191,0))), "")</f>
        <v/>
      </c>
      <c r="N210" s="140" t="str">
        <f>IFERROR(CHOOSE($AP$5, INDEX('DATA EUROPE'!$B$193:$B$194, MATCH(LARGE('DATA EUROPE'!$C$193:$C$194, $F210), 'DATA EUROPE'!$C$193:$C$194,0)), INDEX('DATA EUROPE'!$B$193:$B$194, MATCH(LARGE('DATA EUROPE'!$E$193:$E$194, $F210), 'DATA EUROPE'!$E$193:$E$194, 0))), "")</f>
        <v/>
      </c>
      <c r="S210" s="140" t="s">
        <v>313</v>
      </c>
      <c r="T210" s="161" t="str" cm="1">
        <f t="array" ref="T210">CHOOSE($AP$7,CHOOSE($AP$5,TEXT(INDEX('DATA EUROPE'!$C$201:$N$294,MATCH($U$199,'DATA EUROPE'!$O$201:$O$294,0),ROWS($S$204:$S210)), "€ #.##0"),TEXT(INDEX('DATA EUROPE'!$C$300:$N$441,MATCH($U$199,'DATA EUROPE'!$O$300:$O$441,0),ROWS($S$204:$S210)), "€ #.##0")),CHOOSE($AP$5,INDEX('DATA EUROPE'!$U$201:$AF$294,MATCH($U$199,'DATA EUROPE'!$AG$201:$AG$294,0),ROWS($S$204:$S210)),INDEX('DATA EUROPE'!$U$300:$AF$441,MATCH($U$199,'DATA EUROPE'!$AG$300:$AG$441,0),ROWS($S$204:$S210))))</f>
        <v>€ 0</v>
      </c>
      <c r="U210" s="161" cm="1">
        <f t="array" ref="U210">CHOOSE($AP$7,CHOOSE($AP$5,(INDEX('DATA EUROPE'!$C$201:$N$294,MATCH($U$199,'DATA EUROPE'!$O$201:$O$294,0),ROWS($S$204:$S210))),(INDEX('DATA EUROPE'!$C$300:$N$441,MATCH($U$199,'DATA EUROPE'!$O$300:$O$441,0),ROWS($S$204:$S210)))),CHOOSE($AP$5,INDEX('DATA EUROPE'!$U$201:$AF$294,MATCH($U$199,'DATA EUROPE'!$AG$201:$AG$294,0),ROWS($S$204:$S210)),INDEX('DATA EUROPE'!$U$300:$AF$441,MATCH($U$199,'DATA EUROPE'!$AG$300:$AG$441,0),ROWS($S$204:$S210))))</f>
        <v>0</v>
      </c>
      <c r="V210" s="140"/>
      <c r="AA210" s="140" t="s">
        <v>313</v>
      </c>
      <c r="AB210" s="161" t="str" cm="1">
        <f t="array" ref="AB210">CHOOSE($AP$7,CHOOSE($AP$5,TEXT(INDEX('DATA EUROPE'!$C$201:$N$294,MATCH($AB$199,'DATA EUROPE'!$O$201:$O$294,0),ROWS($S$204:$S210)), "€ #.##0"),TEXT(INDEX('DATA EUROPE'!$C$300:$N$441,MATCH($AB$199,'DATA EUROPE'!$O$300:$O$441,0),ROWS($S$204:$S210)), "€ #.##0")),CHOOSE($AP$5,INDEX('DATA EUROPE'!$U$201:$AF$294,MATCH($AB$199,'DATA EUROPE'!$AG$201:$AG$294,0),ROWS($S$204:$S210)),INDEX('DATA EUROPE'!$U$300:$AF$441,MATCH($AB$199,'DATA EUROPE'!$AG$300:$AG$441,0),ROWS($S$204:$S210))))</f>
        <v>€ 9.784</v>
      </c>
      <c r="AC210" s="161" cm="1">
        <f t="array" ref="AC210">CHOOSE($AP$7,CHOOSE($AP$5,(INDEX('DATA EUROPE'!$C$201:$N$294,MATCH($AB$199,'DATA EUROPE'!$O$201:$O$294,0),ROWS($S$204:$S210))),(INDEX('DATA EUROPE'!$C$300:$N$441,MATCH($AB$199,'DATA EUROPE'!$O$300:$O$441,0),ROWS($S$204:$S210)))),CHOOSE($AP$5,INDEX('DATA EUROPE'!$U$201:$AF$294,MATCH($AB$199,'DATA EUROPE'!$AG$201:$AG$294,0),ROWS($S$204:$S210)),INDEX('DATA EUROPE'!$U$300:$AF$441,MATCH($AB$199,'DATA EUROPE'!$AG$300:$AG$441,0),ROWS($S$204:$S210))))</f>
        <v>9784</v>
      </c>
      <c r="AD210" s="140"/>
    </row>
    <row r="211" spans="6:30" x14ac:dyDescent="0.25">
      <c r="F211" s="140">
        <f t="shared" si="10"/>
        <v>10</v>
      </c>
      <c r="G211" s="140" t="str">
        <f>CHOOSE($AP$5, INDEX('DATA EUROPE'!$B$78:$B$100, MATCH(LARGE('DATA EUROPE'!$C$78:$C$100, $F211), 'DATA EUROPE'!$C$78:$C$100, 0)), INDEX('DATA EUROPE'!$B$78:$B$100, MATCH(LARGE('DATA EUROPE'!$E$78:$E$100, $F211), 'DATA EUROPE'!$E$78:$E$100, 0)))</f>
        <v>CD</v>
      </c>
      <c r="H211" s="140" t="str">
        <f>CHOOSE($AP$5,INDEX('DATA EUROPE'!$B$102:$B$122,MATCH(LARGE('DATA EUROPE'!$C$102:$C$122,$F211),'DATA EUROPE'!$C$102:$C$122,0)),INDEX('DATA EUROPE'!$B$102:$B$122,MATCH(LARGE('DATA EUROPE'!$E$102:$E$122,$F211),'DATA EUROPE'!$E$102:$E$122,0)))</f>
        <v>GF</v>
      </c>
      <c r="I211" s="140" t="str">
        <f>CHOOSE($AP$5,INDEX('DATA EUROPE'!$B$124:$B$141,MATCH(LARGE('DATA EUROPE'!$C$124:$C$141,$F211),'DATA EUROPE'!$C$124:$C$141,0)),INDEX('DATA EUROPE'!$B$124:$B$141,MATCH(LARGE('DATA EUROPE'!$E$124:$E$141,$F211),'DATA EUROPE'!$E$124:$E$141,0)))</f>
        <v>HA</v>
      </c>
      <c r="J211" s="140" t="str">
        <f>CHOOSE($AP$5, INDEX('DATA EUROPE'!$B$143:$B$159, MATCH(LARGE('DATA EUROPE'!$C$143:$C$159, $F211), 'DATA EUROPE'!$C$143:$C$159,0)), INDEX('DATA EUROPE'!$B$143:$B$159, MATCH(LARGE('DATA EUROPE'!$E$143:$E$159,  $F211), 'DATA EUROPE'!$E$143:$E$159, 0)))</f>
        <v>AC</v>
      </c>
      <c r="K211" s="140" t="str">
        <f>IFERROR(CHOOSE($AP$5, INDEX('DATA EUROPE'!$B$161:$B$169, MATCH(LARGE('DATA EUROPE'!$C$161:$C$169,$F211), 'DATA EUROPE'!$C$161:$C$169,0)), INDEX('DATA EUROPE'!$B$161:$B$169, MATCH(LARGE('DATA EUROPE'!$E$161:$E$169, $F211), 'DATA EUROPE'!$E$161:$E$169,0))), "")</f>
        <v/>
      </c>
      <c r="L211" s="140" t="str">
        <f>IFERROR(CHOOSE($AP$5, INDEX('DATA EUROPE'!$B$171:$B$183, MATCH(LARGE('DATA EUROPE'!$C$171:$C$183, $F211), 'DATA EUROPE'!$C$171:$C$183,0)), INDEX('DATA EUROPE'!$B$171:$B$183, MATCH(LARGE('DATA EUROPE'!$E$171:$E$183, $F211), 'DATA EUROPE'!$E$171:$E$183,0))), "")</f>
        <v>AC</v>
      </c>
      <c r="M211" s="140" t="str">
        <f>IFERROR(CHOOSE($AP$5, INDEX('DATA EUROPE'!$B$185:$B$191, MATCH(LARGE('DATA EUROPE'!$C$185:$C$191, $F211), 'DATA EUROPE'!$C$185:$C$191,0)), INDEX('DATA EUROPE'!$B$185:$B$191, MATCH(LARGE('DATA EUROPE'!$E$185:$E$191, $F211), 'DATA EUROPE'!$E$185:$E$191,0))), "")</f>
        <v/>
      </c>
      <c r="N211" s="140" t="str">
        <f>IFERROR(CHOOSE($AP$5, INDEX('DATA EUROPE'!$B$193:$B$194, MATCH(LARGE('DATA EUROPE'!$C$193:$C$194, $F211), 'DATA EUROPE'!$C$193:$C$194,0)), INDEX('DATA EUROPE'!$B$193:$B$194, MATCH(LARGE('DATA EUROPE'!$E$193:$E$194, $F211), 'DATA EUROPE'!$E$193:$E$194, 0))), "")</f>
        <v/>
      </c>
      <c r="S211" s="140" t="s">
        <v>316</v>
      </c>
      <c r="T211" s="161" t="str" cm="1">
        <f t="array" ref="T211">CHOOSE($AP$7,CHOOSE($AP$5,TEXT(INDEX('DATA EUROPE'!$C$201:$N$294,MATCH($U$199,'DATA EUROPE'!$O$201:$O$294,0),ROWS($S$204:$S211)), "€ #.##0"),TEXT(INDEX('DATA EUROPE'!$C$300:$N$441,MATCH($U$199,'DATA EUROPE'!$O$300:$O$441,0),ROWS($S$204:$S211)), "€ #.##0")),CHOOSE($AP$5,INDEX('DATA EUROPE'!$U$201:$AF$294,MATCH($U$199,'DATA EUROPE'!$AG$201:$AG$294,0),ROWS($S$204:$S211)),INDEX('DATA EUROPE'!$U$300:$AF$441,MATCH($U$199,'DATA EUROPE'!$AG$300:$AG$441,0),ROWS($S$204:$S211))))</f>
        <v>€ 0</v>
      </c>
      <c r="U211" s="161" cm="1">
        <f t="array" ref="U211">CHOOSE($AP$7,CHOOSE($AP$5,(INDEX('DATA EUROPE'!$C$201:$N$294,MATCH($U$199,'DATA EUROPE'!$O$201:$O$294,0),ROWS($S$204:$S211))),(INDEX('DATA EUROPE'!$C$300:$N$441,MATCH($U$199,'DATA EUROPE'!$O$300:$O$441,0),ROWS($S$204:$S211)))),CHOOSE($AP$5,INDEX('DATA EUROPE'!$U$201:$AF$294,MATCH($U$199,'DATA EUROPE'!$AG$201:$AG$294,0),ROWS($S$204:$S211)),INDEX('DATA EUROPE'!$U$300:$AF$441,MATCH($U$199,'DATA EUROPE'!$AG$300:$AG$441,0),ROWS($S$204:$S211))))</f>
        <v>0</v>
      </c>
      <c r="V211" s="140"/>
      <c r="AA211" s="140" t="s">
        <v>316</v>
      </c>
      <c r="AB211" s="161" t="str" cm="1">
        <f t="array" ref="AB211">CHOOSE($AP$7,CHOOSE($AP$5,TEXT(INDEX('DATA EUROPE'!$C$201:$N$294,MATCH($AB$199,'DATA EUROPE'!$O$201:$O$294,0),ROWS($S$204:$S211)), "€ #.##0"),TEXT(INDEX('DATA EUROPE'!$C$300:$N$441,MATCH($AB$199,'DATA EUROPE'!$O$300:$O$441,0),ROWS($S$204:$S211)), "€ #.##0")),CHOOSE($AP$5,INDEX('DATA EUROPE'!$U$201:$AF$294,MATCH($AB$199,'DATA EUROPE'!$AG$201:$AG$294,0),ROWS($S$204:$S211)),INDEX('DATA EUROPE'!$U$300:$AF$441,MATCH($AB$199,'DATA EUROPE'!$AG$300:$AG$441,0),ROWS($S$204:$S211))))</f>
        <v>€ 6.811</v>
      </c>
      <c r="AC211" s="161" cm="1">
        <f t="array" ref="AC211">CHOOSE($AP$7,CHOOSE($AP$5,(INDEX('DATA EUROPE'!$C$201:$N$294,MATCH($AB$199,'DATA EUROPE'!$O$201:$O$294,0),ROWS($S$204:$S211))),(INDEX('DATA EUROPE'!$C$300:$N$441,MATCH($AB$199,'DATA EUROPE'!$O$300:$O$441,0),ROWS($S$204:$S211)))),CHOOSE($AP$5,INDEX('DATA EUROPE'!$U$201:$AF$294,MATCH($AB$199,'DATA EUROPE'!$AG$201:$AG$294,0),ROWS($S$204:$S211)),INDEX('DATA EUROPE'!$U$300:$AF$441,MATCH($AB$199,'DATA EUROPE'!$AG$300:$AG$441,0),ROWS($S$204:$S211))))</f>
        <v>6811</v>
      </c>
      <c r="AD211" s="140"/>
    </row>
    <row r="212" spans="6:30" x14ac:dyDescent="0.25">
      <c r="S212" s="140" t="s">
        <v>317</v>
      </c>
      <c r="T212" s="161" t="str" cm="1">
        <f t="array" ref="T212">CHOOSE($AP$7,CHOOSE($AP$5,TEXT(INDEX('DATA EUROPE'!$C$201:$N$294,MATCH($U$199,'DATA EUROPE'!$O$201:$O$294,0),ROWS($S$204:$S212)), "€ #.##0"),TEXT(INDEX('DATA EUROPE'!$C$300:$N$441,MATCH($U$199,'DATA EUROPE'!$O$300:$O$441,0),ROWS($S$204:$S212)), "€ #.##0")),CHOOSE($AP$5,INDEX('DATA EUROPE'!$U$201:$AF$294,MATCH($U$199,'DATA EUROPE'!$AG$201:$AG$294,0),ROWS($S$204:$S212)),INDEX('DATA EUROPE'!$U$300:$AF$441,MATCH($U$199,'DATA EUROPE'!$AG$300:$AG$441,0),ROWS($S$204:$S212))))</f>
        <v>€ 0</v>
      </c>
      <c r="U212" s="161" cm="1">
        <f t="array" ref="U212">CHOOSE($AP$7,CHOOSE($AP$5,(INDEX('DATA EUROPE'!$C$201:$N$294,MATCH($U$199,'DATA EUROPE'!$O$201:$O$294,0),ROWS($S$204:$S212))),(INDEX('DATA EUROPE'!$C$300:$N$441,MATCH($U$199,'DATA EUROPE'!$O$300:$O$441,0),ROWS($S$204:$S212)))),CHOOSE($AP$5,INDEX('DATA EUROPE'!$U$201:$AF$294,MATCH($U$199,'DATA EUROPE'!$AG$201:$AG$294,0),ROWS($S$204:$S212)),INDEX('DATA EUROPE'!$U$300:$AF$441,MATCH($U$199,'DATA EUROPE'!$AG$300:$AG$441,0),ROWS($S$204:$S212))))</f>
        <v>0</v>
      </c>
      <c r="V212" s="140"/>
      <c r="AA212" s="140" t="s">
        <v>317</v>
      </c>
      <c r="AB212" s="161" t="str" cm="1">
        <f t="array" ref="AB212">CHOOSE($AP$7,CHOOSE($AP$5,TEXT(INDEX('DATA EUROPE'!$C$201:$N$294,MATCH($AB$199,'DATA EUROPE'!$O$201:$O$294,0),ROWS($S$204:$S212)), "€ #.##0"),TEXT(INDEX('DATA EUROPE'!$C$300:$N$441,MATCH($AB$199,'DATA EUROPE'!$O$300:$O$441,0),ROWS($S$204:$S212)), "€ #.##0")),CHOOSE($AP$5,INDEX('DATA EUROPE'!$U$201:$AF$294,MATCH($AB$199,'DATA EUROPE'!$AG$201:$AG$294,0),ROWS($S$204:$S212)),INDEX('DATA EUROPE'!$U$300:$AF$441,MATCH($AB$199,'DATA EUROPE'!$AG$300:$AG$441,0),ROWS($S$204:$S212))))</f>
        <v>€ 3.329</v>
      </c>
      <c r="AC212" s="161" cm="1">
        <f t="array" ref="AC212">CHOOSE($AP$7,CHOOSE($AP$5,(INDEX('DATA EUROPE'!$C$201:$N$294,MATCH($AB$199,'DATA EUROPE'!$O$201:$O$294,0),ROWS($S$204:$S212))),(INDEX('DATA EUROPE'!$C$300:$N$441,MATCH($AB$199,'DATA EUROPE'!$O$300:$O$441,0),ROWS($S$204:$S212)))),CHOOSE($AP$5,INDEX('DATA EUROPE'!$U$201:$AF$294,MATCH($AB$199,'DATA EUROPE'!$AG$201:$AG$294,0),ROWS($S$204:$S212)),INDEX('DATA EUROPE'!$U$300:$AF$441,MATCH($AB$199,'DATA EUROPE'!$AG$300:$AG$441,0),ROWS($S$204:$S212))))</f>
        <v>3329</v>
      </c>
      <c r="AD212" s="140"/>
    </row>
    <row r="213" spans="6:30" x14ac:dyDescent="0.25">
      <c r="S213" s="140" t="s">
        <v>318</v>
      </c>
      <c r="T213" s="161" t="str" cm="1">
        <f t="array" ref="T213">CHOOSE($AP$7,CHOOSE($AP$5,TEXT(INDEX('DATA EUROPE'!$C$201:$N$294,MATCH($U$199,'DATA EUROPE'!$O$201:$O$294,0),ROWS($S$204:$S213)), "€ #.##0"),TEXT(INDEX('DATA EUROPE'!$C$300:$N$441,MATCH($U$199,'DATA EUROPE'!$O$300:$O$441,0),ROWS($S$204:$S213)), "€ #.##0")),CHOOSE($AP$5,INDEX('DATA EUROPE'!$U$201:$AF$294,MATCH($U$199,'DATA EUROPE'!$AG$201:$AG$294,0),ROWS($S$204:$S213)),INDEX('DATA EUROPE'!$U$300:$AF$441,MATCH($U$199,'DATA EUROPE'!$AG$300:$AG$441,0),ROWS($S$204:$S213))))</f>
        <v>€ 13</v>
      </c>
      <c r="U213" s="161" cm="1">
        <f t="array" ref="U213">CHOOSE($AP$7,CHOOSE($AP$5,(INDEX('DATA EUROPE'!$C$201:$N$294,MATCH($U$199,'DATA EUROPE'!$O$201:$O$294,0),ROWS($S$204:$S213))),(INDEX('DATA EUROPE'!$C$300:$N$441,MATCH($U$199,'DATA EUROPE'!$O$300:$O$441,0),ROWS($S$204:$S213)))),CHOOSE($AP$5,INDEX('DATA EUROPE'!$U$201:$AF$294,MATCH($U$199,'DATA EUROPE'!$AG$201:$AG$294,0),ROWS($S$204:$S213)),INDEX('DATA EUROPE'!$U$300:$AF$441,MATCH($U$199,'DATA EUROPE'!$AG$300:$AG$441,0),ROWS($S$204:$S213))))</f>
        <v>13</v>
      </c>
      <c r="V213" s="140"/>
      <c r="AA213" s="140" t="s">
        <v>318</v>
      </c>
      <c r="AB213" s="161" t="str" cm="1">
        <f t="array" ref="AB213">CHOOSE($AP$7,CHOOSE($AP$5,TEXT(INDEX('DATA EUROPE'!$C$201:$N$294,MATCH($AB$199,'DATA EUROPE'!$O$201:$O$294,0),ROWS($S$204:$S213)), "€ #.##0"),TEXT(INDEX('DATA EUROPE'!$C$300:$N$441,MATCH($AB$199,'DATA EUROPE'!$O$300:$O$441,0),ROWS($S$204:$S213)), "€ #.##0")),CHOOSE($AP$5,INDEX('DATA EUROPE'!$U$201:$AF$294,MATCH($AB$199,'DATA EUROPE'!$AG$201:$AG$294,0),ROWS($S$204:$S213)),INDEX('DATA EUROPE'!$U$300:$AF$441,MATCH($AB$199,'DATA EUROPE'!$AG$300:$AG$441,0),ROWS($S$204:$S213))))</f>
        <v>€ 2.295</v>
      </c>
      <c r="AC213" s="161" cm="1">
        <f t="array" ref="AC213">CHOOSE($AP$7,CHOOSE($AP$5,(INDEX('DATA EUROPE'!$C$201:$N$294,MATCH($AB$199,'DATA EUROPE'!$O$201:$O$294,0),ROWS($S$204:$S213))),(INDEX('DATA EUROPE'!$C$300:$N$441,MATCH($AB$199,'DATA EUROPE'!$O$300:$O$441,0),ROWS($S$204:$S213)))),CHOOSE($AP$5,INDEX('DATA EUROPE'!$U$201:$AF$294,MATCH($AB$199,'DATA EUROPE'!$AG$201:$AG$294,0),ROWS($S$204:$S213)),INDEX('DATA EUROPE'!$U$300:$AF$441,MATCH($AB$199,'DATA EUROPE'!$AG$300:$AG$441,0),ROWS($S$204:$S213))))</f>
        <v>2295</v>
      </c>
      <c r="AD213" s="140"/>
    </row>
    <row r="214" spans="6:30" x14ac:dyDescent="0.25">
      <c r="S214" s="140" t="s">
        <v>319</v>
      </c>
      <c r="T214" s="161" t="str" cm="1">
        <f t="array" ref="T214">CHOOSE($AP$7,CHOOSE($AP$5,TEXT(INDEX('DATA EUROPE'!$C$201:$N$294,MATCH($U$199,'DATA EUROPE'!$O$201:$O$294,0),ROWS($S$204:$S214)), "€ #.##0"),TEXT(INDEX('DATA EUROPE'!$C$300:$N$441,MATCH($U$199,'DATA EUROPE'!$O$300:$O$441,0),ROWS($S$204:$S214)), "€ #.##0")),CHOOSE($AP$5,INDEX('DATA EUROPE'!$U$201:$AF$294,MATCH($U$199,'DATA EUROPE'!$AG$201:$AG$294,0),ROWS($S$204:$S214)),INDEX('DATA EUROPE'!$U$300:$AF$441,MATCH($U$199,'DATA EUROPE'!$AG$300:$AG$441,0),ROWS($S$204:$S214))))</f>
        <v>€ 13</v>
      </c>
      <c r="U214" s="161" cm="1">
        <f t="array" ref="U214">CHOOSE($AP$7,CHOOSE($AP$5,(INDEX('DATA EUROPE'!$C$201:$N$294,MATCH($U$199,'DATA EUROPE'!$O$201:$O$294,0),ROWS($S$204:$S214))),(INDEX('DATA EUROPE'!$C$300:$N$441,MATCH($U$199,'DATA EUROPE'!$O$300:$O$441,0),ROWS($S$204:$S214)))),CHOOSE($AP$5,INDEX('DATA EUROPE'!$U$201:$AF$294,MATCH($U$199,'DATA EUROPE'!$AG$201:$AG$294,0),ROWS($S$204:$S214)),INDEX('DATA EUROPE'!$U$300:$AF$441,MATCH($U$199,'DATA EUROPE'!$AG$300:$AG$441,0),ROWS($S$204:$S214))))</f>
        <v>13</v>
      </c>
      <c r="V214" s="140"/>
      <c r="AA214" s="140" t="s">
        <v>319</v>
      </c>
      <c r="AB214" s="161" t="str" cm="1">
        <f t="array" ref="AB214">CHOOSE($AP$7,CHOOSE($AP$5,TEXT(INDEX('DATA EUROPE'!$C$201:$N$294,MATCH($AB$199,'DATA EUROPE'!$O$201:$O$294,0),ROWS($S$204:$S214)), "€ #.##0"),TEXT(INDEX('DATA EUROPE'!$C$300:$N$441,MATCH($AB$199,'DATA EUROPE'!$O$300:$O$441,0),ROWS($S$204:$S214)), "€ #.##0")),CHOOSE($AP$5,INDEX('DATA EUROPE'!$U$201:$AF$294,MATCH($AB$199,'DATA EUROPE'!$AG$201:$AG$294,0),ROWS($S$204:$S214)),INDEX('DATA EUROPE'!$U$300:$AF$441,MATCH($AB$199,'DATA EUROPE'!$AG$300:$AG$441,0),ROWS($S$204:$S214))))</f>
        <v>€ 777</v>
      </c>
      <c r="AC214" s="161" cm="1">
        <f t="array" ref="AC214">CHOOSE($AP$7,CHOOSE($AP$5,(INDEX('DATA EUROPE'!$C$201:$N$294,MATCH($AB$199,'DATA EUROPE'!$O$201:$O$294,0),ROWS($S$204:$S214))),(INDEX('DATA EUROPE'!$C$300:$N$441,MATCH($AB$199,'DATA EUROPE'!$O$300:$O$441,0),ROWS($S$204:$S214)))),CHOOSE($AP$5,INDEX('DATA EUROPE'!$U$201:$AF$294,MATCH($AB$199,'DATA EUROPE'!$AG$201:$AG$294,0),ROWS($S$204:$S214)),INDEX('DATA EUROPE'!$U$300:$AF$441,MATCH($AB$199,'DATA EUROPE'!$AG$300:$AG$441,0),ROWS($S$204:$S214))))</f>
        <v>777</v>
      </c>
      <c r="AD214" s="140"/>
    </row>
    <row r="215" spans="6:30" x14ac:dyDescent="0.25">
      <c r="G215" s="186" t="s">
        <v>600</v>
      </c>
      <c r="H215" s="152"/>
      <c r="I215" s="152"/>
      <c r="J215" s="152"/>
      <c r="K215" s="152"/>
      <c r="L215" s="152"/>
      <c r="M215" s="152"/>
      <c r="N215" s="152"/>
      <c r="S215" s="140" t="s">
        <v>320</v>
      </c>
      <c r="T215" s="161" t="str" cm="1">
        <f t="array" ref="T215">CHOOSE($AP$7,CHOOSE($AP$5,TEXT(INDEX('DATA EUROPE'!$C$201:$N$294,MATCH($U$199,'DATA EUROPE'!$O$201:$O$294,0),ROWS($S$204:$S215)), "€ #.##0"),TEXT(INDEX('DATA EUROPE'!$C$300:$N$441,MATCH($U$199,'DATA EUROPE'!$O$300:$O$441,0),ROWS($S$204:$S215)), "€ #.##0")),CHOOSE($AP$5,INDEX('DATA EUROPE'!$U$201:$AF$294,MATCH($U$199,'DATA EUROPE'!$AG$201:$AG$294,0),ROWS($S$204:$S215)),INDEX('DATA EUROPE'!$U$300:$AF$441,MATCH($U$199,'DATA EUROPE'!$AG$300:$AG$441,0),ROWS($S$204:$S215))))</f>
        <v>€ 0</v>
      </c>
      <c r="U215" s="161" cm="1">
        <f t="array" ref="U215">CHOOSE($AP$7,CHOOSE($AP$5,(INDEX('DATA EUROPE'!$C$201:$N$294,MATCH($U$199,'DATA EUROPE'!$O$201:$O$294,0),ROWS($S$204:$S215))),(INDEX('DATA EUROPE'!$C$300:$N$441,MATCH($U$199,'DATA EUROPE'!$O$300:$O$441,0),ROWS($S$204:$S215)))),CHOOSE($AP$5,INDEX('DATA EUROPE'!$U$201:$AF$294,MATCH($U$199,'DATA EUROPE'!$AG$201:$AG$294,0),ROWS($S$204:$S215)),INDEX('DATA EUROPE'!$U$300:$AF$441,MATCH($U$199,'DATA EUROPE'!$AG$300:$AG$441,0),ROWS($S$204:$S215))))</f>
        <v>0</v>
      </c>
      <c r="V215" s="140"/>
      <c r="AA215" s="140" t="s">
        <v>320</v>
      </c>
      <c r="AB215" s="161" t="str" cm="1">
        <f t="array" ref="AB215">CHOOSE($AP$7,CHOOSE($AP$5,TEXT(INDEX('DATA EUROPE'!$C$201:$N$294,MATCH($AB$199,'DATA EUROPE'!$O$201:$O$294,0),ROWS($S$204:$S215)), "€ #.##0"),TEXT(INDEX('DATA EUROPE'!$C$300:$N$441,MATCH($AB$199,'DATA EUROPE'!$O$300:$O$441,0),ROWS($S$204:$S215)), "€ #.##0")),CHOOSE($AP$5,INDEX('DATA EUROPE'!$U$201:$AF$294,MATCH($AB$199,'DATA EUROPE'!$AG$201:$AG$294,0),ROWS($S$204:$S215)),INDEX('DATA EUROPE'!$U$300:$AF$441,MATCH($AB$199,'DATA EUROPE'!$AG$300:$AG$441,0),ROWS($S$204:$S215))))</f>
        <v>€ 625</v>
      </c>
      <c r="AC215" s="161" cm="1">
        <f t="array" ref="AC215">CHOOSE($AP$7,CHOOSE($AP$5,(INDEX('DATA EUROPE'!$C$201:$N$294,MATCH($AB$199,'DATA EUROPE'!$O$201:$O$294,0),ROWS($S$204:$S215))),(INDEX('DATA EUROPE'!$C$300:$N$441,MATCH($AB$199,'DATA EUROPE'!$O$300:$O$441,0),ROWS($S$204:$S215)))),CHOOSE($AP$5,INDEX('DATA EUROPE'!$U$201:$AF$294,MATCH($AB$199,'DATA EUROPE'!$AG$201:$AG$294,0),ROWS($S$204:$S215)),INDEX('DATA EUROPE'!$U$300:$AF$441,MATCH($AB$199,'DATA EUROPE'!$AG$300:$AG$441,0),ROWS($S$204:$S215))))</f>
        <v>625</v>
      </c>
      <c r="AD215" s="140"/>
    </row>
    <row r="216" spans="6:30" x14ac:dyDescent="0.25">
      <c r="G216" s="220" t="s">
        <v>565</v>
      </c>
      <c r="H216" s="220" t="s">
        <v>566</v>
      </c>
      <c r="I216" s="220" t="s">
        <v>567</v>
      </c>
      <c r="J216" s="220" t="s">
        <v>568</v>
      </c>
      <c r="K216" s="220" t="s">
        <v>569</v>
      </c>
      <c r="L216" s="220" t="s">
        <v>570</v>
      </c>
      <c r="M216" s="220" t="s">
        <v>571</v>
      </c>
      <c r="N216" s="220" t="s">
        <v>572</v>
      </c>
      <c r="T216" s="196" t="s">
        <v>334</v>
      </c>
      <c r="AB216" s="196" t="s">
        <v>334</v>
      </c>
    </row>
    <row r="217" spans="6:30" x14ac:dyDescent="0.25">
      <c r="F217" s="140">
        <f t="shared" ref="F217:F226" si="11">ROW($A1)</f>
        <v>1</v>
      </c>
      <c r="G217" s="140" t="str">
        <f>CHOOSE($AP$5, INDEX('DATA EUROPE'!$T$100:$T$122, MATCH(LARGE('DATA EUROPE'!$U$100:$U$122, $F217), 'DATA EUROPE'!$U$100:$U$122,0)), INDEX('DATA EUROPE'!$T$100:$T$122, MATCH(LARGE('DATA EUROPE'!$W$100:$W$122,$F217), 'DATA EUROPE'!$W$100:$W$122,0)))</f>
        <v>GA</v>
      </c>
      <c r="H217" s="140" t="str">
        <f>CHOOSE($AP$5, INDEX('DATA EUROPE'!$T$78:$T$98, MATCH(LARGE('DATA EUROPE'!$U$78:$U$98, $F217), 'DATA EUROPE'!$U$78:$U$98,0)), INDEX('DATA EUROPE'!$T$78:$T$98, MATCH(LARGE('DATA EUROPE'!$W$78:$W$98, $F217), 'DATA EUROPE'!$W$78:$W$98, 0)))</f>
        <v>GB</v>
      </c>
      <c r="I217" s="140" t="str">
        <f>CHOOSE($AP$5, INDEX('DATA EUROPE'!$T$124:$T$141, MATCH(LARGE('DATA EUROPE'!$U$124:$U$141, $F217), 'DATA EUROPE'!$U$124:$U$141,0)), INDEX('DATA EUROPE'!$T$124:$T$141, MATCH(LARGE('DATA EUROPE'!$W$124:$W$141, $F217), 'DATA EUROPE'!$W$124:$W$141,0)))</f>
        <v>AB</v>
      </c>
      <c r="J217" s="140" t="str">
        <f>CHOOSE($AP$5, INDEX('DATA EUROPE'!$T$153:$T$169, MATCH(LARGE('DATA EUROPE'!$U$153:$U$169, $F217), 'DATA EUROPE'!$U$153:$U$169,0)), INDEX('DATA EUROPE'!$T$153:$T$169, MATCH(LARGE('DATA EUROPE'!$W$153:$W$169, $F217), 'DATA EUROPE'!$W$153:$W$169,0)))</f>
        <v>AD</v>
      </c>
      <c r="K217" s="140" t="str">
        <f>IFERROR(CHOOSE($AP$5, INDEX('DATA EUROPE'!$T$143:$T$151, MATCH(LARGE('DATA EUROPE'!$U$143:$U$151, $F217), 'DATA EUROPE'!$U$143:$U$151,0)), INDEX('DATA EUROPE'!$T$143:$T$151, MATCH(LARGE('DATA EUROPE'!$W$143:$W$151, $F217), 'DATA EUROPE'!$W$143:$W$151,0))),"")</f>
        <v>GB</v>
      </c>
      <c r="L217" s="140" t="str">
        <f>IFERROR(CHOOSE($AP$5, INDEX('DATA EUROPE'!$T$171:$T$183, MATCH(LARGE('DATA EUROPE'!$U$171:$U$183, $F217), 'DATA EUROPE'!$U$171:$U$183,0)), INDEX('DATA EUROPE'!$T$171:$T$183, MATCH(LARGE('DATA EUROPE'!$W$171:$W$183, $F217), 'DATA EUROPE'!$W$171:$W$183,0))), "")</f>
        <v>AI</v>
      </c>
      <c r="M217" s="140" t="str">
        <f>IFERROR(CHOOSE($AP$5, INDEX('DATA EUROPE'!$T$185:$T$191, MATCH(LARGE('DATA EUROPE'!$U$185:$U$191, $F217), 'DATA EUROPE'!$U$185:$U$191,0)), INDEX('DATA EUROPE'!$T$185:$T$191, MATCH(LARGE('DATA EUROPE'!$W$185:$W$191, $F217), 'DATA EUROPE'!$W$185:$W$191, 0))), "")</f>
        <v>GC</v>
      </c>
      <c r="N217" s="140" t="str">
        <f>IFERROR(CHOOSE($AP$5, INDEX('DATA EUROPE'!$T$193:$T$194, MATCH(LARGE('DATA EUROPE'!$U$193:$U$194, $F217), 'DATA EUROPE'!$U$193:$U$194, 0)), INDEX('DATA EUROPE'!$T$193:$T$194, MATCH(LARGE('DATA EUROPE'!$W$193:$W$194, $F217), 'DATA EUROPE'!$W$193:$W$194, 0))),"")</f>
        <v>GC</v>
      </c>
      <c r="U217" s="195" t="s">
        <v>335</v>
      </c>
      <c r="AC217" s="195" t="s">
        <v>335</v>
      </c>
    </row>
    <row r="218" spans="6:30" x14ac:dyDescent="0.25">
      <c r="F218" s="140">
        <f t="shared" si="11"/>
        <v>2</v>
      </c>
      <c r="G218" s="140" t="str">
        <f>CHOOSE($AP$5, INDEX('DATA EUROPE'!$T$100:$T$122, MATCH(LARGE('DATA EUROPE'!$U$100:$U$122, $F218), 'DATA EUROPE'!$U$100:$U$122,0)), INDEX('DATA EUROPE'!$T$100:$T$122, MATCH(LARGE('DATA EUROPE'!$W$100:$W$122,$F218), 'DATA EUROPE'!$W$100:$W$122,0)))</f>
        <v>GC</v>
      </c>
      <c r="H218" s="140" t="str">
        <f>CHOOSE($AP$5, INDEX('DATA EUROPE'!$T$78:$T$98, MATCH(LARGE('DATA EUROPE'!$U$78:$U$98, $F218), 'DATA EUROPE'!$U$78:$U$98,0)), INDEX('DATA EUROPE'!$T$78:$T$98, MATCH(LARGE('DATA EUROPE'!$W$78:$W$98, $F218), 'DATA EUROPE'!$W$78:$W$98, 0)))</f>
        <v>AB</v>
      </c>
      <c r="I218" s="140" t="str">
        <f>CHOOSE($AP$5, INDEX('DATA EUROPE'!$T$124:$T$141, MATCH(LARGE('DATA EUROPE'!$U$124:$U$141, $F218), 'DATA EUROPE'!$U$124:$U$141,0)), INDEX('DATA EUROPE'!$T$124:$T$141, MATCH(LARGE('DATA EUROPE'!$W$124:$W$141, $F218), 'DATA EUROPE'!$W$124:$W$141,0)))</f>
        <v>GD</v>
      </c>
      <c r="J218" s="140" t="str">
        <f>CHOOSE($AP$5, INDEX('DATA EUROPE'!$T$153:$T$169, MATCH(LARGE('DATA EUROPE'!$U$153:$U$169, $F218), 'DATA EUROPE'!$U$153:$U$169,0)), INDEX('DATA EUROPE'!$T$153:$T$169, MATCH(LARGE('DATA EUROPE'!$W$153:$W$169, $F218), 'DATA EUROPE'!$W$153:$W$169,0)))</f>
        <v>CD</v>
      </c>
      <c r="K218" s="140" t="str">
        <f>IFERROR(CHOOSE($AP$5, INDEX('DATA EUROPE'!$T$143:$T$151, MATCH(LARGE('DATA EUROPE'!$U$143:$U$151, $F218), 'DATA EUROPE'!$U$143:$U$151,0)), INDEX('DATA EUROPE'!$T$143:$T$151, MATCH(LARGE('DATA EUROPE'!$W$143:$W$151, $F218), 'DATA EUROPE'!$W$143:$W$151,0))),"")</f>
        <v>GE</v>
      </c>
      <c r="L218" s="140" t="str">
        <f>IFERROR(CHOOSE($AP$5, INDEX('DATA EUROPE'!$T$171:$T$183, MATCH(LARGE('DATA EUROPE'!$U$171:$U$183, $F218), 'DATA EUROPE'!$U$171:$U$183,0)), INDEX('DATA EUROPE'!$T$171:$T$183, MATCH(LARGE('DATA EUROPE'!$W$171:$W$183, $F218), 'DATA EUROPE'!$W$171:$W$183,0))), "")</f>
        <v>AB</v>
      </c>
      <c r="M218" s="140" t="str">
        <f>IFERROR(CHOOSE($AP$5, INDEX('DATA EUROPE'!$T$185:$T$191, MATCH(LARGE('DATA EUROPE'!$U$185:$U$191, $F218), 'DATA EUROPE'!$U$185:$U$191,0)), INDEX('DATA EUROPE'!$T$185:$T$191, MATCH(LARGE('DATA EUROPE'!$W$185:$W$191, $F218), 'DATA EUROPE'!$W$185:$W$191, 0))), "")</f>
        <v>GB</v>
      </c>
      <c r="N218" s="140" t="str">
        <f>IFERROR(CHOOSE($AP$5, INDEX('DATA EUROPE'!$T$193:$T$194, MATCH(LARGE('DATA EUROPE'!$U$193:$U$194, $F218), 'DATA EUROPE'!$U$193:$U$194, 0)), INDEX('DATA EUROPE'!$T$193:$T$194, MATCH(LARGE('DATA EUROPE'!$W$193:$W$194, $F218), 'DATA EUROPE'!$W$193:$W$194, 0))),"")</f>
        <v>GE</v>
      </c>
    </row>
    <row r="219" spans="6:30" x14ac:dyDescent="0.25">
      <c r="F219" s="140">
        <f t="shared" si="11"/>
        <v>3</v>
      </c>
      <c r="G219" s="140" t="str">
        <f>CHOOSE($AP$5, INDEX('DATA EUROPE'!$T$100:$T$122, MATCH(LARGE('DATA EUROPE'!$U$100:$U$122, $F219), 'DATA EUROPE'!$U$100:$U$122,0)), INDEX('DATA EUROPE'!$T$100:$T$122, MATCH(LARGE('DATA EUROPE'!$W$100:$W$122,$F219), 'DATA EUROPE'!$W$100:$W$122,0)))</f>
        <v>AB</v>
      </c>
      <c r="H219" s="140" t="str">
        <f>CHOOSE($AP$5, INDEX('DATA EUROPE'!$T$78:$T$98, MATCH(LARGE('DATA EUROPE'!$U$78:$U$98, $F219), 'DATA EUROPE'!$U$78:$U$98,0)), INDEX('DATA EUROPE'!$T$78:$T$98, MATCH(LARGE('DATA EUROPE'!$W$78:$W$98, $F219), 'DATA EUROPE'!$W$78:$W$98, 0)))</f>
        <v>AE</v>
      </c>
      <c r="I219" s="140" t="str">
        <f>CHOOSE($AP$5, INDEX('DATA EUROPE'!$T$124:$T$141, MATCH(LARGE('DATA EUROPE'!$U$124:$U$141, $F219), 'DATA EUROPE'!$U$124:$U$141,0)), INDEX('DATA EUROPE'!$T$124:$T$141, MATCH(LARGE('DATA EUROPE'!$W$124:$W$141, $F219), 'DATA EUROPE'!$W$124:$W$141,0)))</f>
        <v>AA</v>
      </c>
      <c r="J219" s="140" t="str">
        <f>CHOOSE($AP$5, INDEX('DATA EUROPE'!$T$153:$T$169, MATCH(LARGE('DATA EUROPE'!$U$153:$U$169, $F219), 'DATA EUROPE'!$U$153:$U$169,0)), INDEX('DATA EUROPE'!$T$153:$T$169, MATCH(LARGE('DATA EUROPE'!$W$153:$W$169, $F219), 'DATA EUROPE'!$W$153:$W$169,0)))</f>
        <v>AB</v>
      </c>
      <c r="K219" s="140" t="str">
        <f>IFERROR(CHOOSE($AP$5, INDEX('DATA EUROPE'!$T$143:$T$151, MATCH(LARGE('DATA EUROPE'!$U$143:$U$151, $F219), 'DATA EUROPE'!$U$143:$U$151,0)), INDEX('DATA EUROPE'!$T$143:$T$151, MATCH(LARGE('DATA EUROPE'!$W$143:$W$151, $F219), 'DATA EUROPE'!$W$143:$W$151,0))),"")</f>
        <v>AC</v>
      </c>
      <c r="L219" s="140" t="str">
        <f>IFERROR(CHOOSE($AP$5, INDEX('DATA EUROPE'!$T$171:$T$183, MATCH(LARGE('DATA EUROPE'!$U$171:$U$183, $F219), 'DATA EUROPE'!$U$171:$U$183,0)), INDEX('DATA EUROPE'!$T$171:$T$183, MATCH(LARGE('DATA EUROPE'!$W$171:$W$183, $F219), 'DATA EUROPE'!$W$171:$W$183,0))), "")</f>
        <v>GB</v>
      </c>
      <c r="M219" s="140" t="str">
        <f>IFERROR(CHOOSE($AP$5, INDEX('DATA EUROPE'!$T$185:$T$191, MATCH(LARGE('DATA EUROPE'!$U$185:$U$191, $F219), 'DATA EUROPE'!$U$185:$U$191,0)), INDEX('DATA EUROPE'!$T$185:$T$191, MATCH(LARGE('DATA EUROPE'!$W$185:$W$191, $F219), 'DATA EUROPE'!$W$185:$W$191, 0))), "")</f>
        <v>AB</v>
      </c>
      <c r="N219" s="140" t="str">
        <f>IFERROR(CHOOSE($AP$5, INDEX('DATA EUROPE'!$T$193:$T$194, MATCH(LARGE('DATA EUROPE'!$U$193:$U$194, $F219), 'DATA EUROPE'!$U$193:$U$194, 0)), INDEX('DATA EUROPE'!$T$193:$T$194, MATCH(LARGE('DATA EUROPE'!$W$193:$W$194, $F219), 'DATA EUROPE'!$W$193:$W$194, 0))),"")</f>
        <v/>
      </c>
    </row>
    <row r="220" spans="6:30" x14ac:dyDescent="0.25">
      <c r="F220" s="140">
        <f t="shared" si="11"/>
        <v>4</v>
      </c>
      <c r="G220" s="140" t="str">
        <f>CHOOSE($AP$5, INDEX('DATA EUROPE'!$T$100:$T$122, MATCH(LARGE('DATA EUROPE'!$U$100:$U$122, $F220), 'DATA EUROPE'!$U$100:$U$122,0)), INDEX('DATA EUROPE'!$T$100:$T$122, MATCH(LARGE('DATA EUROPE'!$W$100:$W$122,$F220), 'DATA EUROPE'!$W$100:$W$122,0)))</f>
        <v>GB</v>
      </c>
      <c r="H220" s="140" t="str">
        <f>CHOOSE($AP$5, INDEX('DATA EUROPE'!$T$78:$T$98, MATCH(LARGE('DATA EUROPE'!$U$78:$U$98, $F220), 'DATA EUROPE'!$U$78:$U$98,0)), INDEX('DATA EUROPE'!$T$78:$T$98, MATCH(LARGE('DATA EUROPE'!$W$78:$W$98, $F220), 'DATA EUROPE'!$W$78:$W$98, 0)))</f>
        <v>GC</v>
      </c>
      <c r="I220" s="140" t="str">
        <f>CHOOSE($AP$5, INDEX('DATA EUROPE'!$T$124:$T$141, MATCH(LARGE('DATA EUROPE'!$U$124:$U$141, $F220), 'DATA EUROPE'!$U$124:$U$141,0)), INDEX('DATA EUROPE'!$T$124:$T$141, MATCH(LARGE('DATA EUROPE'!$W$124:$W$141, $F220), 'DATA EUROPE'!$W$124:$W$141,0)))</f>
        <v>GB</v>
      </c>
      <c r="J220" s="140" t="str">
        <f>CHOOSE($AP$5, INDEX('DATA EUROPE'!$T$153:$T$169, MATCH(LARGE('DATA EUROPE'!$U$153:$U$169, $F220), 'DATA EUROPE'!$U$153:$U$169,0)), INDEX('DATA EUROPE'!$T$153:$T$169, MATCH(LARGE('DATA EUROPE'!$W$153:$W$169, $F220), 'DATA EUROPE'!$W$153:$W$169,0)))</f>
        <v>GB</v>
      </c>
      <c r="K220" s="140" t="str">
        <f>IFERROR(CHOOSE($AP$5, INDEX('DATA EUROPE'!$T$143:$T$151, MATCH(LARGE('DATA EUROPE'!$U$143:$U$151, $F220), 'DATA EUROPE'!$U$143:$U$151,0)), INDEX('DATA EUROPE'!$T$143:$T$151, MATCH(LARGE('DATA EUROPE'!$W$143:$W$151, $F220), 'DATA EUROPE'!$W$143:$W$151,0))),"")</f>
        <v>GC</v>
      </c>
      <c r="L220" s="140" t="str">
        <f>IFERROR(CHOOSE($AP$5, INDEX('DATA EUROPE'!$T$171:$T$183, MATCH(LARGE('DATA EUROPE'!$U$171:$U$183, $F220), 'DATA EUROPE'!$U$171:$U$183,0)), INDEX('DATA EUROPE'!$T$171:$T$183, MATCH(LARGE('DATA EUROPE'!$W$171:$W$183, $F220), 'DATA EUROPE'!$W$171:$W$183,0))), "")</f>
        <v>GI</v>
      </c>
      <c r="M220" s="140" t="str">
        <f>IFERROR(CHOOSE($AP$5, INDEX('DATA EUROPE'!$T$185:$T$191, MATCH(LARGE('DATA EUROPE'!$U$185:$U$191, $F220), 'DATA EUROPE'!$U$185:$U$191,0)), INDEX('DATA EUROPE'!$T$185:$T$191, MATCH(LARGE('DATA EUROPE'!$W$185:$W$191, $F220), 'DATA EUROPE'!$W$185:$W$191, 0))), "")</f>
        <v>AH</v>
      </c>
      <c r="N220" s="140" t="str">
        <f>IFERROR(CHOOSE($AP$5, INDEX('DATA EUROPE'!$T$193:$T$194, MATCH(LARGE('DATA EUROPE'!$U$193:$U$194, $F220), 'DATA EUROPE'!$U$193:$U$194, 0)), INDEX('DATA EUROPE'!$T$193:$T$194, MATCH(LARGE('DATA EUROPE'!$W$193:$W$194, $F220), 'DATA EUROPE'!$W$193:$W$194, 0))),"")</f>
        <v/>
      </c>
    </row>
    <row r="221" spans="6:30" x14ac:dyDescent="0.25">
      <c r="F221" s="140">
        <f t="shared" si="11"/>
        <v>5</v>
      </c>
      <c r="G221" s="140" t="str">
        <f>CHOOSE($AP$5, INDEX('DATA EUROPE'!$T$100:$T$122, MATCH(LARGE('DATA EUROPE'!$U$100:$U$122, $F221), 'DATA EUROPE'!$U$100:$U$122,0)), INDEX('DATA EUROPE'!$T$100:$T$122, MATCH(LARGE('DATA EUROPE'!$W$100:$W$122,$F221), 'DATA EUROPE'!$W$100:$W$122,0)))</f>
        <v>AA</v>
      </c>
      <c r="H221" s="140" t="str">
        <f>CHOOSE($AP$5, INDEX('DATA EUROPE'!$T$78:$T$98, MATCH(LARGE('DATA EUROPE'!$U$78:$U$98, $F221), 'DATA EUROPE'!$U$78:$U$98,0)), INDEX('DATA EUROPE'!$T$78:$T$98, MATCH(LARGE('DATA EUROPE'!$W$78:$W$98, $F221), 'DATA EUROPE'!$W$78:$W$98, 0)))</f>
        <v>AA</v>
      </c>
      <c r="I221" s="140" t="str">
        <f>CHOOSE($AP$5, INDEX('DATA EUROPE'!$T$124:$T$141, MATCH(LARGE('DATA EUROPE'!$U$124:$U$141, $F221), 'DATA EUROPE'!$U$124:$U$141,0)), INDEX('DATA EUROPE'!$T$124:$T$141, MATCH(LARGE('DATA EUROPE'!$W$124:$W$141, $F221), 'DATA EUROPE'!$W$124:$W$141,0)))</f>
        <v>GC</v>
      </c>
      <c r="J221" s="140" t="str">
        <f>CHOOSE($AP$5, INDEX('DATA EUROPE'!$T$153:$T$169, MATCH(LARGE('DATA EUROPE'!$U$153:$U$169, $F221), 'DATA EUROPE'!$U$153:$U$169,0)), INDEX('DATA EUROPE'!$T$153:$T$169, MATCH(LARGE('DATA EUROPE'!$W$153:$W$169, $F221), 'DATA EUROPE'!$W$153:$W$169,0)))</f>
        <v>AA</v>
      </c>
      <c r="K221" s="140" t="str">
        <f>IFERROR(CHOOSE($AP$5, INDEX('DATA EUROPE'!$T$143:$T$151, MATCH(LARGE('DATA EUROPE'!$U$143:$U$151, $F221), 'DATA EUROPE'!$U$143:$U$151,0)), INDEX('DATA EUROPE'!$T$143:$T$151, MATCH(LARGE('DATA EUROPE'!$W$143:$W$151, $F221), 'DATA EUROPE'!$W$143:$W$151,0))),"")</f>
        <v>AH</v>
      </c>
      <c r="L221" s="140" t="str">
        <f>IFERROR(CHOOSE($AP$5, INDEX('DATA EUROPE'!$T$171:$T$183, MATCH(LARGE('DATA EUROPE'!$U$171:$U$183, $F221), 'DATA EUROPE'!$U$171:$U$183,0)), INDEX('DATA EUROPE'!$T$171:$T$183, MATCH(LARGE('DATA EUROPE'!$W$171:$W$183, $F221), 'DATA EUROPE'!$W$171:$W$183,0))), "")</f>
        <v>AA</v>
      </c>
      <c r="M221" s="140" t="str">
        <f>IFERROR(CHOOSE($AP$5, INDEX('DATA EUROPE'!$T$185:$T$191, MATCH(LARGE('DATA EUROPE'!$U$185:$U$191, $F221), 'DATA EUROPE'!$U$185:$U$191,0)), INDEX('DATA EUROPE'!$T$185:$T$191, MATCH(LARGE('DATA EUROPE'!$W$185:$W$191, $F221), 'DATA EUROPE'!$W$185:$W$191, 0))), "")</f>
        <v>CD</v>
      </c>
      <c r="N221" s="140" t="str">
        <f>IFERROR(CHOOSE($AP$5, INDEX('DATA EUROPE'!$T$193:$T$194, MATCH(LARGE('DATA EUROPE'!$U$193:$U$194, $F221), 'DATA EUROPE'!$U$193:$U$194, 0)), INDEX('DATA EUROPE'!$T$193:$T$194, MATCH(LARGE('DATA EUROPE'!$W$193:$W$194, $F221), 'DATA EUROPE'!$W$193:$W$194, 0))),"")</f>
        <v/>
      </c>
    </row>
    <row r="222" spans="6:30" x14ac:dyDescent="0.25">
      <c r="F222" s="140">
        <f t="shared" si="11"/>
        <v>6</v>
      </c>
      <c r="G222" s="140" t="str">
        <f>CHOOSE($AP$5, INDEX('DATA EUROPE'!$T$100:$T$122, MATCH(LARGE('DATA EUROPE'!$U$100:$U$122, $F222), 'DATA EUROPE'!$U$100:$U$122,0)), INDEX('DATA EUROPE'!$T$100:$T$122, MATCH(LARGE('DATA EUROPE'!$W$100:$W$122,$F222), 'DATA EUROPE'!$W$100:$W$122,0)))</f>
        <v>AH</v>
      </c>
      <c r="H222" s="140" t="str">
        <f>CHOOSE($AP$5, INDEX('DATA EUROPE'!$T$78:$T$98, MATCH(LARGE('DATA EUROPE'!$U$78:$U$98, $F222), 'DATA EUROPE'!$U$78:$U$98,0)), INDEX('DATA EUROPE'!$T$78:$T$98, MATCH(LARGE('DATA EUROPE'!$W$78:$W$98, $F222), 'DATA EUROPE'!$W$78:$W$98, 0)))</f>
        <v>CD</v>
      </c>
      <c r="I222" s="140" t="str">
        <f>CHOOSE($AP$5, INDEX('DATA EUROPE'!$T$124:$T$141, MATCH(LARGE('DATA EUROPE'!$U$124:$U$141, $F222), 'DATA EUROPE'!$U$124:$U$141,0)), INDEX('DATA EUROPE'!$T$124:$T$141, MATCH(LARGE('DATA EUROPE'!$W$124:$W$141, $F222), 'DATA EUROPE'!$W$124:$W$141,0)))</f>
        <v>AE</v>
      </c>
      <c r="J222" s="140" t="str">
        <f>CHOOSE($AP$5, INDEX('DATA EUROPE'!$T$153:$T$169, MATCH(LARGE('DATA EUROPE'!$U$153:$U$169, $F222), 'DATA EUROPE'!$U$153:$U$169,0)), INDEX('DATA EUROPE'!$T$153:$T$169, MATCH(LARGE('DATA EUROPE'!$W$153:$W$169, $F222), 'DATA EUROPE'!$W$153:$W$169,0)))</f>
        <v>HE</v>
      </c>
      <c r="K222" s="140" t="str">
        <f>IFERROR(CHOOSE($AP$5, INDEX('DATA EUROPE'!$T$143:$T$151, MATCH(LARGE('DATA EUROPE'!$U$143:$U$151, $F222), 'DATA EUROPE'!$U$143:$U$151,0)), INDEX('DATA EUROPE'!$T$143:$T$151, MATCH(LARGE('DATA EUROPE'!$W$143:$W$151, $F222), 'DATA EUROPE'!$W$143:$W$151,0))),"")</f>
        <v>AB</v>
      </c>
      <c r="L222" s="140" t="str">
        <f>IFERROR(CHOOSE($AP$5, INDEX('DATA EUROPE'!$T$171:$T$183, MATCH(LARGE('DATA EUROPE'!$U$171:$U$183, $F222), 'DATA EUROPE'!$U$171:$U$183,0)), INDEX('DATA EUROPE'!$T$171:$T$183, MATCH(LARGE('DATA EUROPE'!$W$171:$W$183, $F222), 'DATA EUROPE'!$W$171:$W$183,0))), "")</f>
        <v>CD</v>
      </c>
      <c r="M222" s="140" t="str">
        <f>IFERROR(CHOOSE($AP$5, INDEX('DATA EUROPE'!$T$185:$T$191, MATCH(LARGE('DATA EUROPE'!$U$185:$U$191, $F222), 'DATA EUROPE'!$U$185:$U$191,0)), INDEX('DATA EUROPE'!$T$185:$T$191, MATCH(LARGE('DATA EUROPE'!$W$185:$W$191, $F222), 'DATA EUROPE'!$W$185:$W$191, 0))), "")</f>
        <v>KB</v>
      </c>
      <c r="N222" s="140" t="str">
        <f>IFERROR(CHOOSE($AP$5, INDEX('DATA EUROPE'!$T$193:$T$194, MATCH(LARGE('DATA EUROPE'!$U$193:$U$194, $F222), 'DATA EUROPE'!$U$193:$U$194, 0)), INDEX('DATA EUROPE'!$T$193:$T$194, MATCH(LARGE('DATA EUROPE'!$W$193:$W$194, $F222), 'DATA EUROPE'!$W$193:$W$194, 0))),"")</f>
        <v/>
      </c>
    </row>
    <row r="223" spans="6:30" x14ac:dyDescent="0.25">
      <c r="F223" s="140">
        <f t="shared" si="11"/>
        <v>7</v>
      </c>
      <c r="G223" s="140" t="str">
        <f>CHOOSE($AP$5, INDEX('DATA EUROPE'!$T$100:$T$122, MATCH(LARGE('DATA EUROPE'!$U$100:$U$122, $F223), 'DATA EUROPE'!$U$100:$U$122,0)), INDEX('DATA EUROPE'!$T$100:$T$122, MATCH(LARGE('DATA EUROPE'!$W$100:$W$122,$F223), 'DATA EUROPE'!$W$100:$W$122,0)))</f>
        <v>GG</v>
      </c>
      <c r="H223" s="140" t="str">
        <f>CHOOSE($AP$5, INDEX('DATA EUROPE'!$T$78:$T$98, MATCH(LARGE('DATA EUROPE'!$U$78:$U$98, $F223), 'DATA EUROPE'!$U$78:$U$98,0)), INDEX('DATA EUROPE'!$T$78:$T$98, MATCH(LARGE('DATA EUROPE'!$W$78:$W$98, $F223), 'DATA EUROPE'!$W$78:$W$98, 0)))</f>
        <v>HG</v>
      </c>
      <c r="I223" s="140" t="str">
        <f>CHOOSE($AP$5, INDEX('DATA EUROPE'!$T$124:$T$141, MATCH(LARGE('DATA EUROPE'!$U$124:$U$141, $F223), 'DATA EUROPE'!$U$124:$U$141,0)), INDEX('DATA EUROPE'!$T$124:$T$141, MATCH(LARGE('DATA EUROPE'!$W$124:$W$141, $F223), 'DATA EUROPE'!$W$124:$W$141,0)))</f>
        <v>HG</v>
      </c>
      <c r="J223" s="140" t="str">
        <f>CHOOSE($AP$5, INDEX('DATA EUROPE'!$T$153:$T$169, MATCH(LARGE('DATA EUROPE'!$U$153:$U$169, $F223), 'DATA EUROPE'!$U$153:$U$169,0)), INDEX('DATA EUROPE'!$T$153:$T$169, MATCH(LARGE('DATA EUROPE'!$W$153:$W$169, $F223), 'DATA EUROPE'!$W$153:$W$169,0)))</f>
        <v>AC</v>
      </c>
      <c r="K223" s="140" t="str">
        <f>IFERROR(CHOOSE($AP$5, INDEX('DATA EUROPE'!$T$143:$T$151, MATCH(LARGE('DATA EUROPE'!$U$143:$U$151, $F223), 'DATA EUROPE'!$U$143:$U$151,0)), INDEX('DATA EUROPE'!$T$143:$T$151, MATCH(LARGE('DATA EUROPE'!$W$143:$W$151, $F223), 'DATA EUROPE'!$W$143:$W$151,0))),"")</f>
        <v>AD</v>
      </c>
      <c r="L223" s="140" t="str">
        <f>IFERROR(CHOOSE($AP$5, INDEX('DATA EUROPE'!$T$171:$T$183, MATCH(LARGE('DATA EUROPE'!$U$171:$U$183, $F223), 'DATA EUROPE'!$U$171:$U$183,0)), INDEX('DATA EUROPE'!$T$171:$T$183, MATCH(LARGE('DATA EUROPE'!$W$171:$W$183, $F223), 'DATA EUROPE'!$W$171:$W$183,0))), "")</f>
        <v>AD</v>
      </c>
      <c r="M223" s="140" t="str">
        <f>IFERROR(CHOOSE($AP$5, INDEX('DATA EUROPE'!$T$185:$T$191, MATCH(LARGE('DATA EUROPE'!$U$185:$U$191, $F223), 'DATA EUROPE'!$U$185:$U$191,0)), INDEX('DATA EUROPE'!$T$185:$T$191, MATCH(LARGE('DATA EUROPE'!$W$185:$W$191, $F223), 'DATA EUROPE'!$W$185:$W$191, 0))), "")</f>
        <v>BH</v>
      </c>
      <c r="N223" s="140" t="str">
        <f>IFERROR(CHOOSE($AP$5, INDEX('DATA EUROPE'!$T$193:$T$194, MATCH(LARGE('DATA EUROPE'!$U$193:$U$194, $F223), 'DATA EUROPE'!$U$193:$U$194, 0)), INDEX('DATA EUROPE'!$T$193:$T$194, MATCH(LARGE('DATA EUROPE'!$W$193:$W$194, $F223), 'DATA EUROPE'!$W$193:$W$194, 0))),"")</f>
        <v/>
      </c>
      <c r="S223" s="181" t="s">
        <v>333</v>
      </c>
      <c r="T223" s="174"/>
      <c r="U223" s="174"/>
      <c r="V223" s="174"/>
      <c r="W223" s="174"/>
      <c r="X223" s="174"/>
      <c r="Y223" s="174"/>
      <c r="Z223" s="174"/>
      <c r="AA223" s="174"/>
    </row>
    <row r="224" spans="6:30" x14ac:dyDescent="0.25">
      <c r="F224" s="140">
        <f t="shared" si="11"/>
        <v>8</v>
      </c>
      <c r="G224" s="140" t="str">
        <f>CHOOSE($AP$5, INDEX('DATA EUROPE'!$T$100:$T$122, MATCH(LARGE('DATA EUROPE'!$U$100:$U$122, $F224), 'DATA EUROPE'!$U$100:$U$122,0)), INDEX('DATA EUROPE'!$T$100:$T$122, MATCH(LARGE('DATA EUROPE'!$W$100:$W$122,$F224), 'DATA EUROPE'!$W$100:$W$122,0)))</f>
        <v>GE</v>
      </c>
      <c r="H224" s="140" t="str">
        <f>CHOOSE($AP$5, INDEX('DATA EUROPE'!$T$78:$T$98, MATCH(LARGE('DATA EUROPE'!$U$78:$U$98, $F224), 'DATA EUROPE'!$U$78:$U$98,0)), INDEX('DATA EUROPE'!$T$78:$T$98, MATCH(LARGE('DATA EUROPE'!$W$78:$W$98, $F224), 'DATA EUROPE'!$W$78:$W$98, 0)))</f>
        <v>AC</v>
      </c>
      <c r="I224" s="140" t="str">
        <f>CHOOSE($AP$5, INDEX('DATA EUROPE'!$T$124:$T$141, MATCH(LARGE('DATA EUROPE'!$U$124:$U$141, $F224), 'DATA EUROPE'!$U$124:$U$141,0)), INDEX('DATA EUROPE'!$T$124:$T$141, MATCH(LARGE('DATA EUROPE'!$W$124:$W$141, $F224), 'DATA EUROPE'!$W$124:$W$141,0)))</f>
        <v>AH</v>
      </c>
      <c r="J224" s="140" t="str">
        <f>CHOOSE($AP$5, INDEX('DATA EUROPE'!$T$153:$T$169, MATCH(LARGE('DATA EUROPE'!$U$153:$U$169, $F224), 'DATA EUROPE'!$U$153:$U$169,0)), INDEX('DATA EUROPE'!$T$153:$T$169, MATCH(LARGE('DATA EUROPE'!$W$153:$W$169, $F224), 'DATA EUROPE'!$W$153:$W$169,0)))</f>
        <v>HF</v>
      </c>
      <c r="K224" s="140" t="str">
        <f>IFERROR(CHOOSE($AP$5, INDEX('DATA EUROPE'!$T$143:$T$151, MATCH(LARGE('DATA EUROPE'!$U$143:$U$151, $F224), 'DATA EUROPE'!$U$143:$U$151,0)), INDEX('DATA EUROPE'!$T$143:$T$151, MATCH(LARGE('DATA EUROPE'!$W$143:$W$151, $F224), 'DATA EUROPE'!$W$143:$W$151,0))),"")</f>
        <v>HA</v>
      </c>
      <c r="L224" s="140" t="str">
        <f>IFERROR(CHOOSE($AP$5, INDEX('DATA EUROPE'!$T$171:$T$183, MATCH(LARGE('DATA EUROPE'!$U$171:$U$183, $F224), 'DATA EUROPE'!$U$171:$U$183,0)), INDEX('DATA EUROPE'!$T$171:$T$183, MATCH(LARGE('DATA EUROPE'!$W$171:$W$183, $F224), 'DATA EUROPE'!$W$171:$W$183,0))), "")</f>
        <v>BB</v>
      </c>
      <c r="M224" s="140" t="str">
        <f>IFERROR(CHOOSE($AP$5, INDEX('DATA EUROPE'!$T$185:$T$191, MATCH(LARGE('DATA EUROPE'!$U$185:$U$191, $F224), 'DATA EUROPE'!$U$185:$U$191,0)), INDEX('DATA EUROPE'!$T$185:$T$191, MATCH(LARGE('DATA EUROPE'!$W$185:$W$191, $F224), 'DATA EUROPE'!$W$185:$W$191, 0))), "")</f>
        <v/>
      </c>
      <c r="N224" s="140" t="str">
        <f>IFERROR(CHOOSE($AP$5, INDEX('DATA EUROPE'!$T$193:$T$194, MATCH(LARGE('DATA EUROPE'!$U$193:$U$194, $F224), 'DATA EUROPE'!$U$193:$U$194, 0)), INDEX('DATA EUROPE'!$T$193:$T$194, MATCH(LARGE('DATA EUROPE'!$W$193:$W$194, $F224), 'DATA EUROPE'!$W$193:$W$194, 0))),"")</f>
        <v/>
      </c>
    </row>
    <row r="225" spans="6:27" x14ac:dyDescent="0.25">
      <c r="F225" s="140">
        <f t="shared" si="11"/>
        <v>9</v>
      </c>
      <c r="G225" s="140" t="str">
        <f>CHOOSE($AP$5, INDEX('DATA EUROPE'!$T$100:$T$122, MATCH(LARGE('DATA EUROPE'!$U$100:$U$122, $F225), 'DATA EUROPE'!$U$100:$U$122,0)), INDEX('DATA EUROPE'!$T$100:$T$122, MATCH(LARGE('DATA EUROPE'!$W$100:$W$122,$F225), 'DATA EUROPE'!$W$100:$W$122,0)))</f>
        <v>GI</v>
      </c>
      <c r="H225" s="140" t="str">
        <f>CHOOSE($AP$5, INDEX('DATA EUROPE'!$T$78:$T$98, MATCH(LARGE('DATA EUROPE'!$U$78:$U$98, $F225), 'DATA EUROPE'!$U$78:$U$98,0)), INDEX('DATA EUROPE'!$T$78:$T$98, MATCH(LARGE('DATA EUROPE'!$W$78:$W$98, $F225), 'DATA EUROPE'!$W$78:$W$98, 0)))</f>
        <v>GH</v>
      </c>
      <c r="I225" s="140" t="str">
        <f>CHOOSE($AP$5, INDEX('DATA EUROPE'!$T$124:$T$141, MATCH(LARGE('DATA EUROPE'!$U$124:$U$141, $F225), 'DATA EUROPE'!$U$124:$U$141,0)), INDEX('DATA EUROPE'!$T$124:$T$141, MATCH(LARGE('DATA EUROPE'!$W$124:$W$141, $F225), 'DATA EUROPE'!$W$124:$W$141,0)))</f>
        <v>AD</v>
      </c>
      <c r="J225" s="140" t="str">
        <f>CHOOSE($AP$5, INDEX('DATA EUROPE'!$T$153:$T$169, MATCH(LARGE('DATA EUROPE'!$U$153:$U$169, $F225), 'DATA EUROPE'!$U$153:$U$169,0)), INDEX('DATA EUROPE'!$T$153:$T$169, MATCH(LARGE('DATA EUROPE'!$W$153:$W$169, $F225), 'DATA EUROPE'!$W$153:$W$169,0)))</f>
        <v>HG</v>
      </c>
      <c r="K225" s="140" t="str">
        <f>IFERROR(CHOOSE($AP$5, INDEX('DATA EUROPE'!$T$143:$T$151, MATCH(LARGE('DATA EUROPE'!$U$143:$U$151, $F225), 'DATA EUROPE'!$U$143:$U$151,0)), INDEX('DATA EUROPE'!$T$143:$T$151, MATCH(LARGE('DATA EUROPE'!$W$143:$W$151, $F225), 'DATA EUROPE'!$W$143:$W$151,0))),"")</f>
        <v>IA</v>
      </c>
      <c r="L225" s="140" t="str">
        <f>IFERROR(CHOOSE($AP$5, INDEX('DATA EUROPE'!$T$171:$T$183, MATCH(LARGE('DATA EUROPE'!$U$171:$U$183, $F225), 'DATA EUROPE'!$U$171:$U$183,0)), INDEX('DATA EUROPE'!$T$171:$T$183, MATCH(LARGE('DATA EUROPE'!$W$171:$W$183, $F225), 'DATA EUROPE'!$W$171:$W$183,0))), "")</f>
        <v>AC</v>
      </c>
      <c r="M225" s="140" t="str">
        <f>IFERROR(CHOOSE($AP$5, INDEX('DATA EUROPE'!$T$185:$T$191, MATCH(LARGE('DATA EUROPE'!$U$185:$U$191, $F225), 'DATA EUROPE'!$U$185:$U$191,0)), INDEX('DATA EUROPE'!$T$185:$T$191, MATCH(LARGE('DATA EUROPE'!$W$185:$W$191, $F225), 'DATA EUROPE'!$W$185:$W$191, 0))), "")</f>
        <v/>
      </c>
      <c r="N225" s="140" t="str">
        <f>IFERROR(CHOOSE($AP$5, INDEX('DATA EUROPE'!$T$193:$T$194, MATCH(LARGE('DATA EUROPE'!$U$193:$U$194, $F225), 'DATA EUROPE'!$U$193:$U$194, 0)), INDEX('DATA EUROPE'!$T$193:$T$194, MATCH(LARGE('DATA EUROPE'!$W$193:$W$194, $F225), 'DATA EUROPE'!$W$193:$W$194, 0))),"")</f>
        <v/>
      </c>
      <c r="U225" s="212"/>
    </row>
    <row r="226" spans="6:27" x14ac:dyDescent="0.25">
      <c r="F226" s="140">
        <f t="shared" si="11"/>
        <v>10</v>
      </c>
      <c r="G226" s="140" t="str">
        <f>CHOOSE($AP$5, INDEX('DATA EUROPE'!$T$100:$T$122, MATCH(LARGE('DATA EUROPE'!$U$100:$U$122, $F226), 'DATA EUROPE'!$U$100:$U$122,0)), INDEX('DATA EUROPE'!$T$100:$T$122, MATCH(LARGE('DATA EUROPE'!$W$100:$W$122,$F226), 'DATA EUROPE'!$W$100:$W$122,0)))</f>
        <v>HG</v>
      </c>
      <c r="H226" s="140" t="str">
        <f>CHOOSE($AP$5, INDEX('DATA EUROPE'!$T$78:$T$98, MATCH(LARGE('DATA EUROPE'!$U$78:$U$98, $F226), 'DATA EUROPE'!$U$78:$U$98,0)), INDEX('DATA EUROPE'!$T$78:$T$98, MATCH(LARGE('DATA EUROPE'!$W$78:$W$98, $F226), 'DATA EUROPE'!$W$78:$W$98, 0)))</f>
        <v>AH</v>
      </c>
      <c r="I226" s="140" t="str">
        <f>CHOOSE($AP$5, INDEX('DATA EUROPE'!$T$124:$T$141, MATCH(LARGE('DATA EUROPE'!$U$124:$U$141, $F226), 'DATA EUROPE'!$U$124:$U$141,0)), INDEX('DATA EUROPE'!$T$124:$T$141, MATCH(LARGE('DATA EUROPE'!$W$124:$W$141, $F226), 'DATA EUROPE'!$W$124:$W$141,0)))</f>
        <v>CD</v>
      </c>
      <c r="J226" s="140" t="str">
        <f>CHOOSE($AP$5, INDEX('DATA EUROPE'!$T$153:$T$169, MATCH(LARGE('DATA EUROPE'!$U$153:$U$169, $F226), 'DATA EUROPE'!$U$153:$U$169,0)), INDEX('DATA EUROPE'!$T$153:$T$169, MATCH(LARGE('DATA EUROPE'!$W$153:$W$169, $F226), 'DATA EUROPE'!$W$153:$W$169,0)))</f>
        <v>AH</v>
      </c>
      <c r="K226" s="140" t="str">
        <f>IFERROR(CHOOSE($AP$5, INDEX('DATA EUROPE'!$T$143:$T$151, MATCH(LARGE('DATA EUROPE'!$U$143:$U$151, $F226), 'DATA EUROPE'!$U$143:$U$151,0)), INDEX('DATA EUROPE'!$T$143:$T$151, MATCH(LARGE('DATA EUROPE'!$W$143:$W$151, $F226), 'DATA EUROPE'!$W$143:$W$151,0))),"")</f>
        <v/>
      </c>
      <c r="L226" s="140" t="str">
        <f>IFERROR(CHOOSE($AP$5, INDEX('DATA EUROPE'!$T$171:$T$183, MATCH(LARGE('DATA EUROPE'!$U$171:$U$183, $F226), 'DATA EUROPE'!$U$171:$U$183,0)), INDEX('DATA EUROPE'!$T$171:$T$183, MATCH(LARGE('DATA EUROPE'!$W$171:$W$183, $F226), 'DATA EUROPE'!$W$171:$W$183,0))), "")</f>
        <v>AH</v>
      </c>
      <c r="M226" s="140" t="str">
        <f>IFERROR(CHOOSE($AP$5, INDEX('DATA EUROPE'!$T$185:$T$191, MATCH(LARGE('DATA EUROPE'!$U$185:$U$191, $F226), 'DATA EUROPE'!$U$185:$U$191,0)), INDEX('DATA EUROPE'!$T$185:$T$191, MATCH(LARGE('DATA EUROPE'!$W$185:$W$191, $F226), 'DATA EUROPE'!$W$185:$W$191, 0))), "")</f>
        <v/>
      </c>
      <c r="N226" s="140" t="str">
        <f>IFERROR(CHOOSE($AP$5, INDEX('DATA EUROPE'!$T$193:$T$194, MATCH(LARGE('DATA EUROPE'!$U$193:$U$194, $F226), 'DATA EUROPE'!$U$193:$U$194, 0)), INDEX('DATA EUROPE'!$T$193:$T$194, MATCH(LARGE('DATA EUROPE'!$W$193:$W$194, $F226), 'DATA EUROPE'!$W$193:$W$194, 0))),"")</f>
        <v/>
      </c>
      <c r="T226" s="148" t="s">
        <v>300</v>
      </c>
      <c r="U226" s="178" t="str" cm="1">
        <f t="array" ref="U226">INDEX($H$16:$H$23,$AP$6)</f>
        <v>ROME</v>
      </c>
    </row>
    <row r="227" spans="6:27" x14ac:dyDescent="0.25">
      <c r="T227" s="148" t="s">
        <v>308</v>
      </c>
      <c r="U227" s="178" t="str" cm="1">
        <f t="array" ref="U227">INDEX(_xlfn.ANCHORARRAY(E153),$AP$12)</f>
        <v>GB</v>
      </c>
    </row>
    <row r="228" spans="6:27" x14ac:dyDescent="0.25">
      <c r="T228" s="148" t="s">
        <v>303</v>
      </c>
      <c r="U228" s="178" t="str">
        <f>U226&amp;U227</f>
        <v>ROMEGB</v>
      </c>
    </row>
    <row r="229" spans="6:27" x14ac:dyDescent="0.25">
      <c r="T229" s="148" t="s">
        <v>302</v>
      </c>
      <c r="U229" s="178" t="str" cm="1">
        <f t="array" ref="U229">INDEX($E$16:$E$17,$AP$7)</f>
        <v>VALUE</v>
      </c>
    </row>
    <row r="232" spans="6:27" x14ac:dyDescent="0.25">
      <c r="S232" s="160" t="s">
        <v>322</v>
      </c>
      <c r="T232" s="160" t="str" cm="1">
        <f t="array" ref="T232">INDEX($E$16:$E$17,$AP$7) &amp; " 2018"</f>
        <v>VALUE 2018</v>
      </c>
      <c r="U232" s="160" t="str" cm="1">
        <f t="array" ref="U232">INDEX($E$16:$E$17,$AP$7) &amp; " 2019"</f>
        <v>VALUE 2019</v>
      </c>
      <c r="W232" s="140"/>
      <c r="X232" s="160" t="s">
        <v>323</v>
      </c>
      <c r="Y232" s="160" t="s">
        <v>324</v>
      </c>
      <c r="Z232" s="160"/>
      <c r="AA232" s="160" t="s">
        <v>330</v>
      </c>
    </row>
    <row r="233" spans="6:27" x14ac:dyDescent="0.25">
      <c r="S233" s="140" t="s">
        <v>313</v>
      </c>
      <c r="T233" s="161" t="e" cm="1">
        <f t="array" ref="T233">CHOOSE($AP$7,INDEX('DATA EUROPE'!$C$201:$N$294,MATCH($U$199,'DATA EUROPE'!$O$201:$O$294,0),ROWS($S$233:$S233)),INDEX('DATA EUROPE'!$U$201:$AF$294,MATCH($U$199,'DATA EUROPE'!$AG$201:$AG$294,0),ROWS($S$233:$S233)))</f>
        <v>#N/A</v>
      </c>
      <c r="U233" s="161" cm="1">
        <f t="array" ref="U233">CHOOSE($AP$7,INDEX('DATA EUROPE'!$C$300:$N$441,MATCH($U$199,'DATA EUROPE'!$O$300:$O$441,0),ROWS($S$233:$S233)),INDEX('DATA EUROPE'!$U$300:$AF$441,MATCH($U$199,'DATA EUROPE'!$AG$300:$AG$441,0),ROWS($S$233:$S233)))</f>
        <v>0</v>
      </c>
      <c r="W233" s="160" t="s">
        <v>331</v>
      </c>
      <c r="X233" s="140">
        <v>9</v>
      </c>
      <c r="Y233" s="161">
        <f>MAX($U$233:$U$244)</f>
        <v>13</v>
      </c>
      <c r="Z233" s="140"/>
      <c r="AA233" s="140" t="str">
        <f>"2019" &amp; "  | "&amp; $U$246</f>
        <v>2019  | € 26</v>
      </c>
    </row>
    <row r="234" spans="6:27" x14ac:dyDescent="0.25">
      <c r="S234" s="140" t="s">
        <v>314</v>
      </c>
      <c r="T234" s="161" t="e" cm="1">
        <f t="array" ref="T234">CHOOSE($AP$7,INDEX('DATA EUROPE'!$C$201:$N$294,MATCH($U$199,'DATA EUROPE'!$O$201:$O$294,0),ROWS($S$233:$S234)),INDEX('DATA EUROPE'!$U$201:$AF$294,MATCH($U$199,'DATA EUROPE'!$AG$201:$AG$294,0),ROWS($S$233:$S234)))</f>
        <v>#N/A</v>
      </c>
      <c r="U234" s="161" cm="1">
        <f t="array" ref="U234">CHOOSE($AP$7,INDEX('DATA EUROPE'!$C$300:$N$441,MATCH($U$199,'DATA EUROPE'!$O$300:$O$441,0),ROWS($S$233:$S234)),INDEX('DATA EUROPE'!$U$300:$AF$441,MATCH($U$199,'DATA EUROPE'!$AG$300:$AG$441,0),ROWS($S$233:$S234)))</f>
        <v>0</v>
      </c>
      <c r="W234" s="160" t="s">
        <v>332</v>
      </c>
      <c r="X234" s="140">
        <v>9</v>
      </c>
      <c r="Y234" s="161">
        <f>$Y$233-($Y$233*0.15)</f>
        <v>11.05</v>
      </c>
      <c r="Z234" s="140"/>
      <c r="AA234" s="140" t="e">
        <f>"2018" &amp; "  | "&amp;$T$246</f>
        <v>#N/A</v>
      </c>
    </row>
    <row r="235" spans="6:27" x14ac:dyDescent="0.25">
      <c r="S235" s="140" t="s">
        <v>315</v>
      </c>
      <c r="T235" s="161" t="e" cm="1">
        <f t="array" ref="T235">CHOOSE($AP$7,INDEX('DATA EUROPE'!$C$201:$N$294,MATCH($U$199,'DATA EUROPE'!$O$201:$O$294,0),ROWS($S$233:$S235)),INDEX('DATA EUROPE'!$U$201:$AF$294,MATCH($U$199,'DATA EUROPE'!$AG$201:$AG$294,0),ROWS($S$233:$S235)))</f>
        <v>#N/A</v>
      </c>
      <c r="U235" s="161" cm="1">
        <f t="array" ref="U235">CHOOSE($AP$7,INDEX('DATA EUROPE'!$C$300:$N$441,MATCH($U$199,'DATA EUROPE'!$O$300:$O$441,0),ROWS($S$233:$S235)),INDEX('DATA EUROPE'!$U$300:$AF$441,MATCH($U$199,'DATA EUROPE'!$AG$300:$AG$441,0),ROWS($S$233:$S235)))</f>
        <v>0</v>
      </c>
    </row>
    <row r="236" spans="6:27" x14ac:dyDescent="0.25">
      <c r="S236" s="140" t="s">
        <v>316</v>
      </c>
      <c r="T236" s="161" t="e" cm="1">
        <f t="array" ref="T236">CHOOSE($AP$7,INDEX('DATA EUROPE'!$C$201:$N$294,MATCH($U$199,'DATA EUROPE'!$O$201:$O$294,0),ROWS($S$233:$S236)),INDEX('DATA EUROPE'!$U$201:$AF$294,MATCH($U$199,'DATA EUROPE'!$AG$201:$AG$294,0),ROWS($S$233:$S236)))</f>
        <v>#N/A</v>
      </c>
      <c r="U236" s="161" cm="1">
        <f t="array" ref="U236">CHOOSE($AP$7,INDEX('DATA EUROPE'!$C$300:$N$441,MATCH($U$199,'DATA EUROPE'!$O$300:$O$441,0),ROWS($S$233:$S236)),INDEX('DATA EUROPE'!$U$300:$AF$441,MATCH($U$199,'DATA EUROPE'!$AG$300:$AG$441,0),ROWS($S$233:$S236)))</f>
        <v>0</v>
      </c>
    </row>
    <row r="237" spans="6:27" x14ac:dyDescent="0.25">
      <c r="S237" s="140" t="s">
        <v>315</v>
      </c>
      <c r="T237" s="161" t="e" cm="1">
        <f t="array" ref="T237">CHOOSE($AP$7,INDEX('DATA EUROPE'!$C$201:$N$294,MATCH($U$199,'DATA EUROPE'!$O$201:$O$294,0),ROWS($S$233:$S237)),INDEX('DATA EUROPE'!$U$201:$AF$294,MATCH($U$199,'DATA EUROPE'!$AG$201:$AG$294,0),ROWS($S$233:$S237)))</f>
        <v>#N/A</v>
      </c>
      <c r="U237" s="161" cm="1">
        <f t="array" ref="U237">CHOOSE($AP$7,INDEX('DATA EUROPE'!$C$300:$N$441,MATCH($U$199,'DATA EUROPE'!$O$300:$O$441,0),ROWS($S$233:$S237)),INDEX('DATA EUROPE'!$U$300:$AF$441,MATCH($U$199,'DATA EUROPE'!$AG$300:$AG$441,0),ROWS($S$233:$S237)))</f>
        <v>0</v>
      </c>
    </row>
    <row r="238" spans="6:27" x14ac:dyDescent="0.25">
      <c r="S238" s="140" t="s">
        <v>313</v>
      </c>
      <c r="T238" s="161" t="e" cm="1">
        <f t="array" ref="T238">CHOOSE($AP$7,INDEX('DATA EUROPE'!$C$201:$N$294,MATCH($U$199,'DATA EUROPE'!$O$201:$O$294,0),ROWS($S$233:$S238)),INDEX('DATA EUROPE'!$U$201:$AF$294,MATCH($U$199,'DATA EUROPE'!$AG$201:$AG$294,0),ROWS($S$233:$S238)))</f>
        <v>#N/A</v>
      </c>
      <c r="U238" s="161" cm="1">
        <f t="array" ref="U238">CHOOSE($AP$7,INDEX('DATA EUROPE'!$C$300:$N$441,MATCH($U$199,'DATA EUROPE'!$O$300:$O$441,0),ROWS($S$233:$S238)),INDEX('DATA EUROPE'!$U$300:$AF$441,MATCH($U$199,'DATA EUROPE'!$AG$300:$AG$441,0),ROWS($S$233:$S238)))</f>
        <v>0</v>
      </c>
    </row>
    <row r="239" spans="6:27" x14ac:dyDescent="0.25">
      <c r="S239" s="140" t="s">
        <v>313</v>
      </c>
      <c r="T239" s="161" t="e" cm="1">
        <f t="array" ref="T239">CHOOSE($AP$7,INDEX('DATA EUROPE'!$C$201:$N$294,MATCH($U$199,'DATA EUROPE'!$O$201:$O$294,0),ROWS($S$233:$S239)),INDEX('DATA EUROPE'!$U$201:$AF$294,MATCH($U$199,'DATA EUROPE'!$AG$201:$AG$294,0),ROWS($S$233:$S239)))</f>
        <v>#N/A</v>
      </c>
      <c r="U239" s="161" cm="1">
        <f t="array" ref="U239">CHOOSE($AP$7,INDEX('DATA EUROPE'!$C$300:$N$441,MATCH($U$199,'DATA EUROPE'!$O$300:$O$441,0),ROWS($S$233:$S239)),INDEX('DATA EUROPE'!$U$300:$AF$441,MATCH($U$199,'DATA EUROPE'!$AG$300:$AG$441,0),ROWS($S$233:$S239)))</f>
        <v>0</v>
      </c>
    </row>
    <row r="240" spans="6:27" x14ac:dyDescent="0.25">
      <c r="S240" s="140" t="s">
        <v>316</v>
      </c>
      <c r="T240" s="161" t="e" cm="1">
        <f t="array" ref="T240">CHOOSE($AP$7,INDEX('DATA EUROPE'!$C$201:$N$294,MATCH($U$199,'DATA EUROPE'!$O$201:$O$294,0),ROWS($S$233:$S240)),INDEX('DATA EUROPE'!$U$201:$AF$294,MATCH($U$199,'DATA EUROPE'!$AG$201:$AG$294,0),ROWS($S$233:$S240)))</f>
        <v>#N/A</v>
      </c>
      <c r="U240" s="161" cm="1">
        <f t="array" ref="U240">CHOOSE($AP$7,INDEX('DATA EUROPE'!$C$300:$N$441,MATCH($U$199,'DATA EUROPE'!$O$300:$O$441,0),ROWS($S$233:$S240)),INDEX('DATA EUROPE'!$U$300:$AF$441,MATCH($U$199,'DATA EUROPE'!$AG$300:$AG$441,0),ROWS($S$233:$S240)))</f>
        <v>0</v>
      </c>
    </row>
    <row r="241" spans="19:27" x14ac:dyDescent="0.25">
      <c r="S241" s="140" t="s">
        <v>317</v>
      </c>
      <c r="T241" s="161" t="e" cm="1">
        <f t="array" ref="T241">CHOOSE($AP$7,INDEX('DATA EUROPE'!$C$201:$N$294,MATCH($U$199,'DATA EUROPE'!$O$201:$O$294,0),ROWS($S$233:$S241)),INDEX('DATA EUROPE'!$U$201:$AF$294,MATCH($U$199,'DATA EUROPE'!$AG$201:$AG$294,0),ROWS($S$233:$S241)))</f>
        <v>#N/A</v>
      </c>
      <c r="U241" s="161" cm="1">
        <f t="array" ref="U241">CHOOSE($AP$7,INDEX('DATA EUROPE'!$C$300:$N$441,MATCH($U$199,'DATA EUROPE'!$O$300:$O$441,0),ROWS($S$233:$S241)),INDEX('DATA EUROPE'!$U$300:$AF$441,MATCH($U$199,'DATA EUROPE'!$AG$300:$AG$441,0),ROWS($S$233:$S241)))</f>
        <v>0</v>
      </c>
    </row>
    <row r="242" spans="19:27" x14ac:dyDescent="0.25">
      <c r="S242" s="140" t="s">
        <v>318</v>
      </c>
      <c r="T242" s="161" t="e" cm="1">
        <f t="array" ref="T242">CHOOSE($AP$7,INDEX('DATA EUROPE'!$C$201:$N$294,MATCH($U$199,'DATA EUROPE'!$O$201:$O$294,0),ROWS($S$233:$S242)),INDEX('DATA EUROPE'!$U$201:$AF$294,MATCH($U$199,'DATA EUROPE'!$AG$201:$AG$294,0),ROWS($S$233:$S242)))</f>
        <v>#N/A</v>
      </c>
      <c r="U242" s="161" cm="1">
        <f t="array" ref="U242">CHOOSE($AP$7,INDEX('DATA EUROPE'!$C$300:$N$441,MATCH($U$199,'DATA EUROPE'!$O$300:$O$441,0),ROWS($S$233:$S242)),INDEX('DATA EUROPE'!$U$300:$AF$441,MATCH($U$199,'DATA EUROPE'!$AG$300:$AG$441,0),ROWS($S$233:$S242)))</f>
        <v>13</v>
      </c>
    </row>
    <row r="243" spans="19:27" x14ac:dyDescent="0.25">
      <c r="S243" s="140" t="s">
        <v>319</v>
      </c>
      <c r="T243" s="161" t="e" cm="1">
        <f t="array" ref="T243">CHOOSE($AP$7,INDEX('DATA EUROPE'!$C$201:$N$294,MATCH($U$199,'DATA EUROPE'!$O$201:$O$294,0),ROWS($S$233:$S243)),INDEX('DATA EUROPE'!$U$201:$AF$294,MATCH($U$199,'DATA EUROPE'!$AG$201:$AG$294,0),ROWS($S$233:$S243)))</f>
        <v>#N/A</v>
      </c>
      <c r="U243" s="161" cm="1">
        <f t="array" ref="U243">CHOOSE($AP$7,INDEX('DATA EUROPE'!$C$300:$N$441,MATCH($U$199,'DATA EUROPE'!$O$300:$O$441,0),ROWS($S$233:$S243)),INDEX('DATA EUROPE'!$U$300:$AF$441,MATCH($U$199,'DATA EUROPE'!$AG$300:$AG$441,0),ROWS($S$233:$S243)))</f>
        <v>13</v>
      </c>
    </row>
    <row r="244" spans="19:27" x14ac:dyDescent="0.25">
      <c r="S244" s="140" t="s">
        <v>320</v>
      </c>
      <c r="T244" s="161" t="e" cm="1">
        <f t="array" ref="T244">CHOOSE($AP$7,INDEX('DATA EUROPE'!$C$201:$N$294,MATCH($U$199,'DATA EUROPE'!$O$201:$O$294,0),ROWS($S$233:$S244)),INDEX('DATA EUROPE'!$U$201:$AF$294,MATCH($U$199,'DATA EUROPE'!$AG$201:$AG$294,0),ROWS($S$233:$S244)))</f>
        <v>#N/A</v>
      </c>
      <c r="U244" s="161" cm="1">
        <f t="array" ref="U244">CHOOSE($AP$7,INDEX('DATA EUROPE'!$C$300:$N$441,MATCH($U$199,'DATA EUROPE'!$O$300:$O$441,0),ROWS($S$233:$S244)),INDEX('DATA EUROPE'!$U$300:$AF$441,MATCH($U$199,'DATA EUROPE'!$AG$300:$AG$441,0),ROWS($S$233:$S244)))</f>
        <v>0</v>
      </c>
      <c r="V244" s="153"/>
      <c r="W244" s="153"/>
      <c r="X244" s="153"/>
      <c r="Y244" s="153"/>
      <c r="Z244" s="153"/>
      <c r="AA244" s="153"/>
    </row>
    <row r="245" spans="19:27" x14ac:dyDescent="0.25">
      <c r="S245" s="179" t="s">
        <v>329</v>
      </c>
      <c r="T245" s="185" t="e">
        <f>SUM($T$233:$T$244)</f>
        <v>#N/A</v>
      </c>
      <c r="U245" s="185">
        <f>SUM($U$233:$U$244)</f>
        <v>26</v>
      </c>
      <c r="V245" s="153"/>
      <c r="W245" s="153"/>
      <c r="X245" s="153"/>
      <c r="Y245" s="153"/>
      <c r="Z245" s="153"/>
      <c r="AA245" s="153"/>
    </row>
    <row r="246" spans="19:27" x14ac:dyDescent="0.25">
      <c r="S246" s="147" t="s">
        <v>336</v>
      </c>
      <c r="T246" s="198" t="e">
        <f>CHOOSE($AP$7, TEXT(SUM($T$232:$T$244), "€ #.##0"), TEXT(SUM($T$233:$T$244), " #.##0"))</f>
        <v>#N/A</v>
      </c>
      <c r="U246" s="198" t="str">
        <f>CHOOSE($AP$7, TEXT(SUM($U$233:$U$244), "€ #.##0"), TEXT(SUM($U$233:$U$244), " #.##0"))</f>
        <v>€ 26</v>
      </c>
    </row>
    <row r="267" spans="16:16" s="151" customFormat="1" x14ac:dyDescent="0.25">
      <c r="P267" s="203"/>
    </row>
    <row r="268" spans="16:16" s="151" customFormat="1" x14ac:dyDescent="0.25">
      <c r="P268" s="203"/>
    </row>
    <row r="269" spans="16:16" s="151" customFormat="1" x14ac:dyDescent="0.25">
      <c r="P269" s="203"/>
    </row>
    <row r="270" spans="16:16" s="151" customFormat="1" x14ac:dyDescent="0.25">
      <c r="P270" s="203"/>
    </row>
    <row r="276" spans="5:20" x14ac:dyDescent="0.25">
      <c r="S276" s="175" t="s">
        <v>310</v>
      </c>
      <c r="T276" s="174"/>
    </row>
    <row r="277" spans="5:20" x14ac:dyDescent="0.25">
      <c r="S277" s="147" t="s">
        <v>299</v>
      </c>
      <c r="T277" s="140" cm="1">
        <f t="array" ref="T277">INDEX($D$16:$D$17,$AP$5)</f>
        <v>2019</v>
      </c>
    </row>
    <row r="278" spans="5:20" x14ac:dyDescent="0.25">
      <c r="S278" s="147" t="s">
        <v>300</v>
      </c>
      <c r="T278" s="178" t="str" cm="1">
        <f t="array" ref="T278">INDEX($I$16:$I$22,$AP$6)</f>
        <v>KUALA LUMPUR</v>
      </c>
    </row>
    <row r="279" spans="5:20" x14ac:dyDescent="0.25">
      <c r="S279" s="147" t="str" cm="1">
        <f t="array" ref="S279" xml:space="preserve"> "Totaal " &amp; INDEX($I$16:$I$22,$AP$6)</f>
        <v>Totaal KUALA LUMPUR</v>
      </c>
      <c r="T279" s="172" t="str" cm="1">
        <f t="array" ref="T279">CHOOSE($AP$7,CHOOSE($AP$5,TEXT(INDEX('DATA ASIA'!$B$180:$B$186,CALCULATIONS!$AP$6),"€ #.##0"),TEXT(INDEX('DATA ASIA'!$D$180:$D$186,CALCULATIONS!$AP$6),"€ #.##0")),CHOOSE($AP$5,INDEX('DATA ASIA'!$S$180:$S$186,CALCULATIONS!$AP$6),INDEX('DATA ASIA'!$U$180:$U$186,CALCULATIONS!$AP$6)))</f>
        <v>€ 2.708.263</v>
      </c>
    </row>
    <row r="280" spans="5:20" x14ac:dyDescent="0.25">
      <c r="E280" s="186" t="s">
        <v>598</v>
      </c>
      <c r="G280" s="186" t="s">
        <v>584</v>
      </c>
      <c r="H280" s="152"/>
      <c r="I280" s="152"/>
      <c r="J280" s="152"/>
      <c r="K280" s="152"/>
      <c r="L280" s="152"/>
      <c r="M280" s="152"/>
      <c r="N280" s="153"/>
      <c r="S280" s="147" t="s">
        <v>311</v>
      </c>
      <c r="T280" s="172" t="str">
        <f>CHOOSE($AP$7,CHOOSE(CALCULATIONS!$AP$5,TEXT('DATA ASIA'!$B$187,"€ #.##0"),TEXT('DATA ASIA'!$D$187,"€ #.##0")),CHOOSE($AP$5,'DATA ASIA'!$S$187,'DATA ASIA'!$U$187))</f>
        <v>€ 24.142.908</v>
      </c>
    </row>
    <row r="281" spans="5:20" x14ac:dyDescent="0.25">
      <c r="E281" s="140" t="str" cm="1">
        <f t="array" ref="E281:E305">CHOOSE($AP$6, $G$282:$G$299,H282:H338,I282:I311,J282:J371,K282:K306,L282:L308,M282:M302,)</f>
        <v>JA</v>
      </c>
      <c r="G281" s="220" t="s">
        <v>576</v>
      </c>
      <c r="H281" s="220" t="s">
        <v>577</v>
      </c>
      <c r="I281" s="220" t="s">
        <v>578</v>
      </c>
      <c r="J281" s="220" t="s">
        <v>579</v>
      </c>
      <c r="K281" s="220" t="s">
        <v>580</v>
      </c>
      <c r="L281" s="220" t="s">
        <v>581</v>
      </c>
      <c r="M281" s="220" t="s">
        <v>582</v>
      </c>
      <c r="S281" s="147" t="s">
        <v>302</v>
      </c>
      <c r="T281" s="178" t="str" cm="1">
        <f t="array" ref="T281">INDEX($E$16:$E$17,$AP$7)</f>
        <v>VALUE</v>
      </c>
    </row>
    <row r="282" spans="5:20" x14ac:dyDescent="0.25">
      <c r="E282" s="140" t="str">
        <v>GC</v>
      </c>
      <c r="G282" s="57" t="s">
        <v>396</v>
      </c>
      <c r="H282" s="57" t="s">
        <v>398</v>
      </c>
      <c r="I282" s="57" t="s">
        <v>2</v>
      </c>
      <c r="J282" s="57" t="s">
        <v>426</v>
      </c>
      <c r="K282" s="57" t="s">
        <v>425</v>
      </c>
      <c r="L282" s="57" t="s">
        <v>2</v>
      </c>
      <c r="M282" s="57" t="s">
        <v>340</v>
      </c>
      <c r="S282" s="147" t="s">
        <v>337</v>
      </c>
      <c r="T282" s="211">
        <f>$T$279/$T$280</f>
        <v>0.11217633766404611</v>
      </c>
    </row>
    <row r="283" spans="5:20" x14ac:dyDescent="0.25">
      <c r="E283" s="140" t="str">
        <v>CD</v>
      </c>
      <c r="G283" s="57" t="s">
        <v>340</v>
      </c>
      <c r="H283" s="57" t="s">
        <v>2</v>
      </c>
      <c r="I283" s="57" t="s">
        <v>341</v>
      </c>
      <c r="J283" s="57" t="s">
        <v>340</v>
      </c>
      <c r="K283" s="57" t="s">
        <v>397</v>
      </c>
      <c r="L283" s="57" t="s">
        <v>397</v>
      </c>
      <c r="M283" s="57" t="s">
        <v>342</v>
      </c>
    </row>
    <row r="284" spans="5:20" x14ac:dyDescent="0.25">
      <c r="E284" s="140" t="str">
        <v>KB</v>
      </c>
      <c r="G284" s="57" t="s">
        <v>2</v>
      </c>
      <c r="H284" s="57" t="s">
        <v>397</v>
      </c>
      <c r="I284" s="57" t="s">
        <v>396</v>
      </c>
      <c r="J284" s="57" t="s">
        <v>427</v>
      </c>
      <c r="K284" s="57" t="s">
        <v>360</v>
      </c>
      <c r="L284" s="57" t="s">
        <v>396</v>
      </c>
      <c r="M284" s="57" t="s">
        <v>360</v>
      </c>
    </row>
    <row r="285" spans="5:20" x14ac:dyDescent="0.25">
      <c r="E285" s="140" t="str">
        <v>AH</v>
      </c>
      <c r="G285" s="57" t="s">
        <v>81</v>
      </c>
      <c r="H285" s="57" t="s">
        <v>396</v>
      </c>
      <c r="I285" s="57" t="s">
        <v>339</v>
      </c>
      <c r="J285" s="57" t="s">
        <v>398</v>
      </c>
      <c r="K285" s="57" t="s">
        <v>12</v>
      </c>
      <c r="L285" s="57" t="s">
        <v>345</v>
      </c>
      <c r="M285" s="57" t="s">
        <v>437</v>
      </c>
    </row>
    <row r="286" spans="5:20" x14ac:dyDescent="0.25">
      <c r="E286" s="140" t="str">
        <v>GB</v>
      </c>
      <c r="G286" s="57" t="s">
        <v>342</v>
      </c>
      <c r="H286" s="57" t="s">
        <v>428</v>
      </c>
      <c r="I286" s="57" t="s">
        <v>397</v>
      </c>
      <c r="J286" s="57" t="s">
        <v>178</v>
      </c>
      <c r="K286" s="57" t="s">
        <v>345</v>
      </c>
      <c r="L286" s="57" t="s">
        <v>340</v>
      </c>
      <c r="M286" s="57" t="s">
        <v>2</v>
      </c>
    </row>
    <row r="287" spans="5:20" x14ac:dyDescent="0.25">
      <c r="E287" s="140" t="str">
        <v>HG</v>
      </c>
      <c r="G287" s="57" t="s">
        <v>398</v>
      </c>
      <c r="H287" s="57" t="s">
        <v>360</v>
      </c>
      <c r="I287" s="57" t="s">
        <v>340</v>
      </c>
      <c r="J287" s="57" t="s">
        <v>429</v>
      </c>
      <c r="K287" s="57" t="s">
        <v>396</v>
      </c>
      <c r="L287" s="57" t="s">
        <v>408</v>
      </c>
      <c r="M287" s="57" t="s">
        <v>339</v>
      </c>
    </row>
    <row r="288" spans="5:20" x14ac:dyDescent="0.25">
      <c r="E288" s="140" t="str">
        <v>KG</v>
      </c>
      <c r="G288" s="57" t="s">
        <v>397</v>
      </c>
      <c r="H288" s="57" t="s">
        <v>342</v>
      </c>
      <c r="I288" s="57" t="s">
        <v>435</v>
      </c>
      <c r="J288" s="57" t="s">
        <v>431</v>
      </c>
      <c r="K288" s="57" t="s">
        <v>2</v>
      </c>
      <c r="L288" s="57" t="s">
        <v>425</v>
      </c>
      <c r="M288" s="57" t="s">
        <v>12</v>
      </c>
    </row>
    <row r="289" spans="5:25" x14ac:dyDescent="0.25">
      <c r="E289" s="140" t="str">
        <v>GJ</v>
      </c>
      <c r="G289" s="57" t="s">
        <v>345</v>
      </c>
      <c r="H289" s="57" t="s">
        <v>430</v>
      </c>
      <c r="I289" s="57" t="s">
        <v>360</v>
      </c>
      <c r="J289" s="57" t="s">
        <v>408</v>
      </c>
      <c r="K289" s="57" t="s">
        <v>439</v>
      </c>
      <c r="L289" s="57" t="s">
        <v>341</v>
      </c>
      <c r="M289" s="57" t="s">
        <v>397</v>
      </c>
    </row>
    <row r="290" spans="5:25" x14ac:dyDescent="0.25">
      <c r="E290" s="140" t="str">
        <v>AE</v>
      </c>
      <c r="G290" s="57" t="s">
        <v>408</v>
      </c>
      <c r="H290" s="57" t="s">
        <v>340</v>
      </c>
      <c r="I290" s="57" t="s">
        <v>401</v>
      </c>
      <c r="J290" s="57" t="s">
        <v>431</v>
      </c>
      <c r="K290" s="57" t="s">
        <v>404</v>
      </c>
      <c r="L290" s="57" t="s">
        <v>432</v>
      </c>
      <c r="M290" s="57" t="s">
        <v>446</v>
      </c>
    </row>
    <row r="291" spans="5:25" x14ac:dyDescent="0.25">
      <c r="E291" s="140" t="str">
        <v>LJ</v>
      </c>
      <c r="G291" s="57" t="s">
        <v>360</v>
      </c>
      <c r="H291" s="57" t="s">
        <v>408</v>
      </c>
      <c r="I291" s="57" t="s">
        <v>342</v>
      </c>
      <c r="J291" s="57" t="s">
        <v>360</v>
      </c>
      <c r="K291" s="57" t="s">
        <v>342</v>
      </c>
      <c r="L291" s="57" t="s">
        <v>360</v>
      </c>
      <c r="M291" s="57" t="s">
        <v>341</v>
      </c>
    </row>
    <row r="292" spans="5:25" x14ac:dyDescent="0.25">
      <c r="E292" s="140" t="str">
        <v>NB</v>
      </c>
      <c r="G292" s="57" t="s">
        <v>424</v>
      </c>
      <c r="H292" s="57" t="s">
        <v>339</v>
      </c>
      <c r="I292" s="57" t="s">
        <v>345</v>
      </c>
      <c r="J292" s="57" t="s">
        <v>415</v>
      </c>
      <c r="K292" s="57" t="s">
        <v>452</v>
      </c>
      <c r="L292" s="57" t="s">
        <v>411</v>
      </c>
      <c r="M292" s="57" t="s">
        <v>345</v>
      </c>
      <c r="S292" s="175" t="s">
        <v>309</v>
      </c>
      <c r="T292" s="174"/>
      <c r="U292" s="174"/>
      <c r="V292" s="174"/>
      <c r="W292" s="174"/>
      <c r="X292" s="174"/>
      <c r="Y292" s="174"/>
    </row>
    <row r="293" spans="5:25" x14ac:dyDescent="0.25">
      <c r="E293" s="140" t="str">
        <v>NC</v>
      </c>
      <c r="G293" s="57" t="s">
        <v>443</v>
      </c>
      <c r="H293" s="57" t="s">
        <v>432</v>
      </c>
      <c r="I293" s="57" t="s">
        <v>399</v>
      </c>
      <c r="J293" s="57" t="s">
        <v>2</v>
      </c>
      <c r="K293" s="57" t="s">
        <v>464</v>
      </c>
      <c r="L293" s="57" t="s">
        <v>2</v>
      </c>
      <c r="M293" s="57" t="s">
        <v>480</v>
      </c>
    </row>
    <row r="294" spans="5:25" x14ac:dyDescent="0.25">
      <c r="E294" s="140" t="str">
        <v>KA</v>
      </c>
      <c r="G294" s="57" t="s">
        <v>432</v>
      </c>
      <c r="H294" s="57" t="s">
        <v>341</v>
      </c>
      <c r="I294" s="57" t="s">
        <v>457</v>
      </c>
      <c r="J294" s="57" t="s">
        <v>433</v>
      </c>
      <c r="K294" s="57" t="s">
        <v>465</v>
      </c>
      <c r="L294" s="57" t="s">
        <v>339</v>
      </c>
      <c r="M294" s="57" t="s">
        <v>434</v>
      </c>
      <c r="S294" s="148" t="s">
        <v>307</v>
      </c>
      <c r="T294" s="140" t="str" cm="1">
        <f t="array" ref="T294">INDEX($I$16:$I$22,$AP$6)</f>
        <v>KUALA LUMPUR</v>
      </c>
    </row>
    <row r="295" spans="5:25" x14ac:dyDescent="0.25">
      <c r="E295" s="140" t="str">
        <v>KH</v>
      </c>
      <c r="G295" s="57" t="s">
        <v>440</v>
      </c>
      <c r="H295" s="57" t="s">
        <v>411</v>
      </c>
      <c r="I295" s="57" t="s">
        <v>458</v>
      </c>
      <c r="J295" s="57" t="s">
        <v>420</v>
      </c>
      <c r="K295" s="57" t="s">
        <v>434</v>
      </c>
      <c r="L295" s="57" t="s">
        <v>450</v>
      </c>
      <c r="M295" s="57" t="s">
        <v>417</v>
      </c>
      <c r="S295" s="148" t="s">
        <v>302</v>
      </c>
      <c r="T295" s="184" t="str" cm="1">
        <f t="array" ref="T295">INDEX($E$16:$E$17,$AP$7)</f>
        <v>VALUE</v>
      </c>
    </row>
    <row r="296" spans="5:25" x14ac:dyDescent="0.25">
      <c r="E296" s="140" t="str">
        <v>OI</v>
      </c>
      <c r="G296" s="57" t="s">
        <v>372</v>
      </c>
      <c r="H296" s="57" t="s">
        <v>423</v>
      </c>
      <c r="I296" s="57" t="s">
        <v>466</v>
      </c>
      <c r="J296" s="57" t="s">
        <v>12</v>
      </c>
      <c r="K296" s="57" t="s">
        <v>440</v>
      </c>
      <c r="L296" s="57" t="s">
        <v>434</v>
      </c>
      <c r="M296" s="57" t="s">
        <v>472</v>
      </c>
      <c r="S296" s="148" t="s">
        <v>301</v>
      </c>
      <c r="T296" s="221" cm="1">
        <f t="array" ref="T296">INDEX($D$16:$D$17,$AP$5)</f>
        <v>2019</v>
      </c>
    </row>
    <row r="297" spans="5:25" x14ac:dyDescent="0.25">
      <c r="E297" s="140" t="str">
        <v>IA</v>
      </c>
      <c r="G297" s="57" t="s">
        <v>501</v>
      </c>
      <c r="H297" s="57" t="s">
        <v>436</v>
      </c>
      <c r="I297" s="57" t="s">
        <v>482</v>
      </c>
      <c r="J297" s="57" t="s">
        <v>342</v>
      </c>
      <c r="K297" s="57" t="s">
        <v>481</v>
      </c>
      <c r="L297" s="57" t="s">
        <v>404</v>
      </c>
      <c r="M297" s="57" t="s">
        <v>508</v>
      </c>
    </row>
    <row r="298" spans="5:25" x14ac:dyDescent="0.25">
      <c r="E298" s="140" t="str">
        <v>NJ</v>
      </c>
      <c r="G298" s="57" t="s">
        <v>487</v>
      </c>
      <c r="H298" s="57" t="s">
        <v>434</v>
      </c>
      <c r="I298" s="57" t="s">
        <v>496</v>
      </c>
      <c r="J298" s="57" t="s">
        <v>438</v>
      </c>
      <c r="K298" s="57" t="s">
        <v>414</v>
      </c>
      <c r="L298" s="57" t="s">
        <v>437</v>
      </c>
      <c r="M298" s="57" t="s">
        <v>372</v>
      </c>
      <c r="S298" s="160" t="s">
        <v>304</v>
      </c>
      <c r="T298" s="160" t="s">
        <v>305</v>
      </c>
      <c r="U298" s="160" t="s">
        <v>300</v>
      </c>
      <c r="V298" s="160" t="s">
        <v>303</v>
      </c>
      <c r="W298" s="160" t="str">
        <f>T295</f>
        <v>VALUE</v>
      </c>
      <c r="X298" s="160" t="s">
        <v>306</v>
      </c>
      <c r="Y298" s="160" t="s">
        <v>1</v>
      </c>
    </row>
    <row r="299" spans="5:25" x14ac:dyDescent="0.25">
      <c r="E299" s="140" t="str">
        <v>RI</v>
      </c>
      <c r="G299" s="57" t="s">
        <v>450</v>
      </c>
      <c r="H299" s="57" t="s">
        <v>345</v>
      </c>
      <c r="I299" s="57" t="s">
        <v>498</v>
      </c>
      <c r="J299" s="57" t="s">
        <v>345</v>
      </c>
      <c r="K299" s="57" t="s">
        <v>472</v>
      </c>
      <c r="L299" s="57" t="s">
        <v>405</v>
      </c>
      <c r="M299" s="57" t="s">
        <v>531</v>
      </c>
      <c r="S299" s="140">
        <f>ROW($A1)</f>
        <v>1</v>
      </c>
      <c r="T299" s="140" t="str" cm="1">
        <f t="array" ref="T299">IFERROR(INDEX($G282:$M282,$AP$6), "")</f>
        <v>JA</v>
      </c>
      <c r="U299" s="140" t="str" cm="1">
        <f t="array" ref="U299">INDEX($I$16:$I$22,$AP$6)</f>
        <v>KUALA LUMPUR</v>
      </c>
      <c r="V299" s="140" t="str">
        <f>U299&amp;T299</f>
        <v>KUALA LUMPURJA</v>
      </c>
      <c r="W299" s="194" t="str">
        <f>IFERROR(CHOOSE($AP$7, CHOOSE($AP$5, TEXT(INDEX('DATA ASIA'!$C$194:$C$468,MATCH($V299,'DATA ASIA'!$H$194:$H$468,0)), "€ #.##0"), TEXT(INDEX('DATA ASIA'!$E$194:$E$468,MATCH($V299,'DATA ASIA'!$H$194:$H$468,0)),"€ #.##0")), CHOOSE($AP$5,INDEX('DATA ASIA'!$T$194:$T$468,MATCH($V299,'DATA ASIA'!$Y$194:$Y$468,0)),INDEX('DATA ASIA'!$V$194:$V$468,MATCH($V299,'DATA ASIA'!$Y$194:$Y$468,0)))), "")</f>
        <v>€ 1.001.923</v>
      </c>
      <c r="X299" s="213">
        <f>IFERROR(CHOOSE($AP$7, CHOOSE($AP$5, (INDEX('DATA ASIA'!$D$194:$D$468,MATCH($V299,'DATA ASIA'!$H$194:$H$468,0))), (INDEX('DATA ASIA'!$F$194:$F$468,MATCH($V299,'DATA ASIA'!$H$194:$H$468,0)))), CHOOSE($AP$5,INDEX('DATA ASIA'!$U$194:$U$468,MATCH($V299,'DATA ASIA'!$Y$194:$Y$468,0)),INDEX('DATA ASIA'!$W$194:$W$468,MATCH($V299,'DATA ASIA'!$Y$194:$Y$468,0)))), "")</f>
        <v>0.36995040732750106</v>
      </c>
      <c r="Y299" s="161">
        <f>IFERROR(CHOOSE($AP$7, CHOOSE($AP$5, (INDEX('DATA ASIA'!$G$194:$G$468,MATCH($V299,'DATA ASIA'!$H$194:$H$468,0))), (INDEX('DATA ASIA'!$G$194:$G$468,MATCH($V299,'DATA ASIA'!$H$194:$H$468,0)))), CHOOSE($AP$5,INDEX('DATA ASIA'!$X$194:$X$468,MATCH($V299,'DATA ASIA'!$Y$194:$Y$468,0)),INDEX('DATA ASIA'!$X$194:$X$468,MATCH($V299,'DATA ASIA'!$Y$194:$Y$468,0)))), "")</f>
        <v>668.87170962595053</v>
      </c>
    </row>
    <row r="300" spans="5:25" x14ac:dyDescent="0.25">
      <c r="E300" s="140" t="str">
        <v>SD</v>
      </c>
      <c r="H300" s="57" t="s">
        <v>81</v>
      </c>
      <c r="I300" s="57" t="s">
        <v>505</v>
      </c>
      <c r="J300" s="57" t="s">
        <v>434</v>
      </c>
      <c r="K300" s="57" t="s">
        <v>510</v>
      </c>
      <c r="L300" s="57" t="s">
        <v>357</v>
      </c>
      <c r="M300" s="57" t="s">
        <v>410</v>
      </c>
      <c r="S300" s="140">
        <f t="shared" ref="S300:S308" si="12">ROW($A2)</f>
        <v>2</v>
      </c>
      <c r="T300" s="140" t="str" cm="1">
        <f t="array" ref="T300">IFERROR(INDEX($G283:$M283,$AP$6), "")</f>
        <v>GC</v>
      </c>
      <c r="U300" s="140" t="str" cm="1">
        <f t="array" ref="U300">INDEX($I$16:$I$22,$AP$6)</f>
        <v>KUALA LUMPUR</v>
      </c>
      <c r="V300" s="140" t="str">
        <f t="shared" ref="V300:V308" si="13">U300&amp;T300</f>
        <v>KUALA LUMPURGC</v>
      </c>
      <c r="W300" s="194" t="str">
        <f>(CHOOSE($AP$7, CHOOSE($AP$5, TEXT(INDEX('DATA ASIA'!$C$194:$C$468,MATCH($V300,'DATA ASIA'!$H$194:$H$468,0)), "€ #.##0"), TEXT(INDEX('DATA ASIA'!$E$194:$E$468,MATCH($V300,'DATA ASIA'!$H$194:$H$468,0)),"€ #.##0")), CHOOSE($AP$5,INDEX('DATA ASIA'!$T$194:$T$468,MATCH($V300,'DATA ASIA'!$Y$194:$Y$468,0)),INDEX('DATA ASIA'!$V$194:$V$468,MATCH($V300,'DATA ASIA'!$Y$194:$Y$468,0)))))</f>
        <v>€ 951.898</v>
      </c>
      <c r="X300" s="213">
        <f>IFERROR(CHOOSE($AP$7, CHOOSE($AP$5, (INDEX('DATA ASIA'!$D$194:$D$468,MATCH($V300,'DATA ASIA'!$H$194:$H$468,0))), (INDEX('DATA ASIA'!$F$194:$F$468,MATCH($V300,'DATA ASIA'!$H$194:$H$468,0)))), CHOOSE($AP$5,INDEX('DATA ASIA'!$U$194:$U$468,MATCH($V300,'DATA ASIA'!$Y$194:$Y$468,0)),INDEX('DATA ASIA'!$W$194:$W$468,MATCH($V300,'DATA ASIA'!$Y$194:$Y$468,0)))), "")</f>
        <v>0.35147915841260619</v>
      </c>
      <c r="Y300" s="161">
        <f>IFERROR(CHOOSE($AP$7, CHOOSE($AP$5, (INDEX('DATA ASIA'!$G$194:$G$468,MATCH($V300,'DATA ASIA'!$H$194:$H$468,0))), (INDEX('DATA ASIA'!$G$194:$G$468,MATCH($V300,'DATA ASIA'!$H$194:$H$468,0)))), CHOOSE($AP$5,INDEX('DATA ASIA'!$X$194:$X$468,MATCH($V300,'DATA ASIA'!$Y$194:$Y$468,0)),INDEX('DATA ASIA'!$X$194:$X$468,MATCH($V300,'DATA ASIA'!$Y$194:$Y$468,0)))), "")</f>
        <v>113.94285727965794</v>
      </c>
    </row>
    <row r="301" spans="5:25" x14ac:dyDescent="0.25">
      <c r="E301" s="140" t="str">
        <v>DF</v>
      </c>
      <c r="H301" s="57" t="s">
        <v>440</v>
      </c>
      <c r="I301" s="57" t="s">
        <v>507</v>
      </c>
      <c r="J301" s="57" t="s">
        <v>423</v>
      </c>
      <c r="K301" s="57" t="s">
        <v>514</v>
      </c>
      <c r="L301" s="57" t="s">
        <v>81</v>
      </c>
      <c r="M301" s="57" t="s">
        <v>552</v>
      </c>
      <c r="S301" s="140">
        <f t="shared" si="12"/>
        <v>3</v>
      </c>
      <c r="T301" s="140" t="str" cm="1">
        <f t="array" ref="T301">IFERROR(INDEX($G284:$M284,$AP$6), "")</f>
        <v>CD</v>
      </c>
      <c r="U301" s="140" t="str" cm="1">
        <f t="array" ref="U301">INDEX($I$16:$I$22,$AP$6)</f>
        <v>KUALA LUMPUR</v>
      </c>
      <c r="V301" s="140" t="str">
        <f t="shared" si="13"/>
        <v>KUALA LUMPURCD</v>
      </c>
      <c r="W301" s="194" t="str">
        <f>(CHOOSE($AP$7, CHOOSE($AP$5, TEXT(INDEX('DATA ASIA'!$C$194:$C$468,MATCH($V301,'DATA ASIA'!$H$194:$H$468,0)), "€ #.##0"), TEXT(INDEX('DATA ASIA'!$E$194:$E$468,MATCH($V301,'DATA ASIA'!$H$194:$H$468,0)),"€ #.##0")), CHOOSE($AP$5,INDEX('DATA ASIA'!$T$194:$T$468,MATCH($V301,'DATA ASIA'!$Y$194:$Y$468,0)),INDEX('DATA ASIA'!$V$194:$V$468,MATCH($V301,'DATA ASIA'!$Y$194:$Y$468,0)))))</f>
        <v>€ 241.186</v>
      </c>
      <c r="X301" s="213">
        <f>IFERROR(CHOOSE($AP$7, CHOOSE($AP$5, (INDEX('DATA ASIA'!$D$194:$D$468,MATCH($V301,'DATA ASIA'!$H$194:$H$468,0))), (INDEX('DATA ASIA'!$F$194:$F$468,MATCH($V301,'DATA ASIA'!$H$194:$H$468,0)))), CHOOSE($AP$5,INDEX('DATA ASIA'!$U$194:$U$468,MATCH($V301,'DATA ASIA'!$Y$194:$Y$468,0)),INDEX('DATA ASIA'!$W$194:$W$468,MATCH($V301,'DATA ASIA'!$Y$194:$Y$468,0)))), "")</f>
        <v>8.9055605013250189E-2</v>
      </c>
      <c r="Y301" s="161">
        <f>IFERROR(CHOOSE($AP$7, CHOOSE($AP$5, (INDEX('DATA ASIA'!$G$194:$G$468,MATCH($V301,'DATA ASIA'!$H$194:$H$468,0))), (INDEX('DATA ASIA'!$G$194:$G$468,MATCH($V301,'DATA ASIA'!$H$194:$H$468,0)))), CHOOSE($AP$5,INDEX('DATA ASIA'!$X$194:$X$468,MATCH($V301,'DATA ASIA'!$Y$194:$Y$468,0)),INDEX('DATA ASIA'!$X$194:$X$468,MATCH($V301,'DATA ASIA'!$Y$194:$Y$468,0)))), "")</f>
        <v>303.82958353279082</v>
      </c>
    </row>
    <row r="302" spans="5:25" x14ac:dyDescent="0.25">
      <c r="E302" s="140" t="str">
        <v>TE</v>
      </c>
      <c r="H302" s="57" t="s">
        <v>409</v>
      </c>
      <c r="I302" s="57" t="s">
        <v>81</v>
      </c>
      <c r="J302" s="57" t="s">
        <v>432</v>
      </c>
      <c r="K302" s="57" t="s">
        <v>372</v>
      </c>
      <c r="L302" s="57" t="s">
        <v>513</v>
      </c>
      <c r="M302" s="57" t="s">
        <v>81</v>
      </c>
      <c r="S302" s="140">
        <f t="shared" si="12"/>
        <v>4</v>
      </c>
      <c r="T302" s="140" t="str" cm="1">
        <f t="array" ref="T302">IFERROR(INDEX($G285:$M285,$AP$6), "")</f>
        <v>KB</v>
      </c>
      <c r="U302" s="140" t="str" cm="1">
        <f t="array" ref="U302">INDEX($I$16:$I$22,$AP$6)</f>
        <v>KUALA LUMPUR</v>
      </c>
      <c r="V302" s="140" t="str">
        <f t="shared" si="13"/>
        <v>KUALA LUMPURKB</v>
      </c>
      <c r="W302" s="194" t="str">
        <f>(CHOOSE($AP$7, CHOOSE($AP$5, TEXT(INDEX('DATA ASIA'!$C$194:$C$468,MATCH($V302,'DATA ASIA'!$H$194:$H$468,0)), "€ #.##0"), TEXT(INDEX('DATA ASIA'!$E$194:$E$468,MATCH($V302,'DATA ASIA'!$H$194:$H$468,0)),"€ #.##0")), CHOOSE($AP$5,INDEX('DATA ASIA'!$T$194:$T$468,MATCH($V302,'DATA ASIA'!$Y$194:$Y$468,0)),INDEX('DATA ASIA'!$V$194:$V$468,MATCH($V302,'DATA ASIA'!$Y$194:$Y$468,0)))))</f>
        <v>€ 206.011</v>
      </c>
      <c r="X302" s="213">
        <f>IFERROR(CHOOSE($AP$7, CHOOSE($AP$5, (INDEX('DATA ASIA'!$D$194:$D$468,MATCH($V302,'DATA ASIA'!$H$194:$H$468,0))), (INDEX('DATA ASIA'!$F$194:$F$468,MATCH($V302,'DATA ASIA'!$H$194:$H$468,0)))), CHOOSE($AP$5,INDEX('DATA ASIA'!$U$194:$U$468,MATCH($V302,'DATA ASIA'!$Y$194:$Y$468,0)),INDEX('DATA ASIA'!$W$194:$W$468,MATCH($V302,'DATA ASIA'!$Y$194:$Y$468,0)))), "")</f>
        <v>7.606757541642005E-2</v>
      </c>
      <c r="Y302" s="161" t="str">
        <f>IFERROR(CHOOSE($AP$7, CHOOSE($AP$5, (INDEX('DATA ASIA'!$G$194:$G$468,MATCH($V302,'DATA ASIA'!$H$194:$H$468,0))), (INDEX('DATA ASIA'!$G$194:$G$468,MATCH($V302,'DATA ASIA'!$H$194:$H$468,0)))), CHOOSE($AP$5,INDEX('DATA ASIA'!$X$194:$X$468,MATCH($V302,'DATA ASIA'!$Y$194:$Y$468,0)),INDEX('DATA ASIA'!$X$194:$X$468,MATCH($V302,'DATA ASIA'!$Y$194:$Y$468,0)))), "")</f>
        <v/>
      </c>
    </row>
    <row r="303" spans="5:25" x14ac:dyDescent="0.25">
      <c r="E303" s="140" t="str">
        <v>TI</v>
      </c>
      <c r="H303" s="57" t="s">
        <v>442</v>
      </c>
      <c r="I303" s="57" t="s">
        <v>164</v>
      </c>
      <c r="J303" s="57" t="s">
        <v>2</v>
      </c>
      <c r="K303" s="57" t="s">
        <v>524</v>
      </c>
      <c r="L303" s="57" t="s">
        <v>342</v>
      </c>
      <c r="S303" s="140">
        <f t="shared" si="12"/>
        <v>5</v>
      </c>
      <c r="T303" s="140" t="str" cm="1">
        <f t="array" ref="T303">IFERROR(INDEX($G286:$M286,$AP$6), "")</f>
        <v>AH</v>
      </c>
      <c r="U303" s="140" t="str" cm="1">
        <f t="array" ref="U303">INDEX($I$16:$I$22,$AP$6)</f>
        <v>KUALA LUMPUR</v>
      </c>
      <c r="V303" s="140" t="str">
        <f t="shared" si="13"/>
        <v>KUALA LUMPURAH</v>
      </c>
      <c r="W303" s="194" t="str">
        <f>(CHOOSE($AP$7, CHOOSE($AP$5, TEXT(INDEX('DATA ASIA'!$C$194:$C$468,MATCH($V303,'DATA ASIA'!$H$194:$H$468,0)), "€ #.##0"), TEXT(INDEX('DATA ASIA'!$E$194:$E$468,MATCH($V303,'DATA ASIA'!$H$194:$H$468,0)),"€ #.##0")), CHOOSE($AP$5,INDEX('DATA ASIA'!$T$194:$T$468,MATCH($V303,'DATA ASIA'!$Y$194:$Y$468,0)),INDEX('DATA ASIA'!$V$194:$V$468,MATCH($V303,'DATA ASIA'!$Y$194:$Y$468,0)))))</f>
        <v>€ 139.293</v>
      </c>
      <c r="X303" s="213">
        <f>IFERROR(CHOOSE($AP$7, CHOOSE($AP$5, (INDEX('DATA ASIA'!$D$194:$D$468,MATCH($V303,'DATA ASIA'!$H$194:$H$468,0))), (INDEX('DATA ASIA'!$F$194:$F$468,MATCH($V303,'DATA ASIA'!$H$194:$H$468,0)))), CHOOSE($AP$5,INDEX('DATA ASIA'!$U$194:$U$468,MATCH($V303,'DATA ASIA'!$Y$194:$Y$468,0)),INDEX('DATA ASIA'!$W$194:$W$468,MATCH($V303,'DATA ASIA'!$Y$194:$Y$468,0)))), "")</f>
        <v>5.1432597203447374E-2</v>
      </c>
      <c r="Y303" s="161">
        <f>IFERROR(CHOOSE($AP$7, CHOOSE($AP$5, (INDEX('DATA ASIA'!$G$194:$G$468,MATCH($V303,'DATA ASIA'!$H$194:$H$468,0))), (INDEX('DATA ASIA'!$G$194:$G$468,MATCH($V303,'DATA ASIA'!$H$194:$H$468,0)))), CHOOSE($AP$5,INDEX('DATA ASIA'!$X$194:$X$468,MATCH($V303,'DATA ASIA'!$Y$194:$Y$468,0)),INDEX('DATA ASIA'!$X$194:$X$468,MATCH($V303,'DATA ASIA'!$Y$194:$Y$468,0)))), "")</f>
        <v>80.39164762102638</v>
      </c>
    </row>
    <row r="304" spans="5:25" x14ac:dyDescent="0.25">
      <c r="E304" s="140" t="str">
        <v>UH</v>
      </c>
      <c r="H304" s="57" t="s">
        <v>448</v>
      </c>
      <c r="I304" s="57" t="s">
        <v>518</v>
      </c>
      <c r="J304" s="57" t="s">
        <v>341</v>
      </c>
      <c r="K304" s="57" t="s">
        <v>528</v>
      </c>
      <c r="L304" s="57" t="s">
        <v>418</v>
      </c>
      <c r="S304" s="140">
        <f t="shared" si="12"/>
        <v>6</v>
      </c>
      <c r="T304" s="140" t="str" cm="1">
        <f t="array" ref="T304">IFERROR(INDEX($G287:$M287,$AP$6), "")</f>
        <v>GB</v>
      </c>
      <c r="U304" s="140" t="str" cm="1">
        <f t="array" ref="U304">INDEX($I$16:$I$22,$AP$6)</f>
        <v>KUALA LUMPUR</v>
      </c>
      <c r="V304" s="140" t="str">
        <f t="shared" si="13"/>
        <v>KUALA LUMPURGB</v>
      </c>
      <c r="W304" s="194" t="str">
        <f>(CHOOSE($AP$7, CHOOSE($AP$5, TEXT(INDEX('DATA ASIA'!$C$194:$C$468,MATCH($V304,'DATA ASIA'!$H$194:$H$468,0)), "€ #.##0"), TEXT(INDEX('DATA ASIA'!$E$194:$E$468,MATCH($V304,'DATA ASIA'!$H$194:$H$468,0)),"€ #.##0")), CHOOSE($AP$5,INDEX('DATA ASIA'!$T$194:$T$468,MATCH($V304,'DATA ASIA'!$Y$194:$Y$468,0)),INDEX('DATA ASIA'!$V$194:$V$468,MATCH($V304,'DATA ASIA'!$Y$194:$Y$468,0)))))</f>
        <v>€ 58.074</v>
      </c>
      <c r="X304" s="213">
        <f>IFERROR(CHOOSE($AP$7, CHOOSE($AP$5, (INDEX('DATA ASIA'!$D$194:$D$468,MATCH($V304,'DATA ASIA'!$H$194:$H$468,0))), (INDEX('DATA ASIA'!$F$194:$F$468,MATCH($V304,'DATA ASIA'!$H$194:$H$468,0)))), CHOOSE($AP$5,INDEX('DATA ASIA'!$U$194:$U$468,MATCH($V304,'DATA ASIA'!$Y$194:$Y$468,0)),INDEX('DATA ASIA'!$W$194:$W$468,MATCH($V304,'DATA ASIA'!$Y$194:$Y$468,0)))), "")</f>
        <v>2.144326455739343E-2</v>
      </c>
      <c r="Y304" s="161">
        <f>IFERROR(CHOOSE($AP$7, CHOOSE($AP$5, (INDEX('DATA ASIA'!$G$194:$G$468,MATCH($V304,'DATA ASIA'!$H$194:$H$468,0))), (INDEX('DATA ASIA'!$G$194:$G$468,MATCH($V304,'DATA ASIA'!$H$194:$H$468,0)))), CHOOSE($AP$5,INDEX('DATA ASIA'!$X$194:$X$468,MATCH($V304,'DATA ASIA'!$Y$194:$Y$468,0)),INDEX('DATA ASIA'!$X$194:$X$468,MATCH($V304,'DATA ASIA'!$Y$194:$Y$468,0)))), "")</f>
        <v>5.7543221326484506</v>
      </c>
    </row>
    <row r="305" spans="5:31" x14ac:dyDescent="0.25">
      <c r="E305" s="140" t="str">
        <v>AA</v>
      </c>
      <c r="H305" s="57" t="s">
        <v>449</v>
      </c>
      <c r="I305" s="57" t="s">
        <v>519</v>
      </c>
      <c r="J305" s="57" t="s">
        <v>441</v>
      </c>
      <c r="K305" s="57" t="s">
        <v>537</v>
      </c>
      <c r="L305" s="57" t="s">
        <v>414</v>
      </c>
      <c r="S305" s="140">
        <f t="shared" si="12"/>
        <v>7</v>
      </c>
      <c r="T305" s="140" t="str" cm="1">
        <f t="array" ref="T305">IFERROR(INDEX($G288:$M288,$AP$6), "")</f>
        <v>HG</v>
      </c>
      <c r="U305" s="140" t="str" cm="1">
        <f t="array" ref="U305">INDEX($I$16:$I$22,$AP$6)</f>
        <v>KUALA LUMPUR</v>
      </c>
      <c r="V305" s="140" t="str">
        <f t="shared" si="13"/>
        <v>KUALA LUMPURHG</v>
      </c>
      <c r="W305" s="194" t="str">
        <f>(CHOOSE($AP$7, CHOOSE($AP$5, TEXT(INDEX('DATA ASIA'!$C$194:$C$468,MATCH($V305,'DATA ASIA'!$H$194:$H$468,0)), "€ #.##0"), TEXT(INDEX('DATA ASIA'!$E$194:$E$468,MATCH($V305,'DATA ASIA'!$H$194:$H$468,0)),"€ #.##0")), CHOOSE($AP$5,INDEX('DATA ASIA'!$T$194:$T$468,MATCH($V305,'DATA ASIA'!$Y$194:$Y$468,0)),INDEX('DATA ASIA'!$V$194:$V$468,MATCH($V305,'DATA ASIA'!$Y$194:$Y$468,0)))))</f>
        <v>€ 35.493</v>
      </c>
      <c r="X305" s="213">
        <f>IFERROR(CHOOSE($AP$7, CHOOSE($AP$5, (INDEX('DATA ASIA'!$D$194:$D$468,MATCH($V305,'DATA ASIA'!$H$194:$H$468,0))), (INDEX('DATA ASIA'!$F$194:$F$468,MATCH($V305,'DATA ASIA'!$H$194:$H$468,0)))), CHOOSE($AP$5,INDEX('DATA ASIA'!$U$194:$U$468,MATCH($V305,'DATA ASIA'!$Y$194:$Y$468,0)),INDEX('DATA ASIA'!$W$194:$W$468,MATCH($V305,'DATA ASIA'!$Y$194:$Y$468,0)))), "")</f>
        <v>1.3105448030711935E-2</v>
      </c>
      <c r="Y305" s="161">
        <f>IFERROR(CHOOSE($AP$7, CHOOSE($AP$5, (INDEX('DATA ASIA'!$G$194:$G$468,MATCH($V305,'DATA ASIA'!$H$194:$H$468,0))), (INDEX('DATA ASIA'!$G$194:$G$468,MATCH($V305,'DATA ASIA'!$H$194:$H$468,0)))), CHOOSE($AP$5,INDEX('DATA ASIA'!$X$194:$X$468,MATCH($V305,'DATA ASIA'!$Y$194:$Y$468,0)),INDEX('DATA ASIA'!$X$194:$X$468,MATCH($V305,'DATA ASIA'!$Y$194:$Y$468,0)))), "")</f>
        <v>103.56871899620658</v>
      </c>
    </row>
    <row r="306" spans="5:31" x14ac:dyDescent="0.25">
      <c r="E306" s="140"/>
      <c r="H306" s="57" t="s">
        <v>2</v>
      </c>
      <c r="I306" s="57" t="s">
        <v>522</v>
      </c>
      <c r="J306" s="57" t="s">
        <v>444</v>
      </c>
      <c r="K306" s="57" t="s">
        <v>81</v>
      </c>
      <c r="L306" s="57" t="s">
        <v>410</v>
      </c>
      <c r="S306" s="140">
        <f t="shared" si="12"/>
        <v>8</v>
      </c>
      <c r="T306" s="140" t="str" cm="1">
        <f t="array" ref="T306">IFERROR(INDEX($G289:$M289,$AP$6), "")</f>
        <v>KG</v>
      </c>
      <c r="U306" s="140" t="str" cm="1">
        <f t="array" ref="U306">INDEX($I$16:$I$22,$AP$6)</f>
        <v>KUALA LUMPUR</v>
      </c>
      <c r="V306" s="140" t="str">
        <f t="shared" si="13"/>
        <v>KUALA LUMPURKG</v>
      </c>
      <c r="W306" s="194" t="str">
        <f>(CHOOSE($AP$7, CHOOSE($AP$5, TEXT(INDEX('DATA ASIA'!$C$194:$C$468,MATCH($V306,'DATA ASIA'!$H$194:$H$468,0)), "€ #.##0"), TEXT(INDEX('DATA ASIA'!$E$194:$E$468,MATCH($V306,'DATA ASIA'!$H$194:$H$468,0)),"€ #.##0")), CHOOSE($AP$5,INDEX('DATA ASIA'!$T$194:$T$468,MATCH($V306,'DATA ASIA'!$Y$194:$Y$468,0)),INDEX('DATA ASIA'!$V$194:$V$468,MATCH($V306,'DATA ASIA'!$Y$194:$Y$468,0)))))</f>
        <v>€ 28.031</v>
      </c>
      <c r="X306" s="213">
        <f>IFERROR(CHOOSE($AP$7, CHOOSE($AP$5, (INDEX('DATA ASIA'!$D$194:$D$468,MATCH($V306,'DATA ASIA'!$H$194:$H$468,0))), (INDEX('DATA ASIA'!$F$194:$F$468,MATCH($V306,'DATA ASIA'!$H$194:$H$468,0)))), CHOOSE($AP$5,INDEX('DATA ASIA'!$U$194:$U$468,MATCH($V306,'DATA ASIA'!$Y$194:$Y$468,0)),INDEX('DATA ASIA'!$W$194:$W$468,MATCH($V306,'DATA ASIA'!$Y$194:$Y$468,0)))), "")</f>
        <v>1.0350176478429163E-2</v>
      </c>
      <c r="Y306" s="161">
        <f>IFERROR(CHOOSE($AP$7, CHOOSE($AP$5, (INDEX('DATA ASIA'!$G$194:$G$468,MATCH($V306,'DATA ASIA'!$H$194:$H$468,0))), (INDEX('DATA ASIA'!$G$194:$G$468,MATCH($V306,'DATA ASIA'!$H$194:$H$468,0)))), CHOOSE($AP$5,INDEX('DATA ASIA'!$X$194:$X$468,MATCH($V306,'DATA ASIA'!$Y$194:$Y$468,0)),INDEX('DATA ASIA'!$X$194:$X$468,MATCH($V306,'DATA ASIA'!$Y$194:$Y$468,0)))), "")</f>
        <v>238.25754356141098</v>
      </c>
    </row>
    <row r="307" spans="5:31" x14ac:dyDescent="0.25">
      <c r="E307" s="140"/>
      <c r="H307" s="57" t="s">
        <v>451</v>
      </c>
      <c r="I307" s="57" t="s">
        <v>523</v>
      </c>
      <c r="J307" s="57" t="s">
        <v>409</v>
      </c>
      <c r="L307" s="57" t="s">
        <v>81</v>
      </c>
      <c r="S307" s="140">
        <f t="shared" si="12"/>
        <v>9</v>
      </c>
      <c r="T307" s="140" t="str" cm="1">
        <f t="array" ref="T307">IFERROR(INDEX($G290:$M290,$AP$6), "")</f>
        <v>GJ</v>
      </c>
      <c r="U307" s="140" t="str" cm="1">
        <f t="array" ref="U307">INDEX($I$16:$I$22,$AP$6)</f>
        <v>KUALA LUMPUR</v>
      </c>
      <c r="V307" s="140" t="str">
        <f t="shared" si="13"/>
        <v>KUALA LUMPURGJ</v>
      </c>
      <c r="W307" s="194" t="str">
        <f>(CHOOSE($AP$7, CHOOSE($AP$5, TEXT(INDEX('DATA ASIA'!$C$194:$C$468,MATCH($V307,'DATA ASIA'!$H$194:$H$468,0)), "€ #.##0"), TEXT(INDEX('DATA ASIA'!$E$194:$E$468,MATCH($V307,'DATA ASIA'!$H$194:$H$468,0)),"€ #.##0")), CHOOSE($AP$5,INDEX('DATA ASIA'!$T$194:$T$468,MATCH($V307,'DATA ASIA'!$Y$194:$Y$468,0)),INDEX('DATA ASIA'!$V$194:$V$468,MATCH($V307,'DATA ASIA'!$Y$194:$Y$468,0)))))</f>
        <v>€ 27.906</v>
      </c>
      <c r="X307" s="213">
        <f>IFERROR(CHOOSE($AP$7, CHOOSE($AP$5, (INDEX('DATA ASIA'!$D$194:$D$468,MATCH($V307,'DATA ASIA'!$H$194:$H$468,0))), (INDEX('DATA ASIA'!$F$194:$F$468,MATCH($V307,'DATA ASIA'!$H$194:$H$468,0)))), CHOOSE($AP$5,INDEX('DATA ASIA'!$U$194:$U$468,MATCH($V307,'DATA ASIA'!$Y$194:$Y$468,0)),INDEX('DATA ASIA'!$W$194:$W$468,MATCH($V307,'DATA ASIA'!$Y$194:$Y$468,0)))), "")</f>
        <v>1.0304021433664308E-2</v>
      </c>
      <c r="Y307" s="161">
        <f>IFERROR(CHOOSE($AP$7, CHOOSE($AP$5, (INDEX('DATA ASIA'!$G$194:$G$468,MATCH($V307,'DATA ASIA'!$H$194:$H$468,0))), (INDEX('DATA ASIA'!$G$194:$G$468,MATCH($V307,'DATA ASIA'!$H$194:$H$468,0)))), CHOOSE($AP$5,INDEX('DATA ASIA'!$X$194:$X$468,MATCH($V307,'DATA ASIA'!$Y$194:$Y$468,0)),INDEX('DATA ASIA'!$X$194:$X$468,MATCH($V307,'DATA ASIA'!$Y$194:$Y$468,0)))), "")</f>
        <v>120.74247144340602</v>
      </c>
    </row>
    <row r="308" spans="5:31" x14ac:dyDescent="0.25">
      <c r="E308" s="140"/>
      <c r="H308" s="57" t="s">
        <v>450</v>
      </c>
      <c r="I308" s="57" t="s">
        <v>398</v>
      </c>
      <c r="J308" s="57" t="s">
        <v>445</v>
      </c>
      <c r="L308" s="57" t="s">
        <v>389</v>
      </c>
      <c r="S308" s="140">
        <f t="shared" si="12"/>
        <v>10</v>
      </c>
      <c r="T308" s="140" t="str" cm="1">
        <f t="array" ref="T308">IFERROR(INDEX($G291:$M291,$AP$6), "")</f>
        <v>AE</v>
      </c>
      <c r="U308" s="140" t="str" cm="1">
        <f t="array" ref="U308">INDEX($I$16:$I$22,$AP$6)</f>
        <v>KUALA LUMPUR</v>
      </c>
      <c r="V308" s="140" t="str">
        <f t="shared" si="13"/>
        <v>KUALA LUMPURAE</v>
      </c>
      <c r="W308" s="194" t="str">
        <f>(CHOOSE($AP$7, CHOOSE($AP$5, TEXT(INDEX('DATA ASIA'!$C$194:$C$468,MATCH($V308,'DATA ASIA'!$H$194:$H$468,0)), "€ #.##0"), TEXT(INDEX('DATA ASIA'!$E$194:$E$468,MATCH($V308,'DATA ASIA'!$H$194:$H$468,0)),"€ #.##0")), CHOOSE($AP$5,INDEX('DATA ASIA'!$T$194:$T$468,MATCH($V308,'DATA ASIA'!$Y$194:$Y$468,0)),INDEX('DATA ASIA'!$V$194:$V$468,MATCH($V308,'DATA ASIA'!$Y$194:$Y$468,0)))))</f>
        <v>€ 6.180</v>
      </c>
      <c r="X308" s="213">
        <f>IFERROR(CHOOSE($AP$7, CHOOSE($AP$5, (INDEX('DATA ASIA'!$D$194:$D$468,MATCH($V308,'DATA ASIA'!$H$194:$H$468,0))), (INDEX('DATA ASIA'!$F$194:$F$468,MATCH($V308,'DATA ASIA'!$H$194:$H$468,0)))), CHOOSE($AP$5,INDEX('DATA ASIA'!$U$194:$U$468,MATCH($V308,'DATA ASIA'!$Y$194:$Y$468,0)),INDEX('DATA ASIA'!$W$194:$W$468,MATCH($V308,'DATA ASIA'!$Y$194:$Y$468,0)))), "")</f>
        <v>2.2819054131744221E-3</v>
      </c>
      <c r="Y308" s="161">
        <f>IFERROR(CHOOSE($AP$7, CHOOSE($AP$5, (INDEX('DATA ASIA'!$G$194:$G$468,MATCH($V308,'DATA ASIA'!$H$194:$H$468,0))), (INDEX('DATA ASIA'!$G$194:$G$468,MATCH($V308,'DATA ASIA'!$H$194:$H$468,0)))), CHOOSE($AP$5,INDEX('DATA ASIA'!$X$194:$X$468,MATCH($V308,'DATA ASIA'!$Y$194:$Y$468,0)),INDEX('DATA ASIA'!$X$194:$X$468,MATCH($V308,'DATA ASIA'!$Y$194:$Y$468,0)))), "")</f>
        <v>482.43559718969556</v>
      </c>
    </row>
    <row r="309" spans="5:31" x14ac:dyDescent="0.25">
      <c r="E309" s="140"/>
      <c r="H309" s="57" t="s">
        <v>461</v>
      </c>
      <c r="I309" s="57" t="s">
        <v>534</v>
      </c>
      <c r="J309" s="57" t="s">
        <v>447</v>
      </c>
    </row>
    <row r="310" spans="5:31" x14ac:dyDescent="0.25">
      <c r="E310" s="140"/>
      <c r="H310" s="57" t="s">
        <v>410</v>
      </c>
      <c r="I310" s="57" t="s">
        <v>536</v>
      </c>
      <c r="J310" s="57" t="s">
        <v>453</v>
      </c>
    </row>
    <row r="311" spans="5:31" x14ac:dyDescent="0.25">
      <c r="E311" s="140"/>
      <c r="H311" s="57" t="s">
        <v>478</v>
      </c>
      <c r="I311" s="57" t="s">
        <v>539</v>
      </c>
      <c r="J311" s="57" t="s">
        <v>454</v>
      </c>
    </row>
    <row r="312" spans="5:31" x14ac:dyDescent="0.25">
      <c r="E312" s="140"/>
      <c r="H312" s="57" t="s">
        <v>389</v>
      </c>
      <c r="J312" s="57" t="s">
        <v>455</v>
      </c>
    </row>
    <row r="313" spans="5:31" x14ac:dyDescent="0.25">
      <c r="E313" s="140"/>
      <c r="H313" s="57" t="s">
        <v>456</v>
      </c>
      <c r="J313" s="57" t="s">
        <v>404</v>
      </c>
    </row>
    <row r="314" spans="5:31" x14ac:dyDescent="0.25">
      <c r="E314" s="140"/>
      <c r="H314" s="57" t="s">
        <v>404</v>
      </c>
      <c r="J314" s="57" t="s">
        <v>456</v>
      </c>
      <c r="S314" s="181" t="s">
        <v>328</v>
      </c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</row>
    <row r="315" spans="5:31" x14ac:dyDescent="0.25">
      <c r="E315" s="140"/>
      <c r="H315" s="57" t="s">
        <v>472</v>
      </c>
      <c r="J315" s="57" t="s">
        <v>459</v>
      </c>
    </row>
    <row r="316" spans="5:31" x14ac:dyDescent="0.25">
      <c r="E316" s="140"/>
      <c r="H316" s="57" t="s">
        <v>418</v>
      </c>
      <c r="J316" s="57" t="s">
        <v>460</v>
      </c>
      <c r="T316" s="139" t="s">
        <v>312</v>
      </c>
      <c r="AA316" s="139" t="s">
        <v>325</v>
      </c>
    </row>
    <row r="317" spans="5:31" x14ac:dyDescent="0.25">
      <c r="E317" s="140"/>
      <c r="H317" s="57" t="s">
        <v>490</v>
      </c>
      <c r="J317" s="57" t="s">
        <v>462</v>
      </c>
      <c r="T317" s="148" t="s">
        <v>307</v>
      </c>
      <c r="U317" s="178" t="str" cm="1">
        <f t="array" ref="U317">INDEX($I$16:$I$22,$AP$6)</f>
        <v>KUALA LUMPUR</v>
      </c>
      <c r="AA317" s="147" t="s">
        <v>307</v>
      </c>
      <c r="AB317" s="178" t="str" cm="1">
        <f t="array" ref="AB317">INDEX($I$16:$I$22,$AP$6)</f>
        <v>KUALA LUMPUR</v>
      </c>
    </row>
    <row r="318" spans="5:31" x14ac:dyDescent="0.25">
      <c r="E318" s="140"/>
      <c r="H318" s="57" t="s">
        <v>493</v>
      </c>
      <c r="J318" s="57" t="s">
        <v>463</v>
      </c>
      <c r="T318" s="148" t="s">
        <v>308</v>
      </c>
      <c r="U318" s="178" t="str" cm="1">
        <f t="array" ref="U318">INDEX(_xlfn.ANCHORARRAY(E281), $AP$9)</f>
        <v>GC</v>
      </c>
      <c r="W318" s="153"/>
      <c r="AA318" s="147" t="s">
        <v>308</v>
      </c>
      <c r="AB318" s="178" t="str" cm="1">
        <f t="array" ref="AB318">INDEX(_xlfn.ANCHORARRAY(E281),$AP$10)</f>
        <v>JA</v>
      </c>
    </row>
    <row r="319" spans="5:31" x14ac:dyDescent="0.25">
      <c r="E319" s="140"/>
      <c r="H319" s="57" t="s">
        <v>497</v>
      </c>
      <c r="J319" s="57" t="s">
        <v>467</v>
      </c>
      <c r="T319" s="148" t="s">
        <v>303</v>
      </c>
      <c r="U319" s="178" t="str">
        <f>U317&amp;U318</f>
        <v>KUALA LUMPURGC</v>
      </c>
      <c r="AA319" s="147" t="s">
        <v>303</v>
      </c>
      <c r="AB319" s="178" t="str">
        <f>AB317&amp;AB318</f>
        <v>KUALA LUMPURJA</v>
      </c>
    </row>
    <row r="320" spans="5:31" x14ac:dyDescent="0.25">
      <c r="E320" s="140"/>
      <c r="H320" s="57" t="s">
        <v>499</v>
      </c>
      <c r="J320" s="57" t="s">
        <v>468</v>
      </c>
      <c r="T320" s="148" t="s">
        <v>302</v>
      </c>
      <c r="U320" s="178" t="str" cm="1">
        <f t="array" ref="U320">INDEX($E$16:$E$17,$AP$7)</f>
        <v>VALUE</v>
      </c>
      <c r="AA320" s="147" t="s">
        <v>302</v>
      </c>
      <c r="AB320" s="178" t="str" cm="1">
        <f t="array" ref="AB320">INDEX($E$16:$E$17,$AP$7)</f>
        <v>VALUE</v>
      </c>
    </row>
    <row r="321" spans="5:33" x14ac:dyDescent="0.25">
      <c r="E321" s="140"/>
      <c r="H321" s="57" t="s">
        <v>485</v>
      </c>
      <c r="J321" s="57" t="s">
        <v>469</v>
      </c>
      <c r="T321" s="148" t="s">
        <v>301</v>
      </c>
      <c r="U321" s="140" cm="1">
        <f t="array" ref="U321">INDEX($D$16:$D$17,$AP$5)</f>
        <v>2019</v>
      </c>
      <c r="AA321" s="147" t="s">
        <v>301</v>
      </c>
      <c r="AB321" s="178" cm="1">
        <f t="array" ref="AB321">INDEX($D$16:$D$17,$AP$5)</f>
        <v>2019</v>
      </c>
    </row>
    <row r="322" spans="5:33" x14ac:dyDescent="0.25">
      <c r="E322" s="140"/>
      <c r="H322" s="57" t="s">
        <v>500</v>
      </c>
      <c r="J322" s="57" t="s">
        <v>470</v>
      </c>
    </row>
    <row r="323" spans="5:33" x14ac:dyDescent="0.25">
      <c r="E323" s="140"/>
      <c r="H323" s="57" t="s">
        <v>487</v>
      </c>
      <c r="J323" s="57" t="s">
        <v>471</v>
      </c>
      <c r="S323" s="160" t="s">
        <v>322</v>
      </c>
      <c r="T323" s="160" t="str">
        <f>U320&amp;U321</f>
        <v>VALUE2019</v>
      </c>
      <c r="U323" s="160" t="str">
        <f>T323</f>
        <v>VALUE2019</v>
      </c>
      <c r="V323" s="160" t="s">
        <v>321</v>
      </c>
      <c r="W323" s="140" t="s">
        <v>323</v>
      </c>
      <c r="X323" s="179" t="s">
        <v>324</v>
      </c>
      <c r="Y323" s="179" t="s">
        <v>326</v>
      </c>
      <c r="AA323" s="160" t="s">
        <v>322</v>
      </c>
      <c r="AB323" s="160" t="str">
        <f>AC323</f>
        <v>VALUE2019</v>
      </c>
      <c r="AC323" s="160" t="str">
        <f>AB320&amp;AB321</f>
        <v>VALUE2019</v>
      </c>
      <c r="AD323" s="160" t="s">
        <v>321</v>
      </c>
      <c r="AE323" s="140" t="s">
        <v>323</v>
      </c>
      <c r="AF323" s="179" t="s">
        <v>324</v>
      </c>
      <c r="AG323" s="179" t="s">
        <v>327</v>
      </c>
    </row>
    <row r="324" spans="5:33" x14ac:dyDescent="0.25">
      <c r="E324" s="140"/>
      <c r="H324" s="57" t="s">
        <v>555</v>
      </c>
      <c r="J324" s="57" t="s">
        <v>473</v>
      </c>
      <c r="S324" s="140" t="s">
        <v>313</v>
      </c>
      <c r="T324" s="161" t="str" cm="1">
        <f t="array" ref="T324">CHOOSE($AP$7,CHOOSE($AP$5,TEXT(INDEX('DATA ASIA'!$C$476:$N$683,MATCH($U$319,'DATA ASIA'!$O$476:$O$683,0),ROWS($S$324:$S324)), "€ #.##0"),TEXT(INDEX('DATA ASIA'!$C$689:$N$943,MATCH($U$319,'DATA ASIA'!$O$689:$O$943,0),ROWS($S$324:$S324)), "€ #.##0")),CHOOSE($AP$5,INDEX('DATA ASIA'!$T$476:$AE$683,MATCH($U$319,'DATA ASIA'!$AF$476:$AF$683,0),ROWS($S324:$S$335)),INDEX('DATA ASIA'!$T$689:$AE$943,MATCH($U$319,'DATA ASIA'!$AF$689:$AF$943,0),ROWS($S$324:$S324))))</f>
        <v>€ 9.972</v>
      </c>
      <c r="U324" s="161" cm="1">
        <f t="array" ref="U324">CHOOSE($AP$7,CHOOSE($AP$5,(INDEX('DATA ASIA'!$C$476:$N$683,MATCH($U$319,'DATA ASIA'!$O$476:$O$683,0),ROWS($S$324:$S324))),(INDEX('DATA ASIA'!$C$689:$N$943,MATCH($U$319,'DATA ASIA'!$O$689:$O$943,0),ROWS($S$324:$S324)))),CHOOSE($AP$5,INDEX('DATA ASIA'!$T$476:$AE$683,MATCH($U$319,'DATA ASIA'!$AF$476:$AF$683,0),ROWS($S324:$S$335)),INDEX('DATA ASIA'!$T$689:$AE$943,MATCH($U$319,'DATA ASIA'!$AF$689:$AF$943,0),ROWS($S$324:$S324))))</f>
        <v>9972</v>
      </c>
      <c r="V324" s="161" t="str">
        <f>CHOOSE($AP$7,TEXT(SUM($U$324:$U$335),"€ #.##0"),TEXT(SUM($U$324:$U$335)," #.##0"))</f>
        <v>€ 960.726</v>
      </c>
      <c r="W324" s="182">
        <v>9</v>
      </c>
      <c r="X324" s="161">
        <f>IF($AP$11,MAX(U324:U335,AC324:AC335),MAX($U$324:$U$335))</f>
        <v>331502</v>
      </c>
      <c r="Y324" s="140" t="str">
        <f>$U$318&amp;"  | "&amp; V324</f>
        <v>GC  | € 960.726</v>
      </c>
      <c r="AA324" s="140" t="s">
        <v>313</v>
      </c>
      <c r="AB324" s="161" t="str" cm="1">
        <f t="array" ref="AB324">CHOOSE($AP$7,CHOOSE($AP$5,TEXT(INDEX('DATA ASIA'!$C$476:$N$683,MATCH($AB$319,'DATA ASIA'!$O$476:$O$683,0),ROWS($S$324:$S324)), "€ #.##0"),TEXT(INDEX('DATA ASIA'!$C$689:$N$943,MATCH($AB$319,'DATA ASIA'!$O$689:$O$943,0),ROWS($S$324:$S324)), "€ #.##0")),CHOOSE($AP$5,INDEX('DATA ASIA'!$T$476:$AE$683,MATCH($AB$319,'DATA ASIA'!$AF$476:$AF$683,0),ROWS($S324:$S$335)),INDEX('DATA ASIA'!$T$689:$AE$943,MATCH($AB$319,'DATA ASIA'!$AF$689:$AF$943,0),ROWS($S$324:$S324))))</f>
        <v>€ 7.013</v>
      </c>
      <c r="AC324" s="161" cm="1">
        <f t="array" ref="AC324">CHOOSE($AP$7,CHOOSE($AP$5,(INDEX('DATA ASIA'!$C$476:$N$683,MATCH($AB$319,'DATA ASIA'!$O$476:$O$683,0),ROWS($S$324:$S324))),(INDEX('DATA ASIA'!$C$689:$N$943,MATCH($AB$319,'DATA ASIA'!$O$689:$O$943,0),ROWS($S$324:$S324)))),CHOOSE($AP$5,INDEX('DATA ASIA'!$T$476:$AE$683,MATCH($AB$319,'DATA ASIA'!$AF$476:$AF$683,0),ROWS($S324:$S$335)),INDEX('DATA ASIA'!$T$689:$AE$943,MATCH($AB$319,'DATA ASIA'!$AF$689:$AF$943,0),ROWS($S$324:$S324))))</f>
        <v>7013</v>
      </c>
      <c r="AD324" s="161" t="str">
        <f>CHOOSE($AP$7,TEXT(SUM($AC$324:$AC$335),"€ #.##0"),TEXT(SUM($AC$324:$AC$335)," #.##0"))</f>
        <v>€ 1.033.545</v>
      </c>
      <c r="AE324" s="140">
        <v>9</v>
      </c>
      <c r="AF324" s="161">
        <f>X324-(0.1*X324)</f>
        <v>298351.8</v>
      </c>
      <c r="AG324" s="140" t="str">
        <f>IF($AP$11, $AB$318&amp;"  | "&amp; AD324, "")</f>
        <v>JA  | € 1.033.545</v>
      </c>
    </row>
    <row r="325" spans="5:33" x14ac:dyDescent="0.25">
      <c r="E325" s="140"/>
      <c r="H325" s="57" t="s">
        <v>12</v>
      </c>
      <c r="J325" s="57" t="s">
        <v>474</v>
      </c>
      <c r="S325" s="140" t="s">
        <v>314</v>
      </c>
      <c r="T325" s="161" t="str" cm="1">
        <f t="array" ref="T325">CHOOSE($AP$7,CHOOSE($AP$5,TEXT(INDEX('DATA ASIA'!$C$476:$N$683,MATCH($U$319,'DATA ASIA'!$O$476:$O$683,0),ROWS($S$324:$S325)), "€ #.##0"),TEXT(INDEX('DATA ASIA'!$C$689:$N$943,MATCH($U$319,'DATA ASIA'!$O$689:$O$943,0),ROWS($S$324:$S325)), "€ #.##0")),CHOOSE($AP$5,INDEX('DATA ASIA'!$T$476:$AE$683,MATCH($U$319,'DATA ASIA'!$AF$476:$AF$683,0),ROWS($S325:$S$335)),INDEX('DATA ASIA'!$T$689:$AE$943,MATCH($U$319,'DATA ASIA'!$AF$689:$AF$943,0),ROWS($S$324:$S325))))</f>
        <v>€ 17.395</v>
      </c>
      <c r="U325" s="161" cm="1">
        <f t="array" ref="U325">CHOOSE($AP$7,CHOOSE($AP$5,(INDEX('DATA ASIA'!$C$476:$N$683,MATCH($U$319,'DATA ASIA'!$O$476:$O$683,0),ROWS($S$324:$S325))),(INDEX('DATA ASIA'!$C$689:$N$943,MATCH($U$319,'DATA ASIA'!$O$689:$O$943,0),ROWS($S$324:$S325)))),CHOOSE($AP$5,INDEX('DATA ASIA'!$T$476:$AE$683,MATCH($U$319,'DATA ASIA'!$AF$476:$AF$683,0),ROWS($S325:$S$335)),INDEX('DATA ASIA'!$T$689:$AE$943,MATCH($U$319,'DATA ASIA'!$AF$689:$AF$943,0),ROWS($S$324:$S325))))</f>
        <v>17395</v>
      </c>
      <c r="V325" s="140"/>
      <c r="AA325" s="140" t="s">
        <v>314</v>
      </c>
      <c r="AB325" s="161" t="str" cm="1">
        <f t="array" ref="AB325">CHOOSE($AP$7,CHOOSE($AP$5,TEXT(INDEX('DATA ASIA'!$C$476:$N$683,MATCH($AB$319,'DATA ASIA'!$O$476:$O$683,0),ROWS($S$324:$S325)), "€ #.##0"),TEXT(INDEX('DATA ASIA'!$C$689:$N$943,MATCH($AB$319,'DATA ASIA'!$O$689:$O$943,0),ROWS($S$324:$S325)), "€ #.##0")),CHOOSE($AP$5,INDEX('DATA ASIA'!$T$476:$AE$683,MATCH($AB$319,'DATA ASIA'!$AF$476:$AF$683,0),ROWS($S325:$S$335)),INDEX('DATA ASIA'!$T$689:$AE$943,MATCH($AB$319,'DATA ASIA'!$AF$689:$AF$943,0),ROWS($S$324:$S325))))</f>
        <v>€ 16.742</v>
      </c>
      <c r="AC325" s="161" cm="1">
        <f t="array" ref="AC325">CHOOSE($AP$7,CHOOSE($AP$5,(INDEX('DATA ASIA'!$C$476:$N$683,MATCH($AB$319,'DATA ASIA'!$O$476:$O$683,0),ROWS($S$324:$S325))),(INDEX('DATA ASIA'!$C$689:$N$943,MATCH($AB$319,'DATA ASIA'!$O$689:$O$943,0),ROWS($S$324:$S325)))),CHOOSE($AP$5,INDEX('DATA ASIA'!$T$476:$AE$683,MATCH($AB$319,'DATA ASIA'!$AF$476:$AF$683,0),ROWS($S325:$S$335)),INDEX('DATA ASIA'!$T$689:$AE$943,MATCH($AB$319,'DATA ASIA'!$AF$689:$AF$943,0),ROWS($S$324:$S325))))</f>
        <v>16742</v>
      </c>
      <c r="AD325" s="140"/>
    </row>
    <row r="326" spans="5:33" x14ac:dyDescent="0.25">
      <c r="E326" s="140"/>
      <c r="H326" s="57" t="s">
        <v>414</v>
      </c>
      <c r="J326" s="57" t="s">
        <v>475</v>
      </c>
      <c r="S326" s="140" t="s">
        <v>315</v>
      </c>
      <c r="T326" s="161" t="str" cm="1">
        <f t="array" ref="T326">CHOOSE($AP$7,CHOOSE($AP$5,TEXT(INDEX('DATA ASIA'!$C$476:$N$683,MATCH($U$319,'DATA ASIA'!$O$476:$O$683,0),ROWS($S$324:$S326)), "€ #.##0"),TEXT(INDEX('DATA ASIA'!$C$689:$N$943,MATCH($U$319,'DATA ASIA'!$O$689:$O$943,0),ROWS($S$324:$S326)), "€ #.##0")),CHOOSE($AP$5,INDEX('DATA ASIA'!$T$476:$AE$683,MATCH($U$319,'DATA ASIA'!$AF$476:$AF$683,0),ROWS($S326:$S$335)),INDEX('DATA ASIA'!$T$689:$AE$943,MATCH($U$319,'DATA ASIA'!$AF$689:$AF$943,0),ROWS($S$324:$S326))))</f>
        <v>€ 17.943</v>
      </c>
      <c r="U326" s="161" cm="1">
        <f t="array" ref="U326">CHOOSE($AP$7,CHOOSE($AP$5,(INDEX('DATA ASIA'!$C$476:$N$683,MATCH($U$319,'DATA ASIA'!$O$476:$O$683,0),ROWS($S$324:$S326))),(INDEX('DATA ASIA'!$C$689:$N$943,MATCH($U$319,'DATA ASIA'!$O$689:$O$943,0),ROWS($S$324:$S326)))),CHOOSE($AP$5,INDEX('DATA ASIA'!$T$476:$AE$683,MATCH($U$319,'DATA ASIA'!$AF$476:$AF$683,0),ROWS($S326:$S$335)),INDEX('DATA ASIA'!$T$689:$AE$943,MATCH($U$319,'DATA ASIA'!$AF$689:$AF$943,0),ROWS($S$324:$S326))))</f>
        <v>17943</v>
      </c>
      <c r="V326" s="140"/>
      <c r="AA326" s="140" t="s">
        <v>315</v>
      </c>
      <c r="AB326" s="161" t="str" cm="1">
        <f t="array" ref="AB326">CHOOSE($AP$7,CHOOSE($AP$5,TEXT(INDEX('DATA ASIA'!$C$476:$N$683,MATCH($AB$319,'DATA ASIA'!$O$476:$O$683,0),ROWS($S$324:$S326)), "€ #.##0"),TEXT(INDEX('DATA ASIA'!$C$689:$N$943,MATCH($AB$319,'DATA ASIA'!$O$689:$O$943,0),ROWS($S$324:$S326)), "€ #.##0")),CHOOSE($AP$5,INDEX('DATA ASIA'!$T$476:$AE$683,MATCH($AB$319,'DATA ASIA'!$AF$476:$AF$683,0),ROWS($S326:$S$335)),INDEX('DATA ASIA'!$T$689:$AE$943,MATCH($AB$319,'DATA ASIA'!$AF$689:$AF$943,0),ROWS($S$324:$S326))))</f>
        <v>€ 30.859</v>
      </c>
      <c r="AC326" s="161" cm="1">
        <f t="array" ref="AC326">CHOOSE($AP$7,CHOOSE($AP$5,(INDEX('DATA ASIA'!$C$476:$N$683,MATCH($AB$319,'DATA ASIA'!$O$476:$O$683,0),ROWS($S$324:$S326))),(INDEX('DATA ASIA'!$C$689:$N$943,MATCH($AB$319,'DATA ASIA'!$O$689:$O$943,0),ROWS($S$324:$S326)))),CHOOSE($AP$5,INDEX('DATA ASIA'!$T$476:$AE$683,MATCH($AB$319,'DATA ASIA'!$AF$476:$AF$683,0),ROWS($S326:$S$335)),INDEX('DATA ASIA'!$T$689:$AE$943,MATCH($AB$319,'DATA ASIA'!$AF$689:$AF$943,0),ROWS($S$324:$S326))))</f>
        <v>30859</v>
      </c>
      <c r="AD326" s="140"/>
    </row>
    <row r="327" spans="5:33" x14ac:dyDescent="0.25">
      <c r="E327" s="140"/>
      <c r="H327" s="57" t="s">
        <v>516</v>
      </c>
      <c r="J327" s="57" t="s">
        <v>476</v>
      </c>
      <c r="S327" s="140" t="s">
        <v>316</v>
      </c>
      <c r="T327" s="161" t="str" cm="1">
        <f t="array" ref="T327">CHOOSE($AP$7,CHOOSE($AP$5,TEXT(INDEX('DATA ASIA'!$C$476:$N$683,MATCH($U$319,'DATA ASIA'!$O$476:$O$683,0),ROWS($S$324:$S327)), "€ #.##0"),TEXT(INDEX('DATA ASIA'!$C$689:$N$943,MATCH($U$319,'DATA ASIA'!$O$689:$O$943,0),ROWS($S$324:$S327)), "€ #.##0")),CHOOSE($AP$5,INDEX('DATA ASIA'!$T$476:$AE$683,MATCH($U$319,'DATA ASIA'!$AF$476:$AF$683,0),ROWS($S327:$S$335)),INDEX('DATA ASIA'!$T$689:$AE$943,MATCH($U$319,'DATA ASIA'!$AF$689:$AF$943,0),ROWS($S$324:$S327))))</f>
        <v>€ 35.255</v>
      </c>
      <c r="U327" s="161" cm="1">
        <f t="array" ref="U327">CHOOSE($AP$7,CHOOSE($AP$5,(INDEX('DATA ASIA'!$C$476:$N$683,MATCH($U$319,'DATA ASIA'!$O$476:$O$683,0),ROWS($S$324:$S327))),(INDEX('DATA ASIA'!$C$689:$N$943,MATCH($U$319,'DATA ASIA'!$O$689:$O$943,0),ROWS($S$324:$S327)))),CHOOSE($AP$5,INDEX('DATA ASIA'!$T$476:$AE$683,MATCH($U$319,'DATA ASIA'!$AF$476:$AF$683,0),ROWS($S327:$S$335)),INDEX('DATA ASIA'!$T$689:$AE$943,MATCH($U$319,'DATA ASIA'!$AF$689:$AF$943,0),ROWS($S$324:$S327))))</f>
        <v>35255</v>
      </c>
      <c r="V327" s="140"/>
      <c r="AA327" s="140" t="s">
        <v>316</v>
      </c>
      <c r="AB327" s="161" t="str" cm="1">
        <f t="array" ref="AB327">CHOOSE($AP$7,CHOOSE($AP$5,TEXT(INDEX('DATA ASIA'!$C$476:$N$683,MATCH($AB$319,'DATA ASIA'!$O$476:$O$683,0),ROWS($S$324:$S327)), "€ #.##0"),TEXT(INDEX('DATA ASIA'!$C$689:$N$943,MATCH($AB$319,'DATA ASIA'!$O$689:$O$943,0),ROWS($S$324:$S327)), "€ #.##0")),CHOOSE($AP$5,INDEX('DATA ASIA'!$T$476:$AE$683,MATCH($AB$319,'DATA ASIA'!$AF$476:$AF$683,0),ROWS($S327:$S$335)),INDEX('DATA ASIA'!$T$689:$AE$943,MATCH($AB$319,'DATA ASIA'!$AF$689:$AF$943,0),ROWS($S$324:$S327))))</f>
        <v>€ 92.647</v>
      </c>
      <c r="AC327" s="161" cm="1">
        <f t="array" ref="AC327">CHOOSE($AP$7,CHOOSE($AP$5,(INDEX('DATA ASIA'!$C$476:$N$683,MATCH($AB$319,'DATA ASIA'!$O$476:$O$683,0),ROWS($S$324:$S327))),(INDEX('DATA ASIA'!$C$689:$N$943,MATCH($AB$319,'DATA ASIA'!$O$689:$O$943,0),ROWS($S$324:$S327)))),CHOOSE($AP$5,INDEX('DATA ASIA'!$T$476:$AE$683,MATCH($AB$319,'DATA ASIA'!$AF$476:$AF$683,0),ROWS($S327:$S$335)),INDEX('DATA ASIA'!$T$689:$AE$943,MATCH($AB$319,'DATA ASIA'!$AF$689:$AF$943,0),ROWS($S$324:$S327))))</f>
        <v>92647</v>
      </c>
      <c r="AD327" s="140"/>
    </row>
    <row r="328" spans="5:33" x14ac:dyDescent="0.25">
      <c r="E328" s="140"/>
      <c r="H328" s="57" t="s">
        <v>521</v>
      </c>
      <c r="J328" s="57" t="s">
        <v>472</v>
      </c>
      <c r="S328" s="140" t="s">
        <v>315</v>
      </c>
      <c r="T328" s="161" t="str" cm="1">
        <f t="array" ref="T328">CHOOSE($AP$7,CHOOSE($AP$5,TEXT(INDEX('DATA ASIA'!$C$476:$N$683,MATCH($U$319,'DATA ASIA'!$O$476:$O$683,0),ROWS($S$324:$S328)), "€ #.##0"),TEXT(INDEX('DATA ASIA'!$C$689:$N$943,MATCH($U$319,'DATA ASIA'!$O$689:$O$943,0),ROWS($S$324:$S328)), "€ #.##0")),CHOOSE($AP$5,INDEX('DATA ASIA'!$T$476:$AE$683,MATCH($U$319,'DATA ASIA'!$AF$476:$AF$683,0),ROWS($S328:$S$335)),INDEX('DATA ASIA'!$T$689:$AE$943,MATCH($U$319,'DATA ASIA'!$AF$689:$AF$943,0),ROWS($S$324:$S328))))</f>
        <v>€ 132.516</v>
      </c>
      <c r="U328" s="161" cm="1">
        <f t="array" ref="U328">CHOOSE($AP$7,CHOOSE($AP$5,(INDEX('DATA ASIA'!$C$476:$N$683,MATCH($U$319,'DATA ASIA'!$O$476:$O$683,0),ROWS($S$324:$S328))),(INDEX('DATA ASIA'!$C$689:$N$943,MATCH($U$319,'DATA ASIA'!$O$689:$O$943,0),ROWS($S$324:$S328)))),CHOOSE($AP$5,INDEX('DATA ASIA'!$T$476:$AE$683,MATCH($U$319,'DATA ASIA'!$AF$476:$AF$683,0),ROWS($S328:$S$335)),INDEX('DATA ASIA'!$T$689:$AE$943,MATCH($U$319,'DATA ASIA'!$AF$689:$AF$943,0),ROWS($S$324:$S328))))</f>
        <v>132516</v>
      </c>
      <c r="V328" s="140"/>
      <c r="AA328" s="140" t="s">
        <v>315</v>
      </c>
      <c r="AB328" s="161" t="str" cm="1">
        <f t="array" ref="AB328">CHOOSE($AP$7,CHOOSE($AP$5,TEXT(INDEX('DATA ASIA'!$C$476:$N$683,MATCH($AB$319,'DATA ASIA'!$O$476:$O$683,0),ROWS($S$324:$S328)), "€ #.##0"),TEXT(INDEX('DATA ASIA'!$C$689:$N$943,MATCH($AB$319,'DATA ASIA'!$O$689:$O$943,0),ROWS($S$324:$S328)), "€ #.##0")),CHOOSE($AP$5,INDEX('DATA ASIA'!$T$476:$AE$683,MATCH($AB$319,'DATA ASIA'!$AF$476:$AF$683,0),ROWS($S328:$S$335)),INDEX('DATA ASIA'!$T$689:$AE$943,MATCH($AB$319,'DATA ASIA'!$AF$689:$AF$943,0),ROWS($S$324:$S328))))</f>
        <v>€ 120.112</v>
      </c>
      <c r="AC328" s="161" cm="1">
        <f t="array" ref="AC328">CHOOSE($AP$7,CHOOSE($AP$5,(INDEX('DATA ASIA'!$C$476:$N$683,MATCH($AB$319,'DATA ASIA'!$O$476:$O$683,0),ROWS($S$324:$S328))),(INDEX('DATA ASIA'!$C$689:$N$943,MATCH($AB$319,'DATA ASIA'!$O$689:$O$943,0),ROWS($S$324:$S328)))),CHOOSE($AP$5,INDEX('DATA ASIA'!$T$476:$AE$683,MATCH($AB$319,'DATA ASIA'!$AF$476:$AF$683,0),ROWS($S328:$S$335)),INDEX('DATA ASIA'!$T$689:$AE$943,MATCH($AB$319,'DATA ASIA'!$AF$689:$AF$943,0),ROWS($S$324:$S328))))</f>
        <v>120112</v>
      </c>
      <c r="AD328" s="140"/>
    </row>
    <row r="329" spans="5:33" x14ac:dyDescent="0.25">
      <c r="E329" s="140"/>
      <c r="H329" s="57" t="s">
        <v>415</v>
      </c>
      <c r="J329" s="57" t="s">
        <v>477</v>
      </c>
      <c r="S329" s="140" t="s">
        <v>313</v>
      </c>
      <c r="T329" s="161" t="str" cm="1">
        <f t="array" ref="T329">CHOOSE($AP$7,CHOOSE($AP$5,TEXT(INDEX('DATA ASIA'!$C$476:$N$683,MATCH($U$319,'DATA ASIA'!$O$476:$O$683,0),ROWS($S$324:$S329)), "€ #.##0"),TEXT(INDEX('DATA ASIA'!$C$689:$N$943,MATCH($U$319,'DATA ASIA'!$O$689:$O$943,0),ROWS($S$324:$S329)), "€ #.##0")),CHOOSE($AP$5,INDEX('DATA ASIA'!$T$476:$AE$683,MATCH($U$319,'DATA ASIA'!$AF$476:$AF$683,0),ROWS($S329:$S$335)),INDEX('DATA ASIA'!$T$689:$AE$943,MATCH($U$319,'DATA ASIA'!$AF$689:$AF$943,0),ROWS($S$324:$S329))))</f>
        <v>€ 201.366</v>
      </c>
      <c r="U329" s="161" cm="1">
        <f t="array" ref="U329">CHOOSE($AP$7,CHOOSE($AP$5,(INDEX('DATA ASIA'!$C$476:$N$683,MATCH($U$319,'DATA ASIA'!$O$476:$O$683,0),ROWS($S$324:$S329))),(INDEX('DATA ASIA'!$C$689:$N$943,MATCH($U$319,'DATA ASIA'!$O$689:$O$943,0),ROWS($S$324:$S329)))),CHOOSE($AP$5,INDEX('DATA ASIA'!$T$476:$AE$683,MATCH($U$319,'DATA ASIA'!$AF$476:$AF$683,0),ROWS($S329:$S$335)),INDEX('DATA ASIA'!$T$689:$AE$943,MATCH($U$319,'DATA ASIA'!$AF$689:$AF$943,0),ROWS($S$324:$S329))))</f>
        <v>201366</v>
      </c>
      <c r="V329" s="140"/>
      <c r="AA329" s="140" t="s">
        <v>313</v>
      </c>
      <c r="AB329" s="161" t="str" cm="1">
        <f t="array" ref="AB329">CHOOSE($AP$7,CHOOSE($AP$5,TEXT(INDEX('DATA ASIA'!$C$476:$N$683,MATCH($AB$319,'DATA ASIA'!$O$476:$O$683,0),ROWS($S$324:$S329)), "€ #.##0"),TEXT(INDEX('DATA ASIA'!$C$689:$N$943,MATCH($AB$319,'DATA ASIA'!$O$689:$O$943,0),ROWS($S$324:$S329)), "€ #.##0")),CHOOSE($AP$5,INDEX('DATA ASIA'!$T$476:$AE$683,MATCH($AB$319,'DATA ASIA'!$AF$476:$AF$683,0),ROWS($S329:$S$335)),INDEX('DATA ASIA'!$T$689:$AE$943,MATCH($AB$319,'DATA ASIA'!$AF$689:$AF$943,0),ROWS($S$324:$S329))))</f>
        <v>€ 225.704</v>
      </c>
      <c r="AC329" s="161" cm="1">
        <f t="array" ref="AC329">CHOOSE($AP$7,CHOOSE($AP$5,(INDEX('DATA ASIA'!$C$476:$N$683,MATCH($AB$319,'DATA ASIA'!$O$476:$O$683,0),ROWS($S$324:$S329))),(INDEX('DATA ASIA'!$C$689:$N$943,MATCH($AB$319,'DATA ASIA'!$O$689:$O$943,0),ROWS($S$324:$S329)))),CHOOSE($AP$5,INDEX('DATA ASIA'!$T$476:$AE$683,MATCH($AB$319,'DATA ASIA'!$AF$476:$AF$683,0),ROWS($S329:$S$335)),INDEX('DATA ASIA'!$T$689:$AE$943,MATCH($AB$319,'DATA ASIA'!$AF$689:$AF$943,0),ROWS($S$324:$S329))))</f>
        <v>225704</v>
      </c>
      <c r="AD329" s="140"/>
    </row>
    <row r="330" spans="5:33" x14ac:dyDescent="0.25">
      <c r="E330" s="140"/>
      <c r="H330" s="57" t="s">
        <v>12</v>
      </c>
      <c r="J330" s="57" t="s">
        <v>479</v>
      </c>
      <c r="S330" s="140" t="s">
        <v>313</v>
      </c>
      <c r="T330" s="161" t="str" cm="1">
        <f t="array" ref="T330">CHOOSE($AP$7,CHOOSE($AP$5,TEXT(INDEX('DATA ASIA'!$C$476:$N$683,MATCH($U$319,'DATA ASIA'!$O$476:$O$683,0),ROWS($S$324:$S330)), "€ #.##0"),TEXT(INDEX('DATA ASIA'!$C$689:$N$943,MATCH($U$319,'DATA ASIA'!$O$689:$O$943,0),ROWS($S$324:$S330)), "€ #.##0")),CHOOSE($AP$5,INDEX('DATA ASIA'!$T$476:$AE$683,MATCH($U$319,'DATA ASIA'!$AF$476:$AF$683,0),ROWS($S330:$S$335)),INDEX('DATA ASIA'!$T$689:$AE$943,MATCH($U$319,'DATA ASIA'!$AF$689:$AF$943,0),ROWS($S$324:$S330))))</f>
        <v>€ 294.256</v>
      </c>
      <c r="U330" s="161" cm="1">
        <f t="array" ref="U330">CHOOSE($AP$7,CHOOSE($AP$5,(INDEX('DATA ASIA'!$C$476:$N$683,MATCH($U$319,'DATA ASIA'!$O$476:$O$683,0),ROWS($S$324:$S330))),(INDEX('DATA ASIA'!$C$689:$N$943,MATCH($U$319,'DATA ASIA'!$O$689:$O$943,0),ROWS($S$324:$S330)))),CHOOSE($AP$5,INDEX('DATA ASIA'!$T$476:$AE$683,MATCH($U$319,'DATA ASIA'!$AF$476:$AF$683,0),ROWS($S330:$S$335)),INDEX('DATA ASIA'!$T$689:$AE$943,MATCH($U$319,'DATA ASIA'!$AF$689:$AF$943,0),ROWS($S$324:$S330))))</f>
        <v>294256</v>
      </c>
      <c r="V330" s="140"/>
      <c r="AA330" s="140" t="s">
        <v>313</v>
      </c>
      <c r="AB330" s="161" t="str" cm="1">
        <f t="array" ref="AB330">CHOOSE($AP$7,CHOOSE($AP$5,TEXT(INDEX('DATA ASIA'!$C$476:$N$683,MATCH($AB$319,'DATA ASIA'!$O$476:$O$683,0),ROWS($S$324:$S330)), "€ #.##0"),TEXT(INDEX('DATA ASIA'!$C$689:$N$943,MATCH($AB$319,'DATA ASIA'!$O$689:$O$943,0),ROWS($S$324:$S330)), "€ #.##0")),CHOOSE($AP$5,INDEX('DATA ASIA'!$T$476:$AE$683,MATCH($AB$319,'DATA ASIA'!$AF$476:$AF$683,0),ROWS($S330:$S$335)),INDEX('DATA ASIA'!$T$689:$AE$943,MATCH($AB$319,'DATA ASIA'!$AF$689:$AF$943,0),ROWS($S$324:$S330))))</f>
        <v>€ 331.502</v>
      </c>
      <c r="AC330" s="161" cm="1">
        <f t="array" ref="AC330">CHOOSE($AP$7,CHOOSE($AP$5,(INDEX('DATA ASIA'!$C$476:$N$683,MATCH($AB$319,'DATA ASIA'!$O$476:$O$683,0),ROWS($S$324:$S330))),(INDEX('DATA ASIA'!$C$689:$N$943,MATCH($AB$319,'DATA ASIA'!$O$689:$O$943,0),ROWS($S$324:$S330)))),CHOOSE($AP$5,INDEX('DATA ASIA'!$T$476:$AE$683,MATCH($AB$319,'DATA ASIA'!$AF$476:$AF$683,0),ROWS($S330:$S$335)),INDEX('DATA ASIA'!$T$689:$AE$943,MATCH($AB$319,'DATA ASIA'!$AF$689:$AF$943,0),ROWS($S$324:$S330))))</f>
        <v>331502</v>
      </c>
      <c r="AD330" s="140"/>
    </row>
    <row r="331" spans="5:33" x14ac:dyDescent="0.25">
      <c r="E331" s="140"/>
      <c r="H331" s="57" t="s">
        <v>529</v>
      </c>
      <c r="J331" s="57" t="s">
        <v>448</v>
      </c>
      <c r="S331" s="140" t="s">
        <v>316</v>
      </c>
      <c r="T331" s="161" t="str" cm="1">
        <f t="array" ref="T331">CHOOSE($AP$7,CHOOSE($AP$5,TEXT(INDEX('DATA ASIA'!$C$476:$N$683,MATCH($U$319,'DATA ASIA'!$O$476:$O$683,0),ROWS($S$324:$S331)), "€ #.##0"),TEXT(INDEX('DATA ASIA'!$C$689:$N$943,MATCH($U$319,'DATA ASIA'!$O$689:$O$943,0),ROWS($S$324:$S331)), "€ #.##0")),CHOOSE($AP$5,INDEX('DATA ASIA'!$T$476:$AE$683,MATCH($U$319,'DATA ASIA'!$AF$476:$AF$683,0),ROWS($S331:$S$335)),INDEX('DATA ASIA'!$T$689:$AE$943,MATCH($U$319,'DATA ASIA'!$AF$689:$AF$943,0),ROWS($S$324:$S331))))</f>
        <v>€ 139.193</v>
      </c>
      <c r="U331" s="161" cm="1">
        <f t="array" ref="U331">CHOOSE($AP$7,CHOOSE($AP$5,(INDEX('DATA ASIA'!$C$476:$N$683,MATCH($U$319,'DATA ASIA'!$O$476:$O$683,0),ROWS($S$324:$S331))),(INDEX('DATA ASIA'!$C$689:$N$943,MATCH($U$319,'DATA ASIA'!$O$689:$O$943,0),ROWS($S$324:$S331)))),CHOOSE($AP$5,INDEX('DATA ASIA'!$T$476:$AE$683,MATCH($U$319,'DATA ASIA'!$AF$476:$AF$683,0),ROWS($S331:$S$335)),INDEX('DATA ASIA'!$T$689:$AE$943,MATCH($U$319,'DATA ASIA'!$AF$689:$AF$943,0),ROWS($S$324:$S331))))</f>
        <v>139193</v>
      </c>
      <c r="V331" s="140"/>
      <c r="AA331" s="140" t="s">
        <v>316</v>
      </c>
      <c r="AB331" s="161" t="str" cm="1">
        <f t="array" ref="AB331">CHOOSE($AP$7,CHOOSE($AP$5,TEXT(INDEX('DATA ASIA'!$C$476:$N$683,MATCH($AB$319,'DATA ASIA'!$O$476:$O$683,0),ROWS($S$324:$S331)), "€ #.##0"),TEXT(INDEX('DATA ASIA'!$C$689:$N$943,MATCH($AB$319,'DATA ASIA'!$O$689:$O$943,0),ROWS($S$324:$S331)), "€ #.##0")),CHOOSE($AP$5,INDEX('DATA ASIA'!$T$476:$AE$683,MATCH($AB$319,'DATA ASIA'!$AF$476:$AF$683,0),ROWS($S331:$S$335)),INDEX('DATA ASIA'!$T$689:$AE$943,MATCH($AB$319,'DATA ASIA'!$AF$689:$AF$943,0),ROWS($S$324:$S331))))</f>
        <v>€ 133.002</v>
      </c>
      <c r="AC331" s="161" cm="1">
        <f t="array" ref="AC331">CHOOSE($AP$7,CHOOSE($AP$5,(INDEX('DATA ASIA'!$C$476:$N$683,MATCH($AB$319,'DATA ASIA'!$O$476:$O$683,0),ROWS($S$324:$S331))),(INDEX('DATA ASIA'!$C$689:$N$943,MATCH($AB$319,'DATA ASIA'!$O$689:$O$943,0),ROWS($S$324:$S331)))),CHOOSE($AP$5,INDEX('DATA ASIA'!$T$476:$AE$683,MATCH($AB$319,'DATA ASIA'!$AF$476:$AF$683,0),ROWS($S331:$S$335)),INDEX('DATA ASIA'!$T$689:$AE$943,MATCH($AB$319,'DATA ASIA'!$AF$689:$AF$943,0),ROWS($S$324:$S331))))</f>
        <v>133002</v>
      </c>
      <c r="AD331" s="140"/>
    </row>
    <row r="332" spans="5:33" x14ac:dyDescent="0.25">
      <c r="E332" s="140"/>
      <c r="H332" s="57" t="s">
        <v>527</v>
      </c>
      <c r="J332" s="57" t="s">
        <v>410</v>
      </c>
      <c r="S332" s="140" t="s">
        <v>317</v>
      </c>
      <c r="T332" s="161" t="str" cm="1">
        <f t="array" ref="T332">CHOOSE($AP$7,CHOOSE($AP$5,TEXT(INDEX('DATA ASIA'!$C$476:$N$683,MATCH($U$319,'DATA ASIA'!$O$476:$O$683,0),ROWS($S$324:$S332)), "€ #.##0"),TEXT(INDEX('DATA ASIA'!$C$689:$N$943,MATCH($U$319,'DATA ASIA'!$O$689:$O$943,0),ROWS($S$324:$S332)), "€ #.##0")),CHOOSE($AP$5,INDEX('DATA ASIA'!$T$476:$AE$683,MATCH($U$319,'DATA ASIA'!$AF$476:$AF$683,0),ROWS($S332:$S$335)),INDEX('DATA ASIA'!$T$689:$AE$943,MATCH($U$319,'DATA ASIA'!$AF$689:$AF$943,0),ROWS($S$324:$S332))))</f>
        <v>€ 39.963</v>
      </c>
      <c r="U332" s="161" cm="1">
        <f t="array" ref="U332">CHOOSE($AP$7,CHOOSE($AP$5,(INDEX('DATA ASIA'!$C$476:$N$683,MATCH($U$319,'DATA ASIA'!$O$476:$O$683,0),ROWS($S$324:$S332))),(INDEX('DATA ASIA'!$C$689:$N$943,MATCH($U$319,'DATA ASIA'!$O$689:$O$943,0),ROWS($S$324:$S332)))),CHOOSE($AP$5,INDEX('DATA ASIA'!$T$476:$AE$683,MATCH($U$319,'DATA ASIA'!$AF$476:$AF$683,0),ROWS($S332:$S$335)),INDEX('DATA ASIA'!$T$689:$AE$943,MATCH($U$319,'DATA ASIA'!$AF$689:$AF$943,0),ROWS($S$324:$S332))))</f>
        <v>39963</v>
      </c>
      <c r="V332" s="140"/>
      <c r="AA332" s="140" t="s">
        <v>317</v>
      </c>
      <c r="AB332" s="161" t="str" cm="1">
        <f t="array" ref="AB332">CHOOSE($AP$7,CHOOSE($AP$5,TEXT(INDEX('DATA ASIA'!$C$476:$N$683,MATCH($AB$319,'DATA ASIA'!$O$476:$O$683,0),ROWS($S$324:$S332)), "€ #.##0"),TEXT(INDEX('DATA ASIA'!$C$689:$N$943,MATCH($AB$319,'DATA ASIA'!$O$689:$O$943,0),ROWS($S$324:$S332)), "€ #.##0")),CHOOSE($AP$5,INDEX('DATA ASIA'!$T$476:$AE$683,MATCH($AB$319,'DATA ASIA'!$AF$476:$AF$683,0),ROWS($S332:$S$335)),INDEX('DATA ASIA'!$T$689:$AE$943,MATCH($AB$319,'DATA ASIA'!$AF$689:$AF$943,0),ROWS($S$324:$S332))))</f>
        <v>€ 32.886</v>
      </c>
      <c r="AC332" s="161" cm="1">
        <f t="array" ref="AC332">CHOOSE($AP$7,CHOOSE($AP$5,(INDEX('DATA ASIA'!$C$476:$N$683,MATCH($AB$319,'DATA ASIA'!$O$476:$O$683,0),ROWS($S$324:$S332))),(INDEX('DATA ASIA'!$C$689:$N$943,MATCH($AB$319,'DATA ASIA'!$O$689:$O$943,0),ROWS($S$324:$S332)))),CHOOSE($AP$5,INDEX('DATA ASIA'!$T$476:$AE$683,MATCH($AB$319,'DATA ASIA'!$AF$476:$AF$683,0),ROWS($S332:$S$335)),INDEX('DATA ASIA'!$T$689:$AE$943,MATCH($AB$319,'DATA ASIA'!$AF$689:$AF$943,0),ROWS($S$324:$S332))))</f>
        <v>32886</v>
      </c>
      <c r="AD332" s="140"/>
    </row>
    <row r="333" spans="5:33" x14ac:dyDescent="0.25">
      <c r="E333" s="140"/>
      <c r="H333" s="57" t="s">
        <v>530</v>
      </c>
      <c r="J333" s="57" t="s">
        <v>483</v>
      </c>
      <c r="S333" s="140" t="s">
        <v>318</v>
      </c>
      <c r="T333" s="161" t="str" cm="1">
        <f t="array" ref="T333">CHOOSE($AP$7,CHOOSE($AP$5,TEXT(INDEX('DATA ASIA'!$C$476:$N$683,MATCH($U$319,'DATA ASIA'!$O$476:$O$683,0),ROWS($S$324:$S333)), "€ #.##0"),TEXT(INDEX('DATA ASIA'!$C$689:$N$943,MATCH($U$319,'DATA ASIA'!$O$689:$O$943,0),ROWS($S$324:$S333)), "€ #.##0")),CHOOSE($AP$5,INDEX('DATA ASIA'!$T$476:$AE$683,MATCH($U$319,'DATA ASIA'!$AF$476:$AF$683,0),ROWS($S333:$S$335)),INDEX('DATA ASIA'!$T$689:$AE$943,MATCH($U$319,'DATA ASIA'!$AF$689:$AF$943,0),ROWS($S$324:$S333))))</f>
        <v>€ 33.293</v>
      </c>
      <c r="U333" s="161" cm="1">
        <f t="array" ref="U333">CHOOSE($AP$7,CHOOSE($AP$5,(INDEX('DATA ASIA'!$C$476:$N$683,MATCH($U$319,'DATA ASIA'!$O$476:$O$683,0),ROWS($S$324:$S333))),(INDEX('DATA ASIA'!$C$689:$N$943,MATCH($U$319,'DATA ASIA'!$O$689:$O$943,0),ROWS($S$324:$S333)))),CHOOSE($AP$5,INDEX('DATA ASIA'!$T$476:$AE$683,MATCH($U$319,'DATA ASIA'!$AF$476:$AF$683,0),ROWS($S333:$S$335)),INDEX('DATA ASIA'!$T$689:$AE$943,MATCH($U$319,'DATA ASIA'!$AF$689:$AF$943,0),ROWS($S$324:$S333))))</f>
        <v>33293</v>
      </c>
      <c r="V333" s="140"/>
      <c r="AA333" s="140" t="s">
        <v>318</v>
      </c>
      <c r="AB333" s="161" t="str" cm="1">
        <f t="array" ref="AB333">CHOOSE($AP$7,CHOOSE($AP$5,TEXT(INDEX('DATA ASIA'!$C$476:$N$683,MATCH($AB$319,'DATA ASIA'!$O$476:$O$683,0),ROWS($S$324:$S333)), "€ #.##0"),TEXT(INDEX('DATA ASIA'!$C$689:$N$943,MATCH($AB$319,'DATA ASIA'!$O$689:$O$943,0),ROWS($S$324:$S333)), "€ #.##0")),CHOOSE($AP$5,INDEX('DATA ASIA'!$T$476:$AE$683,MATCH($AB$319,'DATA ASIA'!$AF$476:$AF$683,0),ROWS($S333:$S$335)),INDEX('DATA ASIA'!$T$689:$AE$943,MATCH($AB$319,'DATA ASIA'!$AF$689:$AF$943,0),ROWS($S$324:$S333))))</f>
        <v>€ 25.927</v>
      </c>
      <c r="AC333" s="161" cm="1">
        <f t="array" ref="AC333">CHOOSE($AP$7,CHOOSE($AP$5,(INDEX('DATA ASIA'!$C$476:$N$683,MATCH($AB$319,'DATA ASIA'!$O$476:$O$683,0),ROWS($S$324:$S333))),(INDEX('DATA ASIA'!$C$689:$N$943,MATCH($AB$319,'DATA ASIA'!$O$689:$O$943,0),ROWS($S$324:$S333)))),CHOOSE($AP$5,INDEX('DATA ASIA'!$T$476:$AE$683,MATCH($AB$319,'DATA ASIA'!$AF$476:$AF$683,0),ROWS($S333:$S$335)),INDEX('DATA ASIA'!$T$689:$AE$943,MATCH($AB$319,'DATA ASIA'!$AF$689:$AF$943,0),ROWS($S$324:$S333))))</f>
        <v>25927</v>
      </c>
      <c r="AD333" s="140"/>
    </row>
    <row r="334" spans="5:33" x14ac:dyDescent="0.25">
      <c r="E334" s="140"/>
      <c r="H334" s="57" t="s">
        <v>532</v>
      </c>
      <c r="J334" s="57" t="s">
        <v>436</v>
      </c>
      <c r="S334" s="140" t="s">
        <v>319</v>
      </c>
      <c r="T334" s="161" t="str" cm="1">
        <f t="array" ref="T334">CHOOSE($AP$7,CHOOSE($AP$5,TEXT(INDEX('DATA ASIA'!$C$476:$N$683,MATCH($U$319,'DATA ASIA'!$O$476:$O$683,0),ROWS($S$324:$S334)), "€ #.##0"),TEXT(INDEX('DATA ASIA'!$C$689:$N$943,MATCH($U$319,'DATA ASIA'!$O$689:$O$943,0),ROWS($S$324:$S334)), "€ #.##0")),CHOOSE($AP$5,INDEX('DATA ASIA'!$T$476:$AE$683,MATCH($U$319,'DATA ASIA'!$AF$476:$AF$683,0),ROWS($S334:$S$335)),INDEX('DATA ASIA'!$T$689:$AE$943,MATCH($U$319,'DATA ASIA'!$AF$689:$AF$943,0),ROWS($S$324:$S334))))</f>
        <v>€ 21.101</v>
      </c>
      <c r="U334" s="161" cm="1">
        <f t="array" ref="U334">CHOOSE($AP$7,CHOOSE($AP$5,(INDEX('DATA ASIA'!$C$476:$N$683,MATCH($U$319,'DATA ASIA'!$O$476:$O$683,0),ROWS($S$324:$S334))),(INDEX('DATA ASIA'!$C$689:$N$943,MATCH($U$319,'DATA ASIA'!$O$689:$O$943,0),ROWS($S$324:$S334)))),CHOOSE($AP$5,INDEX('DATA ASIA'!$T$476:$AE$683,MATCH($U$319,'DATA ASIA'!$AF$476:$AF$683,0),ROWS($S334:$S$335)),INDEX('DATA ASIA'!$T$689:$AE$943,MATCH($U$319,'DATA ASIA'!$AF$689:$AF$943,0),ROWS($S$324:$S334))))</f>
        <v>21101</v>
      </c>
      <c r="V334" s="140"/>
      <c r="AA334" s="140" t="s">
        <v>319</v>
      </c>
      <c r="AB334" s="161" t="str" cm="1">
        <f t="array" ref="AB334">CHOOSE($AP$7,CHOOSE($AP$5,TEXT(INDEX('DATA ASIA'!$C$476:$N$683,MATCH($AB$319,'DATA ASIA'!$O$476:$O$683,0),ROWS($S$324:$S334)), "€ #.##0"),TEXT(INDEX('DATA ASIA'!$C$689:$N$943,MATCH($AB$319,'DATA ASIA'!$O$689:$O$943,0),ROWS($S$324:$S334)), "€ #.##0")),CHOOSE($AP$5,INDEX('DATA ASIA'!$T$476:$AE$683,MATCH($AB$319,'DATA ASIA'!$AF$476:$AF$683,0),ROWS($S334:$S$335)),INDEX('DATA ASIA'!$T$689:$AE$943,MATCH($AB$319,'DATA ASIA'!$AF$689:$AF$943,0),ROWS($S$324:$S334))))</f>
        <v>€ 10.163</v>
      </c>
      <c r="AC334" s="161" cm="1">
        <f t="array" ref="AC334">CHOOSE($AP$7,CHOOSE($AP$5,(INDEX('DATA ASIA'!$C$476:$N$683,MATCH($AB$319,'DATA ASIA'!$O$476:$O$683,0),ROWS($S$324:$S334))),(INDEX('DATA ASIA'!$C$689:$N$943,MATCH($AB$319,'DATA ASIA'!$O$689:$O$943,0),ROWS($S$324:$S334)))),CHOOSE($AP$5,INDEX('DATA ASIA'!$T$476:$AE$683,MATCH($AB$319,'DATA ASIA'!$AF$476:$AF$683,0),ROWS($S334:$S$335)),INDEX('DATA ASIA'!$T$689:$AE$943,MATCH($AB$319,'DATA ASIA'!$AF$689:$AF$943,0),ROWS($S$324:$S334))))</f>
        <v>10163</v>
      </c>
      <c r="AD334" s="140"/>
    </row>
    <row r="335" spans="5:33" x14ac:dyDescent="0.25">
      <c r="E335" s="140"/>
      <c r="H335" s="57" t="s">
        <v>535</v>
      </c>
      <c r="J335" s="57" t="s">
        <v>484</v>
      </c>
      <c r="S335" s="140" t="s">
        <v>320</v>
      </c>
      <c r="T335" s="161" t="str" cm="1">
        <f t="array" ref="T335">CHOOSE($AP$7,CHOOSE($AP$5,TEXT(INDEX('DATA ASIA'!$C$476:$N$683,MATCH($U$319,'DATA ASIA'!$O$476:$O$683,0),ROWS($S$324:$S335)), "€ #.##0"),TEXT(INDEX('DATA ASIA'!$C$689:$N$943,MATCH($U$319,'DATA ASIA'!$O$689:$O$943,0),ROWS($S$324:$S335)), "€ #.##0")),CHOOSE($AP$5,INDEX('DATA ASIA'!$T$476:$AE$683,MATCH($U$319,'DATA ASIA'!$AF$476:$AF$683,0),ROWS($S335:$S$335)),INDEX('DATA ASIA'!$T$689:$AE$943,MATCH($U$319,'DATA ASIA'!$AF$689:$AF$943,0),ROWS($S$324:$S335))))</f>
        <v>€ 18.473</v>
      </c>
      <c r="U335" s="161" cm="1">
        <f t="array" ref="U335">CHOOSE($AP$7,CHOOSE($AP$5,(INDEX('DATA ASIA'!$C$476:$N$683,MATCH($U$319,'DATA ASIA'!$O$476:$O$683,0),ROWS($S$324:$S335))),(INDEX('DATA ASIA'!$C$689:$N$943,MATCH($U$319,'DATA ASIA'!$O$689:$O$943,0),ROWS($S$324:$S335)))),CHOOSE($AP$5,INDEX('DATA ASIA'!$T$476:$AE$683,MATCH($U$319,'DATA ASIA'!$AF$476:$AF$683,0),ROWS($S335:$S$335)),INDEX('DATA ASIA'!$T$689:$AE$943,MATCH($U$319,'DATA ASIA'!$AF$689:$AF$943,0),ROWS($S$324:$S335))))</f>
        <v>18473</v>
      </c>
      <c r="V335" s="140"/>
      <c r="AA335" s="140" t="s">
        <v>320</v>
      </c>
      <c r="AB335" s="161" t="str" cm="1">
        <f t="array" ref="AB335">CHOOSE($AP$7,CHOOSE($AP$5,TEXT(INDEX('DATA ASIA'!$C$476:$N$683,MATCH($AB$319,'DATA ASIA'!$O$476:$O$683,0),ROWS($S$324:$S335)), "€ #.##0"),TEXT(INDEX('DATA ASIA'!$C$689:$N$943,MATCH($AB$319,'DATA ASIA'!$O$689:$O$943,0),ROWS($S$324:$S335)), "€ #.##0")),CHOOSE($AP$5,INDEX('DATA ASIA'!$T$476:$AE$683,MATCH($AB$319,'DATA ASIA'!$AF$476:$AF$683,0),ROWS($S335:$S$335)),INDEX('DATA ASIA'!$T$689:$AE$943,MATCH($AB$319,'DATA ASIA'!$AF$689:$AF$943,0),ROWS($S$324:$S335))))</f>
        <v>€ 6.988</v>
      </c>
      <c r="AC335" s="161" cm="1">
        <f t="array" ref="AC335">CHOOSE($AP$7,CHOOSE($AP$5,(INDEX('DATA ASIA'!$C$476:$N$683,MATCH($AB$319,'DATA ASIA'!$O$476:$O$683,0),ROWS($S$324:$S335))),(INDEX('DATA ASIA'!$C$689:$N$943,MATCH($AB$319,'DATA ASIA'!$O$689:$O$943,0),ROWS($S$324:$S335)))),CHOOSE($AP$5,INDEX('DATA ASIA'!$T$476:$AE$683,MATCH($AB$319,'DATA ASIA'!$AF$476:$AF$683,0),ROWS($S335:$S$335)),INDEX('DATA ASIA'!$T$689:$AE$943,MATCH($AB$319,'DATA ASIA'!$AF$689:$AF$943,0),ROWS($S$324:$S335))))</f>
        <v>6988</v>
      </c>
      <c r="AD335" s="140"/>
    </row>
    <row r="336" spans="5:33" x14ac:dyDescent="0.25">
      <c r="E336" s="140"/>
      <c r="H336" s="57" t="s">
        <v>538</v>
      </c>
      <c r="J336" s="57" t="s">
        <v>439</v>
      </c>
      <c r="T336" s="196" t="s">
        <v>334</v>
      </c>
      <c r="AB336" s="196" t="s">
        <v>334</v>
      </c>
    </row>
    <row r="337" spans="5:29" x14ac:dyDescent="0.25">
      <c r="E337" s="140"/>
      <c r="H337" s="57" t="s">
        <v>543</v>
      </c>
      <c r="J337" s="57" t="s">
        <v>486</v>
      </c>
      <c r="U337" s="195" t="s">
        <v>335</v>
      </c>
      <c r="AC337" s="195" t="s">
        <v>335</v>
      </c>
    </row>
    <row r="338" spans="5:29" x14ac:dyDescent="0.25">
      <c r="E338" s="140"/>
      <c r="H338" s="57" t="s">
        <v>545</v>
      </c>
      <c r="J338" s="57" t="s">
        <v>489</v>
      </c>
    </row>
    <row r="339" spans="5:29" x14ac:dyDescent="0.25">
      <c r="E339" s="140"/>
      <c r="J339" s="57" t="s">
        <v>488</v>
      </c>
    </row>
    <row r="340" spans="5:29" x14ac:dyDescent="0.25">
      <c r="E340" s="140"/>
      <c r="J340" s="57" t="s">
        <v>485</v>
      </c>
    </row>
    <row r="341" spans="5:29" x14ac:dyDescent="0.25">
      <c r="E341" s="140"/>
      <c r="J341" s="57" t="s">
        <v>491</v>
      </c>
    </row>
    <row r="342" spans="5:29" x14ac:dyDescent="0.25">
      <c r="E342" s="140"/>
      <c r="J342" s="57" t="s">
        <v>492</v>
      </c>
      <c r="S342" s="181" t="s">
        <v>333</v>
      </c>
      <c r="T342" s="174"/>
      <c r="U342" s="174"/>
      <c r="V342" s="174"/>
      <c r="W342" s="174"/>
      <c r="X342" s="174"/>
      <c r="Y342" s="174"/>
      <c r="Z342" s="174"/>
      <c r="AA342" s="174"/>
    </row>
    <row r="343" spans="5:29" x14ac:dyDescent="0.25">
      <c r="E343" s="140"/>
      <c r="J343" s="57" t="s">
        <v>494</v>
      </c>
    </row>
    <row r="344" spans="5:29" x14ac:dyDescent="0.25">
      <c r="E344" s="140"/>
      <c r="J344" s="57" t="s">
        <v>495</v>
      </c>
      <c r="U344" s="212"/>
    </row>
    <row r="345" spans="5:29" x14ac:dyDescent="0.25">
      <c r="E345" s="140"/>
      <c r="J345" s="57" t="s">
        <v>414</v>
      </c>
      <c r="T345" s="148" t="s">
        <v>300</v>
      </c>
      <c r="U345" s="178" t="str" cm="1">
        <f t="array" ref="U345">INDEX($I$16:$I$22,$AP$6)</f>
        <v>KUALA LUMPUR</v>
      </c>
    </row>
    <row r="346" spans="5:29" x14ac:dyDescent="0.25">
      <c r="E346" s="140"/>
      <c r="J346" s="57" t="s">
        <v>487</v>
      </c>
      <c r="T346" s="148" t="s">
        <v>308</v>
      </c>
      <c r="U346" s="178" t="str" cm="1">
        <f t="array" ref="U346">INDEX(_xlfn.ANCHORARRAY(E281),$AP$12)</f>
        <v>JA</v>
      </c>
    </row>
    <row r="347" spans="5:29" x14ac:dyDescent="0.25">
      <c r="E347" s="140"/>
      <c r="J347" s="57" t="s">
        <v>502</v>
      </c>
      <c r="T347" s="148" t="s">
        <v>303</v>
      </c>
      <c r="U347" s="178" t="str">
        <f>U345&amp;U346</f>
        <v>KUALA LUMPURJA</v>
      </c>
    </row>
    <row r="348" spans="5:29" x14ac:dyDescent="0.25">
      <c r="E348" s="140"/>
      <c r="J348" s="57" t="s">
        <v>503</v>
      </c>
      <c r="T348" s="148" t="s">
        <v>302</v>
      </c>
      <c r="U348" s="178" t="str" cm="1">
        <f t="array" ref="U348">INDEX($E$16:$E$17,$AP$7)</f>
        <v>VALUE</v>
      </c>
    </row>
    <row r="349" spans="5:29" x14ac:dyDescent="0.25">
      <c r="E349" s="140"/>
      <c r="J349" s="57" t="s">
        <v>504</v>
      </c>
    </row>
    <row r="350" spans="5:29" x14ac:dyDescent="0.25">
      <c r="E350" s="140"/>
      <c r="J350" s="57" t="s">
        <v>506</v>
      </c>
    </row>
    <row r="351" spans="5:29" x14ac:dyDescent="0.25">
      <c r="E351" s="140"/>
      <c r="J351" s="57" t="s">
        <v>554</v>
      </c>
      <c r="S351" s="160" t="s">
        <v>322</v>
      </c>
      <c r="T351" s="160" t="str" cm="1">
        <f t="array" ref="T351">INDEX($E$16:$E$17,$AP$7) &amp; " 2018"</f>
        <v>VALUE 2018</v>
      </c>
      <c r="U351" s="160" t="str" cm="1">
        <f t="array" ref="U351">INDEX($E$16:$E$17,$AP$7) &amp; " 2019"</f>
        <v>VALUE 2019</v>
      </c>
      <c r="W351" s="140"/>
      <c r="X351" s="160" t="s">
        <v>323</v>
      </c>
      <c r="Y351" s="160" t="s">
        <v>324</v>
      </c>
      <c r="Z351" s="160"/>
      <c r="AA351" s="160" t="s">
        <v>330</v>
      </c>
    </row>
    <row r="352" spans="5:29" x14ac:dyDescent="0.25">
      <c r="E352" s="140"/>
      <c r="J352" s="57" t="s">
        <v>509</v>
      </c>
      <c r="S352" s="140" t="s">
        <v>313</v>
      </c>
      <c r="T352" s="161" cm="1">
        <f t="array" ref="T352">CHOOSE($AP$7,INDEX('DATA ASIA'!$C$476:$N$683,MATCH($U$347,'DATA ASIA'!$O$476:$O$683,0),ROWS($S$352:$S352)),INDEX('DATA ASIA'!$T$476:$AE$683,MATCH($U$347,'DATA ASIA'!$AF$476:$AF$683,0),ROWS($S$352:$S352)))</f>
        <v>10712</v>
      </c>
      <c r="U352" s="161" cm="1">
        <f t="array" ref="U352">CHOOSE($AP$7,INDEX('DATA ASIA'!$C$689:$N$943,MATCH($U$347,'DATA ASIA'!$O$689:$O$943,0),ROWS($S$352:$S352)),INDEX('DATA ASIA'!$T$689:$AE$943,MATCH($U$347,'DATA ASIA'!$AF$689:$AF$943,0),ROWS($S$352:$S352)))</f>
        <v>7013</v>
      </c>
      <c r="W352" s="160" t="s">
        <v>331</v>
      </c>
      <c r="X352" s="140">
        <v>9</v>
      </c>
      <c r="Y352" s="161">
        <f>MAX($U$352:$U$363)</f>
        <v>331502</v>
      </c>
      <c r="Z352" s="140"/>
      <c r="AA352" s="140" t="str">
        <f>"2019" &amp; "  | "&amp; $U$365</f>
        <v>2019  | € 1.033.545</v>
      </c>
    </row>
    <row r="353" spans="5:27" x14ac:dyDescent="0.25">
      <c r="E353" s="140"/>
      <c r="J353" s="57" t="s">
        <v>511</v>
      </c>
      <c r="S353" s="140" t="s">
        <v>314</v>
      </c>
      <c r="T353" s="161" cm="1">
        <f t="array" ref="T353">CHOOSE($AP$7,INDEX('DATA ASIA'!$C$476:$N$683,MATCH($U$347,'DATA ASIA'!$O$476:$O$683,0),ROWS($S$352:$S353)),INDEX('DATA ASIA'!$T$476:$AE$683,MATCH($U$347,'DATA ASIA'!$AF$476:$AF$683,0),ROWS($S$352:$S353)))</f>
        <v>8185</v>
      </c>
      <c r="U353" s="161" cm="1">
        <f t="array" ref="U353">CHOOSE($AP$7,INDEX('DATA ASIA'!$C$689:$N$943,MATCH($U$347,'DATA ASIA'!$O$689:$O$943,0),ROWS($S$352:$S353)),INDEX('DATA ASIA'!$T$689:$AE$943,MATCH($U$347,'DATA ASIA'!$AF$689:$AF$943,0),ROWS($S$352:$S353)))</f>
        <v>16742</v>
      </c>
      <c r="W353" s="160" t="s">
        <v>332</v>
      </c>
      <c r="X353" s="140">
        <v>9</v>
      </c>
      <c r="Y353" s="161">
        <f>$Y$352-($Y$352*0.15)</f>
        <v>281776.7</v>
      </c>
      <c r="Z353" s="140"/>
      <c r="AA353" s="140" t="str">
        <f>"2018" &amp; "  | "&amp;$T$365</f>
        <v>2018  | € 153.377</v>
      </c>
    </row>
    <row r="354" spans="5:27" x14ac:dyDescent="0.25">
      <c r="E354" s="140"/>
      <c r="J354" s="57" t="s">
        <v>512</v>
      </c>
      <c r="S354" s="140" t="s">
        <v>315</v>
      </c>
      <c r="T354" s="161" cm="1">
        <f t="array" ref="T354">CHOOSE($AP$7,INDEX('DATA ASIA'!$C$476:$N$683,MATCH($U$347,'DATA ASIA'!$O$476:$O$683,0),ROWS($S$352:$S354)),INDEX('DATA ASIA'!$T$476:$AE$683,MATCH($U$347,'DATA ASIA'!$AF$476:$AF$683,0),ROWS($S$352:$S354)))</f>
        <v>9294</v>
      </c>
      <c r="U354" s="161" cm="1">
        <f t="array" ref="U354">CHOOSE($AP$7,INDEX('DATA ASIA'!$C$689:$N$943,MATCH($U$347,'DATA ASIA'!$O$689:$O$943,0),ROWS($S$352:$S354)),INDEX('DATA ASIA'!$T$689:$AE$943,MATCH($U$347,'DATA ASIA'!$AF$689:$AF$943,0),ROWS($S$352:$S354)))</f>
        <v>30859</v>
      </c>
    </row>
    <row r="355" spans="5:27" x14ac:dyDescent="0.25">
      <c r="E355" s="140"/>
      <c r="J355" s="57" t="s">
        <v>515</v>
      </c>
      <c r="S355" s="140" t="s">
        <v>316</v>
      </c>
      <c r="T355" s="161" cm="1">
        <f t="array" ref="T355">CHOOSE($AP$7,INDEX('DATA ASIA'!$C$476:$N$683,MATCH($U$347,'DATA ASIA'!$O$476:$O$683,0),ROWS($S$352:$S355)),INDEX('DATA ASIA'!$T$476:$AE$683,MATCH($U$347,'DATA ASIA'!$AF$476:$AF$683,0),ROWS($S$352:$S355)))</f>
        <v>14315</v>
      </c>
      <c r="U355" s="161" cm="1">
        <f t="array" ref="U355">CHOOSE($AP$7,INDEX('DATA ASIA'!$C$689:$N$943,MATCH($U$347,'DATA ASIA'!$O$689:$O$943,0),ROWS($S$352:$S355)),INDEX('DATA ASIA'!$T$689:$AE$943,MATCH($U$347,'DATA ASIA'!$AF$689:$AF$943,0),ROWS($S$352:$S355)))</f>
        <v>92647</v>
      </c>
    </row>
    <row r="356" spans="5:27" x14ac:dyDescent="0.25">
      <c r="E356" s="140"/>
      <c r="J356" s="57" t="s">
        <v>517</v>
      </c>
      <c r="S356" s="140" t="s">
        <v>315</v>
      </c>
      <c r="T356" s="161" cm="1">
        <f t="array" ref="T356">CHOOSE($AP$7,INDEX('DATA ASIA'!$C$476:$N$683,MATCH($U$347,'DATA ASIA'!$O$476:$O$683,0),ROWS($S$352:$S356)),INDEX('DATA ASIA'!$T$476:$AE$683,MATCH($U$347,'DATA ASIA'!$AF$476:$AF$683,0),ROWS($S$352:$S356)))</f>
        <v>18694</v>
      </c>
      <c r="U356" s="161" cm="1">
        <f t="array" ref="U356">CHOOSE($AP$7,INDEX('DATA ASIA'!$C$689:$N$943,MATCH($U$347,'DATA ASIA'!$O$689:$O$943,0),ROWS($S$352:$S356)),INDEX('DATA ASIA'!$T$689:$AE$943,MATCH($U$347,'DATA ASIA'!$AF$689:$AF$943,0),ROWS($S$352:$S356)))</f>
        <v>120112</v>
      </c>
    </row>
    <row r="357" spans="5:27" x14ac:dyDescent="0.25">
      <c r="E357" s="140"/>
      <c r="J357" s="57" t="s">
        <v>520</v>
      </c>
      <c r="S357" s="140" t="s">
        <v>313</v>
      </c>
      <c r="T357" s="161" cm="1">
        <f t="array" ref="T357">CHOOSE($AP$7,INDEX('DATA ASIA'!$C$476:$N$683,MATCH($U$347,'DATA ASIA'!$O$476:$O$683,0),ROWS($S$352:$S357)),INDEX('DATA ASIA'!$T$476:$AE$683,MATCH($U$347,'DATA ASIA'!$AF$476:$AF$683,0),ROWS($S$352:$S357)))</f>
        <v>16872</v>
      </c>
      <c r="U357" s="161" cm="1">
        <f t="array" ref="U357">CHOOSE($AP$7,INDEX('DATA ASIA'!$C$689:$N$943,MATCH($U$347,'DATA ASIA'!$O$689:$O$943,0),ROWS($S$352:$S357)),INDEX('DATA ASIA'!$T$689:$AE$943,MATCH($U$347,'DATA ASIA'!$AF$689:$AF$943,0),ROWS($S$352:$S357)))</f>
        <v>225704</v>
      </c>
    </row>
    <row r="358" spans="5:27" x14ac:dyDescent="0.25">
      <c r="E358" s="140"/>
      <c r="J358" s="57" t="s">
        <v>525</v>
      </c>
      <c r="S358" s="140" t="s">
        <v>313</v>
      </c>
      <c r="T358" s="161" cm="1">
        <f t="array" ref="T358">CHOOSE($AP$7,INDEX('DATA ASIA'!$C$476:$N$683,MATCH($U$347,'DATA ASIA'!$O$476:$O$683,0),ROWS($S$352:$S358)),INDEX('DATA ASIA'!$T$476:$AE$683,MATCH($U$347,'DATA ASIA'!$AF$476:$AF$683,0),ROWS($S$352:$S358)))</f>
        <v>18031</v>
      </c>
      <c r="U358" s="161" cm="1">
        <f t="array" ref="U358">CHOOSE($AP$7,INDEX('DATA ASIA'!$C$689:$N$943,MATCH($U$347,'DATA ASIA'!$O$689:$O$943,0),ROWS($S$352:$S358)),INDEX('DATA ASIA'!$T$689:$AE$943,MATCH($U$347,'DATA ASIA'!$AF$689:$AF$943,0),ROWS($S$352:$S358)))</f>
        <v>331502</v>
      </c>
    </row>
    <row r="359" spans="5:27" x14ac:dyDescent="0.25">
      <c r="E359" s="140"/>
      <c r="J359" s="57" t="s">
        <v>526</v>
      </c>
      <c r="S359" s="140" t="s">
        <v>316</v>
      </c>
      <c r="T359" s="161" cm="1">
        <f t="array" ref="T359">CHOOSE($AP$7,INDEX('DATA ASIA'!$C$476:$N$683,MATCH($U$347,'DATA ASIA'!$O$476:$O$683,0),ROWS($S$352:$S359)),INDEX('DATA ASIA'!$T$476:$AE$683,MATCH($U$347,'DATA ASIA'!$AF$476:$AF$683,0),ROWS($S$352:$S359)))</f>
        <v>12334</v>
      </c>
      <c r="U359" s="161" cm="1">
        <f t="array" ref="U359">CHOOSE($AP$7,INDEX('DATA ASIA'!$C$689:$N$943,MATCH($U$347,'DATA ASIA'!$O$689:$O$943,0),ROWS($S$352:$S359)),INDEX('DATA ASIA'!$T$689:$AE$943,MATCH($U$347,'DATA ASIA'!$AF$689:$AF$943,0),ROWS($S$352:$S359)))</f>
        <v>133002</v>
      </c>
    </row>
    <row r="360" spans="5:27" x14ac:dyDescent="0.25">
      <c r="E360" s="140"/>
      <c r="J360" s="57" t="s">
        <v>533</v>
      </c>
      <c r="S360" s="140" t="s">
        <v>317</v>
      </c>
      <c r="T360" s="161" cm="1">
        <f t="array" ref="T360">CHOOSE($AP$7,INDEX('DATA ASIA'!$C$476:$N$683,MATCH($U$347,'DATA ASIA'!$O$476:$O$683,0),ROWS($S$352:$S360)),INDEX('DATA ASIA'!$T$476:$AE$683,MATCH($U$347,'DATA ASIA'!$AF$476:$AF$683,0),ROWS($S$352:$S360)))</f>
        <v>14362</v>
      </c>
      <c r="U360" s="161" cm="1">
        <f t="array" ref="U360">CHOOSE($AP$7,INDEX('DATA ASIA'!$C$689:$N$943,MATCH($U$347,'DATA ASIA'!$O$689:$O$943,0),ROWS($S$352:$S360)),INDEX('DATA ASIA'!$T$689:$AE$943,MATCH($U$347,'DATA ASIA'!$AF$689:$AF$943,0),ROWS($S$352:$S360)))</f>
        <v>32886</v>
      </c>
    </row>
    <row r="361" spans="5:27" x14ac:dyDescent="0.25">
      <c r="E361" s="140"/>
      <c r="J361" s="57" t="s">
        <v>540</v>
      </c>
      <c r="S361" s="140" t="s">
        <v>318</v>
      </c>
      <c r="T361" s="161" cm="1">
        <f t="array" ref="T361">CHOOSE($AP$7,INDEX('DATA ASIA'!$C$476:$N$683,MATCH($U$347,'DATA ASIA'!$O$476:$O$683,0),ROWS($S$352:$S361)),INDEX('DATA ASIA'!$T$476:$AE$683,MATCH($U$347,'DATA ASIA'!$AF$476:$AF$683,0),ROWS($S$352:$S361)))</f>
        <v>16502</v>
      </c>
      <c r="U361" s="161" cm="1">
        <f t="array" ref="U361">CHOOSE($AP$7,INDEX('DATA ASIA'!$C$689:$N$943,MATCH($U$347,'DATA ASIA'!$O$689:$O$943,0),ROWS($S$352:$S361)),INDEX('DATA ASIA'!$T$689:$AE$943,MATCH($U$347,'DATA ASIA'!$AF$689:$AF$943,0),ROWS($S$352:$S361)))</f>
        <v>25927</v>
      </c>
    </row>
    <row r="362" spans="5:27" x14ac:dyDescent="0.25">
      <c r="E362" s="140"/>
      <c r="J362" s="57" t="s">
        <v>544</v>
      </c>
      <c r="S362" s="140" t="s">
        <v>319</v>
      </c>
      <c r="T362" s="161" cm="1">
        <f t="array" ref="T362">CHOOSE($AP$7,INDEX('DATA ASIA'!$C$476:$N$683,MATCH($U$347,'DATA ASIA'!$O$476:$O$683,0),ROWS($S$352:$S362)),INDEX('DATA ASIA'!$T$476:$AE$683,MATCH($U$347,'DATA ASIA'!$AF$476:$AF$683,0),ROWS($S$352:$S362)))</f>
        <v>8663</v>
      </c>
      <c r="U362" s="161" cm="1">
        <f t="array" ref="U362">CHOOSE($AP$7,INDEX('DATA ASIA'!$C$689:$N$943,MATCH($U$347,'DATA ASIA'!$O$689:$O$943,0),ROWS($S$352:$S362)),INDEX('DATA ASIA'!$T$689:$AE$943,MATCH($U$347,'DATA ASIA'!$AF$689:$AF$943,0),ROWS($S$352:$S362)))</f>
        <v>10163</v>
      </c>
    </row>
    <row r="363" spans="5:27" x14ac:dyDescent="0.25">
      <c r="E363" s="140"/>
      <c r="J363" s="57" t="s">
        <v>553</v>
      </c>
      <c r="S363" s="140" t="s">
        <v>320</v>
      </c>
      <c r="T363" s="161" cm="1">
        <f t="array" ref="T363">CHOOSE($AP$7,INDEX('DATA ASIA'!$C$476:$N$683,MATCH($U$347,'DATA ASIA'!$O$476:$O$683,0),ROWS($S$352:$S363)),INDEX('DATA ASIA'!$T$476:$AE$683,MATCH($U$347,'DATA ASIA'!$AF$476:$AF$683,0),ROWS($S$352:$S363)))</f>
        <v>5413</v>
      </c>
      <c r="U363" s="161" cm="1">
        <f t="array" ref="U363">CHOOSE($AP$7,INDEX('DATA ASIA'!$C$689:$N$943,MATCH($U$347,'DATA ASIA'!$O$689:$O$943,0),ROWS($S$352:$S363)),INDEX('DATA ASIA'!$T$689:$AE$943,MATCH($U$347,'DATA ASIA'!$AF$689:$AF$943,0),ROWS($S$352:$S363)))</f>
        <v>6988</v>
      </c>
      <c r="V363" s="153"/>
      <c r="W363" s="153"/>
      <c r="X363" s="153"/>
      <c r="Y363" s="153"/>
      <c r="Z363" s="153"/>
      <c r="AA363" s="153"/>
    </row>
    <row r="364" spans="5:27" x14ac:dyDescent="0.25">
      <c r="E364" s="140"/>
      <c r="J364" s="57" t="s">
        <v>549</v>
      </c>
      <c r="S364" s="179" t="s">
        <v>329</v>
      </c>
      <c r="T364" s="185">
        <f>SUM($T$352:$T$363)</f>
        <v>153377</v>
      </c>
      <c r="U364" s="185">
        <f>SUM($U$352:$U$363)</f>
        <v>1033545</v>
      </c>
      <c r="V364" s="153"/>
      <c r="W364" s="153"/>
      <c r="X364" s="153"/>
      <c r="Y364" s="153"/>
      <c r="Z364" s="153"/>
      <c r="AA364" s="153"/>
    </row>
    <row r="365" spans="5:27" x14ac:dyDescent="0.25">
      <c r="E365" s="140"/>
      <c r="J365" s="57" t="s">
        <v>542</v>
      </c>
      <c r="S365" s="147" t="s">
        <v>336</v>
      </c>
      <c r="T365" s="198" t="str">
        <f>CHOOSE($AP$7, TEXT(SUM($T$352:$T$363), "€ #.##0"), TEXT(SUM($T$352:$T$363), " #.##0"))</f>
        <v>€ 153.377</v>
      </c>
      <c r="U365" s="198" t="str">
        <f>CHOOSE($AP$7, TEXT(SUM($U$352:$U$363), "€ #.##0"), TEXT(SUM($U$352:$U$363), " #.##0"))</f>
        <v>€ 1.033.545</v>
      </c>
    </row>
    <row r="366" spans="5:27" x14ac:dyDescent="0.25">
      <c r="E366" s="140"/>
      <c r="J366" s="57" t="s">
        <v>551</v>
      </c>
    </row>
    <row r="367" spans="5:27" x14ac:dyDescent="0.25">
      <c r="E367" s="140"/>
      <c r="J367" s="57" t="s">
        <v>541</v>
      </c>
    </row>
    <row r="368" spans="5:27" x14ac:dyDescent="0.25">
      <c r="E368" s="140"/>
      <c r="J368" s="57" t="s">
        <v>548</v>
      </c>
    </row>
    <row r="369" spans="5:14" x14ac:dyDescent="0.25">
      <c r="E369" s="140"/>
      <c r="J369" s="57" t="s">
        <v>546</v>
      </c>
    </row>
    <row r="370" spans="5:14" x14ac:dyDescent="0.25">
      <c r="E370" s="140"/>
      <c r="J370" s="57" t="s">
        <v>550</v>
      </c>
    </row>
    <row r="371" spans="5:14" x14ac:dyDescent="0.25">
      <c r="E371" s="140" t="str">
        <f>""</f>
        <v/>
      </c>
      <c r="J371" s="57" t="s">
        <v>547</v>
      </c>
    </row>
    <row r="378" spans="5:14" x14ac:dyDescent="0.25">
      <c r="H378" s="186" t="s">
        <v>564</v>
      </c>
      <c r="I378" s="152"/>
      <c r="J378" s="152"/>
      <c r="K378" s="152"/>
      <c r="L378" s="152"/>
      <c r="M378" s="152"/>
    </row>
    <row r="379" spans="5:14" x14ac:dyDescent="0.25">
      <c r="H379" s="220" t="s">
        <v>587</v>
      </c>
      <c r="I379" s="184" t="str" cm="1">
        <f t="array" ref="I379">INDEX($E$16:$E$17,$AP$7)</f>
        <v>VALUE</v>
      </c>
      <c r="J379" s="153"/>
      <c r="K379" s="153"/>
      <c r="L379" s="153"/>
      <c r="M379" s="153"/>
    </row>
    <row r="380" spans="5:14" x14ac:dyDescent="0.25">
      <c r="H380" s="220" t="s">
        <v>586</v>
      </c>
      <c r="I380" s="221" cm="1">
        <f t="array" ref="I380">INDEX($D$16:$D$17,$AP$5)</f>
        <v>2019</v>
      </c>
      <c r="J380" s="153"/>
      <c r="K380" s="153"/>
      <c r="L380" s="153"/>
      <c r="M380" s="153"/>
    </row>
    <row r="382" spans="5:14" x14ac:dyDescent="0.25">
      <c r="H382" s="220" t="s">
        <v>576</v>
      </c>
      <c r="I382" s="220" t="s">
        <v>577</v>
      </c>
      <c r="J382" s="220" t="s">
        <v>578</v>
      </c>
      <c r="K382" s="220" t="s">
        <v>579</v>
      </c>
      <c r="L382" s="220" t="s">
        <v>580</v>
      </c>
      <c r="M382" s="220" t="s">
        <v>581</v>
      </c>
      <c r="N382" s="220" t="s">
        <v>582</v>
      </c>
    </row>
    <row r="383" spans="5:14" x14ac:dyDescent="0.25">
      <c r="G383" s="140">
        <f>ROW($A1)</f>
        <v>1</v>
      </c>
      <c r="H383" s="140" t="str">
        <f>CHOOSE($AP$7, CHOOSE($AP$5, INDEX('DATA ASIA'!$B$194:$B$211, MATCH(LARGE('DATA ASIA'!$C$194:$C$211, $G400), 'DATA ASIA'!$C$194:$C$211, 0)), INDEX('DATA ASIA'!$B$194:$B$211, MATCH(LARGE('DATA ASIA'!$E$194:$E$211, $G400), 'DATA ASIA'!$E$194:$E$211, 0))), CHOOSE($AP$5, INDEX('DATA ASIA'!$S$194:$S$211, MATCH(LARGE('DATA ASIA'!$T$194:$T$211, $G415), 'DATA ASIA'!$T$194:$T$211, 0)), INDEX('DATA ASIA'!$S$194:$S$211, MATCH(LARGE('DATA ASIA'!$V$194:$V$211, $G415), 'DATA ASIA'!$V$194:$V$211, 0))))</f>
        <v>GB</v>
      </c>
      <c r="I383" s="140" t="str">
        <f>CHOOSE($AP$7, CHOOSE($AP$5, INDEX('DATA ASIA'!B213:B269, MATCH(LARGE('DATA ASIA'!$C$213:$C$269, $G400), 'DATA ASIA'!$C$213:$C$269, 0)), INDEX('DATA ASIA'!$B$213:$B$269, MATCH(LARGE('DATA ASIA'!$E$213:$E$269, $G400), 'DATA ASIA'!$E$213:$E$2692, 0))), CHOOSE($AP$5, INDEX('DATA ASIA'!$S$213:$S$269, MATCH(LARGE('DATA ASIA'!$T$213:$T$269, $G415), 'DATA ASIA'!$T$213:$T$269, 0)), INDEX('DATA ASIA'!$S$213:$S$269, MATCH(LARGE('DATA ASIA'!$V$213:$V$269, $G415), 'DATA ASIA'!$V$213:$V$269, 0))))</f>
        <v>GD</v>
      </c>
      <c r="J383" s="140" t="str">
        <f>CHOOSE($AP$7, CHOOSE($AP$5, INDEX('DATA ASIA'!$B$271:$B$300, MATCH(LARGE('DATA ASIA'!$C$271:$C$300, $G400), 'DATA ASIA'!$C$271:$C$300, 0)), INDEX('DATA ASIA'!$B$271:$B$300, MATCH(LARGE('DATA ASIA'!$E$271:$E$300, $G400), 'DATA ASIA'!$E$271:$E$3002, 0))), CHOOSE($AP$5, INDEX('DATA ASIA'!$S$271:$S$300, MATCH(LARGE('DATA ASIA'!$T$271:$T$300, $G415), 'DATA ASIA'!$T$271:$T$300, 0)), INDEX('DATA ASIA'!$S$271:$S$300, MATCH(LARGE('DATA ASIA'!$V$271:$V$300, $G415), 'DATA ASIA'!$V$271:$V$300, 0))))</f>
        <v>HG</v>
      </c>
      <c r="K383" s="140" t="str">
        <f>CHOOSE($AP$7, CHOOSE($AP$5, INDEX('DATA ASIA'!$B$302:$B$391, MATCH(LARGE('DATA ASIA'!$C$302:$C$391, $G400), 'DATA ASIA'!$C$302:$C$391, 0)), INDEX('DATA ASIA'!$B$302:$B$391, MATCH(LARGE('DATA ASIA'!$E$302:$E$391, $G400), 'DATA ASIA'!$E$302:$E$391, 0))), CHOOSE($AP$5, INDEX('DATA ASIA'!$S$302:$S$391, MATCH(LARGE('DATA ASIA'!$T$302:$T$391, $G415), 'DATA ASIA'!$T$302:$T$391, 0)), INDEX('DATA ASIA'!$S$302:$S$391, MATCH(LARGE('DATA ASIA'!$V$302:$V$391, $G415), 'DATA ASIA'!$V$302:$V$391, 0))))</f>
        <v>JB</v>
      </c>
      <c r="L383" s="140" t="str">
        <f>CHOOSE($AP$7, CHOOSE($AP$5, INDEX('DATA ASIA'!$B$393:$B$417, MATCH(LARGE('DATA ASIA'!$C$393:$C$417, $G400), 'DATA ASIA'!$C$393:$C$417, 0)), INDEX('DATA ASIA'!$B$393:$B$417, MATCH(LARGE('DATA ASIA'!$E$393:$E$417, $G400), 'DATA ASIA'!$E$393:$E$417, 0))), CHOOSE($AP$5, INDEX('DATA ASIA'!$S$393:$S$417, MATCH(LARGE('DATA ASIA'!$T$393:$T$417, $G415), 'DATA ASIA'!$T$393:$T$417, 0)), INDEX('DATA ASIA'!$S$393:$S$417, MATCH(LARGE('DATA ASIA'!$V$393:$V$417, $G415), 'DATA ASIA'!$V$393:$V$4172, 0))))</f>
        <v>JA</v>
      </c>
      <c r="M383" s="140" t="str">
        <f>CHOOSE($AP$7, CHOOSE($AP$5, INDEX('DATA ASIA'!$B$419:$B$445, MATCH(LARGE('DATA ASIA'!$C$419:$C$445, $G400), 'DATA ASIA'!$C$419:$C$445, 0)), INDEX('DATA ASIA'!$B$419:$B$445, MATCH(LARGE('DATA ASIA'!$E$419:$E$445, $G400), 'DATA ASIA'!$E$419:$E$445, 0))), CHOOSE($AP$5, INDEX('DATA ASIA'!$S$441:$S$467, MATCH(LARGE('DATA ASIA'!$T$441:$T$467, $G415), 'DATA ASIA'!$T$441:$T$467, 0)), INDEX('DATA ASIA'!$S$441:$S$467, MATCH(LARGE('DATA ASIA'!$V$441:$V$467, $G415), 'DATA ASIA'!$V$441:$V$467, 0))))</f>
        <v>HG</v>
      </c>
      <c r="N383" s="140" t="str">
        <f>CHOOSE($AP$7, CHOOSE($AP$5, INDEX('DATA ASIA'!$B$447:$B$467, MATCH(LARGE('DATA ASIA'!$C$447:$C$467, $G400), 'DATA ASIA'!$C$447:$C$467, 0)), INDEX('DATA ASIA'!$B$447:$B$467, MATCH(LARGE('DATA ASIA'!$E$447:$E$467, $G400),'DATA ASIA'!$E$447:$E$467, 0))), CHOOSE($AP$5, INDEX('DATA ASIA'!$S$419:$S$439, MATCH(LARGE('DATA ASIA'!$T$419:$T$439, $G415), 'DATA ASIA'!$T$419:$T$439, 0)), INDEX('DATA ASIA'!$S$419:$S$439, MATCH(LARGE('DATA ASIA'!$V$419:$V$439, $G415), 'DATA ASIA'!$V$419:$V$439, 0))))</f>
        <v>AB</v>
      </c>
    </row>
    <row r="384" spans="5:14" x14ac:dyDescent="0.25">
      <c r="G384" s="140">
        <f t="shared" ref="G384:G392" si="14">ROW($A2)</f>
        <v>2</v>
      </c>
      <c r="H384" s="140" t="str">
        <f>CHOOSE($AP$7, CHOOSE($AP$5, INDEX('DATA ASIA'!$B$194:$B$211, MATCH(LARGE('DATA ASIA'!$C$194:$C$211, $G401), 'DATA ASIA'!$C$194:$C$211, 0)), INDEX('DATA ASIA'!$B$194:$B$211, MATCH(LARGE('DATA ASIA'!$E$194:$E$211, $G401), 'DATA ASIA'!$E$194:$E$211, 0))), CHOOSE($AP$5, INDEX('DATA ASIA'!$S$194:$S$211, MATCH(LARGE('DATA ASIA'!$T$194:$T$211, $G416), 'DATA ASIA'!$T$194:$T$211, 0)), INDEX('DATA ASIA'!$S$194:$S$211, MATCH(LARGE('DATA ASIA'!$V$194:$V$211, $G416), 'DATA ASIA'!$V$194:$V$211, 0))))</f>
        <v>AB</v>
      </c>
      <c r="I384" s="140" t="str">
        <f>CHOOSE($AP$7, CHOOSE($AP$5, INDEX('DATA ASIA'!B214:B270, MATCH(LARGE('DATA ASIA'!$C$213:$C$269, $G401), 'DATA ASIA'!$C$213:$C$269, 0)), INDEX('DATA ASIA'!$B$213:$B$269, MATCH(LARGE('DATA ASIA'!$E$213:$E$269, $G401), 'DATA ASIA'!$E$213:$E$2692, 0))), CHOOSE($AP$5, INDEX('DATA ASIA'!$S$213:$S$269, MATCH(LARGE('DATA ASIA'!$T$213:$T$269, $G416), 'DATA ASIA'!$T$213:$T$269, 0)), INDEX('DATA ASIA'!$S$213:$S$269, MATCH(LARGE('DATA ASIA'!$V$213:$V$269, $G416), 'DATA ASIA'!$V$213:$V$269, 0))))</f>
        <v>HG</v>
      </c>
      <c r="J384" s="140" t="str">
        <f>CHOOSE($AP$7, CHOOSE($AP$5, INDEX('DATA ASIA'!$B$271:$B$300, MATCH(LARGE('DATA ASIA'!$C$271:$C$300, $G401), 'DATA ASIA'!$C$271:$C$300, 0)), INDEX('DATA ASIA'!$B$271:$B$300, MATCH(LARGE('DATA ASIA'!$E$271:$E$300, $G401), 'DATA ASIA'!$E$271:$E$3002, 0))), CHOOSE($AP$5, INDEX('DATA ASIA'!$S$271:$S$300, MATCH(LARGE('DATA ASIA'!$T$271:$T$300, $G416), 'DATA ASIA'!$T$271:$T$300, 0)), INDEX('DATA ASIA'!$S$271:$S$300, MATCH(LARGE('DATA ASIA'!$V$271:$V$300, $G416), 'DATA ASIA'!$V$271:$V$300, 0))))</f>
        <v>AC</v>
      </c>
      <c r="K384" s="140" t="str">
        <f>CHOOSE($AP$7, CHOOSE($AP$5, INDEX('DATA ASIA'!$B$302:$B$391, MATCH(LARGE('DATA ASIA'!$C$302:$C$391, $G401), 'DATA ASIA'!$C$302:$C$391, 0)), INDEX('DATA ASIA'!$B$302:$B$391, MATCH(LARGE('DATA ASIA'!$E$302:$E$391, $G401), 'DATA ASIA'!$E$302:$E$391, 0))), CHOOSE($AP$5, INDEX('DATA ASIA'!$S$302:$S$391, MATCH(LARGE('DATA ASIA'!$T$302:$T$391, $G416), 'DATA ASIA'!$T$302:$T$391, 0)), INDEX('DATA ASIA'!$S$302:$S$391, MATCH(LARGE('DATA ASIA'!$V$302:$V$391, $G416), 'DATA ASIA'!$V$302:$V$391, 0))))</f>
        <v>AB</v>
      </c>
      <c r="L384" s="140" t="str">
        <f>CHOOSE($AP$7, CHOOSE($AP$5, INDEX('DATA ASIA'!$B$393:$B$417, MATCH(LARGE('DATA ASIA'!$C$393:$C$417, $G401), 'DATA ASIA'!$C$393:$C$417, 0)), INDEX('DATA ASIA'!$B$393:$B$417, MATCH(LARGE('DATA ASIA'!$E$393:$E$417, $G401), 'DATA ASIA'!$E$393:$E$417, 0))), CHOOSE($AP$5, INDEX('DATA ASIA'!$S$393:$S$417, MATCH(LARGE('DATA ASIA'!$T$393:$T$417, $G416), 'DATA ASIA'!$T$393:$T$417, 0)), INDEX('DATA ASIA'!$S$393:$S$417, MATCH(LARGE('DATA ASIA'!$V$393:$V$417, $G416), 'DATA ASIA'!$V$393:$V$4172, 0))))</f>
        <v>GC</v>
      </c>
      <c r="M384" s="140" t="str">
        <f>CHOOSE($AP$7, CHOOSE($AP$5, INDEX('DATA ASIA'!$B$419:$B$445, MATCH(LARGE('DATA ASIA'!$C$419:$C$445, $G401), 'DATA ASIA'!$C$419:$C$445, 0)), INDEX('DATA ASIA'!$B$419:$B$445, MATCH(LARGE('DATA ASIA'!$E$419:$E$445, $G401), 'DATA ASIA'!$E$419:$E$445, 0))), CHOOSE($AP$5, INDEX('DATA ASIA'!$S$441:$S$467, MATCH(LARGE('DATA ASIA'!$T$441:$T$467, $G416), 'DATA ASIA'!$T$441:$T$467, 0)), INDEX('DATA ASIA'!$S$441:$S$467, MATCH(LARGE('DATA ASIA'!$V$441:$V$467, $G416), 'DATA ASIA'!$V$441:$V$467, 0))))</f>
        <v>GC</v>
      </c>
      <c r="N384" s="140" t="str">
        <f>CHOOSE($AP$7, CHOOSE($AP$5, INDEX('DATA ASIA'!$B$447:$B$467, MATCH(LARGE('DATA ASIA'!$C$447:$C$467, $G401), 'DATA ASIA'!$C$447:$C$467, 0)), INDEX('DATA ASIA'!$B$447:$B$467, MATCH(LARGE('DATA ASIA'!$E$447:$E$467, $G401),'DATA ASIA'!$E$447:$E$467, 0))), CHOOSE($AP$5, INDEX('DATA ASIA'!$S$419:$S$439, MATCH(LARGE('DATA ASIA'!$T$419:$T$439, $G416), 'DATA ASIA'!$T$419:$T$439, 0)), INDEX('DATA ASIA'!$S$419:$S$439, MATCH(LARGE('DATA ASIA'!$V$419:$V$439, $G416), 'DATA ASIA'!$V$419:$V$439, 0))))</f>
        <v>AE</v>
      </c>
    </row>
    <row r="385" spans="7:14" x14ac:dyDescent="0.25">
      <c r="G385" s="140">
        <f t="shared" si="14"/>
        <v>3</v>
      </c>
      <c r="H385" s="140" t="str">
        <f>CHOOSE($AP$7, CHOOSE($AP$5, INDEX('DATA ASIA'!$B$194:$B$211, MATCH(LARGE('DATA ASIA'!$C$194:$C$211, $G402), 'DATA ASIA'!$C$194:$C$211, 0)), INDEX('DATA ASIA'!$B$194:$B$211, MATCH(LARGE('DATA ASIA'!$E$194:$E$211, $G402), 'DATA ASIA'!$E$194:$E$211, 0))), CHOOSE($AP$5, INDEX('DATA ASIA'!$S$194:$S$211, MATCH(LARGE('DATA ASIA'!$T$194:$T$211, $G417), 'DATA ASIA'!$T$194:$T$211, 0)), INDEX('DATA ASIA'!$S$194:$S$211, MATCH(LARGE('DATA ASIA'!$V$194:$V$211, $G417), 'DATA ASIA'!$V$194:$V$211, 0))))</f>
        <v>HG</v>
      </c>
      <c r="I385" s="140" t="str">
        <f>CHOOSE($AP$7, CHOOSE($AP$5, INDEX('DATA ASIA'!B215:B271, MATCH(LARGE('DATA ASIA'!$C$213:$C$269, $G402), 'DATA ASIA'!$C$213:$C$269, 0)), INDEX('DATA ASIA'!$B$213:$B$269, MATCH(LARGE('DATA ASIA'!$E$213:$E$269, $G402), 'DATA ASIA'!$E$213:$E$2692, 0))), CHOOSE($AP$5, INDEX('DATA ASIA'!$S$213:$S$269, MATCH(LARGE('DATA ASIA'!$T$213:$T$269, $G417), 'DATA ASIA'!$T$213:$T$269, 0)), INDEX('DATA ASIA'!$S$213:$S$269, MATCH(LARGE('DATA ASIA'!$V$213:$V$269, $G417), 'DATA ASIA'!$V$213:$V$269, 0))))</f>
        <v>GC</v>
      </c>
      <c r="J385" s="140" t="str">
        <f>CHOOSE($AP$7, CHOOSE($AP$5, INDEX('DATA ASIA'!$B$271:$B$300, MATCH(LARGE('DATA ASIA'!$C$271:$C$300, $G402), 'DATA ASIA'!$C$271:$C$300, 0)), INDEX('DATA ASIA'!$B$271:$B$300, MATCH(LARGE('DATA ASIA'!$E$271:$E$300, $G402), 'DATA ASIA'!$E$271:$E$3002, 0))), CHOOSE($AP$5, INDEX('DATA ASIA'!$S$271:$S$300, MATCH(LARGE('DATA ASIA'!$T$271:$T$300, $G417), 'DATA ASIA'!$T$271:$T$300, 0)), INDEX('DATA ASIA'!$S$271:$S$300, MATCH(LARGE('DATA ASIA'!$V$271:$V$300, $G417), 'DATA ASIA'!$V$271:$V$300, 0))))</f>
        <v>GB</v>
      </c>
      <c r="K385" s="140" t="str">
        <f>CHOOSE($AP$7, CHOOSE($AP$5, INDEX('DATA ASIA'!$B$302:$B$391, MATCH(LARGE('DATA ASIA'!$C$302:$C$391, $G402), 'DATA ASIA'!$C$302:$C$391, 0)), INDEX('DATA ASIA'!$B$302:$B$391, MATCH(LARGE('DATA ASIA'!$E$302:$E$391, $G402), 'DATA ASIA'!$E$302:$E$391, 0))), CHOOSE($AP$5, INDEX('DATA ASIA'!$S$302:$S$391, MATCH(LARGE('DATA ASIA'!$T$302:$T$391, $G417), 'DATA ASIA'!$T$302:$T$391, 0)), INDEX('DATA ASIA'!$S$302:$S$391, MATCH(LARGE('DATA ASIA'!$V$302:$V$391, $G417), 'DATA ASIA'!$V$302:$V$391, 0))))</f>
        <v>JC</v>
      </c>
      <c r="L385" s="140" t="str">
        <f>CHOOSE($AP$7, CHOOSE($AP$5, INDEX('DATA ASIA'!$B$393:$B$417, MATCH(LARGE('DATA ASIA'!$C$393:$C$417, $G402), 'DATA ASIA'!$C$393:$C$417, 0)), INDEX('DATA ASIA'!$B$393:$B$417, MATCH(LARGE('DATA ASIA'!$E$393:$E$417, $G402), 'DATA ASIA'!$E$393:$E$417, 0))), CHOOSE($AP$5, INDEX('DATA ASIA'!$S$393:$S$417, MATCH(LARGE('DATA ASIA'!$T$393:$T$417, $G417), 'DATA ASIA'!$T$393:$T$417, 0)), INDEX('DATA ASIA'!$S$393:$S$417, MATCH(LARGE('DATA ASIA'!$V$393:$V$417, $G417), 'DATA ASIA'!$V$393:$V$4172, 0))))</f>
        <v>CD</v>
      </c>
      <c r="M385" s="140" t="str">
        <f>CHOOSE($AP$7, CHOOSE($AP$5, INDEX('DATA ASIA'!$B$419:$B$445, MATCH(LARGE('DATA ASIA'!$C$419:$C$445, $G402), 'DATA ASIA'!$C$419:$C$445, 0)), INDEX('DATA ASIA'!$B$419:$B$445, MATCH(LARGE('DATA ASIA'!$E$419:$E$445, $G402), 'DATA ASIA'!$E$419:$E$445, 0))), CHOOSE($AP$5, INDEX('DATA ASIA'!$S$441:$S$467, MATCH(LARGE('DATA ASIA'!$T$441:$T$467, $G417), 'DATA ASIA'!$T$441:$T$467, 0)), INDEX('DATA ASIA'!$S$441:$S$467, MATCH(LARGE('DATA ASIA'!$V$441:$V$467, $G417), 'DATA ASIA'!$V$441:$V$467, 0))))</f>
        <v>GB</v>
      </c>
      <c r="N385" s="140" t="str">
        <f>CHOOSE($AP$7, CHOOSE($AP$5, INDEX('DATA ASIA'!$B$447:$B$467, MATCH(LARGE('DATA ASIA'!$C$447:$C$467, $G402), 'DATA ASIA'!$C$447:$C$467, 0)), INDEX('DATA ASIA'!$B$447:$B$467, MATCH(LARGE('DATA ASIA'!$E$447:$E$467, $G402),'DATA ASIA'!$E$447:$E$467, 0))), CHOOSE($AP$5, INDEX('DATA ASIA'!$S$419:$S$439, MATCH(LARGE('DATA ASIA'!$T$419:$T$439, $G417), 'DATA ASIA'!$T$419:$T$439, 0)), INDEX('DATA ASIA'!$S$419:$S$439, MATCH(LARGE('DATA ASIA'!$V$419:$V$439, $G417), 'DATA ASIA'!$V$419:$V$439, 0))))</f>
        <v>CD</v>
      </c>
    </row>
    <row r="386" spans="7:14" x14ac:dyDescent="0.25">
      <c r="G386" s="140">
        <f t="shared" si="14"/>
        <v>4</v>
      </c>
      <c r="H386" s="140" t="str">
        <f>CHOOSE($AP$7, CHOOSE($AP$5, INDEX('DATA ASIA'!$B$194:$B$211, MATCH(LARGE('DATA ASIA'!$C$194:$C$211, $G403), 'DATA ASIA'!$C$194:$C$211, 0)), INDEX('DATA ASIA'!$B$194:$B$211, MATCH(LARGE('DATA ASIA'!$E$194:$E$211, $G403), 'DATA ASIA'!$E$194:$E$211, 0))), CHOOSE($AP$5, INDEX('DATA ASIA'!$S$194:$S$211, MATCH(LARGE('DATA ASIA'!$T$194:$T$211, $G418), 'DATA ASIA'!$T$194:$T$211, 0)), INDEX('DATA ASIA'!$S$194:$S$211, MATCH(LARGE('DATA ASIA'!$V$194:$V$211, $G418), 'DATA ASIA'!$V$194:$V$211, 0))))</f>
        <v>AA</v>
      </c>
      <c r="I386" s="140" t="str">
        <f>CHOOSE($AP$7, CHOOSE($AP$5, INDEX('DATA ASIA'!B216:B272, MATCH(LARGE('DATA ASIA'!$C$213:$C$269, $G403), 'DATA ASIA'!$C$213:$C$269, 0)), INDEX('DATA ASIA'!$B$213:$B$269, MATCH(LARGE('DATA ASIA'!$E$213:$E$269, $G403), 'DATA ASIA'!$E$213:$E$2692, 0))), CHOOSE($AP$5, INDEX('DATA ASIA'!$S$213:$S$269, MATCH(LARGE('DATA ASIA'!$T$213:$T$269, $G418), 'DATA ASIA'!$T$213:$T$269, 0)), INDEX('DATA ASIA'!$S$213:$S$269, MATCH(LARGE('DATA ASIA'!$V$213:$V$269, $G418), 'DATA ASIA'!$V$213:$V$269, 0))))</f>
        <v>GB</v>
      </c>
      <c r="J386" s="140" t="str">
        <f>CHOOSE($AP$7, CHOOSE($AP$5, INDEX('DATA ASIA'!$B$271:$B$300, MATCH(LARGE('DATA ASIA'!$C$271:$C$300, $G403), 'DATA ASIA'!$C$271:$C$300, 0)), INDEX('DATA ASIA'!$B$271:$B$300, MATCH(LARGE('DATA ASIA'!$E$271:$E$300, $G403), 'DATA ASIA'!$E$271:$E$3002, 0))), CHOOSE($AP$5, INDEX('DATA ASIA'!$S$271:$S$300, MATCH(LARGE('DATA ASIA'!$T$271:$T$300, $G418), 'DATA ASIA'!$T$271:$T$300, 0)), INDEX('DATA ASIA'!$S$271:$S$300, MATCH(LARGE('DATA ASIA'!$V$271:$V$300, $G418), 'DATA ASIA'!$V$271:$V$300, 0))))</f>
        <v>AD</v>
      </c>
      <c r="K386" s="140" t="str">
        <f>CHOOSE($AP$7, CHOOSE($AP$5, INDEX('DATA ASIA'!$B$302:$B$391, MATCH(LARGE('DATA ASIA'!$C$302:$C$391, $G403), 'DATA ASIA'!$C$302:$C$391, 0)), INDEX('DATA ASIA'!$B$302:$B$391, MATCH(LARGE('DATA ASIA'!$E$302:$E$391, $G403), 'DATA ASIA'!$E$302:$E$391, 0))), CHOOSE($AP$5, INDEX('DATA ASIA'!$S$302:$S$391, MATCH(LARGE('DATA ASIA'!$T$302:$T$391, $G418), 'DATA ASIA'!$T$302:$T$391, 0)), INDEX('DATA ASIA'!$S$302:$S$391, MATCH(LARGE('DATA ASIA'!$V$302:$V$391, $G418), 'DATA ASIA'!$V$302:$V$391, 0))))</f>
        <v>GD</v>
      </c>
      <c r="L386" s="140" t="str">
        <f>CHOOSE($AP$7, CHOOSE($AP$5, INDEX('DATA ASIA'!$B$393:$B$417, MATCH(LARGE('DATA ASIA'!$C$393:$C$417, $G403), 'DATA ASIA'!$C$393:$C$417, 0)), INDEX('DATA ASIA'!$B$393:$B$417, MATCH(LARGE('DATA ASIA'!$E$393:$E$417, $G403), 'DATA ASIA'!$E$393:$E$417, 0))), CHOOSE($AP$5, INDEX('DATA ASIA'!$S$393:$S$417, MATCH(LARGE('DATA ASIA'!$T$393:$T$417, $G418), 'DATA ASIA'!$T$393:$T$417, 0)), INDEX('DATA ASIA'!$S$393:$S$417, MATCH(LARGE('DATA ASIA'!$V$393:$V$417, $G418), 'DATA ASIA'!$V$393:$V$4172, 0))))</f>
        <v>KB</v>
      </c>
      <c r="M386" s="140" t="str">
        <f>CHOOSE($AP$7, CHOOSE($AP$5, INDEX('DATA ASIA'!$B$419:$B$445, MATCH(LARGE('DATA ASIA'!$C$419:$C$445, $G403), 'DATA ASIA'!$C$419:$C$445, 0)), INDEX('DATA ASIA'!$B$419:$B$445, MATCH(LARGE('DATA ASIA'!$E$419:$E$445, $G403), 'DATA ASIA'!$E$419:$E$445, 0))), CHOOSE($AP$5, INDEX('DATA ASIA'!$S$441:$S$467, MATCH(LARGE('DATA ASIA'!$T$441:$T$467, $G418), 'DATA ASIA'!$T$441:$T$467, 0)), INDEX('DATA ASIA'!$S$441:$S$467, MATCH(LARGE('DATA ASIA'!$V$441:$V$467, $G418), 'DATA ASIA'!$V$441:$V$467, 0))))</f>
        <v>AH</v>
      </c>
      <c r="N386" s="140" t="str">
        <f>CHOOSE($AP$7, CHOOSE($AP$5, INDEX('DATA ASIA'!$B$447:$B$467, MATCH(LARGE('DATA ASIA'!$C$447:$C$467, $G403), 'DATA ASIA'!$C$447:$C$467, 0)), INDEX('DATA ASIA'!$B$447:$B$467, MATCH(LARGE('DATA ASIA'!$E$447:$E$467, $G403),'DATA ASIA'!$E$447:$E$467, 0))), CHOOSE($AP$5, INDEX('DATA ASIA'!$S$419:$S$439, MATCH(LARGE('DATA ASIA'!$T$419:$T$439, $G418), 'DATA ASIA'!$T$419:$T$439, 0)), INDEX('DATA ASIA'!$S$419:$S$439, MATCH(LARGE('DATA ASIA'!$V$419:$V$439, $G418), 'DATA ASIA'!$V$419:$V$439, 0))))</f>
        <v>KE</v>
      </c>
    </row>
    <row r="387" spans="7:14" x14ac:dyDescent="0.25">
      <c r="G387" s="140">
        <f t="shared" si="14"/>
        <v>5</v>
      </c>
      <c r="H387" s="140" t="str">
        <f>CHOOSE($AP$7, CHOOSE($AP$5, INDEX('DATA ASIA'!$B$194:$B$211, MATCH(LARGE('DATA ASIA'!$C$194:$C$211, $G404), 'DATA ASIA'!$C$194:$C$211, 0)), INDEX('DATA ASIA'!$B$194:$B$211, MATCH(LARGE('DATA ASIA'!$E$194:$E$211, $G404), 'DATA ASIA'!$E$194:$E$211, 0))), CHOOSE($AP$5, INDEX('DATA ASIA'!$S$194:$S$211, MATCH(LARGE('DATA ASIA'!$T$194:$T$211, $G419), 'DATA ASIA'!$T$194:$T$211, 0)), INDEX('DATA ASIA'!$S$194:$S$211, MATCH(LARGE('DATA ASIA'!$V$194:$V$211, $G419), 'DATA ASIA'!$V$194:$V$211, 0))))</f>
        <v>AE</v>
      </c>
      <c r="I387" s="140" t="str">
        <f>CHOOSE($AP$7, CHOOSE($AP$5, INDEX('DATA ASIA'!B217:B273, MATCH(LARGE('DATA ASIA'!$C$213:$C$269, $G404), 'DATA ASIA'!$C$213:$C$269, 0)), INDEX('DATA ASIA'!$B$213:$B$269, MATCH(LARGE('DATA ASIA'!$E$213:$E$269, $G404), 'DATA ASIA'!$E$213:$E$2692, 0))), CHOOSE($AP$5, INDEX('DATA ASIA'!$S$213:$S$269, MATCH(LARGE('DATA ASIA'!$T$213:$T$269, $G419), 'DATA ASIA'!$T$213:$T$269, 0)), INDEX('DATA ASIA'!$S$213:$S$269, MATCH(LARGE('DATA ASIA'!$V$213:$V$269, $G419), 'DATA ASIA'!$V$213:$V$269, 0))))</f>
        <v>JD</v>
      </c>
      <c r="J387" s="140" t="str">
        <f>CHOOSE($AP$7, CHOOSE($AP$5, INDEX('DATA ASIA'!$B$271:$B$300, MATCH(LARGE('DATA ASIA'!$C$271:$C$300, $G404), 'DATA ASIA'!$C$271:$C$300, 0)), INDEX('DATA ASIA'!$B$271:$B$300, MATCH(LARGE('DATA ASIA'!$E$271:$E$300, $G404), 'DATA ASIA'!$E$271:$E$3002, 0))), CHOOSE($AP$5, INDEX('DATA ASIA'!$S$271:$S$300, MATCH(LARGE('DATA ASIA'!$T$271:$T$300, $G419), 'DATA ASIA'!$T$271:$T$300, 0)), INDEX('DATA ASIA'!$S$271:$S$300, MATCH(LARGE('DATA ASIA'!$V$271:$V$300, $G419), 'DATA ASIA'!$V$271:$V$300, 0))))</f>
        <v>GC</v>
      </c>
      <c r="K387" s="140" t="str">
        <f>CHOOSE($AP$7, CHOOSE($AP$5, INDEX('DATA ASIA'!$B$302:$B$391, MATCH(LARGE('DATA ASIA'!$C$302:$C$391, $G404), 'DATA ASIA'!$C$302:$C$391, 0)), INDEX('DATA ASIA'!$B$302:$B$391, MATCH(LARGE('DATA ASIA'!$E$302:$E$391, $G404), 'DATA ASIA'!$E$302:$E$391, 0))), CHOOSE($AP$5, INDEX('DATA ASIA'!$S$302:$S$391, MATCH(LARGE('DATA ASIA'!$T$302:$T$391, $G419), 'DATA ASIA'!$T$302:$T$391, 0)), INDEX('DATA ASIA'!$S$302:$S$391, MATCH(LARGE('DATA ASIA'!$V$302:$V$391, $G419), 'DATA ASIA'!$V$302:$V$391, 0))))</f>
        <v>GW</v>
      </c>
      <c r="L387" s="140" t="str">
        <f>CHOOSE($AP$7, CHOOSE($AP$5, INDEX('DATA ASIA'!$B$393:$B$417, MATCH(LARGE('DATA ASIA'!$C$393:$C$417, $G404), 'DATA ASIA'!$C$393:$C$417, 0)), INDEX('DATA ASIA'!$B$393:$B$417, MATCH(LARGE('DATA ASIA'!$E$393:$E$417, $G404), 'DATA ASIA'!$E$393:$E$417, 0))), CHOOSE($AP$5, INDEX('DATA ASIA'!$S$393:$S$417, MATCH(LARGE('DATA ASIA'!$T$393:$T$417, $G419), 'DATA ASIA'!$T$393:$T$417, 0)), INDEX('DATA ASIA'!$S$393:$S$417, MATCH(LARGE('DATA ASIA'!$V$393:$V$417, $G419), 'DATA ASIA'!$V$393:$V$4172, 0))))</f>
        <v>AH</v>
      </c>
      <c r="M387" s="140" t="str">
        <f>CHOOSE($AP$7, CHOOSE($AP$5, INDEX('DATA ASIA'!$B$419:$B$445, MATCH(LARGE('DATA ASIA'!$C$419:$C$445, $G404), 'DATA ASIA'!$C$419:$C$445, 0)), INDEX('DATA ASIA'!$B$419:$B$445, MATCH(LARGE('DATA ASIA'!$E$419:$E$445, $G404), 'DATA ASIA'!$E$419:$E$445, 0))), CHOOSE($AP$5, INDEX('DATA ASIA'!$S$441:$S$467, MATCH(LARGE('DATA ASIA'!$T$441:$T$467, $G419), 'DATA ASIA'!$T$441:$T$467, 0)), INDEX('DATA ASIA'!$S$441:$S$467, MATCH(LARGE('DATA ASIA'!$V$441:$V$467, $G419), 'DATA ASIA'!$V$441:$V$467, 0))))</f>
        <v>AB</v>
      </c>
      <c r="N387" s="140" t="str">
        <f>CHOOSE($AP$7, CHOOSE($AP$5, INDEX('DATA ASIA'!$B$447:$B$467, MATCH(LARGE('DATA ASIA'!$C$447:$C$467, $G404), 'DATA ASIA'!$C$447:$C$467, 0)), INDEX('DATA ASIA'!$B$447:$B$467, MATCH(LARGE('DATA ASIA'!$E$447:$E$467, $G404),'DATA ASIA'!$E$447:$E$467, 0))), CHOOSE($AP$5, INDEX('DATA ASIA'!$S$419:$S$439, MATCH(LARGE('DATA ASIA'!$T$419:$T$439, $G419), 'DATA ASIA'!$T$419:$T$439, 0)), INDEX('DATA ASIA'!$S$419:$S$439, MATCH(LARGE('DATA ASIA'!$V$419:$V$439, $G419), 'DATA ASIA'!$V$419:$V$439, 0))))</f>
        <v>HG</v>
      </c>
    </row>
    <row r="388" spans="7:14" x14ac:dyDescent="0.25">
      <c r="G388" s="140">
        <f t="shared" si="14"/>
        <v>6</v>
      </c>
      <c r="H388" s="140" t="str">
        <f>CHOOSE($AP$7, CHOOSE($AP$5, INDEX('DATA ASIA'!$B$194:$B$211, MATCH(LARGE('DATA ASIA'!$C$194:$C$211, $G405), 'DATA ASIA'!$C$194:$C$211, 0)), INDEX('DATA ASIA'!$B$194:$B$211, MATCH(LARGE('DATA ASIA'!$E$194:$E$211, $G405), 'DATA ASIA'!$E$194:$E$211, 0))), CHOOSE($AP$5, INDEX('DATA ASIA'!$S$194:$S$211, MATCH(LARGE('DATA ASIA'!$T$194:$T$211, $G420), 'DATA ASIA'!$T$194:$T$211, 0)), INDEX('DATA ASIA'!$S$194:$S$211, MATCH(LARGE('DATA ASIA'!$V$194:$V$211, $G420), 'DATA ASIA'!$V$194:$V$211, 0))))</f>
        <v>GD</v>
      </c>
      <c r="I388" s="140" t="str">
        <f>CHOOSE($AP$7, CHOOSE($AP$5, INDEX('DATA ASIA'!B218:B274, MATCH(LARGE('DATA ASIA'!$C$213:$C$269, $G405), 'DATA ASIA'!$C$213:$C$269, 0)), INDEX('DATA ASIA'!$B$213:$B$269, MATCH(LARGE('DATA ASIA'!$E$213:$E$269, $G405), 'DATA ASIA'!$E$213:$E$2692, 0))), CHOOSE($AP$5, INDEX('DATA ASIA'!$S$213:$S$269, MATCH(LARGE('DATA ASIA'!$T$213:$T$269, $G420), 'DATA ASIA'!$T$213:$T$269, 0)), INDEX('DATA ASIA'!$S$213:$S$269, MATCH(LARGE('DATA ASIA'!$V$213:$V$269, $G420), 'DATA ASIA'!$V$213:$V$269, 0))))</f>
        <v>CD</v>
      </c>
      <c r="J388" s="140" t="str">
        <f>CHOOSE($AP$7, CHOOSE($AP$5, INDEX('DATA ASIA'!$B$271:$B$300, MATCH(LARGE('DATA ASIA'!$C$271:$C$300, $G405), 'DATA ASIA'!$C$271:$C$300, 0)), INDEX('DATA ASIA'!$B$271:$B$300, MATCH(LARGE('DATA ASIA'!$E$271:$E$300, $G405), 'DATA ASIA'!$E$271:$E$3002, 0))), CHOOSE($AP$5, INDEX('DATA ASIA'!$S$271:$S$300, MATCH(LARGE('DATA ASIA'!$T$271:$T$300, $G420), 'DATA ASIA'!$T$271:$T$300, 0)), INDEX('DATA ASIA'!$S$271:$S$300, MATCH(LARGE('DATA ASIA'!$V$271:$V$300, $G420), 'DATA ASIA'!$V$271:$V$300, 0))))</f>
        <v>AB</v>
      </c>
      <c r="K388" s="140" t="str">
        <f>CHOOSE($AP$7, CHOOSE($AP$5, INDEX('DATA ASIA'!$B$302:$B$391, MATCH(LARGE('DATA ASIA'!$C$302:$C$391, $G405), 'DATA ASIA'!$C$302:$C$391, 0)), INDEX('DATA ASIA'!$B$302:$B$391, MATCH(LARGE('DATA ASIA'!$E$302:$E$391, $G405), 'DATA ASIA'!$E$302:$E$391, 0))), CHOOSE($AP$5, INDEX('DATA ASIA'!$S$302:$S$391, MATCH(LARGE('DATA ASIA'!$T$302:$T$391, $G420), 'DATA ASIA'!$T$302:$T$391, 0)), INDEX('DATA ASIA'!$S$302:$S$391, MATCH(LARGE('DATA ASIA'!$V$302:$V$391, $G420), 'DATA ASIA'!$V$302:$V$391, 0))))</f>
        <v>JE</v>
      </c>
      <c r="L388" s="140" t="str">
        <f>CHOOSE($AP$7, CHOOSE($AP$5, INDEX('DATA ASIA'!$B$393:$B$417, MATCH(LARGE('DATA ASIA'!$C$393:$C$417, $G405), 'DATA ASIA'!$C$393:$C$417, 0)), INDEX('DATA ASIA'!$B$393:$B$417, MATCH(LARGE('DATA ASIA'!$E$393:$E$417, $G405), 'DATA ASIA'!$E$393:$E$417, 0))), CHOOSE($AP$5, INDEX('DATA ASIA'!$S$393:$S$417, MATCH(LARGE('DATA ASIA'!$T$393:$T$417, $G420), 'DATA ASIA'!$T$393:$T$417, 0)), INDEX('DATA ASIA'!$S$393:$S$417, MATCH(LARGE('DATA ASIA'!$V$393:$V$417, $G420), 'DATA ASIA'!$V$393:$V$4172, 0))))</f>
        <v>GB</v>
      </c>
      <c r="M388" s="140" t="str">
        <f>CHOOSE($AP$7, CHOOSE($AP$5, INDEX('DATA ASIA'!$B$419:$B$445, MATCH(LARGE('DATA ASIA'!$C$419:$C$445, $G405), 'DATA ASIA'!$C$419:$C$445, 0)), INDEX('DATA ASIA'!$B$419:$B$445, MATCH(LARGE('DATA ASIA'!$E$419:$E$445, $G405), 'DATA ASIA'!$E$419:$E$445, 0))), CHOOSE($AP$5, INDEX('DATA ASIA'!$S$441:$S$467, MATCH(LARGE('DATA ASIA'!$T$441:$T$467, $G420), 'DATA ASIA'!$T$441:$T$467, 0)), INDEX('DATA ASIA'!$S$441:$S$467, MATCH(LARGE('DATA ASIA'!$V$441:$V$467, $G420), 'DATA ASIA'!$V$441:$V$467, 0))))</f>
        <v>HD</v>
      </c>
      <c r="N388" s="140" t="str">
        <f>CHOOSE($AP$7, CHOOSE($AP$5, INDEX('DATA ASIA'!$B$447:$B$467, MATCH(LARGE('DATA ASIA'!$C$447:$C$467, $G405), 'DATA ASIA'!$C$447:$C$467, 0)), INDEX('DATA ASIA'!$B$447:$B$467, MATCH(LARGE('DATA ASIA'!$E$447:$E$467, $G405),'DATA ASIA'!$E$447:$E$467, 0))), CHOOSE($AP$5, INDEX('DATA ASIA'!$S$419:$S$439, MATCH(LARGE('DATA ASIA'!$T$419:$T$439, $G420), 'DATA ASIA'!$T$419:$T$439, 0)), INDEX('DATA ASIA'!$S$419:$S$439, MATCH(LARGE('DATA ASIA'!$V$419:$V$439, $G420), 'DATA ASIA'!$V$419:$V$439, 0))))</f>
        <v>AD</v>
      </c>
    </row>
    <row r="389" spans="7:14" x14ac:dyDescent="0.25">
      <c r="G389" s="140">
        <f t="shared" si="14"/>
        <v>7</v>
      </c>
      <c r="H389" s="140" t="str">
        <f>CHOOSE($AP$7, CHOOSE($AP$5, INDEX('DATA ASIA'!$B$194:$B$211, MATCH(LARGE('DATA ASIA'!$C$194:$C$211, $G406), 'DATA ASIA'!$C$194:$C$211, 0)), INDEX('DATA ASIA'!$B$194:$B$211, MATCH(LARGE('DATA ASIA'!$E$194:$E$211, $G406), 'DATA ASIA'!$E$194:$E$211, 0))), CHOOSE($AP$5, INDEX('DATA ASIA'!$S$194:$S$211, MATCH(LARGE('DATA ASIA'!$T$194:$T$211, $G421), 'DATA ASIA'!$T$194:$T$211, 0)), INDEX('DATA ASIA'!$S$194:$S$211, MATCH(LARGE('DATA ASIA'!$V$194:$V$211, $G421), 'DATA ASIA'!$V$194:$V$211, 0))))</f>
        <v>GC</v>
      </c>
      <c r="I389" s="140" t="str">
        <f>CHOOSE($AP$7, CHOOSE($AP$5, INDEX('DATA ASIA'!B219:B275, MATCH(LARGE('DATA ASIA'!$C$213:$C$269, $G406), 'DATA ASIA'!$C$213:$C$269, 0)), INDEX('DATA ASIA'!$B$213:$B$269, MATCH(LARGE('DATA ASIA'!$E$213:$E$269, $G406), 'DATA ASIA'!$E$213:$E$2692, 0))), CHOOSE($AP$5, INDEX('DATA ASIA'!$S$213:$S$269, MATCH(LARGE('DATA ASIA'!$T$213:$T$269, $G421), 'DATA ASIA'!$T$213:$T$269, 0)), INDEX('DATA ASIA'!$S$213:$S$269, MATCH(LARGE('DATA ASIA'!$V$213:$V$269, $G421), 'DATA ASIA'!$V$213:$V$269, 0))))</f>
        <v>AE</v>
      </c>
      <c r="J389" s="140" t="str">
        <f>CHOOSE($AP$7, CHOOSE($AP$5, INDEX('DATA ASIA'!$B$271:$B$300, MATCH(LARGE('DATA ASIA'!$C$271:$C$300, $G406), 'DATA ASIA'!$C$271:$C$300, 0)), INDEX('DATA ASIA'!$B$271:$B$300, MATCH(LARGE('DATA ASIA'!$E$271:$E$300, $G406), 'DATA ASIA'!$E$271:$E$3002, 0))), CHOOSE($AP$5, INDEX('DATA ASIA'!$S$271:$S$300, MATCH(LARGE('DATA ASIA'!$T$271:$T$300, $G421), 'DATA ASIA'!$T$271:$T$300, 0)), INDEX('DATA ASIA'!$S$271:$S$300, MATCH(LARGE('DATA ASIA'!$V$271:$V$300, $G421), 'DATA ASIA'!$V$271:$V$300, 0))))</f>
        <v>KC</v>
      </c>
      <c r="K389" s="140" t="str">
        <f>CHOOSE($AP$7, CHOOSE($AP$5, INDEX('DATA ASIA'!$B$302:$B$391, MATCH(LARGE('DATA ASIA'!$C$302:$C$391, $G406), 'DATA ASIA'!$C$302:$C$391, 0)), INDEX('DATA ASIA'!$B$302:$B$391, MATCH(LARGE('DATA ASIA'!$E$302:$E$391, $G406), 'DATA ASIA'!$E$302:$E$391, 0))), CHOOSE($AP$5, INDEX('DATA ASIA'!$S$302:$S$391, MATCH(LARGE('DATA ASIA'!$T$302:$T$391, $G421), 'DATA ASIA'!$T$302:$T$391, 0)), INDEX('DATA ASIA'!$S$302:$S$391, MATCH(LARGE('DATA ASIA'!$V$302:$V$391, $G421), 'DATA ASIA'!$V$302:$V$391, 0))))</f>
        <v>JG</v>
      </c>
      <c r="L389" s="140" t="str">
        <f>CHOOSE($AP$7, CHOOSE($AP$5, INDEX('DATA ASIA'!$B$393:$B$417, MATCH(LARGE('DATA ASIA'!$C$393:$C$417, $G406), 'DATA ASIA'!$C$393:$C$417, 0)), INDEX('DATA ASIA'!$B$393:$B$417, MATCH(LARGE('DATA ASIA'!$E$393:$E$417, $G406), 'DATA ASIA'!$E$393:$E$417, 0))), CHOOSE($AP$5, INDEX('DATA ASIA'!$S$393:$S$417, MATCH(LARGE('DATA ASIA'!$T$393:$T$417, $G421), 'DATA ASIA'!$T$393:$T$417, 0)), INDEX('DATA ASIA'!$S$393:$S$417, MATCH(LARGE('DATA ASIA'!$V$393:$V$417, $G421), 'DATA ASIA'!$V$393:$V$4172, 0))))</f>
        <v>HG</v>
      </c>
      <c r="M389" s="140" t="str">
        <f>CHOOSE($AP$7, CHOOSE($AP$5, INDEX('DATA ASIA'!$B$419:$B$445, MATCH(LARGE('DATA ASIA'!$C$419:$C$445, $G406), 'DATA ASIA'!$C$419:$C$445, 0)), INDEX('DATA ASIA'!$B$419:$B$445, MATCH(LARGE('DATA ASIA'!$E$419:$E$445, $G406), 'DATA ASIA'!$E$419:$E$445, 0))), CHOOSE($AP$5, INDEX('DATA ASIA'!$S$441:$S$467, MATCH(LARGE('DATA ASIA'!$T$441:$T$467, $G421), 'DATA ASIA'!$T$441:$T$467, 0)), INDEX('DATA ASIA'!$S$441:$S$467, MATCH(LARGE('DATA ASIA'!$V$441:$V$467, $G421), 'DATA ASIA'!$V$441:$V$467, 0))))</f>
        <v>JA</v>
      </c>
      <c r="N389" s="140" t="str">
        <f>CHOOSE($AP$7, CHOOSE($AP$5, INDEX('DATA ASIA'!$B$447:$B$467, MATCH(LARGE('DATA ASIA'!$C$447:$C$467, $G406), 'DATA ASIA'!$C$447:$C$467, 0)), INDEX('DATA ASIA'!$B$447:$B$467, MATCH(LARGE('DATA ASIA'!$E$447:$E$467, $G406),'DATA ASIA'!$E$447:$E$467, 0))), CHOOSE($AP$5, INDEX('DATA ASIA'!$S$419:$S$439, MATCH(LARGE('DATA ASIA'!$T$419:$T$439, $G421), 'DATA ASIA'!$T$419:$T$439, 0)), INDEX('DATA ASIA'!$S$419:$S$439, MATCH(LARGE('DATA ASIA'!$V$419:$V$439, $G421), 'DATA ASIA'!$V$419:$V$439, 0))))</f>
        <v>KB</v>
      </c>
    </row>
    <row r="390" spans="7:14" x14ac:dyDescent="0.25">
      <c r="G390" s="140">
        <f t="shared" si="14"/>
        <v>8</v>
      </c>
      <c r="H390" s="140" t="str">
        <f>CHOOSE($AP$7, CHOOSE($AP$5, INDEX('DATA ASIA'!$B$194:$B$211, MATCH(LARGE('DATA ASIA'!$C$194:$C$211, $G407), 'DATA ASIA'!$C$194:$C$211, 0)), INDEX('DATA ASIA'!$B$194:$B$211, MATCH(LARGE('DATA ASIA'!$E$194:$E$211, $G407), 'DATA ASIA'!$E$194:$E$211, 0))), CHOOSE($AP$5, INDEX('DATA ASIA'!$S$194:$S$211, MATCH(LARGE('DATA ASIA'!$T$194:$T$211, $G422), 'DATA ASIA'!$T$194:$T$211, 0)), INDEX('DATA ASIA'!$S$194:$S$211, MATCH(LARGE('DATA ASIA'!$V$194:$V$211, $G422), 'DATA ASIA'!$V$194:$V$211, 0))))</f>
        <v>AH</v>
      </c>
      <c r="I390" s="140" t="str">
        <f>CHOOSE($AP$7, CHOOSE($AP$5, INDEX('DATA ASIA'!B220:B276, MATCH(LARGE('DATA ASIA'!$C$213:$C$269, $G407), 'DATA ASIA'!$C$213:$C$269, 0)), INDEX('DATA ASIA'!$B$213:$B$269, MATCH(LARGE('DATA ASIA'!$E$213:$E$269, $G407), 'DATA ASIA'!$E$213:$E$2692, 0))), CHOOSE($AP$5, INDEX('DATA ASIA'!$S$213:$S$269, MATCH(LARGE('DATA ASIA'!$T$213:$T$269, $G422), 'DATA ASIA'!$T$213:$T$269, 0)), INDEX('DATA ASIA'!$S$213:$S$269, MATCH(LARGE('DATA ASIA'!$V$213:$V$269, $G422), 'DATA ASIA'!$V$213:$V$269, 0))))</f>
        <v>JF</v>
      </c>
      <c r="J390" s="140" t="str">
        <f>CHOOSE($AP$7, CHOOSE($AP$5, INDEX('DATA ASIA'!$B$271:$B$300, MATCH(LARGE('DATA ASIA'!$C$271:$C$300, $G407), 'DATA ASIA'!$C$271:$C$300, 0)), INDEX('DATA ASIA'!$B$271:$B$300, MATCH(LARGE('DATA ASIA'!$E$271:$E$300, $G407), 'DATA ASIA'!$E$271:$E$3002, 0))), CHOOSE($AP$5, INDEX('DATA ASIA'!$S$271:$S$300, MATCH(LARGE('DATA ASIA'!$T$271:$T$300, $G422), 'DATA ASIA'!$T$271:$T$300, 0)), INDEX('DATA ASIA'!$S$271:$S$300, MATCH(LARGE('DATA ASIA'!$V$271:$V$300, $G422), 'DATA ASIA'!$V$271:$V$300, 0))))</f>
        <v>CD</v>
      </c>
      <c r="K390" s="140" t="str">
        <f>CHOOSE($AP$7, CHOOSE($AP$5, INDEX('DATA ASIA'!$B$302:$B$391, MATCH(LARGE('DATA ASIA'!$C$302:$C$391, $G407), 'DATA ASIA'!$C$302:$C$391, 0)), INDEX('DATA ASIA'!$B$302:$B$391, MATCH(LARGE('DATA ASIA'!$E$302:$E$391, $G407), 'DATA ASIA'!$E$302:$E$391, 0))), CHOOSE($AP$5, INDEX('DATA ASIA'!$S$302:$S$391, MATCH(LARGE('DATA ASIA'!$T$302:$T$391, $G422), 'DATA ASIA'!$T$302:$T$391, 0)), INDEX('DATA ASIA'!$S$302:$S$391, MATCH(LARGE('DATA ASIA'!$V$302:$V$391, $G422), 'DATA ASIA'!$V$302:$V$391, 0))))</f>
        <v>HD</v>
      </c>
      <c r="L390" s="140" t="str">
        <f>CHOOSE($AP$7, CHOOSE($AP$5, INDEX('DATA ASIA'!$B$393:$B$417, MATCH(LARGE('DATA ASIA'!$C$393:$C$417, $G407), 'DATA ASIA'!$C$393:$C$417, 0)), INDEX('DATA ASIA'!$B$393:$B$417, MATCH(LARGE('DATA ASIA'!$E$393:$E$417, $G407), 'DATA ASIA'!$E$393:$E$417, 0))), CHOOSE($AP$5, INDEX('DATA ASIA'!$S$393:$S$417, MATCH(LARGE('DATA ASIA'!$T$393:$T$417, $G422), 'DATA ASIA'!$T$393:$T$417, 0)), INDEX('DATA ASIA'!$S$393:$S$417, MATCH(LARGE('DATA ASIA'!$V$393:$V$417, $G422), 'DATA ASIA'!$V$393:$V$4172, 0))))</f>
        <v>KG</v>
      </c>
      <c r="M390" s="140" t="str">
        <f>CHOOSE($AP$7, CHOOSE($AP$5, INDEX('DATA ASIA'!$B$419:$B$445, MATCH(LARGE('DATA ASIA'!$C$419:$C$445, $G407), 'DATA ASIA'!$C$419:$C$445, 0)), INDEX('DATA ASIA'!$B$419:$B$445, MATCH(LARGE('DATA ASIA'!$E$419:$E$445, $G407), 'DATA ASIA'!$E$419:$E$445, 0))), CHOOSE($AP$5, INDEX('DATA ASIA'!$S$441:$S$467, MATCH(LARGE('DATA ASIA'!$T$441:$T$467, $G422), 'DATA ASIA'!$T$441:$T$467, 0)), INDEX('DATA ASIA'!$S$441:$S$467, MATCH(LARGE('DATA ASIA'!$V$441:$V$467, $G422), 'DATA ASIA'!$V$441:$V$467, 0))))</f>
        <v>AC</v>
      </c>
      <c r="N390" s="140" t="str">
        <f>CHOOSE($AP$7, CHOOSE($AP$5, INDEX('DATA ASIA'!$B$447:$B$467, MATCH(LARGE('DATA ASIA'!$C$447:$C$467, $G407), 'DATA ASIA'!$C$447:$C$467, 0)), INDEX('DATA ASIA'!$B$447:$B$467, MATCH(LARGE('DATA ASIA'!$E$447:$E$467, $G407),'DATA ASIA'!$E$447:$E$467, 0))), CHOOSE($AP$5, INDEX('DATA ASIA'!$S$419:$S$439, MATCH(LARGE('DATA ASIA'!$T$419:$T$439, $G422), 'DATA ASIA'!$T$419:$T$439, 0)), INDEX('DATA ASIA'!$S$419:$S$439, MATCH(LARGE('DATA ASIA'!$V$419:$V$439, $G422), 'DATA ASIA'!$V$419:$V$439, 0))))</f>
        <v>GC</v>
      </c>
    </row>
    <row r="391" spans="7:14" x14ac:dyDescent="0.25">
      <c r="G391" s="140">
        <f t="shared" si="14"/>
        <v>9</v>
      </c>
      <c r="H391" s="140" t="str">
        <f>CHOOSE($AP$7, CHOOSE($AP$5, INDEX('DATA ASIA'!$B$194:$B$211, MATCH(LARGE('DATA ASIA'!$C$194:$C$211, $G408), 'DATA ASIA'!$C$194:$C$211, 0)), INDEX('DATA ASIA'!$B$194:$B$211, MATCH(LARGE('DATA ASIA'!$E$194:$E$211, $G408), 'DATA ASIA'!$E$194:$E$211, 0))), CHOOSE($AP$5, INDEX('DATA ASIA'!$S$194:$S$211, MATCH(LARGE('DATA ASIA'!$T$194:$T$211, $G423), 'DATA ASIA'!$T$194:$T$211, 0)), INDEX('DATA ASIA'!$S$194:$S$211, MATCH(LARGE('DATA ASIA'!$V$194:$V$211, $G423), 'DATA ASIA'!$V$194:$V$211, 0))))</f>
        <v>HD</v>
      </c>
      <c r="I391" s="140" t="str">
        <f>CHOOSE($AP$7, CHOOSE($AP$5, INDEX('DATA ASIA'!B221:B277, MATCH(LARGE('DATA ASIA'!$C$213:$C$269, $G408), 'DATA ASIA'!$C$213:$C$269, 0)), INDEX('DATA ASIA'!$B$213:$B$269, MATCH(LARGE('DATA ASIA'!$E$213:$E$269, $G408), 'DATA ASIA'!$E$213:$E$2692, 0))), CHOOSE($AP$5, INDEX('DATA ASIA'!$S$213:$S$269, MATCH(LARGE('DATA ASIA'!$T$213:$T$269, $G423), 'DATA ASIA'!$T$213:$T$269, 0)), INDEX('DATA ASIA'!$S$213:$S$269, MATCH(LARGE('DATA ASIA'!$V$213:$V$269, $G423), 'DATA ASIA'!$V$213:$V$269, 0))))</f>
        <v>AB</v>
      </c>
      <c r="J391" s="140" t="str">
        <f>CHOOSE($AP$7, CHOOSE($AP$5, INDEX('DATA ASIA'!$B$271:$B$300, MATCH(LARGE('DATA ASIA'!$C$271:$C$300, $G408), 'DATA ASIA'!$C$271:$C$300, 0)), INDEX('DATA ASIA'!$B$271:$B$300, MATCH(LARGE('DATA ASIA'!$E$271:$E$300, $G408), 'DATA ASIA'!$E$271:$E$3002, 0))), CHOOSE($AP$5, INDEX('DATA ASIA'!$S$271:$S$300, MATCH(LARGE('DATA ASIA'!$T$271:$T$300, $G423), 'DATA ASIA'!$T$271:$T$300, 0)), INDEX('DATA ASIA'!$S$271:$S$300, MATCH(LARGE('DATA ASIA'!$V$271:$V$300, $G423), 'DATA ASIA'!$V$271:$V$300, 0))))</f>
        <v>GG</v>
      </c>
      <c r="K391" s="140" t="str">
        <f>CHOOSE($AP$7, CHOOSE($AP$5, INDEX('DATA ASIA'!$B$302:$B$391, MATCH(LARGE('DATA ASIA'!$C$302:$C$391, $G408), 'DATA ASIA'!$C$302:$C$391, 0)), INDEX('DATA ASIA'!$B$302:$B$391, MATCH(LARGE('DATA ASIA'!$E$302:$E$391, $G408), 'DATA ASIA'!$E$302:$E$391, 0))), CHOOSE($AP$5, INDEX('DATA ASIA'!$S$302:$S$391, MATCH(LARGE('DATA ASIA'!$T$302:$T$391, $G423), 'DATA ASIA'!$T$302:$T$391, 0)), INDEX('DATA ASIA'!$S$302:$S$391, MATCH(LARGE('DATA ASIA'!$V$302:$V$391, $G423), 'DATA ASIA'!$V$302:$V$391, 0))))</f>
        <v>JG</v>
      </c>
      <c r="L391" s="140" t="str">
        <f>CHOOSE($AP$7, CHOOSE($AP$5, INDEX('DATA ASIA'!$B$393:$B$417, MATCH(LARGE('DATA ASIA'!$C$393:$C$417, $G408), 'DATA ASIA'!$C$393:$C$417, 0)), INDEX('DATA ASIA'!$B$393:$B$417, MATCH(LARGE('DATA ASIA'!$E$393:$E$417, $G408), 'DATA ASIA'!$E$393:$E$417, 0))), CHOOSE($AP$5, INDEX('DATA ASIA'!$S$393:$S$417, MATCH(LARGE('DATA ASIA'!$T$393:$T$417, $G423), 'DATA ASIA'!$T$393:$T$417, 0)), INDEX('DATA ASIA'!$S$393:$S$417, MATCH(LARGE('DATA ASIA'!$V$393:$V$417, $G423), 'DATA ASIA'!$V$393:$V$4172, 0))))</f>
        <v>GJ</v>
      </c>
      <c r="M391" s="140" t="str">
        <f>CHOOSE($AP$7, CHOOSE($AP$5, INDEX('DATA ASIA'!$B$419:$B$445, MATCH(LARGE('DATA ASIA'!$C$419:$C$445, $G408), 'DATA ASIA'!$C$419:$C$445, 0)), INDEX('DATA ASIA'!$B$419:$B$445, MATCH(LARGE('DATA ASIA'!$E$419:$E$445, $G408), 'DATA ASIA'!$E$419:$E$445, 0))), CHOOSE($AP$5, INDEX('DATA ASIA'!$S$441:$S$467, MATCH(LARGE('DATA ASIA'!$T$441:$T$467, $G423), 'DATA ASIA'!$T$441:$T$467, 0)), INDEX('DATA ASIA'!$S$441:$S$467, MATCH(LARGE('DATA ASIA'!$V$441:$V$467, $G423), 'DATA ASIA'!$V$441:$V$467, 0))))</f>
        <v>JI</v>
      </c>
      <c r="N391" s="140" t="str">
        <f>CHOOSE($AP$7, CHOOSE($AP$5, INDEX('DATA ASIA'!$B$447:$B$467, MATCH(LARGE('DATA ASIA'!$C$447:$C$467, $G408), 'DATA ASIA'!$C$447:$C$467, 0)), INDEX('DATA ASIA'!$B$447:$B$467, MATCH(LARGE('DATA ASIA'!$E$447:$E$467, $G408),'DATA ASIA'!$E$447:$E$467, 0))), CHOOSE($AP$5, INDEX('DATA ASIA'!$S$419:$S$439, MATCH(LARGE('DATA ASIA'!$T$419:$T$439, $G423), 'DATA ASIA'!$T$419:$T$439, 0)), INDEX('DATA ASIA'!$S$419:$S$439, MATCH(LARGE('DATA ASIA'!$V$419:$V$439, $G423), 'DATA ASIA'!$V$419:$V$439, 0))))</f>
        <v>LD</v>
      </c>
    </row>
    <row r="392" spans="7:14" x14ac:dyDescent="0.25">
      <c r="G392" s="140">
        <f t="shared" si="14"/>
        <v>10</v>
      </c>
      <c r="H392" s="140" t="str">
        <f>CHOOSE($AP$7, CHOOSE($AP$5, INDEX('DATA ASIA'!$B$194:$B$211, MATCH(LARGE('DATA ASIA'!$C$194:$C$211, $G409), 'DATA ASIA'!$C$194:$C$211, 0)), INDEX('DATA ASIA'!$B$194:$B$211, MATCH(LARGE('DATA ASIA'!$E$194:$E$211, $G409), 'DATA ASIA'!$E$194:$E$211, 0))), CHOOSE($AP$5, INDEX('DATA ASIA'!$S$194:$S$211, MATCH(LARGE('DATA ASIA'!$T$194:$T$211, $G424), 'DATA ASIA'!$T$194:$T$211, 0)), INDEX('DATA ASIA'!$S$194:$S$211, MATCH(LARGE('DATA ASIA'!$V$194:$V$211, $G424), 'DATA ASIA'!$V$194:$V$211, 0))))</f>
        <v>CD</v>
      </c>
      <c r="I392" s="140" t="str">
        <f>CHOOSE($AP$7, CHOOSE($AP$5, INDEX('DATA ASIA'!B222:B278, MATCH(LARGE('DATA ASIA'!$C$213:$C$269, $G409), 'DATA ASIA'!$C$213:$C$269, 0)), INDEX('DATA ASIA'!$B$213:$B$269, MATCH(LARGE('DATA ASIA'!$E$213:$E$269, $G409), 'DATA ASIA'!$E$213:$E$2692, 0))), CHOOSE($AP$5, INDEX('DATA ASIA'!$S$213:$S$269, MATCH(LARGE('DATA ASIA'!$T$213:$T$269, $G424), 'DATA ASIA'!$T$213:$T$269, 0)), INDEX('DATA ASIA'!$S$213:$S$269, MATCH(LARGE('DATA ASIA'!$V$213:$V$269, $G424), 'DATA ASIA'!$V$213:$V$269, 0))))</f>
        <v>HD</v>
      </c>
      <c r="J392" s="140" t="str">
        <f>CHOOSE($AP$7, CHOOSE($AP$5, INDEX('DATA ASIA'!$B$271:$B$300, MATCH(LARGE('DATA ASIA'!$C$271:$C$300, $G409), 'DATA ASIA'!$C$271:$C$300, 0)), INDEX('DATA ASIA'!$B$271:$B$300, MATCH(LARGE('DATA ASIA'!$E$271:$E$300, $G409), 'DATA ASIA'!$E$271:$E$3002, 0))), CHOOSE($AP$5, INDEX('DATA ASIA'!$S$271:$S$300, MATCH(LARGE('DATA ASIA'!$T$271:$T$300, $G424), 'DATA ASIA'!$T$271:$T$300, 0)), INDEX('DATA ASIA'!$S$271:$S$300, MATCH(LARGE('DATA ASIA'!$V$271:$V$300, $G424), 'DATA ASIA'!$V$271:$V$300, 0))))</f>
        <v>AE</v>
      </c>
      <c r="K392" s="140" t="str">
        <f>CHOOSE($AP$7, CHOOSE($AP$5, INDEX('DATA ASIA'!$B$302:$B$391, MATCH(LARGE('DATA ASIA'!$C$302:$C$391, $G409), 'DATA ASIA'!$C$302:$C$391, 0)), INDEX('DATA ASIA'!$B$302:$B$391, MATCH(LARGE('DATA ASIA'!$E$302:$E$391, $G409), 'DATA ASIA'!$E$302:$E$391, 0))), CHOOSE($AP$5, INDEX('DATA ASIA'!$S$302:$S$391, MATCH(LARGE('DATA ASIA'!$T$302:$T$391, $G424), 'DATA ASIA'!$T$302:$T$391, 0)), INDEX('DATA ASIA'!$S$302:$S$391, MATCH(LARGE('DATA ASIA'!$V$302:$V$391, $G424), 'DATA ASIA'!$V$302:$V$391, 0))))</f>
        <v>CD</v>
      </c>
      <c r="L392" s="140" t="str">
        <f>CHOOSE($AP$7, CHOOSE($AP$5, INDEX('DATA ASIA'!$B$393:$B$417, MATCH(LARGE('DATA ASIA'!$C$393:$C$417, $G409), 'DATA ASIA'!$C$393:$C$417, 0)), INDEX('DATA ASIA'!$B$393:$B$417, MATCH(LARGE('DATA ASIA'!$E$393:$E$417, $G409), 'DATA ASIA'!$E$393:$E$417, 0))), CHOOSE($AP$5, INDEX('DATA ASIA'!$S$393:$S$417, MATCH(LARGE('DATA ASIA'!$T$393:$T$417, $G424), 'DATA ASIA'!$T$393:$T$417, 0)), INDEX('DATA ASIA'!$S$393:$S$417, MATCH(LARGE('DATA ASIA'!$V$393:$V$417, $G424), 'DATA ASIA'!$V$393:$V$4172, 0))))</f>
        <v>AE</v>
      </c>
      <c r="M392" s="140" t="str">
        <f>CHOOSE($AP$7, CHOOSE($AP$5, INDEX('DATA ASIA'!$B$419:$B$445, MATCH(LARGE('DATA ASIA'!$C$419:$C$445, $G409), 'DATA ASIA'!$C$419:$C$445, 0)), INDEX('DATA ASIA'!$B$419:$B$445, MATCH(LARGE('DATA ASIA'!$E$419:$E$445, $G409), 'DATA ASIA'!$E$419:$E$445, 0))), CHOOSE($AP$5, INDEX('DATA ASIA'!$S$441:$S$467, MATCH(LARGE('DATA ASIA'!$T$441:$T$467, $G424), 'DATA ASIA'!$T$441:$T$467, 0)), INDEX('DATA ASIA'!$S$441:$S$467, MATCH(LARGE('DATA ASIA'!$V$441:$V$467, $G424), 'DATA ASIA'!$V$441:$V$467, 0))))</f>
        <v>CD</v>
      </c>
      <c r="N392" s="140" t="str">
        <f>CHOOSE($AP$7, CHOOSE($AP$5, INDEX('DATA ASIA'!$B$447:$B$467, MATCH(LARGE('DATA ASIA'!$C$447:$C$467, $G409), 'DATA ASIA'!$C$447:$C$467, 0)), INDEX('DATA ASIA'!$B$447:$B$467, MATCH(LARGE('DATA ASIA'!$E$447:$E$467, $G409),'DATA ASIA'!$E$447:$E$467, 0))), CHOOSE($AP$5, INDEX('DATA ASIA'!$S$419:$S$439, MATCH(LARGE('DATA ASIA'!$T$419:$T$439, $G424), 'DATA ASIA'!$T$419:$T$439, 0)), INDEX('DATA ASIA'!$S$419:$S$439, MATCH(LARGE('DATA ASIA'!$V$419:$V$439, $G424), 'DATA ASIA'!$V$419:$V$439, 0))))</f>
        <v>AC</v>
      </c>
    </row>
    <row r="398" spans="7:14" x14ac:dyDescent="0.25">
      <c r="H398" s="186" t="s">
        <v>599</v>
      </c>
      <c r="I398" s="152"/>
      <c r="J398" s="152"/>
      <c r="K398" s="152"/>
      <c r="L398" s="152"/>
      <c r="M398" s="152"/>
      <c r="N398" s="152"/>
    </row>
    <row r="399" spans="7:14" x14ac:dyDescent="0.25">
      <c r="H399" s="220" t="s">
        <v>576</v>
      </c>
      <c r="I399" s="220" t="s">
        <v>577</v>
      </c>
      <c r="J399" s="220" t="s">
        <v>578</v>
      </c>
      <c r="K399" s="220" t="s">
        <v>579</v>
      </c>
      <c r="L399" s="220" t="s">
        <v>580</v>
      </c>
      <c r="M399" s="220" t="s">
        <v>581</v>
      </c>
      <c r="N399" s="220" t="s">
        <v>582</v>
      </c>
    </row>
    <row r="400" spans="7:14" x14ac:dyDescent="0.25">
      <c r="G400" s="140">
        <f>ROW($A1)</f>
        <v>1</v>
      </c>
      <c r="H400" s="140" t="str">
        <f>CHOOSE($AP$5, INDEX('DATA ASIA'!$B$194:$B$211, MATCH(LARGE('DATA ASIA'!$C$194:$C$211, $G400), 'DATA ASIA'!$C$194:$C$211, 0)), INDEX('DATA ASIA'!$B$194:$B$211, MATCH(LARGE('DATA ASIA'!$E$194:$E$211, $G400), 'DATA ASIA'!$E$194:$E$211, 0)))</f>
        <v>GB</v>
      </c>
      <c r="I400" s="140" t="str">
        <f>CHOOSE($AP$5, INDEX('DATA ASIA'!B213:B269, MATCH(LARGE('DATA ASIA'!$C$213:$C$269, $G400), 'DATA ASIA'!$C$213:$C$269, 0)), INDEX('DATA ASIA'!$B$213:$B$269, MATCH(LARGE('DATA ASIA'!$E$213:$E$269, $G400), 'DATA ASIA'!$E$213:$E$2692, 0)))</f>
        <v>GD</v>
      </c>
      <c r="J400" s="140" t="str">
        <f>CHOOSE($AP$5, INDEX('DATA ASIA'!$B$271:$B$300, MATCH(LARGE('DATA ASIA'!$C$271:$C$300, $G400), 'DATA ASIA'!$C$271:$C$300, 0)), INDEX('DATA ASIA'!$B$271:$B$300, MATCH(LARGE('DATA ASIA'!$E$271:$E$300, $G400), 'DATA ASIA'!$E$271:$E$3002, 0)))</f>
        <v>HG</v>
      </c>
      <c r="K400" s="140" t="str">
        <f>CHOOSE($AP$5, INDEX('DATA ASIA'!$B$302:$B$391, MATCH(LARGE('DATA ASIA'!$C$302:$C$391, $G400), 'DATA ASIA'!$C$302:$C$391, 0)), INDEX('DATA ASIA'!$B$302:$B$391, MATCH(LARGE('DATA ASIA'!$E$302:$E$391, $G400), 'DATA ASIA'!$E$302:$E$391, 0)))</f>
        <v>JB</v>
      </c>
      <c r="L400" s="140" t="str">
        <f>CHOOSE($AP$5, INDEX('DATA ASIA'!$B$393:$B$417, MATCH(LARGE('DATA ASIA'!$C$393:$C$417, $G400), 'DATA ASIA'!$C$393:$C$417, 0)), INDEX('DATA ASIA'!$B$393:$B$417, MATCH(LARGE('DATA ASIA'!$E$393:$E$417, $G400), 'DATA ASIA'!$E$393:$E$417, 0)))</f>
        <v>JA</v>
      </c>
      <c r="M400" s="140" t="str">
        <f>CHOOSE($AP$5, INDEX('DATA ASIA'!$B$419:$B$445, MATCH(LARGE('DATA ASIA'!$C$419:$C$445, $G400), 'DATA ASIA'!$C$419:$C$445, 0)), INDEX('DATA ASIA'!$B$419:$B$445, MATCH(LARGE('DATA ASIA'!$E$419:$E$445, $G400), 'DATA ASIA'!$E$419:$E$445, 0)))</f>
        <v>HG</v>
      </c>
      <c r="N400" s="140" t="str">
        <f>CHOOSE($AP$5, INDEX('DATA ASIA'!$B$447:$B$467, MATCH(LARGE('DATA ASIA'!$C$447:$C$467, $G400), 'DATA ASIA'!$C$447:$C$467, 0)), INDEX('DATA ASIA'!$B$447:$B$467, MATCH(LARGE('DATA ASIA'!$E$447:$E$467, $G400),'DATA ASIA'!$E$447:$E$467, 0)))</f>
        <v>AB</v>
      </c>
    </row>
    <row r="401" spans="7:14" x14ac:dyDescent="0.25">
      <c r="G401" s="140">
        <f t="shared" ref="G401:G409" si="15">ROW($A2)</f>
        <v>2</v>
      </c>
      <c r="H401" s="140" t="str">
        <f>CHOOSE($AP$5, INDEX('DATA ASIA'!$B$194:$B$211, MATCH(LARGE('DATA ASIA'!$C$194:$C$211, $G401), 'DATA ASIA'!$C$194:$C$211, 0)), INDEX('DATA ASIA'!$B$194:$B$211, MATCH(LARGE('DATA ASIA'!$E$194:$E$211, $G401), 'DATA ASIA'!$E$194:$E$211, 0)))</f>
        <v>AB</v>
      </c>
      <c r="I401" s="140" t="str">
        <f>CHOOSE($AP$5, INDEX('DATA ASIA'!B214:B270, MATCH(LARGE('DATA ASIA'!$C$213:$C$269, $G401), 'DATA ASIA'!$C$213:$C$269, 0)), INDEX('DATA ASIA'!$B$213:$B$269, MATCH(LARGE('DATA ASIA'!$E$213:$E$269, $G401), 'DATA ASIA'!$E$213:$E$2692, 0)))</f>
        <v>HG</v>
      </c>
      <c r="J401" s="140" t="str">
        <f>CHOOSE($AP$5, INDEX('DATA ASIA'!$B$271:$B$300, MATCH(LARGE('DATA ASIA'!$C$271:$C$300, $G401), 'DATA ASIA'!$C$271:$C$300, 0)), INDEX('DATA ASIA'!$B$271:$B$300, MATCH(LARGE('DATA ASIA'!$E$271:$E$300, $G401), 'DATA ASIA'!$E$271:$E$3002, 0)))</f>
        <v>AC</v>
      </c>
      <c r="K401" s="140" t="str">
        <f>CHOOSE($AP$5, INDEX('DATA ASIA'!$B$302:$B$391, MATCH(LARGE('DATA ASIA'!$C$302:$C$391, $G401), 'DATA ASIA'!$C$302:$C$391, 0)), INDEX('DATA ASIA'!$B$302:$B$391, MATCH(LARGE('DATA ASIA'!$E$302:$E$391, $G401), 'DATA ASIA'!$E$302:$E$391, 0)))</f>
        <v>AB</v>
      </c>
      <c r="L401" s="140" t="str">
        <f>CHOOSE($AP$5, INDEX('DATA ASIA'!$B$393:$B$417, MATCH(LARGE('DATA ASIA'!$C$393:$C$417, $G401), 'DATA ASIA'!$C$393:$C$417, 0)), INDEX('DATA ASIA'!$B$393:$B$417, MATCH(LARGE('DATA ASIA'!$E$393:$E$417, $G401), 'DATA ASIA'!$E$393:$E$417, 0)))</f>
        <v>GC</v>
      </c>
      <c r="M401" s="140" t="str">
        <f>CHOOSE($AP$5, INDEX('DATA ASIA'!$B$419:$B$445, MATCH(LARGE('DATA ASIA'!$C$419:$C$445, $G401), 'DATA ASIA'!$C$419:$C$445, 0)), INDEX('DATA ASIA'!$B$419:$B$445, MATCH(LARGE('DATA ASIA'!$E$419:$E$445, $G401), 'DATA ASIA'!$E$419:$E$445, 0)))</f>
        <v>GC</v>
      </c>
      <c r="N401" s="140" t="str">
        <f>CHOOSE($AP$5, INDEX('DATA ASIA'!$B$447:$B$467, MATCH(LARGE('DATA ASIA'!$C$447:$C$467, $G401), 'DATA ASIA'!$C$447:$C$467, 0)), INDEX('DATA ASIA'!$B$447:$B$467, MATCH(LARGE('DATA ASIA'!$E$447:$E$467, $G401),'DATA ASIA'!$E$447:$E$467, 0)))</f>
        <v>AE</v>
      </c>
    </row>
    <row r="402" spans="7:14" x14ac:dyDescent="0.25">
      <c r="G402" s="140">
        <f t="shared" si="15"/>
        <v>3</v>
      </c>
      <c r="H402" s="140" t="str">
        <f>CHOOSE($AP$5, INDEX('DATA ASIA'!$B$194:$B$211, MATCH(LARGE('DATA ASIA'!$C$194:$C$211, $G402), 'DATA ASIA'!$C$194:$C$211, 0)), INDEX('DATA ASIA'!$B$194:$B$211, MATCH(LARGE('DATA ASIA'!$E$194:$E$211, $G402), 'DATA ASIA'!$E$194:$E$211, 0)))</f>
        <v>HG</v>
      </c>
      <c r="I402" s="140" t="str">
        <f>CHOOSE($AP$5, INDEX('DATA ASIA'!B215:B271, MATCH(LARGE('DATA ASIA'!$C$213:$C$269, $G402), 'DATA ASIA'!$C$213:$C$269, 0)), INDEX('DATA ASIA'!$B$213:$B$269, MATCH(LARGE('DATA ASIA'!$E$213:$E$269, $G402), 'DATA ASIA'!$E$213:$E$2692, 0)))</f>
        <v>GC</v>
      </c>
      <c r="J402" s="140" t="str">
        <f>CHOOSE($AP$5, INDEX('DATA ASIA'!$B$271:$B$300, MATCH(LARGE('DATA ASIA'!$C$271:$C$300, $G402), 'DATA ASIA'!$C$271:$C$300, 0)), INDEX('DATA ASIA'!$B$271:$B$300, MATCH(LARGE('DATA ASIA'!$E$271:$E$300, $G402), 'DATA ASIA'!$E$271:$E$3002, 0)))</f>
        <v>GB</v>
      </c>
      <c r="K402" s="140" t="str">
        <f>CHOOSE($AP$5, INDEX('DATA ASIA'!$B$302:$B$391, MATCH(LARGE('DATA ASIA'!$C$302:$C$391, $G402), 'DATA ASIA'!$C$302:$C$391, 0)), INDEX('DATA ASIA'!$B$302:$B$391, MATCH(LARGE('DATA ASIA'!$E$302:$E$391, $G402), 'DATA ASIA'!$E$302:$E$391, 0)))</f>
        <v>JC</v>
      </c>
      <c r="L402" s="140" t="str">
        <f>CHOOSE($AP$5, INDEX('DATA ASIA'!$B$393:$B$417, MATCH(LARGE('DATA ASIA'!$C$393:$C$417, $G402), 'DATA ASIA'!$C$393:$C$417, 0)), INDEX('DATA ASIA'!$B$393:$B$417, MATCH(LARGE('DATA ASIA'!$E$393:$E$417, $G402), 'DATA ASIA'!$E$393:$E$417, 0)))</f>
        <v>CD</v>
      </c>
      <c r="M402" s="140" t="str">
        <f>CHOOSE($AP$5, INDEX('DATA ASIA'!$B$419:$B$445, MATCH(LARGE('DATA ASIA'!$C$419:$C$445, $G402), 'DATA ASIA'!$C$419:$C$445, 0)), INDEX('DATA ASIA'!$B$419:$B$445, MATCH(LARGE('DATA ASIA'!$E$419:$E$445, $G402), 'DATA ASIA'!$E$419:$E$445, 0)))</f>
        <v>GB</v>
      </c>
      <c r="N402" s="140" t="str">
        <f>CHOOSE($AP$5, INDEX('DATA ASIA'!$B$447:$B$467, MATCH(LARGE('DATA ASIA'!$C$447:$C$467, $G402), 'DATA ASIA'!$C$447:$C$467, 0)), INDEX('DATA ASIA'!$B$447:$B$467, MATCH(LARGE('DATA ASIA'!$E$447:$E$467, $G402),'DATA ASIA'!$E$447:$E$467, 0)))</f>
        <v>CD</v>
      </c>
    </row>
    <row r="403" spans="7:14" x14ac:dyDescent="0.25">
      <c r="G403" s="140">
        <f t="shared" si="15"/>
        <v>4</v>
      </c>
      <c r="H403" s="140" t="str">
        <f>CHOOSE($AP$5, INDEX('DATA ASIA'!$B$194:$B$211, MATCH(LARGE('DATA ASIA'!$C$194:$C$211, $G403), 'DATA ASIA'!$C$194:$C$211, 0)), INDEX('DATA ASIA'!$B$194:$B$211, MATCH(LARGE('DATA ASIA'!$E$194:$E$211, $G403), 'DATA ASIA'!$E$194:$E$211, 0)))</f>
        <v>AA</v>
      </c>
      <c r="I403" s="140" t="str">
        <f>CHOOSE($AP$5, INDEX('DATA ASIA'!B216:B272, MATCH(LARGE('DATA ASIA'!$C$213:$C$269, $G403), 'DATA ASIA'!$C$213:$C$269, 0)), INDEX('DATA ASIA'!$B$213:$B$269, MATCH(LARGE('DATA ASIA'!$E$213:$E$269, $G403), 'DATA ASIA'!$E$213:$E$2692, 0)))</f>
        <v>GB</v>
      </c>
      <c r="J403" s="140" t="str">
        <f>CHOOSE($AP$5, INDEX('DATA ASIA'!$B$271:$B$300, MATCH(LARGE('DATA ASIA'!$C$271:$C$300, $G403), 'DATA ASIA'!$C$271:$C$300, 0)), INDEX('DATA ASIA'!$B$271:$B$300, MATCH(LARGE('DATA ASIA'!$E$271:$E$300, $G403), 'DATA ASIA'!$E$271:$E$3002, 0)))</f>
        <v>AD</v>
      </c>
      <c r="K403" s="140" t="str">
        <f>CHOOSE($AP$5, INDEX('DATA ASIA'!$B$302:$B$391, MATCH(LARGE('DATA ASIA'!$C$302:$C$391, $G403), 'DATA ASIA'!$C$302:$C$391, 0)), INDEX('DATA ASIA'!$B$302:$B$391, MATCH(LARGE('DATA ASIA'!$E$302:$E$391, $G403), 'DATA ASIA'!$E$302:$E$391, 0)))</f>
        <v>GD</v>
      </c>
      <c r="L403" s="140" t="str">
        <f>CHOOSE($AP$5, INDEX('DATA ASIA'!$B$393:$B$417, MATCH(LARGE('DATA ASIA'!$C$393:$C$417, $G403), 'DATA ASIA'!$C$393:$C$417, 0)), INDEX('DATA ASIA'!$B$393:$B$417, MATCH(LARGE('DATA ASIA'!$E$393:$E$417, $G403), 'DATA ASIA'!$E$393:$E$417, 0)))</f>
        <v>KB</v>
      </c>
      <c r="M403" s="140" t="str">
        <f>CHOOSE($AP$5, INDEX('DATA ASIA'!$B$419:$B$445, MATCH(LARGE('DATA ASIA'!$C$419:$C$445, $G403), 'DATA ASIA'!$C$419:$C$445, 0)), INDEX('DATA ASIA'!$B$419:$B$445, MATCH(LARGE('DATA ASIA'!$E$419:$E$445, $G403), 'DATA ASIA'!$E$419:$E$445, 0)))</f>
        <v>AH</v>
      </c>
      <c r="N403" s="140" t="str">
        <f>CHOOSE($AP$5, INDEX('DATA ASIA'!$B$447:$B$467, MATCH(LARGE('DATA ASIA'!$C$447:$C$467, $G403), 'DATA ASIA'!$C$447:$C$467, 0)), INDEX('DATA ASIA'!$B$447:$B$467, MATCH(LARGE('DATA ASIA'!$E$447:$E$467, $G403),'DATA ASIA'!$E$447:$E$467, 0)))</f>
        <v>KE</v>
      </c>
    </row>
    <row r="404" spans="7:14" x14ac:dyDescent="0.25">
      <c r="G404" s="140">
        <f t="shared" si="15"/>
        <v>5</v>
      </c>
      <c r="H404" s="140" t="str">
        <f>CHOOSE($AP$5, INDEX('DATA ASIA'!$B$194:$B$211, MATCH(LARGE('DATA ASIA'!$C$194:$C$211, $G404), 'DATA ASIA'!$C$194:$C$211, 0)), INDEX('DATA ASIA'!$B$194:$B$211, MATCH(LARGE('DATA ASIA'!$E$194:$E$211, $G404), 'DATA ASIA'!$E$194:$E$211, 0)))</f>
        <v>AE</v>
      </c>
      <c r="I404" s="140" t="str">
        <f>CHOOSE($AP$5, INDEX('DATA ASIA'!B217:B273, MATCH(LARGE('DATA ASIA'!$C$213:$C$269, $G404), 'DATA ASIA'!$C$213:$C$269, 0)), INDEX('DATA ASIA'!$B$213:$B$269, MATCH(LARGE('DATA ASIA'!$E$213:$E$269, $G404), 'DATA ASIA'!$E$213:$E$2692, 0)))</f>
        <v>JD</v>
      </c>
      <c r="J404" s="140" t="str">
        <f>CHOOSE($AP$5, INDEX('DATA ASIA'!$B$271:$B$300, MATCH(LARGE('DATA ASIA'!$C$271:$C$300, $G404), 'DATA ASIA'!$C$271:$C$300, 0)), INDEX('DATA ASIA'!$B$271:$B$300, MATCH(LARGE('DATA ASIA'!$E$271:$E$300, $G404), 'DATA ASIA'!$E$271:$E$3002, 0)))</f>
        <v>GC</v>
      </c>
      <c r="K404" s="140" t="str">
        <f>CHOOSE($AP$5, INDEX('DATA ASIA'!$B$302:$B$391, MATCH(LARGE('DATA ASIA'!$C$302:$C$391, $G404), 'DATA ASIA'!$C$302:$C$391, 0)), INDEX('DATA ASIA'!$B$302:$B$391, MATCH(LARGE('DATA ASIA'!$E$302:$E$391, $G404), 'DATA ASIA'!$E$302:$E$391, 0)))</f>
        <v>GW</v>
      </c>
      <c r="L404" s="140" t="str">
        <f>CHOOSE($AP$5, INDEX('DATA ASIA'!$B$393:$B$417, MATCH(LARGE('DATA ASIA'!$C$393:$C$417, $G404), 'DATA ASIA'!$C$393:$C$417, 0)), INDEX('DATA ASIA'!$B$393:$B$417, MATCH(LARGE('DATA ASIA'!$E$393:$E$417, $G404), 'DATA ASIA'!$E$393:$E$417, 0)))</f>
        <v>AH</v>
      </c>
      <c r="M404" s="140" t="str">
        <f>CHOOSE($AP$5, INDEX('DATA ASIA'!$B$419:$B$445, MATCH(LARGE('DATA ASIA'!$C$419:$C$445, $G404), 'DATA ASIA'!$C$419:$C$445, 0)), INDEX('DATA ASIA'!$B$419:$B$445, MATCH(LARGE('DATA ASIA'!$E$419:$E$445, $G404), 'DATA ASIA'!$E$419:$E$445, 0)))</f>
        <v>AB</v>
      </c>
      <c r="N404" s="140" t="str">
        <f>CHOOSE($AP$5, INDEX('DATA ASIA'!$B$447:$B$467, MATCH(LARGE('DATA ASIA'!$C$447:$C$467, $G404), 'DATA ASIA'!$C$447:$C$467, 0)), INDEX('DATA ASIA'!$B$447:$B$467, MATCH(LARGE('DATA ASIA'!$E$447:$E$467, $G404),'DATA ASIA'!$E$447:$E$467, 0)))</f>
        <v>HG</v>
      </c>
    </row>
    <row r="405" spans="7:14" x14ac:dyDescent="0.25">
      <c r="G405" s="140">
        <f t="shared" si="15"/>
        <v>6</v>
      </c>
      <c r="H405" s="140" t="str">
        <f>CHOOSE($AP$5, INDEX('DATA ASIA'!$B$194:$B$211, MATCH(LARGE('DATA ASIA'!$C$194:$C$211, $G405), 'DATA ASIA'!$C$194:$C$211, 0)), INDEX('DATA ASIA'!$B$194:$B$211, MATCH(LARGE('DATA ASIA'!$E$194:$E$211, $G405), 'DATA ASIA'!$E$194:$E$211, 0)))</f>
        <v>GD</v>
      </c>
      <c r="I405" s="140" t="str">
        <f>CHOOSE($AP$5, INDEX('DATA ASIA'!B218:B274, MATCH(LARGE('DATA ASIA'!$C$213:$C$269, $G405), 'DATA ASIA'!$C$213:$C$269, 0)), INDEX('DATA ASIA'!$B$213:$B$269, MATCH(LARGE('DATA ASIA'!$E$213:$E$269, $G405), 'DATA ASIA'!$E$213:$E$2692, 0)))</f>
        <v>CD</v>
      </c>
      <c r="J405" s="140" t="str">
        <f>CHOOSE($AP$5, INDEX('DATA ASIA'!$B$271:$B$300, MATCH(LARGE('DATA ASIA'!$C$271:$C$300, $G405), 'DATA ASIA'!$C$271:$C$300, 0)), INDEX('DATA ASIA'!$B$271:$B$300, MATCH(LARGE('DATA ASIA'!$E$271:$E$300, $G405), 'DATA ASIA'!$E$271:$E$3002, 0)))</f>
        <v>AB</v>
      </c>
      <c r="K405" s="140" t="str">
        <f>CHOOSE($AP$5, INDEX('DATA ASIA'!$B$302:$B$391, MATCH(LARGE('DATA ASIA'!$C$302:$C$391, $G405), 'DATA ASIA'!$C$302:$C$391, 0)), INDEX('DATA ASIA'!$B$302:$B$391, MATCH(LARGE('DATA ASIA'!$E$302:$E$391, $G405), 'DATA ASIA'!$E$302:$E$391, 0)))</f>
        <v>JE</v>
      </c>
      <c r="L405" s="140" t="str">
        <f>CHOOSE($AP$5, INDEX('DATA ASIA'!$B$393:$B$417, MATCH(LARGE('DATA ASIA'!$C$393:$C$417, $G405), 'DATA ASIA'!$C$393:$C$417, 0)), INDEX('DATA ASIA'!$B$393:$B$417, MATCH(LARGE('DATA ASIA'!$E$393:$E$417, $G405), 'DATA ASIA'!$E$393:$E$417, 0)))</f>
        <v>GB</v>
      </c>
      <c r="M405" s="140" t="str">
        <f>CHOOSE($AP$5, INDEX('DATA ASIA'!$B$419:$B$445, MATCH(LARGE('DATA ASIA'!$C$419:$C$445, $G405), 'DATA ASIA'!$C$419:$C$445, 0)), INDEX('DATA ASIA'!$B$419:$B$445, MATCH(LARGE('DATA ASIA'!$E$419:$E$445, $G405), 'DATA ASIA'!$E$419:$E$445, 0)))</f>
        <v>HD</v>
      </c>
      <c r="N405" s="140" t="str">
        <f>CHOOSE($AP$5, INDEX('DATA ASIA'!$B$447:$B$467, MATCH(LARGE('DATA ASIA'!$C$447:$C$467, $G405), 'DATA ASIA'!$C$447:$C$467, 0)), INDEX('DATA ASIA'!$B$447:$B$467, MATCH(LARGE('DATA ASIA'!$E$447:$E$467, $G405),'DATA ASIA'!$E$447:$E$467, 0)))</f>
        <v>AD</v>
      </c>
    </row>
    <row r="406" spans="7:14" x14ac:dyDescent="0.25">
      <c r="G406" s="140">
        <f t="shared" si="15"/>
        <v>7</v>
      </c>
      <c r="H406" s="140" t="str">
        <f>CHOOSE($AP$5, INDEX('DATA ASIA'!$B$194:$B$211, MATCH(LARGE('DATA ASIA'!$C$194:$C$211, $G406), 'DATA ASIA'!$C$194:$C$211, 0)), INDEX('DATA ASIA'!$B$194:$B$211, MATCH(LARGE('DATA ASIA'!$E$194:$E$211, $G406), 'DATA ASIA'!$E$194:$E$211, 0)))</f>
        <v>GC</v>
      </c>
      <c r="I406" s="140" t="str">
        <f>CHOOSE($AP$5, INDEX('DATA ASIA'!B219:B275, MATCH(LARGE('DATA ASIA'!$C$213:$C$269, $G406), 'DATA ASIA'!$C$213:$C$269, 0)), INDEX('DATA ASIA'!$B$213:$B$269, MATCH(LARGE('DATA ASIA'!$E$213:$E$269, $G406), 'DATA ASIA'!$E$213:$E$2692, 0)))</f>
        <v>AE</v>
      </c>
      <c r="J406" s="140" t="str">
        <f>CHOOSE($AP$5, INDEX('DATA ASIA'!$B$271:$B$300, MATCH(LARGE('DATA ASIA'!$C$271:$C$300, $G406), 'DATA ASIA'!$C$271:$C$300, 0)), INDEX('DATA ASIA'!$B$271:$B$300, MATCH(LARGE('DATA ASIA'!$E$271:$E$300, $G406), 'DATA ASIA'!$E$271:$E$3002, 0)))</f>
        <v>KC</v>
      </c>
      <c r="K406" s="140" t="str">
        <f>CHOOSE($AP$5, INDEX('DATA ASIA'!$B$302:$B$391, MATCH(LARGE('DATA ASIA'!$C$302:$C$391, $G406), 'DATA ASIA'!$C$302:$C$391, 0)), INDEX('DATA ASIA'!$B$302:$B$391, MATCH(LARGE('DATA ASIA'!$E$302:$E$391, $G406), 'DATA ASIA'!$E$302:$E$391, 0)))</f>
        <v>JG</v>
      </c>
      <c r="L406" s="140" t="str">
        <f>CHOOSE($AP$5, INDEX('DATA ASIA'!$B$393:$B$417, MATCH(LARGE('DATA ASIA'!$C$393:$C$417, $G406), 'DATA ASIA'!$C$393:$C$417, 0)), INDEX('DATA ASIA'!$B$393:$B$417, MATCH(LARGE('DATA ASIA'!$E$393:$E$417, $G406), 'DATA ASIA'!$E$393:$E$417, 0)))</f>
        <v>HG</v>
      </c>
      <c r="M406" s="140" t="str">
        <f>CHOOSE($AP$5, INDEX('DATA ASIA'!$B$419:$B$445, MATCH(LARGE('DATA ASIA'!$C$419:$C$445, $G406), 'DATA ASIA'!$C$419:$C$445, 0)), INDEX('DATA ASIA'!$B$419:$B$445, MATCH(LARGE('DATA ASIA'!$E$419:$E$445, $G406), 'DATA ASIA'!$E$419:$E$445, 0)))</f>
        <v>JA</v>
      </c>
      <c r="N406" s="140" t="str">
        <f>CHOOSE($AP$5, INDEX('DATA ASIA'!$B$447:$B$467, MATCH(LARGE('DATA ASIA'!$C$447:$C$467, $G406), 'DATA ASIA'!$C$447:$C$467, 0)), INDEX('DATA ASIA'!$B$447:$B$467, MATCH(LARGE('DATA ASIA'!$E$447:$E$467, $G406),'DATA ASIA'!$E$447:$E$467, 0)))</f>
        <v>KB</v>
      </c>
    </row>
    <row r="407" spans="7:14" x14ac:dyDescent="0.25">
      <c r="G407" s="140">
        <f t="shared" si="15"/>
        <v>8</v>
      </c>
      <c r="H407" s="140" t="str">
        <f>CHOOSE($AP$5, INDEX('DATA ASIA'!$B$194:$B$211, MATCH(LARGE('DATA ASIA'!$C$194:$C$211, $G407), 'DATA ASIA'!$C$194:$C$211, 0)), INDEX('DATA ASIA'!$B$194:$B$211, MATCH(LARGE('DATA ASIA'!$E$194:$E$211, $G407), 'DATA ASIA'!$E$194:$E$211, 0)))</f>
        <v>AH</v>
      </c>
      <c r="I407" s="140" t="str">
        <f>CHOOSE($AP$5, INDEX('DATA ASIA'!B220:B276, MATCH(LARGE('DATA ASIA'!$C$213:$C$269, $G407), 'DATA ASIA'!$C$213:$C$269, 0)), INDEX('DATA ASIA'!$B$213:$B$269, MATCH(LARGE('DATA ASIA'!$E$213:$E$269, $G407), 'DATA ASIA'!$E$213:$E$2692, 0)))</f>
        <v>JF</v>
      </c>
      <c r="J407" s="140" t="str">
        <f>CHOOSE($AP$5, INDEX('DATA ASIA'!$B$271:$B$300, MATCH(LARGE('DATA ASIA'!$C$271:$C$300, $G407), 'DATA ASIA'!$C$271:$C$300, 0)), INDEX('DATA ASIA'!$B$271:$B$300, MATCH(LARGE('DATA ASIA'!$E$271:$E$300, $G407), 'DATA ASIA'!$E$271:$E$3002, 0)))</f>
        <v>CD</v>
      </c>
      <c r="K407" s="140" t="str">
        <f>CHOOSE($AP$5, INDEX('DATA ASIA'!$B$302:$B$391, MATCH(LARGE('DATA ASIA'!$C$302:$C$391, $G407), 'DATA ASIA'!$C$302:$C$391, 0)), INDEX('DATA ASIA'!$B$302:$B$391, MATCH(LARGE('DATA ASIA'!$E$302:$E$391, $G407), 'DATA ASIA'!$E$302:$E$391, 0)))</f>
        <v>HD</v>
      </c>
      <c r="L407" s="140" t="str">
        <f>CHOOSE($AP$5, INDEX('DATA ASIA'!$B$393:$B$417, MATCH(LARGE('DATA ASIA'!$C$393:$C$417, $G407), 'DATA ASIA'!$C$393:$C$417, 0)), INDEX('DATA ASIA'!$B$393:$B$417, MATCH(LARGE('DATA ASIA'!$E$393:$E$417, $G407), 'DATA ASIA'!$E$393:$E$417, 0)))</f>
        <v>KG</v>
      </c>
      <c r="M407" s="140" t="str">
        <f>CHOOSE($AP$5, INDEX('DATA ASIA'!$B$419:$B$445, MATCH(LARGE('DATA ASIA'!$C$419:$C$445, $G407), 'DATA ASIA'!$C$419:$C$445, 0)), INDEX('DATA ASIA'!$B$419:$B$445, MATCH(LARGE('DATA ASIA'!$E$419:$E$445, $G407), 'DATA ASIA'!$E$419:$E$445, 0)))</f>
        <v>AC</v>
      </c>
      <c r="N407" s="140" t="str">
        <f>CHOOSE($AP$5, INDEX('DATA ASIA'!$B$447:$B$467, MATCH(LARGE('DATA ASIA'!$C$447:$C$467, $G407), 'DATA ASIA'!$C$447:$C$467, 0)), INDEX('DATA ASIA'!$B$447:$B$467, MATCH(LARGE('DATA ASIA'!$E$447:$E$467, $G407),'DATA ASIA'!$E$447:$E$467, 0)))</f>
        <v>GC</v>
      </c>
    </row>
    <row r="408" spans="7:14" x14ac:dyDescent="0.25">
      <c r="G408" s="140">
        <f t="shared" si="15"/>
        <v>9</v>
      </c>
      <c r="H408" s="140" t="str">
        <f>CHOOSE($AP$5, INDEX('DATA ASIA'!$B$194:$B$211, MATCH(LARGE('DATA ASIA'!$C$194:$C$211, $G408), 'DATA ASIA'!$C$194:$C$211, 0)), INDEX('DATA ASIA'!$B$194:$B$211, MATCH(LARGE('DATA ASIA'!$E$194:$E$211, $G408), 'DATA ASIA'!$E$194:$E$211, 0)))</f>
        <v>HD</v>
      </c>
      <c r="I408" s="140" t="str">
        <f>CHOOSE($AP$5, INDEX('DATA ASIA'!B221:B277, MATCH(LARGE('DATA ASIA'!$C$213:$C$269, $G408), 'DATA ASIA'!$C$213:$C$269, 0)), INDEX('DATA ASIA'!$B$213:$B$269, MATCH(LARGE('DATA ASIA'!$E$213:$E$269, $G408), 'DATA ASIA'!$E$213:$E$2692, 0)))</f>
        <v>AB</v>
      </c>
      <c r="J408" s="140" t="str">
        <f>CHOOSE($AP$5, INDEX('DATA ASIA'!$B$271:$B$300, MATCH(LARGE('DATA ASIA'!$C$271:$C$300, $G408), 'DATA ASIA'!$C$271:$C$300, 0)), INDEX('DATA ASIA'!$B$271:$B$300, MATCH(LARGE('DATA ASIA'!$E$271:$E$300, $G408), 'DATA ASIA'!$E$271:$E$3002, 0)))</f>
        <v>GG</v>
      </c>
      <c r="K408" s="140" t="str">
        <f>CHOOSE($AP$5, INDEX('DATA ASIA'!$B$302:$B$391, MATCH(LARGE('DATA ASIA'!$C$302:$C$391, $G408), 'DATA ASIA'!$C$302:$C$391, 0)), INDEX('DATA ASIA'!$B$302:$B$391, MATCH(LARGE('DATA ASIA'!$E$302:$E$391, $G408), 'DATA ASIA'!$E$302:$E$391, 0)))</f>
        <v>JG</v>
      </c>
      <c r="L408" s="140" t="str">
        <f>CHOOSE($AP$5, INDEX('DATA ASIA'!$B$393:$B$417, MATCH(LARGE('DATA ASIA'!$C$393:$C$417, $G408), 'DATA ASIA'!$C$393:$C$417, 0)), INDEX('DATA ASIA'!$B$393:$B$417, MATCH(LARGE('DATA ASIA'!$E$393:$E$417, $G408), 'DATA ASIA'!$E$393:$E$417, 0)))</f>
        <v>GJ</v>
      </c>
      <c r="M408" s="140" t="str">
        <f>CHOOSE($AP$5, INDEX('DATA ASIA'!$B$419:$B$445, MATCH(LARGE('DATA ASIA'!$C$419:$C$445, $G408), 'DATA ASIA'!$C$419:$C$445, 0)), INDEX('DATA ASIA'!$B$419:$B$445, MATCH(LARGE('DATA ASIA'!$E$419:$E$445, $G408), 'DATA ASIA'!$E$419:$E$445, 0)))</f>
        <v>JI</v>
      </c>
      <c r="N408" s="140" t="str">
        <f>CHOOSE($AP$5, INDEX('DATA ASIA'!$B$447:$B$467, MATCH(LARGE('DATA ASIA'!$C$447:$C$467, $G408), 'DATA ASIA'!$C$447:$C$467, 0)), INDEX('DATA ASIA'!$B$447:$B$467, MATCH(LARGE('DATA ASIA'!$E$447:$E$467, $G408),'DATA ASIA'!$E$447:$E$467, 0)))</f>
        <v>LD</v>
      </c>
    </row>
    <row r="409" spans="7:14" x14ac:dyDescent="0.25">
      <c r="G409" s="140">
        <f t="shared" si="15"/>
        <v>10</v>
      </c>
      <c r="H409" s="140" t="str">
        <f>CHOOSE($AP$5, INDEX('DATA ASIA'!$B$194:$B$211, MATCH(LARGE('DATA ASIA'!$C$194:$C$211, $G409), 'DATA ASIA'!$C$194:$C$211, 0)), INDEX('DATA ASIA'!$B$194:$B$211, MATCH(LARGE('DATA ASIA'!$E$194:$E$211, $G409), 'DATA ASIA'!$E$194:$E$211, 0)))</f>
        <v>CD</v>
      </c>
      <c r="I409" s="140" t="str">
        <f>CHOOSE($AP$5, INDEX('DATA ASIA'!B222:B278, MATCH(LARGE('DATA ASIA'!$C$213:$C$269, $G409), 'DATA ASIA'!$C$213:$C$269, 0)), INDEX('DATA ASIA'!$B$213:$B$269, MATCH(LARGE('DATA ASIA'!$E$213:$E$269, $G409), 'DATA ASIA'!$E$213:$E$2692, 0)))</f>
        <v>HD</v>
      </c>
      <c r="J409" s="140" t="str">
        <f>CHOOSE($AP$5, INDEX('DATA ASIA'!$B$271:$B$300, MATCH(LARGE('DATA ASIA'!$C$271:$C$300, $G409), 'DATA ASIA'!$C$271:$C$300, 0)), INDEX('DATA ASIA'!$B$271:$B$300, MATCH(LARGE('DATA ASIA'!$E$271:$E$300, $G409), 'DATA ASIA'!$E$271:$E$3002, 0)))</f>
        <v>AE</v>
      </c>
      <c r="K409" s="140" t="str">
        <f>CHOOSE($AP$5, INDEX('DATA ASIA'!$B$302:$B$391, MATCH(LARGE('DATA ASIA'!$C$302:$C$391, $G409), 'DATA ASIA'!$C$302:$C$391, 0)), INDEX('DATA ASIA'!$B$302:$B$391, MATCH(LARGE('DATA ASIA'!$E$302:$E$391, $G409), 'DATA ASIA'!$E$302:$E$391, 0)))</f>
        <v>CD</v>
      </c>
      <c r="L409" s="140" t="str">
        <f>CHOOSE($AP$5, INDEX('DATA ASIA'!$B$393:$B$417, MATCH(LARGE('DATA ASIA'!$C$393:$C$417, $G409), 'DATA ASIA'!$C$393:$C$417, 0)), INDEX('DATA ASIA'!$B$393:$B$417, MATCH(LARGE('DATA ASIA'!$E$393:$E$417, $G409), 'DATA ASIA'!$E$393:$E$417, 0)))</f>
        <v>AE</v>
      </c>
      <c r="M409" s="140" t="str">
        <f>CHOOSE($AP$5, INDEX('DATA ASIA'!$B$419:$B$445, MATCH(LARGE('DATA ASIA'!$C$419:$C$445, $G409), 'DATA ASIA'!$C$419:$C$445, 0)), INDEX('DATA ASIA'!$B$419:$B$445, MATCH(LARGE('DATA ASIA'!$E$419:$E$445, $G409), 'DATA ASIA'!$E$419:$E$445, 0)))</f>
        <v>CD</v>
      </c>
      <c r="N409" s="140" t="str">
        <f>CHOOSE($AP$5, INDEX('DATA ASIA'!$B$447:$B$467, MATCH(LARGE('DATA ASIA'!$C$447:$C$467, $G409), 'DATA ASIA'!$C$447:$C$467, 0)), INDEX('DATA ASIA'!$B$447:$B$467, MATCH(LARGE('DATA ASIA'!$E$447:$E$467, $G409),'DATA ASIA'!$E$447:$E$467, 0)))</f>
        <v>AC</v>
      </c>
    </row>
    <row r="413" spans="7:14" x14ac:dyDescent="0.25">
      <c r="H413" s="186" t="s">
        <v>600</v>
      </c>
      <c r="I413" s="152"/>
      <c r="J413" s="152"/>
      <c r="K413" s="152"/>
      <c r="L413" s="152"/>
      <c r="M413" s="152"/>
      <c r="N413" s="152"/>
    </row>
    <row r="414" spans="7:14" x14ac:dyDescent="0.25">
      <c r="H414" s="220" t="s">
        <v>576</v>
      </c>
      <c r="I414" s="220" t="s">
        <v>577</v>
      </c>
      <c r="J414" s="220" t="s">
        <v>578</v>
      </c>
      <c r="K414" s="220" t="s">
        <v>579</v>
      </c>
      <c r="L414" s="220" t="s">
        <v>580</v>
      </c>
      <c r="M414" s="220" t="s">
        <v>581</v>
      </c>
      <c r="N414" s="220" t="s">
        <v>582</v>
      </c>
    </row>
    <row r="415" spans="7:14" x14ac:dyDescent="0.25">
      <c r="G415" s="140">
        <f>ROW($A1)</f>
        <v>1</v>
      </c>
      <c r="H415" s="140" t="str">
        <f>CHOOSE($AP$5, INDEX('DATA ASIA'!$S$194:$S$211, MATCH(LARGE('DATA ASIA'!$T$194:$T$211, $G415), 'DATA ASIA'!$T$194:$T$211, 0)), INDEX('DATA ASIA'!$S$194:$S$211, MATCH(LARGE('DATA ASIA'!$V$194:$V$211, $G415), 'DATA ASIA'!$V$194:$V$211, 0)))</f>
        <v>GD</v>
      </c>
      <c r="I415" s="140" t="str">
        <f>CHOOSE($AP$5, INDEX('DATA ASIA'!$S$213:$S$269, MATCH(LARGE('DATA ASIA'!$T$213:$T$269, $G415), 'DATA ASIA'!$T$213:$T$269, 0)), INDEX('DATA ASIA'!$S$213:$S$269, MATCH(LARGE('DATA ASIA'!$V$213:$V$269, $G415), 'DATA ASIA'!$V$213:$V$269, 0)))</f>
        <v>GD</v>
      </c>
      <c r="J415" s="140" t="str">
        <f>CHOOSE($AP$5, INDEX('DATA ASIA'!$S$271:$S$300, MATCH(LARGE('DATA ASIA'!$T$271:$T$300, $G415), 'DATA ASIA'!$T$271:$T$300, 0)), INDEX('DATA ASIA'!$S$271:$S$300, MATCH(LARGE('DATA ASIA'!$V$271:$V$300, $G415), 'DATA ASIA'!$V$271:$V$300, 0)))</f>
        <v>AC</v>
      </c>
      <c r="K415" s="140" t="str">
        <f>CHOOSE($AP$5, INDEX('DATA ASIA'!$S$302:$S$391, MATCH(LARGE('DATA ASIA'!$T$302:$T$391, $G415), 'DATA ASIA'!$T$302:$T$391, 0)), INDEX('DATA ASIA'!$S$302:$S$391, MATCH(LARGE('DATA ASIA'!$V$302:$V$391, $G415), 'DATA ASIA'!$V$302:$V$391, 0)))</f>
        <v>GW</v>
      </c>
      <c r="L415" s="140" t="str">
        <f>CHOOSE($AP$5, INDEX('DATA ASIA'!$S$393:$S$417, MATCH(LARGE('DATA ASIA'!$T$393:$T$417, $G415), 'DATA ASIA'!$T$393:$T$417, 0)), INDEX('DATA ASIA'!$S$393:$S$417, MATCH(LARGE('DATA ASIA'!$V$393:$V$417, $G415), 'DATA ASIA'!$V$393:$V$4172, 0)))</f>
        <v>JA</v>
      </c>
      <c r="M415" s="140" t="str">
        <f>CHOOSE($AP$5, INDEX('DATA ASIA'!$S$441:$S$467, MATCH(LARGE('DATA ASIA'!$T$441:$T$467, $G415), 'DATA ASIA'!$T$441:$T$467, 0)), INDEX('DATA ASIA'!$S$441:$S$467, MATCH(LARGE('DATA ASIA'!$V$441:$V$467, $G415), 'DATA ASIA'!$V$441:$V$467, 0)))</f>
        <v>GC</v>
      </c>
      <c r="N415" s="140" t="str">
        <f>CHOOSE($AP$5, INDEX('DATA ASIA'!$S$419:$S$439, MATCH(LARGE('DATA ASIA'!$T$419:$T$439, $G415), 'DATA ASIA'!$T$419:$T$439, 0)), INDEX('DATA ASIA'!$S$419:$S$439, MATCH(LARGE('DATA ASIA'!$V$419:$V$439, $G415), 'DATA ASIA'!$V$419:$V$439, 0)))</f>
        <v>AE</v>
      </c>
    </row>
    <row r="416" spans="7:14" x14ac:dyDescent="0.25">
      <c r="G416" s="140">
        <f t="shared" ref="G416:G424" si="16">ROW($A2)</f>
        <v>2</v>
      </c>
      <c r="H416" s="140" t="str">
        <f>CHOOSE($AP$5, INDEX('DATA ASIA'!$S$194:$S$211, MATCH(LARGE('DATA ASIA'!$T$194:$T$211, $G416), 'DATA ASIA'!$T$194:$T$211, 0)), INDEX('DATA ASIA'!$S$194:$S$211, MATCH(LARGE('DATA ASIA'!$V$194:$V$211, $G416), 'DATA ASIA'!$V$194:$V$211, 0)))</f>
        <v>AE</v>
      </c>
      <c r="I416" s="140" t="str">
        <f>CHOOSE($AP$5, INDEX('DATA ASIA'!$S$213:$S$269, MATCH(LARGE('DATA ASIA'!$T$213:$T$269, $G416), 'DATA ASIA'!$T$213:$T$269, 0)), INDEX('DATA ASIA'!$S$213:$S$269, MATCH(LARGE('DATA ASIA'!$V$213:$V$269, $G416), 'DATA ASIA'!$V$213:$V$269, 0)))</f>
        <v>AE</v>
      </c>
      <c r="J416" s="140" t="str">
        <f>CHOOSE($AP$5, INDEX('DATA ASIA'!$S$271:$S$300, MATCH(LARGE('DATA ASIA'!$T$271:$T$300, $G416), 'DATA ASIA'!$T$271:$T$300, 0)), INDEX('DATA ASIA'!$S$271:$S$300, MATCH(LARGE('DATA ASIA'!$V$271:$V$300, $G416), 'DATA ASIA'!$V$271:$V$300, 0)))</f>
        <v>HG</v>
      </c>
      <c r="K416" s="140" t="str">
        <f>CHOOSE($AP$5, INDEX('DATA ASIA'!$S$302:$S$391, MATCH(LARGE('DATA ASIA'!$T$302:$T$391, $G416), 'DATA ASIA'!$T$302:$T$391, 0)), INDEX('DATA ASIA'!$S$302:$S$391, MATCH(LARGE('DATA ASIA'!$V$302:$V$391, $G416), 'DATA ASIA'!$V$302:$V$391, 0)))</f>
        <v>GD</v>
      </c>
      <c r="L416" s="140" t="str">
        <f>CHOOSE($AP$5, INDEX('DATA ASIA'!$S$393:$S$417, MATCH(LARGE('DATA ASIA'!$T$393:$T$417, $G416), 'DATA ASIA'!$T$393:$T$417, 0)), INDEX('DATA ASIA'!$S$393:$S$417, MATCH(LARGE('DATA ASIA'!$V$393:$V$417, $G416), 'DATA ASIA'!$V$393:$V$4172, 0)))</f>
        <v>GC</v>
      </c>
      <c r="M416" s="140" t="str">
        <f>CHOOSE($AP$5, INDEX('DATA ASIA'!$S$441:$S$467, MATCH(LARGE('DATA ASIA'!$T$441:$T$467, $G416), 'DATA ASIA'!$T$441:$T$467, 0)), INDEX('DATA ASIA'!$S$441:$S$467, MATCH(LARGE('DATA ASIA'!$V$441:$V$467, $G416), 'DATA ASIA'!$V$441:$V$467, 0)))</f>
        <v>HG</v>
      </c>
      <c r="N416" s="140" t="str">
        <f>CHOOSE($AP$5, INDEX('DATA ASIA'!$S$419:$S$439, MATCH(LARGE('DATA ASIA'!$T$419:$T$439, $G416), 'DATA ASIA'!$T$419:$T$439, 0)), INDEX('DATA ASIA'!$S$419:$S$439, MATCH(LARGE('DATA ASIA'!$V$419:$V$439, $G416), 'DATA ASIA'!$V$419:$V$439, 0)))</f>
        <v>AB</v>
      </c>
    </row>
    <row r="417" spans="7:14" x14ac:dyDescent="0.25">
      <c r="G417" s="140">
        <f t="shared" si="16"/>
        <v>3</v>
      </c>
      <c r="H417" s="140" t="str">
        <f>CHOOSE($AP$5, INDEX('DATA ASIA'!$S$194:$S$211, MATCH(LARGE('DATA ASIA'!$T$194:$T$211, $G417), 'DATA ASIA'!$T$194:$T$211, 0)), INDEX('DATA ASIA'!$S$194:$S$211, MATCH(LARGE('DATA ASIA'!$V$194:$V$211, $G417), 'DATA ASIA'!$V$194:$V$211, 0)))</f>
        <v>GB</v>
      </c>
      <c r="I417" s="140" t="str">
        <f>CHOOSE($AP$5, INDEX('DATA ASIA'!$S$213:$S$269, MATCH(LARGE('DATA ASIA'!$T$213:$T$269, $G417), 'DATA ASIA'!$T$213:$T$269, 0)), INDEX('DATA ASIA'!$S$213:$S$269, MATCH(LARGE('DATA ASIA'!$V$213:$V$269, $G417), 'DATA ASIA'!$V$213:$V$269, 0)))</f>
        <v>KD</v>
      </c>
      <c r="J417" s="140" t="str">
        <f>CHOOSE($AP$5, INDEX('DATA ASIA'!$S$271:$S$300, MATCH(LARGE('DATA ASIA'!$T$271:$T$300, $G417), 'DATA ASIA'!$T$271:$T$300, 0)), INDEX('DATA ASIA'!$S$271:$S$300, MATCH(LARGE('DATA ASIA'!$V$271:$V$300, $G417), 'DATA ASIA'!$V$271:$V$300, 0)))</f>
        <v>KC</v>
      </c>
      <c r="K417" s="140" t="str">
        <f>CHOOSE($AP$5, INDEX('DATA ASIA'!$S$302:$S$391, MATCH(LARGE('DATA ASIA'!$T$302:$T$391, $G417), 'DATA ASIA'!$T$302:$T$391, 0)), INDEX('DATA ASIA'!$S$302:$S$391, MATCH(LARGE('DATA ASIA'!$V$302:$V$391, $G417), 'DATA ASIA'!$V$302:$V$391, 0)))</f>
        <v>JG</v>
      </c>
      <c r="L417" s="140" t="str">
        <f>CHOOSE($AP$5, INDEX('DATA ASIA'!$S$393:$S$417, MATCH(LARGE('DATA ASIA'!$T$393:$T$417, $G417), 'DATA ASIA'!$T$393:$T$417, 0)), INDEX('DATA ASIA'!$S$393:$S$417, MATCH(LARGE('DATA ASIA'!$V$393:$V$417, $G417), 'DATA ASIA'!$V$393:$V$4172, 0)))</f>
        <v>CD</v>
      </c>
      <c r="M417" s="140" t="str">
        <f>CHOOSE($AP$5, INDEX('DATA ASIA'!$S$441:$S$467, MATCH(LARGE('DATA ASIA'!$T$441:$T$467, $G417), 'DATA ASIA'!$T$441:$T$467, 0)), INDEX('DATA ASIA'!$S$441:$S$467, MATCH(LARGE('DATA ASIA'!$V$441:$V$467, $G417), 'DATA ASIA'!$V$441:$V$467, 0)))</f>
        <v>GB</v>
      </c>
      <c r="N417" s="140" t="str">
        <f>CHOOSE($AP$5, INDEX('DATA ASIA'!$S$419:$S$439, MATCH(LARGE('DATA ASIA'!$T$419:$T$439, $G417), 'DATA ASIA'!$T$419:$T$439, 0)), INDEX('DATA ASIA'!$S$419:$S$439, MATCH(LARGE('DATA ASIA'!$V$419:$V$439, $G417), 'DATA ASIA'!$V$419:$V$439, 0)))</f>
        <v>CD</v>
      </c>
    </row>
    <row r="418" spans="7:14" x14ac:dyDescent="0.25">
      <c r="G418" s="140">
        <f t="shared" si="16"/>
        <v>4</v>
      </c>
      <c r="H418" s="140" t="str">
        <f>CHOOSE($AP$5, INDEX('DATA ASIA'!$S$194:$S$211, MATCH(LARGE('DATA ASIA'!$T$194:$T$211, $G418), 'DATA ASIA'!$T$194:$T$211, 0)), INDEX('DATA ASIA'!$S$194:$S$211, MATCH(LARGE('DATA ASIA'!$V$194:$V$211, $G418), 'DATA ASIA'!$V$194:$V$211, 0)))</f>
        <v>AB</v>
      </c>
      <c r="I418" s="140" t="str">
        <f>CHOOSE($AP$5, INDEX('DATA ASIA'!$S$213:$S$269, MATCH(LARGE('DATA ASIA'!$T$213:$T$269, $G418), 'DATA ASIA'!$T$213:$T$269, 0)), INDEX('DATA ASIA'!$S$213:$S$269, MATCH(LARGE('DATA ASIA'!$V$213:$V$269, $G418), 'DATA ASIA'!$V$213:$V$269, 0)))</f>
        <v>HG</v>
      </c>
      <c r="J418" s="140" t="str">
        <f>CHOOSE($AP$5, INDEX('DATA ASIA'!$S$271:$S$300, MATCH(LARGE('DATA ASIA'!$T$271:$T$300, $G418), 'DATA ASIA'!$T$271:$T$300, 0)), INDEX('DATA ASIA'!$S$271:$S$300, MATCH(LARGE('DATA ASIA'!$V$271:$V$300, $G418), 'DATA ASIA'!$V$271:$V$300, 0)))</f>
        <v>AD</v>
      </c>
      <c r="K418" s="140" t="str">
        <f>CHOOSE($AP$5, INDEX('DATA ASIA'!$S$302:$S$391, MATCH(LARGE('DATA ASIA'!$T$302:$T$391, $G418), 'DATA ASIA'!$T$302:$T$391, 0)), INDEX('DATA ASIA'!$S$302:$S$391, MATCH(LARGE('DATA ASIA'!$V$302:$V$391, $G418), 'DATA ASIA'!$V$302:$V$391, 0)))</f>
        <v>JB</v>
      </c>
      <c r="L418" s="140" t="str">
        <f>CHOOSE($AP$5, INDEX('DATA ASIA'!$S$393:$S$417, MATCH(LARGE('DATA ASIA'!$T$393:$T$417, $G418), 'DATA ASIA'!$T$393:$T$417, 0)), INDEX('DATA ASIA'!$S$393:$S$417, MATCH(LARGE('DATA ASIA'!$V$393:$V$417, $G418), 'DATA ASIA'!$V$393:$V$4172, 0)))</f>
        <v>KB</v>
      </c>
      <c r="M418" s="140" t="str">
        <f>CHOOSE($AP$5, INDEX('DATA ASIA'!$S$441:$S$467, MATCH(LARGE('DATA ASIA'!$T$441:$T$467, $G418), 'DATA ASIA'!$T$441:$T$467, 0)), INDEX('DATA ASIA'!$S$441:$S$467, MATCH(LARGE('DATA ASIA'!$V$441:$V$467, $G418), 'DATA ASIA'!$V$441:$V$467, 0)))</f>
        <v>AH</v>
      </c>
      <c r="N418" s="140" t="str">
        <f>CHOOSE($AP$5, INDEX('DATA ASIA'!$S$419:$S$439, MATCH(LARGE('DATA ASIA'!$T$419:$T$439, $G418), 'DATA ASIA'!$T$419:$T$439, 0)), INDEX('DATA ASIA'!$S$419:$S$439, MATCH(LARGE('DATA ASIA'!$V$419:$V$439, $G418), 'DATA ASIA'!$V$419:$V$439, 0)))</f>
        <v>KE</v>
      </c>
    </row>
    <row r="419" spans="7:14" x14ac:dyDescent="0.25">
      <c r="G419" s="140">
        <f t="shared" si="16"/>
        <v>5</v>
      </c>
      <c r="H419" s="140" t="str">
        <f>CHOOSE($AP$5, INDEX('DATA ASIA'!$S$194:$S$211, MATCH(LARGE('DATA ASIA'!$T$194:$T$211, $G419), 'DATA ASIA'!$T$194:$T$211, 0)), INDEX('DATA ASIA'!$S$194:$S$211, MATCH(LARGE('DATA ASIA'!$V$194:$V$211, $G419), 'DATA ASIA'!$V$194:$V$211, 0)))</f>
        <v>HG</v>
      </c>
      <c r="I419" s="140" t="str">
        <f>CHOOSE($AP$5, INDEX('DATA ASIA'!$S$213:$S$269, MATCH(LARGE('DATA ASIA'!$T$213:$T$269, $G419), 'DATA ASIA'!$T$213:$T$269, 0)), INDEX('DATA ASIA'!$S$213:$S$269, MATCH(LARGE('DATA ASIA'!$V$213:$V$269, $G419), 'DATA ASIA'!$V$213:$V$269, 0)))</f>
        <v>GC</v>
      </c>
      <c r="J419" s="140" t="str">
        <f>CHOOSE($AP$5, INDEX('DATA ASIA'!$S$271:$S$300, MATCH(LARGE('DATA ASIA'!$T$271:$T$300, $G419), 'DATA ASIA'!$T$271:$T$300, 0)), INDEX('DATA ASIA'!$S$271:$S$300, MATCH(LARGE('DATA ASIA'!$V$271:$V$300, $G419), 'DATA ASIA'!$V$271:$V$300, 0)))</f>
        <v>GC</v>
      </c>
      <c r="K419" s="140" t="str">
        <f>CHOOSE($AP$5, INDEX('DATA ASIA'!$S$302:$S$391, MATCH(LARGE('DATA ASIA'!$T$302:$T$391, $G419), 'DATA ASIA'!$T$302:$T$391, 0)), INDEX('DATA ASIA'!$S$302:$S$391, MATCH(LARGE('DATA ASIA'!$V$302:$V$391, $G419), 'DATA ASIA'!$V$302:$V$391, 0)))</f>
        <v>JC</v>
      </c>
      <c r="L419" s="140" t="str">
        <f>CHOOSE($AP$5, INDEX('DATA ASIA'!$S$393:$S$417, MATCH(LARGE('DATA ASIA'!$T$393:$T$417, $G419), 'DATA ASIA'!$T$393:$T$417, 0)), INDEX('DATA ASIA'!$S$393:$S$417, MATCH(LARGE('DATA ASIA'!$V$393:$V$417, $G419), 'DATA ASIA'!$V$393:$V$4172, 0)))</f>
        <v>AH</v>
      </c>
      <c r="M419" s="140" t="str">
        <f>CHOOSE($AP$5, INDEX('DATA ASIA'!$S$441:$S$467, MATCH(LARGE('DATA ASIA'!$T$441:$T$467, $G419), 'DATA ASIA'!$T$441:$T$467, 0)), INDEX('DATA ASIA'!$S$441:$S$467, MATCH(LARGE('DATA ASIA'!$V$441:$V$467, $G419), 'DATA ASIA'!$V$441:$V$467, 0)))</f>
        <v>HD</v>
      </c>
      <c r="N419" s="140" t="str">
        <f>CHOOSE($AP$5, INDEX('DATA ASIA'!$S$419:$S$439, MATCH(LARGE('DATA ASIA'!$T$419:$T$439, $G419), 'DATA ASIA'!$T$419:$T$439, 0)), INDEX('DATA ASIA'!$S$419:$S$439, MATCH(LARGE('DATA ASIA'!$V$419:$V$439, $G419), 'DATA ASIA'!$V$419:$V$439, 0)))</f>
        <v>AD</v>
      </c>
    </row>
    <row r="420" spans="7:14" x14ac:dyDescent="0.25">
      <c r="G420" s="140">
        <f t="shared" si="16"/>
        <v>6</v>
      </c>
      <c r="H420" s="140" t="str">
        <f>CHOOSE($AP$5, INDEX('DATA ASIA'!$S$194:$S$211, MATCH(LARGE('DATA ASIA'!$T$194:$T$211, $G420), 'DATA ASIA'!$T$194:$T$211, 0)), INDEX('DATA ASIA'!$S$194:$S$211, MATCH(LARGE('DATA ASIA'!$V$194:$V$211, $G420), 'DATA ASIA'!$V$194:$V$211, 0)))</f>
        <v>AA</v>
      </c>
      <c r="I420" s="140" t="str">
        <f>CHOOSE($AP$5, INDEX('DATA ASIA'!$S$213:$S$269, MATCH(LARGE('DATA ASIA'!$T$213:$T$269, $G420), 'DATA ASIA'!$T$213:$T$269, 0)), INDEX('DATA ASIA'!$S$213:$S$269, MATCH(LARGE('DATA ASIA'!$V$213:$V$269, $G420), 'DATA ASIA'!$V$213:$V$269, 0)))</f>
        <v>JD</v>
      </c>
      <c r="J420" s="140" t="str">
        <f>CHOOSE($AP$5, INDEX('DATA ASIA'!$S$271:$S$300, MATCH(LARGE('DATA ASIA'!$T$271:$T$300, $G420), 'DATA ASIA'!$T$271:$T$300, 0)), INDEX('DATA ASIA'!$S$271:$S$300, MATCH(LARGE('DATA ASIA'!$V$271:$V$300, $G420), 'DATA ASIA'!$V$271:$V$300, 0)))</f>
        <v>GB</v>
      </c>
      <c r="K420" s="140" t="str">
        <f>CHOOSE($AP$5, INDEX('DATA ASIA'!$S$302:$S$391, MATCH(LARGE('DATA ASIA'!$T$302:$T$391, $G420), 'DATA ASIA'!$T$302:$T$391, 0)), INDEX('DATA ASIA'!$S$302:$S$391, MATCH(LARGE('DATA ASIA'!$V$302:$V$391, $G420), 'DATA ASIA'!$V$302:$V$391, 0)))</f>
        <v>IJ</v>
      </c>
      <c r="L420" s="140" t="str">
        <f>CHOOSE($AP$5, INDEX('DATA ASIA'!$S$393:$S$417, MATCH(LARGE('DATA ASIA'!$T$393:$T$417, $G420), 'DATA ASIA'!$T$393:$T$417, 0)), INDEX('DATA ASIA'!$S$393:$S$417, MATCH(LARGE('DATA ASIA'!$V$393:$V$417, $G420), 'DATA ASIA'!$V$393:$V$4172, 0)))</f>
        <v>HG</v>
      </c>
      <c r="M420" s="140" t="str">
        <f>CHOOSE($AP$5, INDEX('DATA ASIA'!$S$441:$S$467, MATCH(LARGE('DATA ASIA'!$T$441:$T$467, $G420), 'DATA ASIA'!$T$441:$T$467, 0)), INDEX('DATA ASIA'!$S$441:$S$467, MATCH(LARGE('DATA ASIA'!$V$441:$V$467, $G420), 'DATA ASIA'!$V$441:$V$467, 0)))</f>
        <v>AB</v>
      </c>
      <c r="N420" s="140" t="str">
        <f>CHOOSE($AP$5, INDEX('DATA ASIA'!$S$419:$S$439, MATCH(LARGE('DATA ASIA'!$T$419:$T$439, $G420), 'DATA ASIA'!$T$419:$T$439, 0)), INDEX('DATA ASIA'!$S$419:$S$439, MATCH(LARGE('DATA ASIA'!$V$419:$V$439, $G420), 'DATA ASIA'!$V$419:$V$439, 0)))</f>
        <v>HG</v>
      </c>
    </row>
    <row r="421" spans="7:14" x14ac:dyDescent="0.25">
      <c r="G421" s="140">
        <f t="shared" si="16"/>
        <v>7</v>
      </c>
      <c r="H421" s="140" t="str">
        <f>CHOOSE($AP$5, INDEX('DATA ASIA'!$S$194:$S$211, MATCH(LARGE('DATA ASIA'!$T$194:$T$211, $G421), 'DATA ASIA'!$T$194:$T$211, 0)), INDEX('DATA ASIA'!$S$194:$S$211, MATCH(LARGE('DATA ASIA'!$V$194:$V$211, $G421), 'DATA ASIA'!$V$194:$V$211, 0)))</f>
        <v>GC</v>
      </c>
      <c r="I421" s="140" t="str">
        <f>CHOOSE($AP$5, INDEX('DATA ASIA'!$S$213:$S$269, MATCH(LARGE('DATA ASIA'!$T$213:$T$269, $G421), 'DATA ASIA'!$T$213:$T$269, 0)), INDEX('DATA ASIA'!$S$213:$S$269, MATCH(LARGE('DATA ASIA'!$V$213:$V$269, $G421), 'DATA ASIA'!$V$213:$V$269, 0)))</f>
        <v>IJ</v>
      </c>
      <c r="J421" s="140" t="str">
        <f>CHOOSE($AP$5, INDEX('DATA ASIA'!$S$271:$S$300, MATCH(LARGE('DATA ASIA'!$T$271:$T$300, $G421), 'DATA ASIA'!$T$271:$T$300, 0)), INDEX('DATA ASIA'!$S$271:$S$300, MATCH(LARGE('DATA ASIA'!$V$271:$V$300, $G421), 'DATA ASIA'!$V$271:$V$300, 0)))</f>
        <v>AB</v>
      </c>
      <c r="K421" s="140" t="str">
        <f>CHOOSE($AP$5, INDEX('DATA ASIA'!$S$302:$S$391, MATCH(LARGE('DATA ASIA'!$T$302:$T$391, $G421), 'DATA ASIA'!$T$302:$T$391, 0)), INDEX('DATA ASIA'!$S$302:$S$391, MATCH(LARGE('DATA ASIA'!$V$302:$V$391, $G421), 'DATA ASIA'!$V$302:$V$391, 0)))</f>
        <v>HG</v>
      </c>
      <c r="L421" s="140" t="str">
        <f>CHOOSE($AP$5, INDEX('DATA ASIA'!$S$393:$S$417, MATCH(LARGE('DATA ASIA'!$T$393:$T$417, $G421), 'DATA ASIA'!$T$393:$T$417, 0)), INDEX('DATA ASIA'!$S$393:$S$417, MATCH(LARGE('DATA ASIA'!$V$393:$V$417, $G421), 'DATA ASIA'!$V$393:$V$4172, 0)))</f>
        <v>GB</v>
      </c>
      <c r="M421" s="140" t="str">
        <f>CHOOSE($AP$5, INDEX('DATA ASIA'!$S$441:$S$467, MATCH(LARGE('DATA ASIA'!$T$441:$T$467, $G421), 'DATA ASIA'!$T$441:$T$467, 0)), INDEX('DATA ASIA'!$S$441:$S$467, MATCH(LARGE('DATA ASIA'!$V$441:$V$467, $G421), 'DATA ASIA'!$V$441:$V$467, 0)))</f>
        <v>JI</v>
      </c>
      <c r="N421" s="140" t="str">
        <f>CHOOSE($AP$5, INDEX('DATA ASIA'!$S$419:$S$439, MATCH(LARGE('DATA ASIA'!$T$419:$T$439, $G421), 'DATA ASIA'!$T$419:$T$439, 0)), INDEX('DATA ASIA'!$S$419:$S$439, MATCH(LARGE('DATA ASIA'!$V$419:$V$439, $G421), 'DATA ASIA'!$V$419:$V$439, 0)))</f>
        <v>KB</v>
      </c>
    </row>
    <row r="422" spans="7:14" x14ac:dyDescent="0.25">
      <c r="G422" s="140">
        <f t="shared" si="16"/>
        <v>8</v>
      </c>
      <c r="H422" s="140" t="str">
        <f>CHOOSE($AP$5, INDEX('DATA ASIA'!$S$194:$S$211, MATCH(LARGE('DATA ASIA'!$T$194:$T$211, $G422), 'DATA ASIA'!$T$194:$T$211, 0)), INDEX('DATA ASIA'!$S$194:$S$211, MATCH(LARGE('DATA ASIA'!$V$194:$V$211, $G422), 'DATA ASIA'!$V$194:$V$211, 0)))</f>
        <v>HD</v>
      </c>
      <c r="I422" s="140" t="str">
        <f>CHOOSE($AP$5, INDEX('DATA ASIA'!$S$213:$S$269, MATCH(LARGE('DATA ASIA'!$T$213:$T$269, $G422), 'DATA ASIA'!$T$213:$T$269, 0)), INDEX('DATA ASIA'!$S$213:$S$269, MATCH(LARGE('DATA ASIA'!$V$213:$V$269, $G422), 'DATA ASIA'!$V$213:$V$269, 0)))</f>
        <v>GB</v>
      </c>
      <c r="J422" s="140" t="str">
        <f>CHOOSE($AP$5, INDEX('DATA ASIA'!$S$271:$S$300, MATCH(LARGE('DATA ASIA'!$T$271:$T$300, $G422), 'DATA ASIA'!$T$271:$T$300, 0)), INDEX('DATA ASIA'!$S$271:$S$300, MATCH(LARGE('DATA ASIA'!$V$271:$V$300, $G422), 'DATA ASIA'!$V$271:$V$300, 0)))</f>
        <v>AE</v>
      </c>
      <c r="K422" s="140" t="str">
        <f>CHOOSE($AP$5, INDEX('DATA ASIA'!$S$302:$S$391, MATCH(LARGE('DATA ASIA'!$T$302:$T$391, $G422), 'DATA ASIA'!$T$302:$T$391, 0)), INDEX('DATA ASIA'!$S$302:$S$391, MATCH(LARGE('DATA ASIA'!$V$302:$V$391, $G422), 'DATA ASIA'!$V$302:$V$391, 0)))</f>
        <v>JG</v>
      </c>
      <c r="L422" s="140" t="str">
        <f>CHOOSE($AP$5, INDEX('DATA ASIA'!$S$393:$S$417, MATCH(LARGE('DATA ASIA'!$T$393:$T$417, $G422), 'DATA ASIA'!$T$393:$T$417, 0)), INDEX('DATA ASIA'!$S$393:$S$417, MATCH(LARGE('DATA ASIA'!$V$393:$V$417, $G422), 'DATA ASIA'!$V$393:$V$4172, 0)))</f>
        <v>KG</v>
      </c>
      <c r="M422" s="140" t="str">
        <f>CHOOSE($AP$5, INDEX('DATA ASIA'!$S$441:$S$467, MATCH(LARGE('DATA ASIA'!$T$441:$T$467, $G422), 'DATA ASIA'!$T$441:$T$467, 0)), INDEX('DATA ASIA'!$S$441:$S$467, MATCH(LARGE('DATA ASIA'!$V$441:$V$467, $G422), 'DATA ASIA'!$V$441:$V$467, 0)))</f>
        <v>JA</v>
      </c>
      <c r="N422" s="140" t="str">
        <f>CHOOSE($AP$5, INDEX('DATA ASIA'!$S$419:$S$439, MATCH(LARGE('DATA ASIA'!$T$419:$T$439, $G422), 'DATA ASIA'!$T$419:$T$439, 0)), INDEX('DATA ASIA'!$S$419:$S$439, MATCH(LARGE('DATA ASIA'!$V$419:$V$439, $G422), 'DATA ASIA'!$V$419:$V$439, 0)))</f>
        <v>LD</v>
      </c>
    </row>
    <row r="423" spans="7:14" x14ac:dyDescent="0.25">
      <c r="G423" s="140">
        <f t="shared" si="16"/>
        <v>9</v>
      </c>
      <c r="H423" s="140" t="str">
        <f>CHOOSE($AP$5, INDEX('DATA ASIA'!$S$194:$S$211, MATCH(LARGE('DATA ASIA'!$T$194:$T$211, $G423), 'DATA ASIA'!$T$194:$T$211, 0)), INDEX('DATA ASIA'!$S$194:$S$211, MATCH(LARGE('DATA ASIA'!$V$194:$V$211, $G423), 'DATA ASIA'!$V$194:$V$211, 0)))</f>
        <v>AH</v>
      </c>
      <c r="I423" s="140" t="str">
        <f>CHOOSE($AP$5, INDEX('DATA ASIA'!$S$213:$S$269, MATCH(LARGE('DATA ASIA'!$T$213:$T$269, $G423), 'DATA ASIA'!$T$213:$T$269, 0)), INDEX('DATA ASIA'!$S$213:$S$269, MATCH(LARGE('DATA ASIA'!$V$213:$V$269, $G423), 'DATA ASIA'!$V$213:$V$269, 0)))</f>
        <v>HD</v>
      </c>
      <c r="J423" s="140" t="str">
        <f>CHOOSE($AP$5, INDEX('DATA ASIA'!$S$271:$S$300, MATCH(LARGE('DATA ASIA'!$T$271:$T$300, $G423), 'DATA ASIA'!$T$271:$T$300, 0)), INDEX('DATA ASIA'!$S$271:$S$300, MATCH(LARGE('DATA ASIA'!$V$271:$V$300, $G423), 'DATA ASIA'!$V$271:$V$300, 0)))</f>
        <v>CD</v>
      </c>
      <c r="K423" s="140" t="str">
        <f>CHOOSE($AP$5, INDEX('DATA ASIA'!$S$302:$S$391, MATCH(LARGE('DATA ASIA'!$T$302:$T$391, $G423), 'DATA ASIA'!$T$302:$T$391, 0)), INDEX('DATA ASIA'!$S$302:$S$391, MATCH(LARGE('DATA ASIA'!$V$302:$V$391, $G423), 'DATA ASIA'!$V$302:$V$391, 0)))</f>
        <v>HD</v>
      </c>
      <c r="L423" s="140" t="str">
        <f>CHOOSE($AP$5, INDEX('DATA ASIA'!$S$393:$S$417, MATCH(LARGE('DATA ASIA'!$T$393:$T$417, $G423), 'DATA ASIA'!$T$393:$T$417, 0)), INDEX('DATA ASIA'!$S$393:$S$417, MATCH(LARGE('DATA ASIA'!$V$393:$V$417, $G423), 'DATA ASIA'!$V$393:$V$4172, 0)))</f>
        <v>LJ</v>
      </c>
      <c r="M423" s="140" t="str">
        <f>CHOOSE($AP$5, INDEX('DATA ASIA'!$S$441:$S$467, MATCH(LARGE('DATA ASIA'!$T$441:$T$467, $G423), 'DATA ASIA'!$T$441:$T$467, 0)), INDEX('DATA ASIA'!$S$441:$S$467, MATCH(LARGE('DATA ASIA'!$V$441:$V$467, $G423), 'DATA ASIA'!$V$441:$V$467, 0)))</f>
        <v>AC</v>
      </c>
      <c r="N423" s="140" t="str">
        <f>CHOOSE($AP$5, INDEX('DATA ASIA'!$S$419:$S$439, MATCH(LARGE('DATA ASIA'!$T$419:$T$439, $G423), 'DATA ASIA'!$T$419:$T$439, 0)), INDEX('DATA ASIA'!$S$419:$S$439, MATCH(LARGE('DATA ASIA'!$V$419:$V$439, $G423), 'DATA ASIA'!$V$419:$V$439, 0)))</f>
        <v>GC</v>
      </c>
    </row>
    <row r="424" spans="7:14" x14ac:dyDescent="0.25">
      <c r="G424" s="140">
        <f t="shared" si="16"/>
        <v>10</v>
      </c>
      <c r="H424" s="140" t="str">
        <f>CHOOSE($AP$5, INDEX('DATA ASIA'!$S$194:$S$211, MATCH(LARGE('DATA ASIA'!$T$194:$T$211, $G424), 'DATA ASIA'!$T$194:$T$211, 0)), INDEX('DATA ASIA'!$S$194:$S$211, MATCH(LARGE('DATA ASIA'!$V$194:$V$211, $G424), 'DATA ASIA'!$V$194:$V$211, 0)))</f>
        <v>CD</v>
      </c>
      <c r="I424" s="140" t="str">
        <f>CHOOSE($AP$5, INDEX('DATA ASIA'!$S$213:$S$269, MATCH(LARGE('DATA ASIA'!$T$213:$T$269, $G424), 'DATA ASIA'!$T$213:$T$269, 0)), INDEX('DATA ASIA'!$S$213:$S$269, MATCH(LARGE('DATA ASIA'!$V$213:$V$269, $G424), 'DATA ASIA'!$V$213:$V$269, 0)))</f>
        <v>JF</v>
      </c>
      <c r="J424" s="140" t="str">
        <f>CHOOSE($AP$5, INDEX('DATA ASIA'!$S$271:$S$300, MATCH(LARGE('DATA ASIA'!$T$271:$T$300, $G424), 'DATA ASIA'!$T$271:$T$300, 0)), INDEX('DATA ASIA'!$S$271:$S$300, MATCH(LARGE('DATA ASIA'!$V$271:$V$300, $G424), 'DATA ASIA'!$V$271:$V$300, 0)))</f>
        <v>GG</v>
      </c>
      <c r="K424" s="140" t="str">
        <f>CHOOSE($AP$5, INDEX('DATA ASIA'!$S$302:$S$391, MATCH(LARGE('DATA ASIA'!$T$302:$T$391, $G424), 'DATA ASIA'!$T$302:$T$391, 0)), INDEX('DATA ASIA'!$S$302:$S$391, MATCH(LARGE('DATA ASIA'!$V$302:$V$391, $G424), 'DATA ASIA'!$V$302:$V$391, 0)))</f>
        <v>AB</v>
      </c>
      <c r="L424" s="140" t="str">
        <f>CHOOSE($AP$5, INDEX('DATA ASIA'!$S$393:$S$417, MATCH(LARGE('DATA ASIA'!$T$393:$T$417, $G424), 'DATA ASIA'!$T$393:$T$417, 0)), INDEX('DATA ASIA'!$S$393:$S$417, MATCH(LARGE('DATA ASIA'!$V$393:$V$417, $G424), 'DATA ASIA'!$V$393:$V$4172, 0)))</f>
        <v>GJ</v>
      </c>
      <c r="M424" s="140" t="str">
        <f>CHOOSE($AP$5, INDEX('DATA ASIA'!$S$441:$S$467, MATCH(LARGE('DATA ASIA'!$T$441:$T$467, $G424), 'DATA ASIA'!$T$441:$T$467, 0)), INDEX('DATA ASIA'!$S$441:$S$467, MATCH(LARGE('DATA ASIA'!$V$441:$V$467, $G424), 'DATA ASIA'!$V$441:$V$467, 0)))</f>
        <v>CD</v>
      </c>
      <c r="N424" s="140" t="str">
        <f>CHOOSE($AP$5, INDEX('DATA ASIA'!$S$419:$S$439, MATCH(LARGE('DATA ASIA'!$T$419:$T$439, $G424), 'DATA ASIA'!$T$419:$T$439, 0)), INDEX('DATA ASIA'!$S$419:$S$439, MATCH(LARGE('DATA ASIA'!$V$419:$V$439, $G424), 'DATA ASIA'!$V$419:$V$439, 0)))</f>
        <v>AC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3">
    <tabColor theme="8"/>
  </sheetPr>
  <dimension ref="A2:AF466"/>
  <sheetViews>
    <sheetView showGridLines="0" zoomScale="60" zoomScaleNormal="60" workbookViewId="0">
      <selection activeCell="AF202" sqref="AF202"/>
    </sheetView>
  </sheetViews>
  <sheetFormatPr defaultColWidth="9.140625" defaultRowHeight="15" x14ac:dyDescent="0.25"/>
  <cols>
    <col min="1" max="1" width="27.140625" style="3" customWidth="1"/>
    <col min="2" max="2" width="38" style="3" customWidth="1"/>
    <col min="3" max="6" width="19" style="3" customWidth="1"/>
    <col min="7" max="7" width="21.42578125" style="3" customWidth="1"/>
    <col min="8" max="8" width="55.7109375" style="26" customWidth="1"/>
    <col min="9" max="9" width="15.85546875" style="43" customWidth="1"/>
    <col min="10" max="10" width="15.85546875" style="3" customWidth="1"/>
    <col min="11" max="14" width="18.85546875" style="3" customWidth="1"/>
    <col min="15" max="15" width="55.7109375" style="26" customWidth="1"/>
    <col min="16" max="17" width="21.5703125" style="3" customWidth="1"/>
    <col min="18" max="18" width="29.140625" style="3" customWidth="1"/>
    <col min="19" max="19" width="33" style="3" customWidth="1"/>
    <col min="20" max="23" width="23.140625" style="3" customWidth="1"/>
    <col min="24" max="24" width="20.42578125" style="3" customWidth="1"/>
    <col min="25" max="25" width="54.5703125" style="3" customWidth="1"/>
    <col min="26" max="31" width="19.28515625" style="3" customWidth="1"/>
    <col min="32" max="32" width="56.140625" style="3" customWidth="1"/>
    <col min="33" max="16384" width="9.140625" style="3"/>
  </cols>
  <sheetData>
    <row r="2" spans="1:23" x14ac:dyDescent="0.25">
      <c r="A2" s="11"/>
      <c r="B2" s="38" t="s">
        <v>642</v>
      </c>
      <c r="C2" s="38"/>
      <c r="D2" s="38"/>
      <c r="E2" s="38"/>
      <c r="F2" s="38"/>
      <c r="R2" s="11"/>
      <c r="S2" s="38" t="s">
        <v>682</v>
      </c>
      <c r="T2" s="38"/>
      <c r="U2" s="38"/>
      <c r="V2" s="38"/>
      <c r="W2" s="38"/>
    </row>
    <row r="3" spans="1:23" x14ac:dyDescent="0.25">
      <c r="A3" s="226" t="s">
        <v>592</v>
      </c>
      <c r="B3" s="226" t="s">
        <v>639</v>
      </c>
      <c r="C3" s="226" t="s">
        <v>640</v>
      </c>
      <c r="D3" s="226" t="s">
        <v>641</v>
      </c>
      <c r="E3" s="226" t="s">
        <v>644</v>
      </c>
      <c r="F3" s="226" t="s">
        <v>594</v>
      </c>
      <c r="R3" s="54" t="s">
        <v>592</v>
      </c>
      <c r="S3" s="54" t="s">
        <v>680</v>
      </c>
      <c r="T3" s="54" t="s">
        <v>640</v>
      </c>
      <c r="U3" s="54" t="s">
        <v>681</v>
      </c>
      <c r="V3" s="54" t="s">
        <v>644</v>
      </c>
      <c r="W3" s="54" t="s">
        <v>594</v>
      </c>
    </row>
    <row r="4" spans="1:23" x14ac:dyDescent="0.25">
      <c r="A4" s="49" t="s">
        <v>81</v>
      </c>
      <c r="B4" s="50">
        <v>6411936</v>
      </c>
      <c r="C4" s="51">
        <v>0.25359091375373982</v>
      </c>
      <c r="D4" s="50">
        <v>7478022</v>
      </c>
      <c r="E4" s="51">
        <v>0.24160730297390962</v>
      </c>
      <c r="F4" s="52">
        <v>116.62658516866044</v>
      </c>
      <c r="R4" s="49" t="s">
        <v>81</v>
      </c>
      <c r="S4" s="52">
        <v>881308</v>
      </c>
      <c r="T4" s="51">
        <v>0.25886828033185832</v>
      </c>
      <c r="U4" s="52">
        <v>986222</v>
      </c>
      <c r="V4" s="51">
        <v>0.27217101076351347</v>
      </c>
      <c r="W4" s="52">
        <v>111.90435125971851</v>
      </c>
    </row>
    <row r="5" spans="1:23" x14ac:dyDescent="0.25">
      <c r="A5" s="49" t="s">
        <v>340</v>
      </c>
      <c r="B5" s="50">
        <v>6324134</v>
      </c>
      <c r="C5" s="51">
        <v>0.22250522872880213</v>
      </c>
      <c r="D5" s="50">
        <v>6561351</v>
      </c>
      <c r="E5" s="51">
        <v>0.23829884755331351</v>
      </c>
      <c r="F5" s="52">
        <v>103.75097997607261</v>
      </c>
      <c r="R5" s="49" t="s">
        <v>341</v>
      </c>
      <c r="S5" s="52">
        <v>1008203</v>
      </c>
      <c r="T5" s="51">
        <v>0.29614139079121093</v>
      </c>
      <c r="U5" s="52">
        <v>917028</v>
      </c>
      <c r="V5" s="51">
        <v>0.25307530926955918</v>
      </c>
      <c r="W5" s="52">
        <v>90.956682334807567</v>
      </c>
    </row>
    <row r="6" spans="1:23" x14ac:dyDescent="0.25">
      <c r="A6" s="49" t="s">
        <v>341</v>
      </c>
      <c r="B6" s="50">
        <v>5745121</v>
      </c>
      <c r="C6" s="51">
        <v>0.21182409089637411</v>
      </c>
      <c r="D6" s="50">
        <v>6246380</v>
      </c>
      <c r="E6" s="51">
        <v>0.21648113612936415</v>
      </c>
      <c r="F6" s="52">
        <v>108.72495113679939</v>
      </c>
      <c r="R6" s="49" t="s">
        <v>342</v>
      </c>
      <c r="S6" s="52">
        <v>454933</v>
      </c>
      <c r="T6" s="51">
        <v>0.13362833807955141</v>
      </c>
      <c r="U6" s="52">
        <v>549255</v>
      </c>
      <c r="V6" s="51">
        <v>0.15157975437266008</v>
      </c>
      <c r="W6" s="52">
        <v>120.73316290530694</v>
      </c>
    </row>
    <row r="7" spans="1:23" x14ac:dyDescent="0.25">
      <c r="A7" s="49" t="s">
        <v>339</v>
      </c>
      <c r="B7" s="50">
        <v>5379278</v>
      </c>
      <c r="C7" s="51">
        <v>0.21028433941677313</v>
      </c>
      <c r="D7" s="50">
        <v>6200975</v>
      </c>
      <c r="E7" s="51">
        <v>0.20269585496905873</v>
      </c>
      <c r="F7" s="52">
        <v>115.2752283856681</v>
      </c>
      <c r="R7" s="49" t="s">
        <v>340</v>
      </c>
      <c r="S7" s="52">
        <v>502355</v>
      </c>
      <c r="T7" s="51">
        <v>0.14755769261837029</v>
      </c>
      <c r="U7" s="52">
        <v>547629</v>
      </c>
      <c r="V7" s="51">
        <v>0.1511310216699811</v>
      </c>
      <c r="W7" s="52">
        <v>109.01235182291407</v>
      </c>
    </row>
    <row r="8" spans="1:23" x14ac:dyDescent="0.25">
      <c r="A8" s="49" t="s">
        <v>342</v>
      </c>
      <c r="B8" s="50">
        <v>698314</v>
      </c>
      <c r="C8" s="51">
        <v>3.1426156445600449E-2</v>
      </c>
      <c r="D8" s="50">
        <v>926711</v>
      </c>
      <c r="E8" s="51">
        <v>2.6313076451312478E-2</v>
      </c>
      <c r="F8" s="52">
        <v>132.70691980971313</v>
      </c>
      <c r="R8" s="49" t="s">
        <v>339</v>
      </c>
      <c r="S8" s="52">
        <v>376059</v>
      </c>
      <c r="T8" s="51">
        <v>0.11046052757187987</v>
      </c>
      <c r="U8" s="52">
        <v>447898</v>
      </c>
      <c r="V8" s="51">
        <v>0.12360792131888779</v>
      </c>
      <c r="W8" s="52">
        <v>119.1031194573192</v>
      </c>
    </row>
    <row r="9" spans="1:23" x14ac:dyDescent="0.25">
      <c r="A9" s="49" t="s">
        <v>343</v>
      </c>
      <c r="B9" s="50">
        <v>583037</v>
      </c>
      <c r="C9" s="51">
        <v>2.4249941290722409E-2</v>
      </c>
      <c r="D9" s="50">
        <v>715095</v>
      </c>
      <c r="E9" s="51">
        <v>2.1969339229836252E-2</v>
      </c>
      <c r="F9" s="52">
        <v>122.65002049612632</v>
      </c>
      <c r="R9" s="49" t="s">
        <v>344</v>
      </c>
      <c r="S9" s="52">
        <v>38664</v>
      </c>
      <c r="T9" s="51">
        <v>1.1356850488990194E-2</v>
      </c>
      <c r="U9" s="52">
        <v>38961</v>
      </c>
      <c r="V9" s="51">
        <v>1.0752198541867092E-2</v>
      </c>
      <c r="W9" s="52">
        <v>100.76815642458101</v>
      </c>
    </row>
    <row r="10" spans="1:23" x14ac:dyDescent="0.25">
      <c r="A10" s="49" t="s">
        <v>344</v>
      </c>
      <c r="B10" s="50">
        <v>342785</v>
      </c>
      <c r="C10" s="51">
        <v>1.2098197519204504E-2</v>
      </c>
      <c r="D10" s="50">
        <v>356758</v>
      </c>
      <c r="E10" s="51">
        <v>1.291643574575785E-2</v>
      </c>
      <c r="F10" s="52">
        <v>104.07631605817058</v>
      </c>
      <c r="R10" s="49" t="s">
        <v>345</v>
      </c>
      <c r="S10" s="52">
        <v>34448</v>
      </c>
      <c r="T10" s="51">
        <v>1.0118476765071752E-2</v>
      </c>
      <c r="U10" s="52">
        <v>32197</v>
      </c>
      <c r="V10" s="51">
        <v>8.8855146544620199E-3</v>
      </c>
      <c r="W10" s="52">
        <v>93.465513237343245</v>
      </c>
    </row>
    <row r="11" spans="1:23" x14ac:dyDescent="0.25">
      <c r="A11" s="49" t="s">
        <v>345</v>
      </c>
      <c r="B11" s="50">
        <v>346813</v>
      </c>
      <c r="C11" s="51">
        <v>1.0213294832481448E-2</v>
      </c>
      <c r="D11" s="50">
        <v>301175</v>
      </c>
      <c r="E11" s="51">
        <v>1.3068214275109813E-2</v>
      </c>
      <c r="F11" s="52">
        <v>86.840747030820637</v>
      </c>
      <c r="R11" s="49" t="s">
        <v>343</v>
      </c>
      <c r="S11" s="52">
        <v>23498</v>
      </c>
      <c r="T11" s="51">
        <v>6.9021123730160245E-3</v>
      </c>
      <c r="U11" s="52">
        <v>29459</v>
      </c>
      <c r="V11" s="51">
        <v>8.1298995622510369E-3</v>
      </c>
      <c r="W11" s="52">
        <v>125.36811643544132</v>
      </c>
    </row>
    <row r="12" spans="1:23" x14ac:dyDescent="0.25">
      <c r="A12" s="49" t="s">
        <v>346</v>
      </c>
      <c r="B12" s="50">
        <v>122453</v>
      </c>
      <c r="C12" s="51">
        <v>4.0862674548828738E-3</v>
      </c>
      <c r="D12" s="50">
        <v>120498</v>
      </c>
      <c r="E12" s="51">
        <v>4.6141351178589675E-3</v>
      </c>
      <c r="F12" s="52">
        <v>98.40346908609834</v>
      </c>
      <c r="R12" s="49" t="s">
        <v>346</v>
      </c>
      <c r="S12" s="52">
        <v>23269</v>
      </c>
      <c r="T12" s="51">
        <v>6.8348477660954074E-3</v>
      </c>
      <c r="U12" s="52">
        <v>19316</v>
      </c>
      <c r="V12" s="51">
        <v>5.3307016512590729E-3</v>
      </c>
      <c r="W12" s="52">
        <v>83.011732347758809</v>
      </c>
    </row>
    <row r="13" spans="1:23" x14ac:dyDescent="0.25">
      <c r="A13" s="49" t="s">
        <v>347</v>
      </c>
      <c r="B13" s="50">
        <v>155162</v>
      </c>
      <c r="C13" s="51">
        <v>4.0100005001945669E-3</v>
      </c>
      <c r="D13" s="50">
        <v>118249</v>
      </c>
      <c r="E13" s="51">
        <v>5.8466385728175958E-3</v>
      </c>
      <c r="F13" s="52">
        <v>76.210025650610319</v>
      </c>
      <c r="R13" s="49" t="s">
        <v>348</v>
      </c>
      <c r="S13" s="52">
        <v>6291</v>
      </c>
      <c r="T13" s="51">
        <v>1.8478674329153039E-3</v>
      </c>
      <c r="U13" s="52">
        <v>7501</v>
      </c>
      <c r="V13" s="51">
        <v>2.0700762624815856E-3</v>
      </c>
      <c r="W13" s="52">
        <v>119.23382610077888</v>
      </c>
    </row>
    <row r="14" spans="1:23" x14ac:dyDescent="0.25">
      <c r="A14" s="49" t="s">
        <v>348</v>
      </c>
      <c r="B14" s="50">
        <v>65257</v>
      </c>
      <c r="C14" s="51">
        <v>2.726586019477068E-3</v>
      </c>
      <c r="D14" s="50">
        <v>80403</v>
      </c>
      <c r="E14" s="51">
        <v>2.4589402904471318E-3</v>
      </c>
      <c r="F14" s="52">
        <v>123.20977059932268</v>
      </c>
      <c r="R14" s="49" t="s">
        <v>347</v>
      </c>
      <c r="S14" s="52">
        <v>8711</v>
      </c>
      <c r="T14" s="51">
        <v>2.5586986501550169E-3</v>
      </c>
      <c r="U14" s="52">
        <v>6963</v>
      </c>
      <c r="V14" s="51">
        <v>1.9216025884094495E-3</v>
      </c>
      <c r="W14" s="52">
        <v>79.933417518080589</v>
      </c>
    </row>
    <row r="15" spans="1:23" x14ac:dyDescent="0.25">
      <c r="A15" s="49" t="s">
        <v>338</v>
      </c>
      <c r="B15" s="50">
        <v>49765</v>
      </c>
      <c r="C15" s="51">
        <v>2.564828183166164E-3</v>
      </c>
      <c r="D15" s="50">
        <v>75633</v>
      </c>
      <c r="E15" s="51">
        <v>1.8751883101292047E-3</v>
      </c>
      <c r="F15" s="52">
        <v>151.98030744499147</v>
      </c>
      <c r="R15" s="49" t="s">
        <v>351</v>
      </c>
      <c r="S15" s="52">
        <v>4761</v>
      </c>
      <c r="T15" s="51">
        <v>1.398457613751353E-3</v>
      </c>
      <c r="U15" s="52">
        <v>4972</v>
      </c>
      <c r="V15" s="51">
        <v>1.3721396049937934E-3</v>
      </c>
      <c r="W15" s="52">
        <v>104.4318420499895</v>
      </c>
    </row>
    <row r="16" spans="1:23" x14ac:dyDescent="0.25">
      <c r="A16" s="49" t="s">
        <v>349</v>
      </c>
      <c r="B16" s="50">
        <v>7188</v>
      </c>
      <c r="C16" s="51">
        <v>2.3098815556220598E-3</v>
      </c>
      <c r="D16" s="50">
        <v>68115</v>
      </c>
      <c r="E16" s="51">
        <v>2.7085006677803124E-4</v>
      </c>
      <c r="F16" s="52">
        <v>947.62103505843061</v>
      </c>
      <c r="R16" s="49" t="s">
        <v>355</v>
      </c>
      <c r="S16" s="52">
        <v>5690</v>
      </c>
      <c r="T16" s="51">
        <v>1.6713345562371768E-3</v>
      </c>
      <c r="U16" s="52">
        <v>4559</v>
      </c>
      <c r="V16" s="51">
        <v>1.258162602406819E-3</v>
      </c>
      <c r="W16" s="52">
        <v>80.123022847100174</v>
      </c>
    </row>
    <row r="17" spans="1:23" x14ac:dyDescent="0.25">
      <c r="A17" s="49" t="s">
        <v>350</v>
      </c>
      <c r="B17" s="50">
        <v>113454</v>
      </c>
      <c r="C17" s="51">
        <v>1.8017177868340313E-3</v>
      </c>
      <c r="D17" s="50">
        <v>53130</v>
      </c>
      <c r="E17" s="51">
        <v>4.2750450022585908E-3</v>
      </c>
      <c r="F17" s="52">
        <v>46.829552065154161</v>
      </c>
      <c r="R17" s="49" t="s">
        <v>364</v>
      </c>
      <c r="S17" s="52">
        <v>8856</v>
      </c>
      <c r="T17" s="51">
        <v>2.6012897768078096E-3</v>
      </c>
      <c r="U17" s="52">
        <v>4556</v>
      </c>
      <c r="V17" s="51">
        <v>1.2573346822911751E-3</v>
      </c>
      <c r="W17" s="52">
        <v>51.445347786811205</v>
      </c>
    </row>
    <row r="18" spans="1:23" x14ac:dyDescent="0.25">
      <c r="A18" s="49" t="s">
        <v>351</v>
      </c>
      <c r="B18" s="50">
        <v>23524</v>
      </c>
      <c r="C18" s="51">
        <v>8.3781742220066953E-4</v>
      </c>
      <c r="D18" s="50">
        <v>24706</v>
      </c>
      <c r="E18" s="51">
        <v>8.8640469823127524E-4</v>
      </c>
      <c r="F18" s="52">
        <v>105.02465567080428</v>
      </c>
      <c r="R18" s="49" t="s">
        <v>349</v>
      </c>
      <c r="S18" s="52">
        <v>496</v>
      </c>
      <c r="T18" s="51">
        <v>1.4569102634334616E-4</v>
      </c>
      <c r="U18" s="52">
        <v>4020</v>
      </c>
      <c r="V18" s="51">
        <v>1.1094129549628015E-3</v>
      </c>
      <c r="W18" s="52">
        <v>810.48387096774195</v>
      </c>
    </row>
    <row r="19" spans="1:23" x14ac:dyDescent="0.25">
      <c r="A19" s="49" t="s">
        <v>352</v>
      </c>
      <c r="B19" s="50">
        <v>29174</v>
      </c>
      <c r="C19" s="51">
        <v>8.0675449178960288E-4</v>
      </c>
      <c r="D19" s="50">
        <v>23790</v>
      </c>
      <c r="E19" s="51">
        <v>1.0993015926797833E-3</v>
      </c>
      <c r="F19" s="52">
        <v>81.545211489682586</v>
      </c>
      <c r="R19" s="49" t="s">
        <v>350</v>
      </c>
      <c r="S19" s="52">
        <v>7930</v>
      </c>
      <c r="T19" s="51">
        <v>2.3292940300458369E-3</v>
      </c>
      <c r="U19" s="52">
        <v>3816</v>
      </c>
      <c r="V19" s="51">
        <v>1.0531143870990175E-3</v>
      </c>
      <c r="W19" s="52">
        <v>48.121059268600256</v>
      </c>
    </row>
    <row r="20" spans="1:23" x14ac:dyDescent="0.25">
      <c r="A20" s="49" t="s">
        <v>353</v>
      </c>
      <c r="B20" s="50">
        <v>27457</v>
      </c>
      <c r="C20" s="51">
        <v>7.5134310719169575E-4</v>
      </c>
      <c r="D20" s="50">
        <v>22156</v>
      </c>
      <c r="E20" s="51">
        <v>1.0346035452872013E-3</v>
      </c>
      <c r="F20" s="52">
        <v>80.693447936773865</v>
      </c>
      <c r="R20" s="49" t="s">
        <v>352</v>
      </c>
      <c r="S20" s="52">
        <v>3854</v>
      </c>
      <c r="T20" s="51">
        <v>1.1320427732404356E-3</v>
      </c>
      <c r="U20" s="52">
        <v>3466</v>
      </c>
      <c r="V20" s="51">
        <v>9.5652370694056471E-4</v>
      </c>
      <c r="W20" s="52">
        <v>89.932537623248578</v>
      </c>
    </row>
    <row r="21" spans="1:23" x14ac:dyDescent="0.25">
      <c r="A21" s="49" t="s">
        <v>354</v>
      </c>
      <c r="B21" s="50">
        <v>6047</v>
      </c>
      <c r="C21" s="51">
        <v>6.7934900100971476E-4</v>
      </c>
      <c r="D21" s="50">
        <v>20033</v>
      </c>
      <c r="E21" s="51">
        <v>2.2785619835931478E-4</v>
      </c>
      <c r="F21" s="52">
        <v>331.28824210352241</v>
      </c>
      <c r="R21" s="49" t="s">
        <v>338</v>
      </c>
      <c r="S21" s="52">
        <v>2686</v>
      </c>
      <c r="T21" s="51">
        <v>7.8896390475449154E-4</v>
      </c>
      <c r="U21" s="52">
        <v>3377</v>
      </c>
      <c r="V21" s="51">
        <v>9.3196207684312956E-4</v>
      </c>
      <c r="W21" s="52">
        <v>125.72598659717052</v>
      </c>
    </row>
    <row r="22" spans="1:23" x14ac:dyDescent="0.25">
      <c r="A22" s="49" t="s">
        <v>355</v>
      </c>
      <c r="B22" s="50">
        <v>24209</v>
      </c>
      <c r="C22" s="51">
        <v>6.2234377609595598E-4</v>
      </c>
      <c r="D22" s="50">
        <v>18352</v>
      </c>
      <c r="E22" s="51">
        <v>9.1221609162901469E-4</v>
      </c>
      <c r="F22" s="52">
        <v>75.80651823701929</v>
      </c>
      <c r="R22" s="49" t="s">
        <v>353</v>
      </c>
      <c r="S22" s="52">
        <v>3203</v>
      </c>
      <c r="T22" s="51">
        <v>9.4082330116479387E-4</v>
      </c>
      <c r="U22" s="52">
        <v>2713</v>
      </c>
      <c r="V22" s="51">
        <v>7.4871575791395041E-4</v>
      </c>
      <c r="W22" s="52">
        <v>84.701842023103339</v>
      </c>
    </row>
    <row r="23" spans="1:23" x14ac:dyDescent="0.25">
      <c r="A23" s="49" t="s">
        <v>356</v>
      </c>
      <c r="B23" s="50">
        <v>5106</v>
      </c>
      <c r="C23" s="51">
        <v>3.271442027025767E-4</v>
      </c>
      <c r="D23" s="50">
        <v>9647</v>
      </c>
      <c r="E23" s="51">
        <v>1.9239850319541281E-4</v>
      </c>
      <c r="F23" s="52">
        <v>188.93458676067371</v>
      </c>
      <c r="R23" s="49" t="s">
        <v>354</v>
      </c>
      <c r="S23" s="52">
        <v>724</v>
      </c>
      <c r="T23" s="51">
        <v>2.1266190135601335E-4</v>
      </c>
      <c r="U23" s="52">
        <v>2224</v>
      </c>
      <c r="V23" s="51">
        <v>6.1376477906399771E-4</v>
      </c>
      <c r="W23" s="52">
        <v>307.18232044198896</v>
      </c>
    </row>
    <row r="24" spans="1:23" x14ac:dyDescent="0.25">
      <c r="A24" s="49" t="s">
        <v>357</v>
      </c>
      <c r="B24" s="50">
        <v>28871</v>
      </c>
      <c r="C24" s="51">
        <v>2.5562485746574303E-4</v>
      </c>
      <c r="D24" s="50">
        <v>7538</v>
      </c>
      <c r="E24" s="51">
        <v>1.0878842901987395E-3</v>
      </c>
      <c r="F24" s="52">
        <v>26.109244570676459</v>
      </c>
      <c r="R24" s="49" t="s">
        <v>356</v>
      </c>
      <c r="S24" s="52">
        <v>901</v>
      </c>
      <c r="T24" s="51">
        <v>2.6465244906321553E-4</v>
      </c>
      <c r="U24" s="52">
        <v>1624</v>
      </c>
      <c r="V24" s="51">
        <v>4.4818075593522133E-4</v>
      </c>
      <c r="W24" s="52">
        <v>180.2441731409545</v>
      </c>
    </row>
    <row r="25" spans="1:23" x14ac:dyDescent="0.25">
      <c r="A25" s="49" t="s">
        <v>358</v>
      </c>
      <c r="B25" s="50">
        <v>6452</v>
      </c>
      <c r="C25" s="51">
        <v>2.2235767980934956E-4</v>
      </c>
      <c r="D25" s="50">
        <v>6557</v>
      </c>
      <c r="E25" s="51">
        <v>2.4311694920031406E-4</v>
      </c>
      <c r="F25" s="52">
        <v>101.62740235585865</v>
      </c>
      <c r="R25" s="49" t="s">
        <v>357</v>
      </c>
      <c r="S25" s="52">
        <v>3398</v>
      </c>
      <c r="T25" s="51">
        <v>9.9810102321510144E-4</v>
      </c>
      <c r="U25" s="52">
        <v>924</v>
      </c>
      <c r="V25" s="51">
        <v>2.5499939561831556E-4</v>
      </c>
      <c r="W25" s="52">
        <v>27.192466156562684</v>
      </c>
    </row>
    <row r="26" spans="1:23" x14ac:dyDescent="0.25">
      <c r="A26" s="49" t="s">
        <v>359</v>
      </c>
      <c r="B26" s="50"/>
      <c r="C26" s="51">
        <v>2.0312986153088363E-4</v>
      </c>
      <c r="D26" s="50">
        <v>5990</v>
      </c>
      <c r="E26" s="51">
        <v>0</v>
      </c>
      <c r="F26" s="53" t="e">
        <v>#DIV/0!</v>
      </c>
      <c r="R26" s="49" t="s">
        <v>367</v>
      </c>
      <c r="S26" s="52">
        <v>1095</v>
      </c>
      <c r="T26" s="51">
        <v>3.2163643920557266E-4</v>
      </c>
      <c r="U26" s="52">
        <v>678</v>
      </c>
      <c r="V26" s="51">
        <v>1.8710994613551726E-4</v>
      </c>
      <c r="W26" s="52">
        <v>61.917808219178085</v>
      </c>
    </row>
    <row r="27" spans="1:23" x14ac:dyDescent="0.25">
      <c r="A27" s="49" t="s">
        <v>360</v>
      </c>
      <c r="B27" s="50">
        <v>3013</v>
      </c>
      <c r="C27" s="51">
        <v>2.010273487738027E-4</v>
      </c>
      <c r="D27" s="50">
        <v>5928</v>
      </c>
      <c r="E27" s="51">
        <v>1.1353245008377964E-4</v>
      </c>
      <c r="F27" s="52">
        <v>196.74742781281117</v>
      </c>
      <c r="R27" s="49" t="s">
        <v>362</v>
      </c>
      <c r="S27" s="52">
        <v>240</v>
      </c>
      <c r="T27" s="51">
        <v>7.0495657908070723E-5</v>
      </c>
      <c r="U27" s="52">
        <v>577</v>
      </c>
      <c r="V27" s="51">
        <v>1.592366355755066E-4</v>
      </c>
      <c r="W27" s="52">
        <v>240.41666666666669</v>
      </c>
    </row>
    <row r="28" spans="1:23" x14ac:dyDescent="0.25">
      <c r="A28" s="49" t="s">
        <v>361</v>
      </c>
      <c r="B28" s="50">
        <v>3545</v>
      </c>
      <c r="C28" s="51">
        <v>1.8424115821323719E-4</v>
      </c>
      <c r="D28" s="50">
        <v>5433</v>
      </c>
      <c r="E28" s="51">
        <v>1.3357867094158606E-4</v>
      </c>
      <c r="F28" s="52">
        <v>153.25811001410437</v>
      </c>
      <c r="R28" s="49" t="s">
        <v>363</v>
      </c>
      <c r="S28" s="52">
        <v>130</v>
      </c>
      <c r="T28" s="51">
        <v>3.818514803353831E-5</v>
      </c>
      <c r="U28" s="52">
        <v>555</v>
      </c>
      <c r="V28" s="51">
        <v>1.5316522139411813E-4</v>
      </c>
      <c r="W28" s="52">
        <v>426.92307692307691</v>
      </c>
    </row>
    <row r="29" spans="1:23" x14ac:dyDescent="0.25">
      <c r="A29" s="49" t="s">
        <v>362</v>
      </c>
      <c r="B29" s="50">
        <v>2060</v>
      </c>
      <c r="C29" s="51">
        <v>1.8112130057369773E-4</v>
      </c>
      <c r="D29" s="50">
        <v>5341</v>
      </c>
      <c r="E29" s="51">
        <v>7.7622584524588803E-5</v>
      </c>
      <c r="F29" s="52">
        <v>259.27184466019418</v>
      </c>
      <c r="R29" s="49" t="s">
        <v>358</v>
      </c>
      <c r="S29" s="52">
        <v>402</v>
      </c>
      <c r="T29" s="51">
        <v>1.1808022699601847E-4</v>
      </c>
      <c r="U29" s="52">
        <v>404</v>
      </c>
      <c r="V29" s="51">
        <v>1.1149324224004275E-4</v>
      </c>
      <c r="W29" s="52">
        <v>100.49751243781095</v>
      </c>
    </row>
    <row r="30" spans="1:23" x14ac:dyDescent="0.25">
      <c r="A30" s="49" t="s">
        <v>363</v>
      </c>
      <c r="B30" s="50">
        <v>1222</v>
      </c>
      <c r="C30" s="51">
        <v>1.7091394025303062E-4</v>
      </c>
      <c r="D30" s="50">
        <v>5040</v>
      </c>
      <c r="E30" s="51">
        <v>4.6046018586916266E-5</v>
      </c>
      <c r="F30" s="52">
        <v>412.43862520458265</v>
      </c>
      <c r="R30" s="49" t="s">
        <v>360</v>
      </c>
      <c r="S30" s="52">
        <v>204</v>
      </c>
      <c r="T30" s="51">
        <v>5.9921309221860117E-5</v>
      </c>
      <c r="U30" s="52">
        <v>398</v>
      </c>
      <c r="V30" s="51">
        <v>1.0983740200875498E-4</v>
      </c>
      <c r="W30" s="52">
        <v>195.09803921568627</v>
      </c>
    </row>
    <row r="31" spans="1:23" x14ac:dyDescent="0.25">
      <c r="A31" s="49" t="s">
        <v>364</v>
      </c>
      <c r="B31" s="50">
        <v>11219</v>
      </c>
      <c r="C31" s="51">
        <v>1.5426339567679292E-4</v>
      </c>
      <c r="D31" s="50">
        <v>4549</v>
      </c>
      <c r="E31" s="51">
        <v>4.2274163872881639E-4</v>
      </c>
      <c r="F31" s="52">
        <v>40.547285854354222</v>
      </c>
      <c r="R31" s="49" t="s">
        <v>361</v>
      </c>
      <c r="S31" s="52">
        <v>245</v>
      </c>
      <c r="T31" s="51">
        <v>7.1964317447822197E-5</v>
      </c>
      <c r="U31" s="52">
        <v>336</v>
      </c>
      <c r="V31" s="51">
        <v>9.2727052952114761E-5</v>
      </c>
      <c r="W31" s="52">
        <v>137.14285714285714</v>
      </c>
    </row>
    <row r="32" spans="1:23" x14ac:dyDescent="0.25">
      <c r="A32" s="49" t="s">
        <v>365</v>
      </c>
      <c r="B32" s="50">
        <v>2606</v>
      </c>
      <c r="C32" s="51">
        <v>1.3961362936939031E-4</v>
      </c>
      <c r="D32" s="50">
        <v>4117</v>
      </c>
      <c r="E32" s="51">
        <v>9.8196337510232239E-5</v>
      </c>
      <c r="F32" s="52">
        <v>157.98158096699925</v>
      </c>
      <c r="R32" s="49" t="s">
        <v>359</v>
      </c>
      <c r="S32" s="52"/>
      <c r="T32" s="51">
        <v>0</v>
      </c>
      <c r="U32" s="52">
        <v>300</v>
      </c>
      <c r="V32" s="51">
        <v>8.2792011564388176E-5</v>
      </c>
      <c r="W32" s="53" t="e">
        <v>#DIV/0!</v>
      </c>
    </row>
    <row r="33" spans="1:23" x14ac:dyDescent="0.25">
      <c r="A33" s="49" t="s">
        <v>366</v>
      </c>
      <c r="B33" s="50">
        <v>2707</v>
      </c>
      <c r="C33" s="51">
        <v>1.0736379659545535E-4</v>
      </c>
      <c r="D33" s="50">
        <v>3166</v>
      </c>
      <c r="E33" s="51">
        <v>1.0200210500391354E-4</v>
      </c>
      <c r="F33" s="52">
        <v>116.95603989656446</v>
      </c>
      <c r="R33" s="49" t="s">
        <v>365</v>
      </c>
      <c r="S33" s="52">
        <v>204</v>
      </c>
      <c r="T33" s="51">
        <v>5.9921309221860117E-5</v>
      </c>
      <c r="U33" s="52">
        <v>297</v>
      </c>
      <c r="V33" s="51">
        <v>8.1964091448744292E-5</v>
      </c>
      <c r="W33" s="52">
        <v>145.58823529411765</v>
      </c>
    </row>
    <row r="34" spans="1:23" x14ac:dyDescent="0.25">
      <c r="A34" s="49" t="s">
        <v>367</v>
      </c>
      <c r="B34" s="50">
        <v>6549</v>
      </c>
      <c r="C34" s="51">
        <v>1.0692294714638999E-4</v>
      </c>
      <c r="D34" s="50">
        <v>3153</v>
      </c>
      <c r="E34" s="51">
        <v>2.4677199322889904E-4</v>
      </c>
      <c r="F34" s="52">
        <v>48.144754924415942</v>
      </c>
      <c r="R34" s="49" t="s">
        <v>371</v>
      </c>
      <c r="S34" s="52">
        <v>77</v>
      </c>
      <c r="T34" s="51">
        <v>2.2617356912172692E-5</v>
      </c>
      <c r="U34" s="52">
        <v>272</v>
      </c>
      <c r="V34" s="51">
        <v>7.5064757151711945E-5</v>
      </c>
      <c r="W34" s="52">
        <v>353.24675324675326</v>
      </c>
    </row>
    <row r="35" spans="1:23" x14ac:dyDescent="0.25">
      <c r="A35" s="49" t="s">
        <v>368</v>
      </c>
      <c r="B35" s="50">
        <v>948</v>
      </c>
      <c r="C35" s="51">
        <v>8.7389925403186494E-5</v>
      </c>
      <c r="D35" s="50">
        <v>2577</v>
      </c>
      <c r="E35" s="51">
        <v>3.5721461227820475E-5</v>
      </c>
      <c r="F35" s="52">
        <v>271.83544303797464</v>
      </c>
      <c r="R35" s="49" t="s">
        <v>366</v>
      </c>
      <c r="S35" s="52">
        <v>269</v>
      </c>
      <c r="T35" s="51">
        <v>7.9013883238629272E-5</v>
      </c>
      <c r="U35" s="52">
        <v>257</v>
      </c>
      <c r="V35" s="51">
        <v>7.0925156573492537E-5</v>
      </c>
      <c r="W35" s="52">
        <v>95.539033457249062</v>
      </c>
    </row>
    <row r="36" spans="1:23" x14ac:dyDescent="0.25">
      <c r="A36" s="49" t="s">
        <v>369</v>
      </c>
      <c r="B36" s="50">
        <v>461</v>
      </c>
      <c r="C36" s="51">
        <v>5.0968978611171635E-5</v>
      </c>
      <c r="D36" s="50">
        <v>1503</v>
      </c>
      <c r="E36" s="51">
        <v>1.7370879352347301E-5</v>
      </c>
      <c r="F36" s="52">
        <v>326.03036876355748</v>
      </c>
      <c r="R36" s="49" t="s">
        <v>368</v>
      </c>
      <c r="S36" s="52">
        <v>90</v>
      </c>
      <c r="T36" s="51">
        <v>2.6435871715526521E-5</v>
      </c>
      <c r="U36" s="52">
        <v>185</v>
      </c>
      <c r="V36" s="51">
        <v>5.1055073798039374E-5</v>
      </c>
      <c r="W36" s="52">
        <v>205.55555555555554</v>
      </c>
    </row>
    <row r="37" spans="1:23" x14ac:dyDescent="0.25">
      <c r="A37" s="49" t="s">
        <v>370</v>
      </c>
      <c r="B37" s="50"/>
      <c r="C37" s="51">
        <v>4.9680341760057515E-5</v>
      </c>
      <c r="D37" s="50">
        <v>1465</v>
      </c>
      <c r="E37" s="51">
        <v>0</v>
      </c>
      <c r="F37" s="53" t="e">
        <v>#DIV/0!</v>
      </c>
      <c r="R37" s="49" t="s">
        <v>369</v>
      </c>
      <c r="S37" s="52">
        <v>91</v>
      </c>
      <c r="T37" s="51">
        <v>2.6729603623476816E-5</v>
      </c>
      <c r="U37" s="52">
        <v>175</v>
      </c>
      <c r="V37" s="51">
        <v>4.8295340079226435E-5</v>
      </c>
      <c r="W37" s="52">
        <v>192.30769230769232</v>
      </c>
    </row>
    <row r="38" spans="1:23" x14ac:dyDescent="0.25">
      <c r="A38" s="49" t="s">
        <v>371</v>
      </c>
      <c r="B38" s="50">
        <v>306</v>
      </c>
      <c r="C38" s="51">
        <v>3.6624415768506565E-5</v>
      </c>
      <c r="D38" s="50">
        <v>1080</v>
      </c>
      <c r="E38" s="51">
        <v>1.1530345079866103E-5</v>
      </c>
      <c r="F38" s="52">
        <v>352.94117647058823</v>
      </c>
      <c r="R38" s="49" t="s">
        <v>372</v>
      </c>
      <c r="S38" s="52">
        <v>828</v>
      </c>
      <c r="T38" s="51">
        <v>2.4321001978284401E-4</v>
      </c>
      <c r="U38" s="52">
        <v>89</v>
      </c>
      <c r="V38" s="51">
        <v>2.456163009743516E-5</v>
      </c>
      <c r="W38" s="52">
        <v>10.748792270531402</v>
      </c>
    </row>
    <row r="39" spans="1:23" x14ac:dyDescent="0.25">
      <c r="A39" s="49" t="s">
        <v>372</v>
      </c>
      <c r="B39" s="50">
        <v>4704</v>
      </c>
      <c r="C39" s="51">
        <v>2.4992772612397535E-5</v>
      </c>
      <c r="D39" s="50">
        <v>737</v>
      </c>
      <c r="E39" s="51">
        <v>1.7725079495323578E-4</v>
      </c>
      <c r="F39" s="52">
        <v>15.66751700680272</v>
      </c>
      <c r="R39" s="49" t="s">
        <v>375</v>
      </c>
      <c r="S39" s="52">
        <v>42</v>
      </c>
      <c r="T39" s="51">
        <v>1.2336740133912376E-5</v>
      </c>
      <c r="U39" s="52">
        <v>46</v>
      </c>
      <c r="V39" s="51">
        <v>1.269477510653952E-5</v>
      </c>
      <c r="W39" s="52">
        <v>109.52380952380953</v>
      </c>
    </row>
    <row r="40" spans="1:23" x14ac:dyDescent="0.25">
      <c r="A40" s="49" t="s">
        <v>373</v>
      </c>
      <c r="B40" s="50">
        <v>510</v>
      </c>
      <c r="C40" s="51">
        <v>1.8617411348990838E-5</v>
      </c>
      <c r="D40" s="50">
        <v>549</v>
      </c>
      <c r="E40" s="51">
        <v>1.9217241799776839E-5</v>
      </c>
      <c r="F40" s="52">
        <v>107.64705882352941</v>
      </c>
      <c r="R40" s="49" t="s">
        <v>374</v>
      </c>
      <c r="S40" s="52">
        <v>42</v>
      </c>
      <c r="T40" s="51">
        <v>1.2336740133912376E-5</v>
      </c>
      <c r="U40" s="52">
        <v>43</v>
      </c>
      <c r="V40" s="51">
        <v>1.1866854990895638E-5</v>
      </c>
      <c r="W40" s="52">
        <v>102.38095238095238</v>
      </c>
    </row>
    <row r="41" spans="1:23" x14ac:dyDescent="0.25">
      <c r="A41" s="49" t="s">
        <v>374</v>
      </c>
      <c r="B41" s="50">
        <v>550</v>
      </c>
      <c r="C41" s="51">
        <v>1.3768067409271911E-5</v>
      </c>
      <c r="D41" s="50">
        <v>406</v>
      </c>
      <c r="E41" s="51">
        <v>2.0724476450739729E-5</v>
      </c>
      <c r="F41" s="52">
        <v>73.818181818181813</v>
      </c>
      <c r="R41" s="49" t="s">
        <v>370</v>
      </c>
      <c r="S41" s="52"/>
      <c r="T41" s="51">
        <v>0</v>
      </c>
      <c r="U41" s="52">
        <v>40</v>
      </c>
      <c r="V41" s="51">
        <v>1.1038934875251757E-5</v>
      </c>
      <c r="W41" s="53" t="e">
        <v>#DIV/0!</v>
      </c>
    </row>
    <row r="42" spans="1:23" x14ac:dyDescent="0.25">
      <c r="A42" s="49" t="s">
        <v>375</v>
      </c>
      <c r="B42" s="50">
        <v>342</v>
      </c>
      <c r="C42" s="51">
        <v>1.1428174179617325E-5</v>
      </c>
      <c r="D42" s="50">
        <v>337</v>
      </c>
      <c r="E42" s="51">
        <v>1.2886856265732704E-5</v>
      </c>
      <c r="F42" s="52">
        <v>98.538011695906434</v>
      </c>
      <c r="R42" s="49" t="s">
        <v>373</v>
      </c>
      <c r="S42" s="52">
        <v>38</v>
      </c>
      <c r="T42" s="51">
        <v>1.1161812502111199E-5</v>
      </c>
      <c r="U42" s="52">
        <v>39</v>
      </c>
      <c r="V42" s="51">
        <v>1.0762961503370462E-5</v>
      </c>
      <c r="W42" s="52">
        <v>102.63157894736842</v>
      </c>
    </row>
    <row r="43" spans="1:23" x14ac:dyDescent="0.25">
      <c r="A43" s="49" t="s">
        <v>376</v>
      </c>
      <c r="B43" s="50">
        <v>54</v>
      </c>
      <c r="C43" s="51">
        <v>9.0882809499627403E-6</v>
      </c>
      <c r="D43" s="50">
        <v>268</v>
      </c>
      <c r="E43" s="51">
        <v>2.0347667787999006E-6</v>
      </c>
      <c r="F43" s="52">
        <v>496.2962962962963</v>
      </c>
      <c r="R43" s="49" t="s">
        <v>376</v>
      </c>
      <c r="S43" s="52">
        <v>6</v>
      </c>
      <c r="T43" s="51">
        <v>1.7623914477017681E-6</v>
      </c>
      <c r="U43" s="52">
        <v>31</v>
      </c>
      <c r="V43" s="51">
        <v>8.5551745283201122E-6</v>
      </c>
      <c r="W43" s="52">
        <v>516.66666666666674</v>
      </c>
    </row>
    <row r="44" spans="1:23" x14ac:dyDescent="0.25">
      <c r="A44" s="49" t="s">
        <v>377</v>
      </c>
      <c r="B44" s="50">
        <v>795</v>
      </c>
      <c r="C44" s="51">
        <v>8.1726705557500753E-6</v>
      </c>
      <c r="D44" s="50">
        <v>241</v>
      </c>
      <c r="E44" s="51">
        <v>2.9956288687887424E-5</v>
      </c>
      <c r="F44" s="52">
        <v>30.314465408805031</v>
      </c>
      <c r="R44" s="49" t="s">
        <v>380</v>
      </c>
      <c r="S44" s="52"/>
      <c r="T44" s="51">
        <v>0</v>
      </c>
      <c r="U44" s="52">
        <v>21</v>
      </c>
      <c r="V44" s="51">
        <v>5.7954408095071726E-6</v>
      </c>
      <c r="W44" s="53" t="e">
        <v>#DIV/0!</v>
      </c>
    </row>
    <row r="45" spans="1:23" x14ac:dyDescent="0.25">
      <c r="A45" s="49" t="s">
        <v>378</v>
      </c>
      <c r="B45" s="50"/>
      <c r="C45" s="51">
        <v>7.7318211066847181E-6</v>
      </c>
      <c r="D45" s="50">
        <v>228</v>
      </c>
      <c r="E45" s="51">
        <v>0</v>
      </c>
      <c r="F45" s="53" t="e">
        <v>#DIV/0!</v>
      </c>
      <c r="R45" s="49" t="s">
        <v>377</v>
      </c>
      <c r="S45" s="52">
        <v>55</v>
      </c>
      <c r="T45" s="51">
        <v>1.6155254937266207E-5</v>
      </c>
      <c r="U45" s="52">
        <v>19</v>
      </c>
      <c r="V45" s="51">
        <v>5.2434940657445841E-6</v>
      </c>
      <c r="W45" s="52">
        <v>34.545454545454547</v>
      </c>
    </row>
    <row r="46" spans="1:23" x14ac:dyDescent="0.25">
      <c r="A46" s="49" t="s">
        <v>379</v>
      </c>
      <c r="B46" s="50">
        <v>80</v>
      </c>
      <c r="C46" s="51">
        <v>5.2901933887842813E-6</v>
      </c>
      <c r="D46" s="50">
        <v>156</v>
      </c>
      <c r="E46" s="51">
        <v>3.0144693019257787E-6</v>
      </c>
      <c r="F46" s="52">
        <v>195</v>
      </c>
      <c r="R46" s="49" t="s">
        <v>384</v>
      </c>
      <c r="S46" s="52">
        <v>31</v>
      </c>
      <c r="T46" s="51">
        <v>9.1056891464591352E-6</v>
      </c>
      <c r="U46" s="52">
        <v>16</v>
      </c>
      <c r="V46" s="51">
        <v>4.4155739501007023E-6</v>
      </c>
      <c r="W46" s="52">
        <v>51.612903225806448</v>
      </c>
    </row>
    <row r="47" spans="1:23" x14ac:dyDescent="0.25">
      <c r="A47" s="49" t="s">
        <v>380</v>
      </c>
      <c r="B47" s="50"/>
      <c r="C47" s="51">
        <v>5.018901420128677E-6</v>
      </c>
      <c r="D47" s="50">
        <v>148</v>
      </c>
      <c r="E47" s="51">
        <v>0</v>
      </c>
      <c r="F47" s="53" t="e">
        <v>#DIV/0!</v>
      </c>
      <c r="R47" s="49" t="s">
        <v>382</v>
      </c>
      <c r="S47" s="52"/>
      <c r="T47" s="51">
        <v>0</v>
      </c>
      <c r="U47" s="52">
        <v>12</v>
      </c>
      <c r="V47" s="51">
        <v>3.3116804625755272E-6</v>
      </c>
      <c r="W47" s="53" t="e">
        <v>#DIV/0!</v>
      </c>
    </row>
    <row r="48" spans="1:23" x14ac:dyDescent="0.25">
      <c r="A48" s="49" t="s">
        <v>381</v>
      </c>
      <c r="B48" s="50"/>
      <c r="C48" s="51">
        <v>4.6797864593091719E-6</v>
      </c>
      <c r="D48" s="50">
        <v>138</v>
      </c>
      <c r="E48" s="51">
        <v>0</v>
      </c>
      <c r="F48" s="53" t="e">
        <v>#DIV/0!</v>
      </c>
      <c r="R48" s="49" t="s">
        <v>379</v>
      </c>
      <c r="S48" s="52">
        <v>6</v>
      </c>
      <c r="T48" s="51">
        <v>1.7623914477017681E-6</v>
      </c>
      <c r="U48" s="52">
        <v>11</v>
      </c>
      <c r="V48" s="51">
        <v>3.035707090694233E-6</v>
      </c>
      <c r="W48" s="52">
        <v>183.33333333333331</v>
      </c>
    </row>
    <row r="49" spans="1:23" x14ac:dyDescent="0.25">
      <c r="A49" s="49" t="s">
        <v>382</v>
      </c>
      <c r="B49" s="50"/>
      <c r="C49" s="51">
        <v>4.6458749632272214E-6</v>
      </c>
      <c r="D49" s="50">
        <v>137</v>
      </c>
      <c r="E49" s="51">
        <v>0</v>
      </c>
      <c r="F49" s="53" t="e">
        <v>#DIV/0!</v>
      </c>
      <c r="R49" s="49" t="s">
        <v>378</v>
      </c>
      <c r="S49" s="52"/>
      <c r="T49" s="51">
        <v>0</v>
      </c>
      <c r="U49" s="52">
        <v>11</v>
      </c>
      <c r="V49" s="51">
        <v>3.035707090694233E-6</v>
      </c>
      <c r="W49" s="53" t="e">
        <v>#DIV/0!</v>
      </c>
    </row>
    <row r="50" spans="1:23" x14ac:dyDescent="0.25">
      <c r="A50" s="49" t="s">
        <v>383</v>
      </c>
      <c r="B50" s="50">
        <v>133</v>
      </c>
      <c r="C50" s="51">
        <v>3.7302645690145573E-6</v>
      </c>
      <c r="D50" s="50">
        <v>110</v>
      </c>
      <c r="E50" s="51">
        <v>5.0115552144516066E-6</v>
      </c>
      <c r="F50" s="52">
        <v>82.706766917293223</v>
      </c>
      <c r="R50" s="49" t="s">
        <v>383</v>
      </c>
      <c r="S50" s="52">
        <v>16</v>
      </c>
      <c r="T50" s="51">
        <v>4.699710527204715E-6</v>
      </c>
      <c r="U50" s="52">
        <v>10</v>
      </c>
      <c r="V50" s="51">
        <v>2.7597337188129392E-6</v>
      </c>
      <c r="W50" s="52">
        <v>62.5</v>
      </c>
    </row>
    <row r="51" spans="1:23" x14ac:dyDescent="0.25">
      <c r="A51" s="49" t="s">
        <v>384</v>
      </c>
      <c r="B51" s="50">
        <v>351</v>
      </c>
      <c r="C51" s="51">
        <v>3.2215921277852996E-6</v>
      </c>
      <c r="D51" s="50">
        <v>95</v>
      </c>
      <c r="E51" s="51">
        <v>1.3225984062199354E-5</v>
      </c>
      <c r="F51" s="52">
        <v>27.065527065527068</v>
      </c>
      <c r="R51" s="49" t="s">
        <v>388</v>
      </c>
      <c r="S51" s="52">
        <v>11</v>
      </c>
      <c r="T51" s="51">
        <v>3.2310509874532415E-6</v>
      </c>
      <c r="U51" s="52">
        <v>9</v>
      </c>
      <c r="V51" s="51">
        <v>2.4837603469316454E-6</v>
      </c>
      <c r="W51" s="52">
        <v>81.818181818181827</v>
      </c>
    </row>
    <row r="52" spans="1:23" x14ac:dyDescent="0.25">
      <c r="A52" s="49" t="s">
        <v>385</v>
      </c>
      <c r="B52" s="50">
        <v>189</v>
      </c>
      <c r="C52" s="51">
        <v>2.5433622061462889E-6</v>
      </c>
      <c r="D52" s="50">
        <v>75</v>
      </c>
      <c r="E52" s="51">
        <v>7.1216837257996517E-6</v>
      </c>
      <c r="F52" s="52">
        <v>39.682539682539684</v>
      </c>
      <c r="R52" s="49" t="s">
        <v>385</v>
      </c>
      <c r="S52" s="52">
        <v>13</v>
      </c>
      <c r="T52" s="51">
        <v>3.8185148033538306E-6</v>
      </c>
      <c r="U52" s="52">
        <v>5</v>
      </c>
      <c r="V52" s="51">
        <v>1.3798668594064696E-6</v>
      </c>
      <c r="W52" s="52">
        <v>38.461538461538467</v>
      </c>
    </row>
    <row r="53" spans="1:23" x14ac:dyDescent="0.25">
      <c r="A53" s="49" t="s">
        <v>386</v>
      </c>
      <c r="B53" s="50"/>
      <c r="C53" s="51">
        <v>2.3059817335726355E-6</v>
      </c>
      <c r="D53" s="50">
        <v>68</v>
      </c>
      <c r="E53" s="51">
        <v>0</v>
      </c>
      <c r="F53" s="53" t="e">
        <v>#DIV/0!</v>
      </c>
      <c r="R53" s="49" t="s">
        <v>387</v>
      </c>
      <c r="S53" s="52"/>
      <c r="T53" s="51">
        <v>0</v>
      </c>
      <c r="U53" s="52">
        <v>5</v>
      </c>
      <c r="V53" s="51">
        <v>1.3798668594064696E-6</v>
      </c>
      <c r="W53" s="53" t="e">
        <v>#DIV/0!</v>
      </c>
    </row>
    <row r="54" spans="1:23" x14ac:dyDescent="0.25">
      <c r="A54" s="49" t="s">
        <v>387</v>
      </c>
      <c r="B54" s="50"/>
      <c r="C54" s="51">
        <v>2.0007782688350808E-6</v>
      </c>
      <c r="D54" s="50">
        <v>59</v>
      </c>
      <c r="E54" s="51">
        <v>0</v>
      </c>
      <c r="F54" s="53" t="e">
        <v>#DIV/0!</v>
      </c>
      <c r="R54" s="49" t="s">
        <v>386</v>
      </c>
      <c r="S54" s="52"/>
      <c r="T54" s="51">
        <v>0</v>
      </c>
      <c r="U54" s="52">
        <v>4</v>
      </c>
      <c r="V54" s="51">
        <v>1.1038934875251756E-6</v>
      </c>
      <c r="W54" s="53" t="e">
        <v>#DIV/0!</v>
      </c>
    </row>
    <row r="55" spans="1:23" x14ac:dyDescent="0.25">
      <c r="A55" s="49" t="s">
        <v>388</v>
      </c>
      <c r="B55" s="50">
        <v>64</v>
      </c>
      <c r="C55" s="51">
        <v>1.7294863001794765E-6</v>
      </c>
      <c r="D55" s="50">
        <v>51</v>
      </c>
      <c r="E55" s="51">
        <v>2.4115754415406231E-6</v>
      </c>
      <c r="F55" s="52">
        <v>79.6875</v>
      </c>
      <c r="R55" s="49" t="s">
        <v>390</v>
      </c>
      <c r="S55" s="52">
        <v>27</v>
      </c>
      <c r="T55" s="51">
        <v>7.930761514657956E-6</v>
      </c>
      <c r="U55" s="52">
        <v>4</v>
      </c>
      <c r="V55" s="51">
        <v>1.1038934875251756E-6</v>
      </c>
      <c r="W55" s="52">
        <v>14.814814814814813</v>
      </c>
    </row>
    <row r="56" spans="1:23" x14ac:dyDescent="0.25">
      <c r="A56" s="49" t="s">
        <v>389</v>
      </c>
      <c r="B56" s="50"/>
      <c r="C56" s="51">
        <v>1.1869023628682682E-6</v>
      </c>
      <c r="D56" s="50">
        <v>35</v>
      </c>
      <c r="E56" s="51">
        <v>0</v>
      </c>
      <c r="F56" s="53" t="e">
        <v>#DIV/0!</v>
      </c>
      <c r="R56" s="49" t="s">
        <v>381</v>
      </c>
      <c r="S56" s="52"/>
      <c r="T56" s="51">
        <v>0</v>
      </c>
      <c r="U56" s="52">
        <v>3</v>
      </c>
      <c r="V56" s="51">
        <v>8.2792011564388179E-7</v>
      </c>
      <c r="W56" s="53" t="e">
        <v>#DIV/0!</v>
      </c>
    </row>
    <row r="57" spans="1:23" x14ac:dyDescent="0.25">
      <c r="A57" s="49" t="s">
        <v>390</v>
      </c>
      <c r="B57" s="50">
        <v>153</v>
      </c>
      <c r="C57" s="51">
        <v>1.0173448824585156E-6</v>
      </c>
      <c r="D57" s="50">
        <v>30</v>
      </c>
      <c r="E57" s="51">
        <v>5.7651725399330516E-6</v>
      </c>
      <c r="F57" s="52">
        <v>19.607843137254903</v>
      </c>
      <c r="R57" s="49" t="s">
        <v>389</v>
      </c>
      <c r="S57" s="52"/>
      <c r="T57" s="51">
        <v>0</v>
      </c>
      <c r="U57" s="52">
        <v>3</v>
      </c>
      <c r="V57" s="51">
        <v>8.2792011564388179E-7</v>
      </c>
      <c r="W57" s="53" t="e">
        <v>#DIV/0!</v>
      </c>
    </row>
    <row r="58" spans="1:23" x14ac:dyDescent="0.25">
      <c r="A58" s="49" t="s">
        <v>391</v>
      </c>
      <c r="B58" s="50"/>
      <c r="C58" s="51">
        <v>8.1387590596681251E-7</v>
      </c>
      <c r="D58" s="50">
        <v>24</v>
      </c>
      <c r="E58" s="51">
        <v>0</v>
      </c>
      <c r="F58" s="53" t="e">
        <v>#DIV/0!</v>
      </c>
      <c r="R58" s="49" t="s">
        <v>392</v>
      </c>
      <c r="S58" s="52"/>
      <c r="T58" s="51">
        <v>0</v>
      </c>
      <c r="U58" s="52">
        <v>1</v>
      </c>
      <c r="V58" s="51">
        <v>2.759733718812939E-7</v>
      </c>
      <c r="W58" s="53" t="e">
        <v>#DIV/0!</v>
      </c>
    </row>
    <row r="59" spans="1:23" x14ac:dyDescent="0.25">
      <c r="A59" s="49" t="s">
        <v>392</v>
      </c>
      <c r="B59" s="50"/>
      <c r="C59" s="51">
        <v>4.4084944906535679E-7</v>
      </c>
      <c r="D59" s="50">
        <v>13</v>
      </c>
      <c r="E59" s="51">
        <v>0</v>
      </c>
      <c r="F59" s="53" t="e">
        <v>#DIV/0!</v>
      </c>
      <c r="R59" s="49" t="s">
        <v>393</v>
      </c>
      <c r="S59" s="52"/>
      <c r="T59" s="51">
        <v>0</v>
      </c>
      <c r="U59" s="52">
        <v>1</v>
      </c>
      <c r="V59" s="51">
        <v>2.759733718812939E-7</v>
      </c>
      <c r="W59" s="53" t="e">
        <v>#DIV/0!</v>
      </c>
    </row>
    <row r="60" spans="1:23" x14ac:dyDescent="0.25">
      <c r="A60" s="49" t="s">
        <v>393</v>
      </c>
      <c r="B60" s="50"/>
      <c r="C60" s="51">
        <v>1.3564598432780209E-7</v>
      </c>
      <c r="D60" s="50">
        <v>4</v>
      </c>
      <c r="E60" s="51">
        <v>0</v>
      </c>
      <c r="F60" s="53" t="e">
        <v>#DIV/0!</v>
      </c>
      <c r="R60" s="49" t="s">
        <v>391</v>
      </c>
      <c r="S60" s="52"/>
      <c r="T60" s="51">
        <v>0</v>
      </c>
      <c r="U60" s="52">
        <v>1</v>
      </c>
      <c r="V60" s="51">
        <v>2.759733718812939E-7</v>
      </c>
      <c r="W60" s="53" t="e">
        <v>#DIV/0!</v>
      </c>
    </row>
    <row r="61" spans="1:23" x14ac:dyDescent="0.25">
      <c r="A61" s="49" t="s">
        <v>394</v>
      </c>
      <c r="B61" s="50">
        <v>570</v>
      </c>
      <c r="C61" s="51">
        <v>0</v>
      </c>
      <c r="D61" s="50"/>
      <c r="E61" s="51">
        <v>2.1478093776221174E-5</v>
      </c>
      <c r="F61" s="52">
        <v>0</v>
      </c>
      <c r="R61" s="49" t="s">
        <v>394</v>
      </c>
      <c r="S61" s="52">
        <v>65</v>
      </c>
      <c r="T61" s="51">
        <v>1.9092574016769155E-5</v>
      </c>
      <c r="U61" s="52"/>
      <c r="V61" s="51">
        <v>0</v>
      </c>
      <c r="W61" s="52">
        <v>0</v>
      </c>
    </row>
    <row r="62" spans="1:23" s="15" customFormat="1" x14ac:dyDescent="0.25">
      <c r="A62" s="225" t="s">
        <v>620</v>
      </c>
      <c r="B62" s="73">
        <v>26538668</v>
      </c>
      <c r="C62" s="74">
        <v>1</v>
      </c>
      <c r="D62" s="73">
        <v>29488525</v>
      </c>
      <c r="E62" s="74">
        <v>1</v>
      </c>
      <c r="F62" s="101">
        <v>111.1153167144636</v>
      </c>
      <c r="H62" s="28"/>
      <c r="I62" s="48"/>
      <c r="O62" s="28"/>
      <c r="R62" s="225" t="s">
        <v>620</v>
      </c>
      <c r="S62" s="101">
        <v>3404465</v>
      </c>
      <c r="T62" s="74">
        <v>1</v>
      </c>
      <c r="U62" s="101">
        <v>3623538</v>
      </c>
      <c r="V62" s="74">
        <v>1</v>
      </c>
      <c r="W62" s="101">
        <v>106.43487302703949</v>
      </c>
    </row>
    <row r="64" spans="1:23" s="12" customFormat="1" ht="15.75" thickBot="1" x14ac:dyDescent="0.3">
      <c r="H64" s="27"/>
      <c r="O64" s="27"/>
    </row>
    <row r="67" spans="1:23" x14ac:dyDescent="0.25">
      <c r="A67" s="43"/>
      <c r="B67" s="43"/>
      <c r="C67" s="247"/>
      <c r="R67" s="43"/>
      <c r="S67" s="43"/>
      <c r="T67" s="43"/>
    </row>
    <row r="68" spans="1:23" x14ac:dyDescent="0.25">
      <c r="A68" s="11"/>
      <c r="B68" s="38" t="s">
        <v>645</v>
      </c>
      <c r="C68" s="38"/>
      <c r="D68" s="38"/>
      <c r="E68" s="38"/>
      <c r="F68" s="38"/>
      <c r="S68" s="38" t="s">
        <v>683</v>
      </c>
      <c r="T68" s="38"/>
      <c r="U68" s="38"/>
      <c r="V68" s="38"/>
      <c r="W68" s="38"/>
    </row>
    <row r="69" spans="1:23" x14ac:dyDescent="0.25">
      <c r="A69" s="72" t="s">
        <v>588</v>
      </c>
      <c r="B69" s="226" t="s">
        <v>639</v>
      </c>
      <c r="C69" s="226" t="s">
        <v>640</v>
      </c>
      <c r="D69" s="226" t="s">
        <v>641</v>
      </c>
      <c r="E69" s="226" t="s">
        <v>644</v>
      </c>
      <c r="F69" s="226" t="s">
        <v>594</v>
      </c>
      <c r="R69" s="54" t="s">
        <v>588</v>
      </c>
      <c r="S69" s="54" t="s">
        <v>680</v>
      </c>
      <c r="T69" s="54" t="s">
        <v>640</v>
      </c>
      <c r="U69" s="54" t="s">
        <v>681</v>
      </c>
      <c r="V69" s="54" t="s">
        <v>644</v>
      </c>
      <c r="W69" s="54" t="s">
        <v>594</v>
      </c>
    </row>
    <row r="70" spans="1:23" x14ac:dyDescent="0.25">
      <c r="A70" s="140" t="s">
        <v>557</v>
      </c>
      <c r="B70" s="50">
        <v>9975023</v>
      </c>
      <c r="C70" s="51">
        <v>0.37586750774379485</v>
      </c>
      <c r="D70" s="50">
        <v>11379907</v>
      </c>
      <c r="E70" s="51">
        <v>0.38590967164346129</v>
      </c>
      <c r="F70" s="55">
        <v>114.08401765088662</v>
      </c>
      <c r="H70" s="176"/>
      <c r="R70" s="140" t="s">
        <v>557</v>
      </c>
      <c r="S70" s="52">
        <v>617351</v>
      </c>
      <c r="T70" s="51">
        <v>0.18133568710502238</v>
      </c>
      <c r="U70" s="52">
        <v>638681</v>
      </c>
      <c r="V70" s="51">
        <v>0.17625894912651668</v>
      </c>
      <c r="W70" s="52">
        <v>103.45508470869893</v>
      </c>
    </row>
    <row r="71" spans="1:23" x14ac:dyDescent="0.25">
      <c r="A71" s="140" t="s">
        <v>558</v>
      </c>
      <c r="B71" s="50">
        <v>9185627</v>
      </c>
      <c r="C71" s="51">
        <v>0.34612238263050732</v>
      </c>
      <c r="D71" s="50">
        <v>10468431</v>
      </c>
      <c r="E71" s="51">
        <v>0.35500015684066938</v>
      </c>
      <c r="F71" s="55">
        <v>113.96533954622802</v>
      </c>
      <c r="R71" s="140" t="s">
        <v>558</v>
      </c>
      <c r="S71" s="52">
        <v>962869</v>
      </c>
      <c r="T71" s="51">
        <v>0.28282534847619228</v>
      </c>
      <c r="U71" s="52">
        <v>1160021</v>
      </c>
      <c r="V71" s="51">
        <v>0.32013490682311047</v>
      </c>
      <c r="W71" s="52">
        <v>120.47547485691199</v>
      </c>
    </row>
    <row r="72" spans="1:23" x14ac:dyDescent="0.25">
      <c r="A72" s="140" t="s">
        <v>559</v>
      </c>
      <c r="B72" s="50">
        <v>4718352</v>
      </c>
      <c r="C72" s="51">
        <v>0.17779159074600126</v>
      </c>
      <c r="D72" s="50">
        <v>4728835</v>
      </c>
      <c r="E72" s="51">
        <v>0.16036186957469051</v>
      </c>
      <c r="F72" s="55">
        <v>100.22217503060391</v>
      </c>
      <c r="R72" s="140" t="s">
        <v>559</v>
      </c>
      <c r="S72" s="52">
        <v>933645</v>
      </c>
      <c r="T72" s="51">
        <v>0.27424132719825289</v>
      </c>
      <c r="U72" s="52">
        <v>885686</v>
      </c>
      <c r="V72" s="51">
        <v>0.24442575184805568</v>
      </c>
      <c r="W72" s="52">
        <v>94.863251021533884</v>
      </c>
    </row>
    <row r="73" spans="1:23" x14ac:dyDescent="0.25">
      <c r="A73" s="140" t="s">
        <v>560</v>
      </c>
      <c r="B73" s="50">
        <v>2230831</v>
      </c>
      <c r="C73" s="51">
        <v>8.4059644591054833E-2</v>
      </c>
      <c r="D73" s="50">
        <v>2483125</v>
      </c>
      <c r="E73" s="51">
        <v>8.4206483708493388E-2</v>
      </c>
      <c r="F73" s="55">
        <v>111.30941788060144</v>
      </c>
      <c r="R73" s="140" t="s">
        <v>560</v>
      </c>
      <c r="S73" s="52">
        <v>754692</v>
      </c>
      <c r="T73" s="51">
        <v>0.22167712107482379</v>
      </c>
      <c r="U73" s="52">
        <v>810511</v>
      </c>
      <c r="V73" s="51">
        <v>0.22367945361687941</v>
      </c>
      <c r="W73" s="52">
        <v>107.39626231628267</v>
      </c>
    </row>
    <row r="74" spans="1:23" x14ac:dyDescent="0.25">
      <c r="A74" s="140" t="s">
        <v>708</v>
      </c>
      <c r="B74" s="50">
        <v>317792</v>
      </c>
      <c r="C74" s="51">
        <v>1.1974677854969962E-2</v>
      </c>
      <c r="D74" s="50">
        <v>306605</v>
      </c>
      <c r="E74" s="51">
        <v>1.039743425620644E-2</v>
      </c>
      <c r="F74" s="55">
        <v>96.479772933239346</v>
      </c>
      <c r="R74" s="140" t="s">
        <v>708</v>
      </c>
      <c r="S74" s="52">
        <v>117438</v>
      </c>
      <c r="T74" s="51">
        <v>3.4495287805866706E-2</v>
      </c>
      <c r="U74" s="52">
        <v>109075</v>
      </c>
      <c r="V74" s="51">
        <v>3.0101795537952135E-2</v>
      </c>
      <c r="W74" s="52">
        <v>92.878795619816415</v>
      </c>
    </row>
    <row r="75" spans="1:23" x14ac:dyDescent="0.25">
      <c r="A75" s="140" t="s">
        <v>561</v>
      </c>
      <c r="B75" s="50">
        <v>111043</v>
      </c>
      <c r="C75" s="51">
        <v>4.1841964336718027E-3</v>
      </c>
      <c r="D75" s="50">
        <v>121622</v>
      </c>
      <c r="E75" s="51">
        <v>4.1243839764789859E-3</v>
      </c>
      <c r="F75" s="55">
        <v>109.52694001422871</v>
      </c>
      <c r="R75" s="140" t="s">
        <v>561</v>
      </c>
      <c r="S75" s="52">
        <v>18470</v>
      </c>
      <c r="T75" s="51">
        <v>5.4252283398419426E-3</v>
      </c>
      <c r="U75" s="52">
        <v>19564</v>
      </c>
      <c r="V75" s="51">
        <v>5.3991430474856338E-3</v>
      </c>
      <c r="W75" s="52">
        <v>105.92311857065511</v>
      </c>
    </row>
    <row r="76" spans="1:23" s="15" customFormat="1" x14ac:dyDescent="0.25">
      <c r="A76" s="225" t="s">
        <v>620</v>
      </c>
      <c r="B76" s="73">
        <v>26538668</v>
      </c>
      <c r="C76" s="74">
        <v>1</v>
      </c>
      <c r="D76" s="73">
        <v>29488525</v>
      </c>
      <c r="E76" s="74">
        <v>1</v>
      </c>
      <c r="F76" s="102">
        <v>111.1153167144636</v>
      </c>
      <c r="H76" s="28"/>
      <c r="I76" s="48"/>
      <c r="O76" s="28"/>
      <c r="R76" s="225" t="s">
        <v>620</v>
      </c>
      <c r="S76" s="101">
        <v>3404465</v>
      </c>
      <c r="T76" s="74">
        <v>1</v>
      </c>
      <c r="U76" s="101">
        <v>3623538</v>
      </c>
      <c r="V76" s="74">
        <v>1</v>
      </c>
      <c r="W76" s="101">
        <v>106.43487302703949</v>
      </c>
    </row>
    <row r="77" spans="1:23" x14ac:dyDescent="0.25">
      <c r="A77" s="39"/>
      <c r="B77" s="43"/>
    </row>
    <row r="78" spans="1:23" s="12" customFormat="1" ht="15.75" thickBot="1" x14ac:dyDescent="0.3">
      <c r="A78" s="40"/>
      <c r="H78" s="27"/>
      <c r="O78" s="27"/>
    </row>
    <row r="79" spans="1:23" x14ac:dyDescent="0.25">
      <c r="A79" s="39"/>
      <c r="B79" s="43"/>
      <c r="G79" s="41"/>
      <c r="H79" s="30"/>
    </row>
    <row r="80" spans="1:23" x14ac:dyDescent="0.25">
      <c r="A80" s="39"/>
      <c r="B80" s="43"/>
    </row>
    <row r="81" spans="1:25" x14ac:dyDescent="0.25">
      <c r="A81" s="39"/>
      <c r="B81" s="43"/>
      <c r="C81" s="38" t="s">
        <v>697</v>
      </c>
      <c r="D81" s="38"/>
      <c r="E81" s="38"/>
      <c r="F81" s="38"/>
      <c r="G81" s="42"/>
      <c r="H81" s="31"/>
      <c r="T81" s="38" t="s">
        <v>699</v>
      </c>
      <c r="U81" s="38"/>
      <c r="V81" s="38"/>
      <c r="W81" s="38"/>
      <c r="X81" s="38"/>
    </row>
    <row r="82" spans="1:25" x14ac:dyDescent="0.25">
      <c r="A82" s="225" t="s">
        <v>588</v>
      </c>
      <c r="B82" s="225" t="s">
        <v>592</v>
      </c>
      <c r="C82" s="226" t="s">
        <v>639</v>
      </c>
      <c r="D82" s="226" t="s">
        <v>640</v>
      </c>
      <c r="E82" s="226" t="s">
        <v>641</v>
      </c>
      <c r="F82" s="226" t="s">
        <v>644</v>
      </c>
      <c r="G82" s="226" t="s">
        <v>594</v>
      </c>
      <c r="H82" s="227" t="s">
        <v>604</v>
      </c>
      <c r="R82" s="228" t="s">
        <v>588</v>
      </c>
      <c r="S82" s="72" t="s">
        <v>0</v>
      </c>
      <c r="T82" s="54" t="s">
        <v>680</v>
      </c>
      <c r="U82" s="54" t="s">
        <v>640</v>
      </c>
      <c r="V82" s="54" t="s">
        <v>681</v>
      </c>
      <c r="W82" s="54" t="s">
        <v>644</v>
      </c>
      <c r="X82" s="54" t="s">
        <v>594</v>
      </c>
      <c r="Y82" s="227" t="s">
        <v>604</v>
      </c>
    </row>
    <row r="83" spans="1:25" x14ac:dyDescent="0.25">
      <c r="A83" s="140" t="s">
        <v>557</v>
      </c>
      <c r="B83" s="57" t="s">
        <v>339</v>
      </c>
      <c r="C83" s="50">
        <v>2968502</v>
      </c>
      <c r="D83" s="51">
        <v>0.29759349928315953</v>
      </c>
      <c r="E83" s="50">
        <v>3305768</v>
      </c>
      <c r="F83" s="51">
        <v>0.29049165340279143</v>
      </c>
      <c r="G83" s="52">
        <v>111.36148805020176</v>
      </c>
      <c r="H83" s="91" t="str">
        <f>A83&amp;B83</f>
        <v>BUEONOS AIRESAD</v>
      </c>
      <c r="R83" s="150" t="s">
        <v>558</v>
      </c>
      <c r="S83" s="57" t="s">
        <v>341</v>
      </c>
      <c r="T83" s="52">
        <v>406395</v>
      </c>
      <c r="U83" s="51">
        <v>0.42206676089893846</v>
      </c>
      <c r="V83" s="52">
        <v>431620</v>
      </c>
      <c r="W83" s="51">
        <v>0.37207947097509442</v>
      </c>
      <c r="X83" s="52">
        <v>106.20701534221632</v>
      </c>
      <c r="Y83" s="91" t="str">
        <f>R83&amp;S83</f>
        <v>SANTIAGOAC</v>
      </c>
    </row>
    <row r="84" spans="1:25" x14ac:dyDescent="0.25">
      <c r="A84" s="140" t="s">
        <v>557</v>
      </c>
      <c r="B84" s="57" t="s">
        <v>340</v>
      </c>
      <c r="C84" s="50">
        <v>2841805</v>
      </c>
      <c r="D84" s="51">
        <v>0.28489207493556656</v>
      </c>
      <c r="E84" s="50">
        <v>3035609</v>
      </c>
      <c r="F84" s="51">
        <v>0.26675165271561535</v>
      </c>
      <c r="G84" s="52">
        <v>106.81975012360103</v>
      </c>
      <c r="H84" s="91" t="str">
        <f t="shared" ref="H84:H147" si="0">A84&amp;B84</f>
        <v>BUEONOS AIRESAB</v>
      </c>
      <c r="R84" s="150" t="s">
        <v>558</v>
      </c>
      <c r="S84" s="57" t="s">
        <v>340</v>
      </c>
      <c r="T84" s="52">
        <v>202281</v>
      </c>
      <c r="U84" s="51">
        <v>0.21008153757156997</v>
      </c>
      <c r="V84" s="52">
        <v>219495</v>
      </c>
      <c r="W84" s="51">
        <v>0.18921640211685822</v>
      </c>
      <c r="X84" s="52">
        <v>108.50994408768</v>
      </c>
      <c r="Y84" s="91" t="str">
        <f t="shared" ref="Y84:Y147" si="1">R84&amp;S84</f>
        <v>SANTIAGOAB</v>
      </c>
    </row>
    <row r="85" spans="1:25" x14ac:dyDescent="0.25">
      <c r="A85" s="140" t="s">
        <v>557</v>
      </c>
      <c r="B85" s="57" t="s">
        <v>81</v>
      </c>
      <c r="C85" s="50">
        <v>2336458</v>
      </c>
      <c r="D85" s="51">
        <v>0.23423083836498423</v>
      </c>
      <c r="E85" s="50">
        <v>2968092</v>
      </c>
      <c r="F85" s="51">
        <v>0.2608186516814241</v>
      </c>
      <c r="G85" s="52">
        <v>127.0338264158825</v>
      </c>
      <c r="H85" s="91" t="str">
        <f t="shared" si="0"/>
        <v>BUEONOS AIRESAA</v>
      </c>
      <c r="R85" s="150" t="s">
        <v>558</v>
      </c>
      <c r="S85" s="57" t="s">
        <v>339</v>
      </c>
      <c r="T85" s="52">
        <v>137043</v>
      </c>
      <c r="U85" s="51">
        <v>0.14232777252149564</v>
      </c>
      <c r="V85" s="52">
        <v>172539</v>
      </c>
      <c r="W85" s="51">
        <v>0.14873782457386547</v>
      </c>
      <c r="X85" s="52">
        <v>125.90135942733302</v>
      </c>
      <c r="Y85" s="91" t="str">
        <f t="shared" si="1"/>
        <v>SANTIAGOAD</v>
      </c>
    </row>
    <row r="86" spans="1:25" x14ac:dyDescent="0.25">
      <c r="A86" s="140" t="s">
        <v>557</v>
      </c>
      <c r="B86" s="57" t="s">
        <v>341</v>
      </c>
      <c r="C86" s="50">
        <v>1691633</v>
      </c>
      <c r="D86" s="51">
        <v>0.16958687714304016</v>
      </c>
      <c r="E86" s="50">
        <v>1907630</v>
      </c>
      <c r="F86" s="51">
        <v>0.16763142264695133</v>
      </c>
      <c r="G86" s="52">
        <v>112.76854967951087</v>
      </c>
      <c r="H86" s="91" t="str">
        <f t="shared" si="0"/>
        <v>BUEONOS AIRESAC</v>
      </c>
      <c r="R86" s="150" t="s">
        <v>558</v>
      </c>
      <c r="S86" s="57" t="s">
        <v>81</v>
      </c>
      <c r="T86" s="52">
        <v>108125</v>
      </c>
      <c r="U86" s="51">
        <v>0.11229461120879372</v>
      </c>
      <c r="V86" s="52">
        <v>122031</v>
      </c>
      <c r="W86" s="51">
        <v>0.10519723349835908</v>
      </c>
      <c r="X86" s="52">
        <v>112.86104046242775</v>
      </c>
      <c r="Y86" s="91" t="str">
        <f t="shared" si="1"/>
        <v>SANTIAGOAA</v>
      </c>
    </row>
    <row r="87" spans="1:25" x14ac:dyDescent="0.25">
      <c r="A87" s="140" t="s">
        <v>557</v>
      </c>
      <c r="B87" s="57" t="s">
        <v>345</v>
      </c>
      <c r="C87" s="50">
        <v>105082</v>
      </c>
      <c r="D87" s="51">
        <v>1.0534512050749156E-2</v>
      </c>
      <c r="E87" s="50">
        <v>79670</v>
      </c>
      <c r="F87" s="51">
        <v>7.0009359478948293E-3</v>
      </c>
      <c r="G87" s="52">
        <v>75.816981024342894</v>
      </c>
      <c r="H87" s="91" t="str">
        <f t="shared" si="0"/>
        <v>BUEONOS AIRESAH</v>
      </c>
      <c r="R87" s="150" t="s">
        <v>558</v>
      </c>
      <c r="S87" s="57" t="s">
        <v>342</v>
      </c>
      <c r="T87" s="52">
        <v>7446</v>
      </c>
      <c r="U87" s="51">
        <v>7.7331391913126289E-3</v>
      </c>
      <c r="V87" s="52">
        <v>109025</v>
      </c>
      <c r="W87" s="51">
        <v>9.3985367506277909E-2</v>
      </c>
      <c r="X87" s="52">
        <v>1464.2089712597367</v>
      </c>
      <c r="Y87" s="91" t="str">
        <f t="shared" si="1"/>
        <v>SANTIAGOAE</v>
      </c>
    </row>
    <row r="88" spans="1:25" x14ac:dyDescent="0.25">
      <c r="A88" s="140" t="s">
        <v>557</v>
      </c>
      <c r="B88" s="57" t="s">
        <v>349</v>
      </c>
      <c r="C88" s="50">
        <v>4093</v>
      </c>
      <c r="D88" s="51">
        <v>4.1032486842386228E-4</v>
      </c>
      <c r="E88" s="50">
        <v>50403</v>
      </c>
      <c r="F88" s="51">
        <v>4.4291223118079967E-3</v>
      </c>
      <c r="G88" s="52">
        <v>1231.4439286586855</v>
      </c>
      <c r="H88" s="91" t="str">
        <f t="shared" si="0"/>
        <v>BUEONOS AIRESBC</v>
      </c>
      <c r="R88" s="150" t="s">
        <v>558</v>
      </c>
      <c r="S88" s="57" t="s">
        <v>344</v>
      </c>
      <c r="T88" s="52">
        <v>31319</v>
      </c>
      <c r="U88" s="51">
        <v>3.2526750783336049E-2</v>
      </c>
      <c r="V88" s="52">
        <v>31429</v>
      </c>
      <c r="W88" s="51">
        <v>2.7093475031917526E-2</v>
      </c>
      <c r="X88" s="52">
        <v>100.35122449631216</v>
      </c>
      <c r="Y88" s="91" t="str">
        <f t="shared" si="1"/>
        <v>SANTIAGOAG</v>
      </c>
    </row>
    <row r="89" spans="1:25" x14ac:dyDescent="0.25">
      <c r="A89" s="140" t="s">
        <v>557</v>
      </c>
      <c r="B89" s="57" t="s">
        <v>358</v>
      </c>
      <c r="C89" s="50">
        <v>6452</v>
      </c>
      <c r="D89" s="51">
        <v>6.4681555120223784E-4</v>
      </c>
      <c r="E89" s="50">
        <v>6545</v>
      </c>
      <c r="F89" s="51">
        <v>5.7513651034230776E-4</v>
      </c>
      <c r="G89" s="52">
        <v>101.4414135151891</v>
      </c>
      <c r="H89" s="91" t="str">
        <f t="shared" si="0"/>
        <v>BUEONOS AIRESCB</v>
      </c>
      <c r="R89" s="150" t="s">
        <v>558</v>
      </c>
      <c r="S89" s="57" t="s">
        <v>343</v>
      </c>
      <c r="T89" s="52">
        <v>23498</v>
      </c>
      <c r="U89" s="51">
        <v>2.4404150512686566E-2</v>
      </c>
      <c r="V89" s="52">
        <v>29459</v>
      </c>
      <c r="W89" s="51">
        <v>2.5395229913941213E-2</v>
      </c>
      <c r="X89" s="52">
        <v>125.36811643544132</v>
      </c>
      <c r="Y89" s="91" t="str">
        <f t="shared" si="1"/>
        <v>SANTIAGOAF</v>
      </c>
    </row>
    <row r="90" spans="1:25" x14ac:dyDescent="0.25">
      <c r="A90" s="140" t="s">
        <v>557</v>
      </c>
      <c r="B90" s="57" t="s">
        <v>359</v>
      </c>
      <c r="C90" s="50"/>
      <c r="D90" s="51">
        <v>0</v>
      </c>
      <c r="E90" s="50">
        <v>5990</v>
      </c>
      <c r="F90" s="51">
        <v>5.2636634025216554E-4</v>
      </c>
      <c r="G90" s="53" t="e">
        <v>#DIV/0!</v>
      </c>
      <c r="H90" s="91" t="str">
        <f t="shared" si="0"/>
        <v>BUEONOS AIRESCC</v>
      </c>
      <c r="R90" s="150" t="s">
        <v>558</v>
      </c>
      <c r="S90" s="57" t="s">
        <v>345</v>
      </c>
      <c r="T90" s="52">
        <v>12650</v>
      </c>
      <c r="U90" s="51">
        <v>1.313782040962997E-2</v>
      </c>
      <c r="V90" s="52">
        <v>12483</v>
      </c>
      <c r="W90" s="51">
        <v>1.0761012085126045E-2</v>
      </c>
      <c r="X90" s="52">
        <v>98.679841897233203</v>
      </c>
      <c r="Y90" s="91" t="str">
        <f t="shared" si="1"/>
        <v>SANTIAGOAH</v>
      </c>
    </row>
    <row r="91" spans="1:25" x14ac:dyDescent="0.25">
      <c r="A91" s="140" t="s">
        <v>557</v>
      </c>
      <c r="B91" s="57" t="s">
        <v>361</v>
      </c>
      <c r="C91" s="50">
        <v>3537</v>
      </c>
      <c r="D91" s="51">
        <v>3.545856485744444E-4</v>
      </c>
      <c r="E91" s="50">
        <v>5025</v>
      </c>
      <c r="F91" s="51">
        <v>4.4156775622155789E-4</v>
      </c>
      <c r="G91" s="52">
        <v>142.06955046649702</v>
      </c>
      <c r="H91" s="91" t="str">
        <f t="shared" si="0"/>
        <v>BUEONOS AIRESCE</v>
      </c>
      <c r="R91" s="150" t="s">
        <v>558</v>
      </c>
      <c r="S91" s="57" t="s">
        <v>348</v>
      </c>
      <c r="T91" s="52">
        <v>5891</v>
      </c>
      <c r="U91" s="51">
        <v>6.1181739156624627E-3</v>
      </c>
      <c r="V91" s="52">
        <v>7149</v>
      </c>
      <c r="W91" s="51">
        <v>6.1628194661993187E-3</v>
      </c>
      <c r="X91" s="52">
        <v>121.35460872517399</v>
      </c>
      <c r="Y91" s="91" t="str">
        <f t="shared" si="1"/>
        <v>SANTIAGOBA</v>
      </c>
    </row>
    <row r="92" spans="1:25" x14ac:dyDescent="0.25">
      <c r="A92" s="140" t="s">
        <v>557</v>
      </c>
      <c r="B92" s="57" t="s">
        <v>360</v>
      </c>
      <c r="C92" s="50">
        <v>1110</v>
      </c>
      <c r="D92" s="51">
        <v>1.1127793890801054E-4</v>
      </c>
      <c r="E92" s="50">
        <v>4681</v>
      </c>
      <c r="F92" s="51">
        <v>4.1133903818370396E-4</v>
      </c>
      <c r="G92" s="52">
        <v>421.7117117117117</v>
      </c>
      <c r="H92" s="91" t="str">
        <f t="shared" si="0"/>
        <v>BUEONOS AIRESCD</v>
      </c>
      <c r="R92" s="150" t="s">
        <v>558</v>
      </c>
      <c r="S92" s="57" t="s">
        <v>347</v>
      </c>
      <c r="T92" s="52">
        <v>8711</v>
      </c>
      <c r="U92" s="51">
        <v>9.046921232275627E-3</v>
      </c>
      <c r="V92" s="52">
        <v>6963</v>
      </c>
      <c r="W92" s="51">
        <v>6.002477541354855E-3</v>
      </c>
      <c r="X92" s="52">
        <v>79.933417518080589</v>
      </c>
      <c r="Y92" s="91" t="str">
        <f t="shared" si="1"/>
        <v>SANTIAGOAJ</v>
      </c>
    </row>
    <row r="93" spans="1:25" x14ac:dyDescent="0.25">
      <c r="A93" s="140" t="s">
        <v>557</v>
      </c>
      <c r="B93" s="57" t="s">
        <v>348</v>
      </c>
      <c r="C93" s="50">
        <v>3741</v>
      </c>
      <c r="D93" s="51">
        <v>3.7503672923861928E-4</v>
      </c>
      <c r="E93" s="50">
        <v>3559</v>
      </c>
      <c r="F93" s="51">
        <v>3.1274420783930837E-4</v>
      </c>
      <c r="G93" s="52">
        <v>95.134990644212778</v>
      </c>
      <c r="H93" s="91" t="str">
        <f t="shared" si="0"/>
        <v>BUEONOS AIRESBA</v>
      </c>
      <c r="R93" s="150" t="s">
        <v>558</v>
      </c>
      <c r="S93" s="57" t="s">
        <v>352</v>
      </c>
      <c r="T93" s="52">
        <v>3854</v>
      </c>
      <c r="U93" s="51">
        <v>4.0026213327046568E-3</v>
      </c>
      <c r="V93" s="52">
        <v>3466</v>
      </c>
      <c r="W93" s="51">
        <v>2.9878769436070553E-3</v>
      </c>
      <c r="X93" s="52">
        <v>89.932537623248578</v>
      </c>
      <c r="Y93" s="91" t="str">
        <f t="shared" si="1"/>
        <v>SANTIAGOBF</v>
      </c>
    </row>
    <row r="94" spans="1:25" x14ac:dyDescent="0.25">
      <c r="A94" s="140" t="s">
        <v>557</v>
      </c>
      <c r="B94" s="57" t="s">
        <v>367</v>
      </c>
      <c r="C94" s="50">
        <v>6549</v>
      </c>
      <c r="D94" s="51">
        <v>6.5653983955726218E-4</v>
      </c>
      <c r="E94" s="50">
        <v>3153</v>
      </c>
      <c r="F94" s="51">
        <v>2.7706729062021331E-4</v>
      </c>
      <c r="G94" s="52">
        <v>48.144754924415942</v>
      </c>
      <c r="H94" s="91" t="str">
        <f t="shared" si="0"/>
        <v>BUEONOS AIRESDA</v>
      </c>
      <c r="R94" s="150" t="s">
        <v>558</v>
      </c>
      <c r="S94" s="57" t="s">
        <v>338</v>
      </c>
      <c r="T94" s="52">
        <v>2686</v>
      </c>
      <c r="U94" s="51">
        <v>2.7895798909301265E-3</v>
      </c>
      <c r="V94" s="52">
        <v>3377</v>
      </c>
      <c r="W94" s="51">
        <v>2.9111541946223386E-3</v>
      </c>
      <c r="X94" s="52">
        <v>125.72598659717052</v>
      </c>
      <c r="Y94" s="91" t="str">
        <f t="shared" si="1"/>
        <v>SANTIAGOBB</v>
      </c>
    </row>
    <row r="95" spans="1:25" x14ac:dyDescent="0.25">
      <c r="A95" s="140" t="s">
        <v>557</v>
      </c>
      <c r="B95" s="57" t="s">
        <v>368</v>
      </c>
      <c r="C95" s="50">
        <v>236</v>
      </c>
      <c r="D95" s="51">
        <v>2.3659093317378816E-5</v>
      </c>
      <c r="E95" s="50">
        <v>1439</v>
      </c>
      <c r="F95" s="51">
        <v>1.2645094551299937E-4</v>
      </c>
      <c r="G95" s="52">
        <v>609.74576271186447</v>
      </c>
      <c r="H95" s="91" t="str">
        <f t="shared" si="0"/>
        <v>BUEONOS AIRESDB</v>
      </c>
      <c r="R95" s="150" t="s">
        <v>558</v>
      </c>
      <c r="S95" s="57" t="s">
        <v>353</v>
      </c>
      <c r="T95" s="52">
        <v>3203</v>
      </c>
      <c r="U95" s="51">
        <v>3.3265168989758732E-3</v>
      </c>
      <c r="V95" s="52">
        <v>2713</v>
      </c>
      <c r="W95" s="51">
        <v>2.3387507639947899E-3</v>
      </c>
      <c r="X95" s="52">
        <v>84.701842023103339</v>
      </c>
      <c r="Y95" s="91" t="str">
        <f t="shared" si="1"/>
        <v>SANTIAGOBG</v>
      </c>
    </row>
    <row r="96" spans="1:25" x14ac:dyDescent="0.25">
      <c r="A96" s="140" t="s">
        <v>557</v>
      </c>
      <c r="B96" s="57" t="s">
        <v>342</v>
      </c>
      <c r="C96" s="50">
        <v>5499</v>
      </c>
      <c r="D96" s="51">
        <v>5.5127692437400894E-4</v>
      </c>
      <c r="E96" s="50">
        <v>927</v>
      </c>
      <c r="F96" s="51">
        <v>8.1459365177588886E-5</v>
      </c>
      <c r="G96" s="52">
        <v>16.857610474631752</v>
      </c>
      <c r="H96" s="91" t="str">
        <f t="shared" si="0"/>
        <v>BUEONOS AIRESAE</v>
      </c>
      <c r="R96" s="150" t="s">
        <v>558</v>
      </c>
      <c r="S96" s="57" t="s">
        <v>354</v>
      </c>
      <c r="T96" s="52">
        <v>724</v>
      </c>
      <c r="U96" s="51">
        <v>7.5191952383969155E-4</v>
      </c>
      <c r="V96" s="52">
        <v>2217</v>
      </c>
      <c r="W96" s="51">
        <v>1.9111722977428857E-3</v>
      </c>
      <c r="X96" s="52">
        <v>306.21546961325964</v>
      </c>
      <c r="Y96" s="91" t="str">
        <f t="shared" si="1"/>
        <v>SANTIAGOBH</v>
      </c>
    </row>
    <row r="97" spans="1:25" x14ac:dyDescent="0.25">
      <c r="A97" s="140" t="s">
        <v>557</v>
      </c>
      <c r="B97" s="57" t="s">
        <v>369</v>
      </c>
      <c r="C97" s="50"/>
      <c r="D97" s="51">
        <v>0</v>
      </c>
      <c r="E97" s="50">
        <v>680</v>
      </c>
      <c r="F97" s="51">
        <v>5.9754442632967033E-5</v>
      </c>
      <c r="G97" s="53" t="e">
        <v>#DIV/0!</v>
      </c>
      <c r="H97" s="91" t="str">
        <f t="shared" si="0"/>
        <v>BUEONOS AIRESDC</v>
      </c>
      <c r="R97" s="150" t="s">
        <v>558</v>
      </c>
      <c r="S97" s="57" t="s">
        <v>349</v>
      </c>
      <c r="T97" s="52">
        <v>247</v>
      </c>
      <c r="U97" s="51">
        <v>2.565250309232097E-4</v>
      </c>
      <c r="V97" s="52">
        <v>1392</v>
      </c>
      <c r="W97" s="51">
        <v>1.1999782762553437E-3</v>
      </c>
      <c r="X97" s="52">
        <v>563.56275303643724</v>
      </c>
      <c r="Y97" s="91" t="str">
        <f t="shared" si="1"/>
        <v>SANTIAGOBC</v>
      </c>
    </row>
    <row r="98" spans="1:25" x14ac:dyDescent="0.25">
      <c r="A98" s="140" t="s">
        <v>557</v>
      </c>
      <c r="B98" s="57" t="s">
        <v>372</v>
      </c>
      <c r="C98" s="50"/>
      <c r="D98" s="51">
        <v>0</v>
      </c>
      <c r="E98" s="50">
        <v>407</v>
      </c>
      <c r="F98" s="51">
        <v>3.576479139943762E-5</v>
      </c>
      <c r="G98" s="53" t="e">
        <v>#DIV/0!</v>
      </c>
      <c r="H98" s="91" t="str">
        <f t="shared" si="0"/>
        <v>BUEONOS AIRESDF</v>
      </c>
      <c r="R98" s="150" t="s">
        <v>558</v>
      </c>
      <c r="S98" s="57" t="s">
        <v>364</v>
      </c>
      <c r="T98" s="52">
        <v>3154</v>
      </c>
      <c r="U98" s="51">
        <v>3.275627317942524E-3</v>
      </c>
      <c r="V98" s="52">
        <v>1390</v>
      </c>
      <c r="W98" s="51">
        <v>1.1982541695365859E-3</v>
      </c>
      <c r="X98" s="52">
        <v>44.071020925808497</v>
      </c>
      <c r="Y98" s="91" t="str">
        <f t="shared" si="1"/>
        <v>SANTIAGOCH</v>
      </c>
    </row>
    <row r="99" spans="1:25" x14ac:dyDescent="0.25">
      <c r="A99" s="140" t="s">
        <v>557</v>
      </c>
      <c r="B99" s="57" t="s">
        <v>381</v>
      </c>
      <c r="C99" s="50"/>
      <c r="D99" s="51">
        <v>0</v>
      </c>
      <c r="E99" s="50">
        <v>138</v>
      </c>
      <c r="F99" s="51">
        <v>1.2126636887278605E-5</v>
      </c>
      <c r="G99" s="53" t="e">
        <v>#DIV/0!</v>
      </c>
      <c r="H99" s="91" t="str">
        <f t="shared" si="0"/>
        <v>BUEONOS AIRESEE</v>
      </c>
      <c r="R99" s="150" t="s">
        <v>558</v>
      </c>
      <c r="S99" s="57" t="s">
        <v>357</v>
      </c>
      <c r="T99" s="52">
        <v>3387</v>
      </c>
      <c r="U99" s="51">
        <v>3.5176124685704908E-3</v>
      </c>
      <c r="V99" s="52">
        <v>921</v>
      </c>
      <c r="W99" s="51">
        <v>7.9395114398791056E-4</v>
      </c>
      <c r="X99" s="52">
        <v>27.192205491585476</v>
      </c>
      <c r="Y99" s="91" t="str">
        <f t="shared" si="1"/>
        <v>SANTIAGOCA</v>
      </c>
    </row>
    <row r="100" spans="1:25" x14ac:dyDescent="0.25">
      <c r="A100" s="140" t="s">
        <v>557</v>
      </c>
      <c r="B100" s="57" t="s">
        <v>383</v>
      </c>
      <c r="C100" s="50">
        <v>120</v>
      </c>
      <c r="D100" s="51">
        <v>1.2030047449514653E-5</v>
      </c>
      <c r="E100" s="50">
        <v>99</v>
      </c>
      <c r="F100" s="51">
        <v>8.6995438539172596E-6</v>
      </c>
      <c r="G100" s="52">
        <v>82.5</v>
      </c>
      <c r="H100" s="91" t="str">
        <f t="shared" si="0"/>
        <v>BUEONOS AIRESEG</v>
      </c>
      <c r="R100" s="150" t="s">
        <v>558</v>
      </c>
      <c r="S100" s="57" t="s">
        <v>362</v>
      </c>
      <c r="T100" s="52">
        <v>240</v>
      </c>
      <c r="U100" s="51">
        <v>2.4925509077558837E-4</v>
      </c>
      <c r="V100" s="52">
        <v>577</v>
      </c>
      <c r="W100" s="51">
        <v>4.9740478836159E-4</v>
      </c>
      <c r="X100" s="52">
        <v>240.41666666666669</v>
      </c>
      <c r="Y100" s="91" t="str">
        <f t="shared" si="1"/>
        <v>SANTIAGOCF</v>
      </c>
    </row>
    <row r="101" spans="1:25" x14ac:dyDescent="0.25">
      <c r="A101" s="140" t="s">
        <v>557</v>
      </c>
      <c r="B101" s="57" t="s">
        <v>387</v>
      </c>
      <c r="C101" s="50"/>
      <c r="D101" s="51">
        <v>0</v>
      </c>
      <c r="E101" s="50">
        <v>59</v>
      </c>
      <c r="F101" s="51">
        <v>5.1845766402133162E-6</v>
      </c>
      <c r="G101" s="53" t="e">
        <v>#DIV/0!</v>
      </c>
      <c r="H101" s="91" t="str">
        <f t="shared" si="0"/>
        <v>BUEONOS AIRESFA</v>
      </c>
      <c r="R101" s="150" t="s">
        <v>558</v>
      </c>
      <c r="S101" s="57" t="s">
        <v>363</v>
      </c>
      <c r="T101" s="52">
        <v>130</v>
      </c>
      <c r="U101" s="51">
        <v>1.3501317417011037E-4</v>
      </c>
      <c r="V101" s="52">
        <v>555</v>
      </c>
      <c r="W101" s="51">
        <v>4.7843961445525555E-4</v>
      </c>
      <c r="X101" s="52">
        <v>426.92307692307691</v>
      </c>
      <c r="Y101" s="91" t="str">
        <f t="shared" si="1"/>
        <v>SANTIAGOCG</v>
      </c>
    </row>
    <row r="102" spans="1:25" x14ac:dyDescent="0.25">
      <c r="A102" s="140" t="s">
        <v>557</v>
      </c>
      <c r="B102" s="57" t="s">
        <v>346</v>
      </c>
      <c r="C102" s="50">
        <v>64</v>
      </c>
      <c r="D102" s="51">
        <v>6.4160253064078152E-6</v>
      </c>
      <c r="E102" s="50">
        <v>18</v>
      </c>
      <c r="F102" s="51">
        <v>1.5817352461667744E-6</v>
      </c>
      <c r="G102" s="52">
        <v>28.125</v>
      </c>
      <c r="H102" s="91" t="str">
        <f t="shared" si="0"/>
        <v>BUEONOS AIRESAI</v>
      </c>
      <c r="R102" s="150" t="s">
        <v>558</v>
      </c>
      <c r="S102" s="57" t="s">
        <v>365</v>
      </c>
      <c r="T102" s="52">
        <v>204</v>
      </c>
      <c r="U102" s="51">
        <v>2.1186682715925012E-4</v>
      </c>
      <c r="V102" s="52">
        <v>297</v>
      </c>
      <c r="W102" s="51">
        <v>2.5602984773551515E-4</v>
      </c>
      <c r="X102" s="52">
        <v>145.58823529411765</v>
      </c>
      <c r="Y102" s="91" t="str">
        <f t="shared" si="1"/>
        <v>SANTIAGOCI</v>
      </c>
    </row>
    <row r="103" spans="1:25" x14ac:dyDescent="0.25">
      <c r="A103" s="140" t="s">
        <v>557</v>
      </c>
      <c r="B103" s="57" t="s">
        <v>390</v>
      </c>
      <c r="C103" s="50">
        <v>33</v>
      </c>
      <c r="D103" s="51">
        <v>3.3082630486165294E-6</v>
      </c>
      <c r="E103" s="50">
        <v>15</v>
      </c>
      <c r="F103" s="51">
        <v>1.3181127051389788E-6</v>
      </c>
      <c r="G103" s="52">
        <v>45.454545454545453</v>
      </c>
      <c r="H103" s="91" t="str">
        <f t="shared" si="0"/>
        <v>BUEONOS AIRESFD</v>
      </c>
      <c r="R103" s="150" t="s">
        <v>558</v>
      </c>
      <c r="S103" s="57" t="s">
        <v>366</v>
      </c>
      <c r="T103" s="52">
        <v>269</v>
      </c>
      <c r="U103" s="51">
        <v>2.7937341424430528E-4</v>
      </c>
      <c r="V103" s="52">
        <v>257</v>
      </c>
      <c r="W103" s="51">
        <v>2.2154771336036158E-4</v>
      </c>
      <c r="X103" s="52">
        <v>95.539033457249062</v>
      </c>
      <c r="Y103" s="91" t="str">
        <f t="shared" si="1"/>
        <v>SANTIAGOCJ</v>
      </c>
    </row>
    <row r="104" spans="1:25" x14ac:dyDescent="0.25">
      <c r="A104" s="140" t="s">
        <v>557</v>
      </c>
      <c r="B104" s="57" t="s">
        <v>375</v>
      </c>
      <c r="C104" s="50">
        <v>102</v>
      </c>
      <c r="D104" s="51">
        <v>1.0225540332087454E-5</v>
      </c>
      <c r="E104" s="50"/>
      <c r="F104" s="51">
        <v>0</v>
      </c>
      <c r="G104" s="52">
        <v>0</v>
      </c>
      <c r="H104" s="91" t="str">
        <f t="shared" si="0"/>
        <v>BUEONOS AIRESDI</v>
      </c>
      <c r="R104" s="150" t="s">
        <v>558</v>
      </c>
      <c r="S104" s="57" t="s">
        <v>350</v>
      </c>
      <c r="T104" s="52">
        <v>426</v>
      </c>
      <c r="U104" s="51">
        <v>4.4242778612666936E-4</v>
      </c>
      <c r="V104" s="52">
        <v>226</v>
      </c>
      <c r="W104" s="51">
        <v>1.9482405921961756E-4</v>
      </c>
      <c r="X104" s="52">
        <v>53.051643192488264</v>
      </c>
      <c r="Y104" s="91" t="str">
        <f t="shared" si="1"/>
        <v>SANTIAGOBD</v>
      </c>
    </row>
    <row r="105" spans="1:25" x14ac:dyDescent="0.25">
      <c r="A105" s="140" t="s">
        <v>557</v>
      </c>
      <c r="B105" s="57" t="s">
        <v>357</v>
      </c>
      <c r="C105" s="50">
        <v>7</v>
      </c>
      <c r="D105" s="51">
        <v>7.0175276788835479E-7</v>
      </c>
      <c r="E105" s="50"/>
      <c r="F105" s="51">
        <v>0</v>
      </c>
      <c r="G105" s="52">
        <v>0</v>
      </c>
      <c r="H105" s="91" t="str">
        <f t="shared" si="0"/>
        <v>BUEONOS AIRESCA</v>
      </c>
      <c r="R105" s="150" t="s">
        <v>558</v>
      </c>
      <c r="S105" s="57" t="s">
        <v>355</v>
      </c>
      <c r="T105" s="52">
        <v>691</v>
      </c>
      <c r="U105" s="51">
        <v>7.1764694885804818E-4</v>
      </c>
      <c r="V105" s="52">
        <v>172</v>
      </c>
      <c r="W105" s="51">
        <v>1.4827317781316028E-4</v>
      </c>
      <c r="X105" s="52">
        <v>24.891461649782922</v>
      </c>
      <c r="Y105" s="91" t="str">
        <f t="shared" si="1"/>
        <v>SANTIAGOBI</v>
      </c>
    </row>
    <row r="106" spans="1:25" x14ac:dyDescent="0.25">
      <c r="A106" s="242" t="s">
        <v>557</v>
      </c>
      <c r="B106" s="115" t="s">
        <v>700</v>
      </c>
      <c r="C106" s="106">
        <v>9975023</v>
      </c>
      <c r="D106" s="89">
        <v>1</v>
      </c>
      <c r="E106" s="106">
        <v>11379907</v>
      </c>
      <c r="F106" s="89">
        <v>1</v>
      </c>
      <c r="G106" s="88">
        <v>114.08401765088662</v>
      </c>
      <c r="H106" s="230" t="str">
        <f t="shared" si="0"/>
        <v>BUEONOS AIRESTOTAL BUEONOS AIRES</v>
      </c>
      <c r="R106" s="150" t="s">
        <v>558</v>
      </c>
      <c r="S106" s="57" t="s">
        <v>368</v>
      </c>
      <c r="T106" s="52">
        <v>35</v>
      </c>
      <c r="U106" s="51">
        <v>3.634970073810664E-5</v>
      </c>
      <c r="V106" s="52">
        <v>46</v>
      </c>
      <c r="W106" s="51">
        <v>3.9654454531426586E-5</v>
      </c>
      <c r="X106" s="52">
        <v>131.42857142857142</v>
      </c>
      <c r="Y106" s="91" t="str">
        <f t="shared" si="1"/>
        <v>SANTIAGODB</v>
      </c>
    </row>
    <row r="107" spans="1:25" x14ac:dyDescent="0.25">
      <c r="A107" s="140" t="s">
        <v>558</v>
      </c>
      <c r="B107" s="57" t="s">
        <v>341</v>
      </c>
      <c r="C107" s="50">
        <v>3290238</v>
      </c>
      <c r="D107" s="51">
        <v>0.35819416573305229</v>
      </c>
      <c r="E107" s="50">
        <v>3576388</v>
      </c>
      <c r="F107" s="51">
        <v>0.34163553258363166</v>
      </c>
      <c r="G107" s="52">
        <v>108.69693924877166</v>
      </c>
      <c r="H107" s="91" t="str">
        <f t="shared" si="0"/>
        <v>SANTIAGOAC</v>
      </c>
      <c r="R107" s="150" t="s">
        <v>558</v>
      </c>
      <c r="S107" s="57" t="s">
        <v>374</v>
      </c>
      <c r="T107" s="52">
        <v>42</v>
      </c>
      <c r="U107" s="51">
        <v>4.3619640885727968E-5</v>
      </c>
      <c r="V107" s="52">
        <v>43</v>
      </c>
      <c r="W107" s="51">
        <v>3.706829445329007E-5</v>
      </c>
      <c r="X107" s="52">
        <v>102.38095238095238</v>
      </c>
      <c r="Y107" s="91" t="str">
        <f t="shared" si="1"/>
        <v>SANTIAGODH</v>
      </c>
    </row>
    <row r="108" spans="1:25" x14ac:dyDescent="0.25">
      <c r="A108" s="140" t="s">
        <v>558</v>
      </c>
      <c r="B108" s="57" t="s">
        <v>340</v>
      </c>
      <c r="C108" s="50">
        <v>2116633</v>
      </c>
      <c r="D108" s="51">
        <v>0.23042879925344237</v>
      </c>
      <c r="E108" s="50">
        <v>2254058</v>
      </c>
      <c r="F108" s="51">
        <v>0.21531956412570327</v>
      </c>
      <c r="G108" s="52">
        <v>106.49262295353043</v>
      </c>
      <c r="H108" s="91" t="str">
        <f t="shared" si="0"/>
        <v>SANTIAGOAB</v>
      </c>
      <c r="R108" s="150" t="s">
        <v>558</v>
      </c>
      <c r="S108" s="57" t="s">
        <v>370</v>
      </c>
      <c r="T108" s="52"/>
      <c r="U108" s="51">
        <v>0</v>
      </c>
      <c r="V108" s="52">
        <v>40</v>
      </c>
      <c r="W108" s="51">
        <v>3.4482134375153555E-5</v>
      </c>
      <c r="X108" s="53" t="e">
        <v>#DIV/0!</v>
      </c>
      <c r="Y108" s="91" t="str">
        <f t="shared" si="1"/>
        <v>SANTIAGODD</v>
      </c>
    </row>
    <row r="109" spans="1:25" x14ac:dyDescent="0.25">
      <c r="A109" s="140" t="s">
        <v>558</v>
      </c>
      <c r="B109" s="57" t="s">
        <v>339</v>
      </c>
      <c r="C109" s="50">
        <v>1404429</v>
      </c>
      <c r="D109" s="51">
        <v>0.15289419002099694</v>
      </c>
      <c r="E109" s="50">
        <v>1724945</v>
      </c>
      <c r="F109" s="51">
        <v>0.16477588666343601</v>
      </c>
      <c r="G109" s="52">
        <v>122.82180160050811</v>
      </c>
      <c r="H109" s="91" t="str">
        <f t="shared" si="0"/>
        <v>SANTIAGOAD</v>
      </c>
      <c r="R109" s="150" t="s">
        <v>558</v>
      </c>
      <c r="S109" s="57" t="s">
        <v>380</v>
      </c>
      <c r="T109" s="52"/>
      <c r="U109" s="51">
        <v>0</v>
      </c>
      <c r="V109" s="52">
        <v>21</v>
      </c>
      <c r="W109" s="51">
        <v>1.8103120546955616E-5</v>
      </c>
      <c r="X109" s="53" t="e">
        <v>#DIV/0!</v>
      </c>
      <c r="Y109" s="91" t="str">
        <f t="shared" si="1"/>
        <v>SANTIAGOED</v>
      </c>
    </row>
    <row r="110" spans="1:25" x14ac:dyDescent="0.25">
      <c r="A110" s="140" t="s">
        <v>558</v>
      </c>
      <c r="B110" s="57" t="s">
        <v>81</v>
      </c>
      <c r="C110" s="50">
        <v>840614</v>
      </c>
      <c r="D110" s="51">
        <v>9.1514057777438595E-2</v>
      </c>
      <c r="E110" s="50">
        <v>1016775</v>
      </c>
      <c r="F110" s="51">
        <v>9.7127735760975067E-2</v>
      </c>
      <c r="G110" s="52">
        <v>120.95622961311612</v>
      </c>
      <c r="H110" s="91" t="str">
        <f t="shared" si="0"/>
        <v>SANTIAGOAA</v>
      </c>
      <c r="R110" s="150" t="s">
        <v>558</v>
      </c>
      <c r="S110" s="57" t="s">
        <v>377</v>
      </c>
      <c r="T110" s="52">
        <v>55</v>
      </c>
      <c r="U110" s="51">
        <v>5.7120958302739004E-5</v>
      </c>
      <c r="V110" s="52">
        <v>19</v>
      </c>
      <c r="W110" s="51">
        <v>1.6379013828197939E-5</v>
      </c>
      <c r="X110" s="52">
        <v>34.545454545454547</v>
      </c>
      <c r="Y110" s="91" t="str">
        <f t="shared" si="1"/>
        <v>SANTIAGOEA</v>
      </c>
    </row>
    <row r="111" spans="1:25" x14ac:dyDescent="0.25">
      <c r="A111" s="140" t="s">
        <v>558</v>
      </c>
      <c r="B111" s="57" t="s">
        <v>343</v>
      </c>
      <c r="C111" s="50">
        <v>583037</v>
      </c>
      <c r="D111" s="51">
        <v>6.347274932892441E-2</v>
      </c>
      <c r="E111" s="50">
        <v>715095</v>
      </c>
      <c r="F111" s="51">
        <v>6.8309663597152237E-2</v>
      </c>
      <c r="G111" s="52">
        <v>122.65002049612632</v>
      </c>
      <c r="H111" s="91" t="str">
        <f t="shared" si="0"/>
        <v>SANTIAGOAF</v>
      </c>
      <c r="R111" s="150" t="s">
        <v>558</v>
      </c>
      <c r="S111" s="57" t="s">
        <v>384</v>
      </c>
      <c r="T111" s="52">
        <v>31</v>
      </c>
      <c r="U111" s="51">
        <v>3.2195449225180166E-5</v>
      </c>
      <c r="V111" s="52">
        <v>16</v>
      </c>
      <c r="W111" s="51">
        <v>1.3792853750061422E-5</v>
      </c>
      <c r="X111" s="52">
        <v>51.612903225806448</v>
      </c>
      <c r="Y111" s="91" t="str">
        <f t="shared" si="1"/>
        <v>SANTIAGOEH</v>
      </c>
    </row>
    <row r="112" spans="1:25" x14ac:dyDescent="0.25">
      <c r="A112" s="140" t="s">
        <v>558</v>
      </c>
      <c r="B112" s="57" t="s">
        <v>342</v>
      </c>
      <c r="C112" s="50">
        <v>110760</v>
      </c>
      <c r="D112" s="51">
        <v>1.2057968389093092E-2</v>
      </c>
      <c r="E112" s="50">
        <v>331049</v>
      </c>
      <c r="F112" s="51">
        <v>3.1623554666406074E-2</v>
      </c>
      <c r="G112" s="52">
        <v>298.8885879378837</v>
      </c>
      <c r="H112" s="91" t="str">
        <f t="shared" si="0"/>
        <v>SANTIAGOAE</v>
      </c>
      <c r="R112" s="150" t="s">
        <v>558</v>
      </c>
      <c r="S112" s="57" t="s">
        <v>361</v>
      </c>
      <c r="T112" s="52"/>
      <c r="U112" s="51">
        <v>0</v>
      </c>
      <c r="V112" s="52">
        <v>12</v>
      </c>
      <c r="W112" s="51">
        <v>1.0344640312546066E-5</v>
      </c>
      <c r="X112" s="53" t="e">
        <v>#DIV/0!</v>
      </c>
      <c r="Y112" s="91" t="str">
        <f t="shared" si="1"/>
        <v>SANTIAGOCE</v>
      </c>
    </row>
    <row r="113" spans="1:25" x14ac:dyDescent="0.25">
      <c r="A113" s="140" t="s">
        <v>558</v>
      </c>
      <c r="B113" s="57" t="s">
        <v>344</v>
      </c>
      <c r="C113" s="50">
        <v>314999</v>
      </c>
      <c r="D113" s="51">
        <v>3.429259646619659E-2</v>
      </c>
      <c r="E113" s="50">
        <v>328213</v>
      </c>
      <c r="F113" s="51">
        <v>3.1352644918803976E-2</v>
      </c>
      <c r="G113" s="52">
        <v>104.19493395217128</v>
      </c>
      <c r="H113" s="91" t="str">
        <f t="shared" si="0"/>
        <v>SANTIAGOAG</v>
      </c>
      <c r="R113" s="150" t="s">
        <v>558</v>
      </c>
      <c r="S113" s="57" t="s">
        <v>378</v>
      </c>
      <c r="T113" s="52"/>
      <c r="U113" s="51">
        <v>0</v>
      </c>
      <c r="V113" s="52">
        <v>11</v>
      </c>
      <c r="W113" s="51">
        <v>9.4825869531672272E-6</v>
      </c>
      <c r="X113" s="53" t="e">
        <v>#DIV/0!</v>
      </c>
      <c r="Y113" s="91" t="str">
        <f t="shared" si="1"/>
        <v>SANTIAGOEB</v>
      </c>
    </row>
    <row r="114" spans="1:25" x14ac:dyDescent="0.25">
      <c r="A114" s="140" t="s">
        <v>558</v>
      </c>
      <c r="B114" s="57" t="s">
        <v>345</v>
      </c>
      <c r="C114" s="50">
        <v>132441</v>
      </c>
      <c r="D114" s="51">
        <v>1.4418286307510636E-2</v>
      </c>
      <c r="E114" s="50">
        <v>131279</v>
      </c>
      <c r="F114" s="51">
        <v>1.254046571066858E-2</v>
      </c>
      <c r="G114" s="52">
        <v>99.122628189155932</v>
      </c>
      <c r="H114" s="91" t="str">
        <f t="shared" si="0"/>
        <v>SANTIAGOAH</v>
      </c>
      <c r="R114" s="150" t="s">
        <v>558</v>
      </c>
      <c r="S114" s="57" t="s">
        <v>372</v>
      </c>
      <c r="T114" s="52"/>
      <c r="U114" s="51">
        <v>0</v>
      </c>
      <c r="V114" s="52">
        <v>10</v>
      </c>
      <c r="W114" s="51">
        <v>8.6205335937883887E-6</v>
      </c>
      <c r="X114" s="53" t="e">
        <v>#DIV/0!</v>
      </c>
      <c r="Y114" s="91" t="str">
        <f t="shared" si="1"/>
        <v>SANTIAGODF</v>
      </c>
    </row>
    <row r="115" spans="1:25" x14ac:dyDescent="0.25">
      <c r="A115" s="140" t="s">
        <v>558</v>
      </c>
      <c r="B115" s="57" t="s">
        <v>347</v>
      </c>
      <c r="C115" s="50">
        <v>155162</v>
      </c>
      <c r="D115" s="51">
        <v>1.6891824586389149E-2</v>
      </c>
      <c r="E115" s="50">
        <v>118249</v>
      </c>
      <c r="F115" s="51">
        <v>1.1295771066361329E-2</v>
      </c>
      <c r="G115" s="52">
        <v>76.210025650610319</v>
      </c>
      <c r="H115" s="91" t="str">
        <f t="shared" si="0"/>
        <v>SANTIAGOAJ</v>
      </c>
      <c r="R115" s="150" t="s">
        <v>558</v>
      </c>
      <c r="S115" s="57" t="s">
        <v>375</v>
      </c>
      <c r="T115" s="52">
        <v>10</v>
      </c>
      <c r="U115" s="51">
        <v>1.0385628782316182E-5</v>
      </c>
      <c r="V115" s="52">
        <v>10</v>
      </c>
      <c r="W115" s="51">
        <v>8.6205335937883887E-6</v>
      </c>
      <c r="X115" s="52">
        <v>100</v>
      </c>
      <c r="Y115" s="91" t="str">
        <f t="shared" si="1"/>
        <v>SANTIAGODI</v>
      </c>
    </row>
    <row r="116" spans="1:25" x14ac:dyDescent="0.25">
      <c r="A116" s="140" t="s">
        <v>558</v>
      </c>
      <c r="B116" s="57" t="s">
        <v>348</v>
      </c>
      <c r="C116" s="50">
        <v>61516</v>
      </c>
      <c r="D116" s="51">
        <v>6.6969843212662562E-3</v>
      </c>
      <c r="E116" s="50">
        <v>76844</v>
      </c>
      <c r="F116" s="51">
        <v>7.340546066549992E-3</v>
      </c>
      <c r="G116" s="52">
        <v>124.91709473957995</v>
      </c>
      <c r="H116" s="91" t="str">
        <f t="shared" si="0"/>
        <v>SANTIAGOBA</v>
      </c>
      <c r="R116" s="150" t="s">
        <v>558</v>
      </c>
      <c r="S116" s="57" t="s">
        <v>360</v>
      </c>
      <c r="T116" s="52">
        <v>1</v>
      </c>
      <c r="U116" s="51">
        <v>1.0385628782316183E-6</v>
      </c>
      <c r="V116" s="52">
        <v>9</v>
      </c>
      <c r="W116" s="51">
        <v>7.7584802344095502E-6</v>
      </c>
      <c r="X116" s="52">
        <v>900</v>
      </c>
      <c r="Y116" s="91" t="str">
        <f t="shared" si="1"/>
        <v>SANTIAGOCD</v>
      </c>
    </row>
    <row r="117" spans="1:25" x14ac:dyDescent="0.25">
      <c r="A117" s="140" t="s">
        <v>558</v>
      </c>
      <c r="B117" s="57" t="s">
        <v>338</v>
      </c>
      <c r="C117" s="50">
        <v>49765</v>
      </c>
      <c r="D117" s="51">
        <v>5.417703113788531E-3</v>
      </c>
      <c r="E117" s="50">
        <v>75633</v>
      </c>
      <c r="F117" s="51">
        <v>7.224864929615527E-3</v>
      </c>
      <c r="G117" s="52">
        <v>151.98030744499147</v>
      </c>
      <c r="H117" s="91" t="str">
        <f t="shared" si="0"/>
        <v>SANTIAGOBB</v>
      </c>
      <c r="R117" s="150" t="s">
        <v>558</v>
      </c>
      <c r="S117" s="57" t="s">
        <v>388</v>
      </c>
      <c r="T117" s="52">
        <v>11</v>
      </c>
      <c r="U117" s="51">
        <v>1.14241916605478E-5</v>
      </c>
      <c r="V117" s="52">
        <v>8</v>
      </c>
      <c r="W117" s="51">
        <v>6.8964268750307108E-6</v>
      </c>
      <c r="X117" s="52">
        <v>72.727272727272734</v>
      </c>
      <c r="Y117" s="91" t="str">
        <f t="shared" si="1"/>
        <v>SANTIAGOFB</v>
      </c>
    </row>
    <row r="118" spans="1:25" x14ac:dyDescent="0.25">
      <c r="A118" s="140" t="s">
        <v>558</v>
      </c>
      <c r="B118" s="57" t="s">
        <v>352</v>
      </c>
      <c r="C118" s="50">
        <v>29174</v>
      </c>
      <c r="D118" s="51">
        <v>3.176048842392577E-3</v>
      </c>
      <c r="E118" s="50">
        <v>23790</v>
      </c>
      <c r="F118" s="51">
        <v>2.2725468601741752E-3</v>
      </c>
      <c r="G118" s="52">
        <v>81.545211489682586</v>
      </c>
      <c r="H118" s="91" t="str">
        <f t="shared" si="0"/>
        <v>SANTIAGOBF</v>
      </c>
      <c r="R118" s="150" t="s">
        <v>558</v>
      </c>
      <c r="S118" s="57" t="s">
        <v>369</v>
      </c>
      <c r="T118" s="52"/>
      <c r="U118" s="51">
        <v>0</v>
      </c>
      <c r="V118" s="52">
        <v>7</v>
      </c>
      <c r="W118" s="51">
        <v>6.0343735156518714E-6</v>
      </c>
      <c r="X118" s="53" t="e">
        <v>#DIV/0!</v>
      </c>
      <c r="Y118" s="91" t="str">
        <f t="shared" si="1"/>
        <v>SANTIAGODC</v>
      </c>
    </row>
    <row r="119" spans="1:25" x14ac:dyDescent="0.25">
      <c r="A119" s="140" t="s">
        <v>558</v>
      </c>
      <c r="B119" s="57" t="s">
        <v>353</v>
      </c>
      <c r="C119" s="50">
        <v>27457</v>
      </c>
      <c r="D119" s="51">
        <v>2.9891263819007675E-3</v>
      </c>
      <c r="E119" s="50">
        <v>22156</v>
      </c>
      <c r="F119" s="51">
        <v>2.1164585218166887E-3</v>
      </c>
      <c r="G119" s="52">
        <v>80.693447936773865</v>
      </c>
      <c r="H119" s="91" t="str">
        <f t="shared" si="0"/>
        <v>SANTIAGOBG</v>
      </c>
      <c r="R119" s="150" t="s">
        <v>558</v>
      </c>
      <c r="S119" s="57" t="s">
        <v>385</v>
      </c>
      <c r="T119" s="52">
        <v>13</v>
      </c>
      <c r="U119" s="51">
        <v>1.3501317417011037E-5</v>
      </c>
      <c r="V119" s="52">
        <v>5</v>
      </c>
      <c r="W119" s="51">
        <v>4.3102667968941944E-6</v>
      </c>
      <c r="X119" s="52">
        <v>38.461538461538467</v>
      </c>
      <c r="Y119" s="91" t="str">
        <f t="shared" si="1"/>
        <v>SANTIAGOEI</v>
      </c>
    </row>
    <row r="120" spans="1:25" x14ac:dyDescent="0.25">
      <c r="A120" s="140" t="s">
        <v>558</v>
      </c>
      <c r="B120" s="57" t="s">
        <v>354</v>
      </c>
      <c r="C120" s="50">
        <v>6047</v>
      </c>
      <c r="D120" s="51">
        <v>6.5831107664180138E-4</v>
      </c>
      <c r="E120" s="50">
        <v>19980</v>
      </c>
      <c r="F120" s="51">
        <v>1.9085954714703666E-3</v>
      </c>
      <c r="G120" s="52">
        <v>330.41177443360345</v>
      </c>
      <c r="H120" s="91" t="str">
        <f t="shared" si="0"/>
        <v>SANTIAGOBH</v>
      </c>
      <c r="R120" s="150" t="s">
        <v>558</v>
      </c>
      <c r="S120" s="57" t="s">
        <v>386</v>
      </c>
      <c r="T120" s="52"/>
      <c r="U120" s="51">
        <v>0</v>
      </c>
      <c r="V120" s="52">
        <v>4</v>
      </c>
      <c r="W120" s="51">
        <v>3.4482134375153554E-6</v>
      </c>
      <c r="X120" s="53" t="e">
        <v>#DIV/0!</v>
      </c>
      <c r="Y120" s="91" t="str">
        <f t="shared" si="1"/>
        <v>SANTIAGOEJ</v>
      </c>
    </row>
    <row r="121" spans="1:25" x14ac:dyDescent="0.25">
      <c r="A121" s="140" t="s">
        <v>558</v>
      </c>
      <c r="B121" s="57" t="s">
        <v>349</v>
      </c>
      <c r="C121" s="50">
        <v>3095</v>
      </c>
      <c r="D121" s="51">
        <v>3.3693943810259226E-4</v>
      </c>
      <c r="E121" s="50">
        <v>17712</v>
      </c>
      <c r="F121" s="51">
        <v>1.6919440936277843E-3</v>
      </c>
      <c r="G121" s="52">
        <v>572.27786752827137</v>
      </c>
      <c r="H121" s="91" t="str">
        <f t="shared" si="0"/>
        <v>SANTIAGOBC</v>
      </c>
      <c r="R121" s="150" t="s">
        <v>558</v>
      </c>
      <c r="S121" s="57" t="s">
        <v>346</v>
      </c>
      <c r="T121" s="52">
        <v>8</v>
      </c>
      <c r="U121" s="51">
        <v>8.3085030258529465E-6</v>
      </c>
      <c r="V121" s="52">
        <v>3</v>
      </c>
      <c r="W121" s="51">
        <v>2.5861600781365164E-6</v>
      </c>
      <c r="X121" s="52">
        <v>37.5</v>
      </c>
      <c r="Y121" s="91" t="str">
        <f t="shared" si="1"/>
        <v>SANTIAGOAI</v>
      </c>
    </row>
    <row r="122" spans="1:25" x14ac:dyDescent="0.25">
      <c r="A122" s="140" t="s">
        <v>558</v>
      </c>
      <c r="B122" s="57" t="s">
        <v>357</v>
      </c>
      <c r="C122" s="50">
        <v>28808</v>
      </c>
      <c r="D122" s="51">
        <v>3.1362039847688131E-3</v>
      </c>
      <c r="E122" s="50">
        <v>7513</v>
      </c>
      <c r="F122" s="51">
        <v>7.1768157042827142E-4</v>
      </c>
      <c r="G122" s="52">
        <v>26.079561232990834</v>
      </c>
      <c r="H122" s="91" t="str">
        <f t="shared" si="0"/>
        <v>SANTIAGOCA</v>
      </c>
      <c r="R122" s="150" t="s">
        <v>558</v>
      </c>
      <c r="S122" s="57" t="s">
        <v>390</v>
      </c>
      <c r="T122" s="52">
        <v>22</v>
      </c>
      <c r="U122" s="51">
        <v>2.2848383321095601E-5</v>
      </c>
      <c r="V122" s="52">
        <v>1</v>
      </c>
      <c r="W122" s="51">
        <v>8.6205335937883885E-7</v>
      </c>
      <c r="X122" s="52">
        <v>4.5454545454545459</v>
      </c>
      <c r="Y122" s="91" t="str">
        <f t="shared" si="1"/>
        <v>SANTIAGOFD</v>
      </c>
    </row>
    <row r="123" spans="1:25" x14ac:dyDescent="0.25">
      <c r="A123" s="140" t="s">
        <v>558</v>
      </c>
      <c r="B123" s="57" t="s">
        <v>362</v>
      </c>
      <c r="C123" s="50">
        <v>2060</v>
      </c>
      <c r="D123" s="51">
        <v>2.2426340629768659E-4</v>
      </c>
      <c r="E123" s="50">
        <v>5341</v>
      </c>
      <c r="F123" s="51">
        <v>5.1020062127743882E-4</v>
      </c>
      <c r="G123" s="52">
        <v>259.27184466019418</v>
      </c>
      <c r="H123" s="91" t="str">
        <f t="shared" si="0"/>
        <v>SANTIAGOCF</v>
      </c>
      <c r="R123" s="150" t="s">
        <v>558</v>
      </c>
      <c r="S123" s="57" t="s">
        <v>383</v>
      </c>
      <c r="T123" s="52">
        <v>2</v>
      </c>
      <c r="U123" s="51">
        <v>2.0771257564632366E-6</v>
      </c>
      <c r="V123" s="52">
        <v>1</v>
      </c>
      <c r="W123" s="51">
        <v>8.6205335937883885E-7</v>
      </c>
      <c r="X123" s="52">
        <v>50</v>
      </c>
      <c r="Y123" s="91" t="str">
        <f t="shared" si="1"/>
        <v>SANTIAGOEG</v>
      </c>
    </row>
    <row r="124" spans="1:25" x14ac:dyDescent="0.25">
      <c r="A124" s="140" t="s">
        <v>558</v>
      </c>
      <c r="B124" s="57" t="s">
        <v>363</v>
      </c>
      <c r="C124" s="50">
        <v>1222</v>
      </c>
      <c r="D124" s="51">
        <v>1.3303392354163738E-4</v>
      </c>
      <c r="E124" s="50">
        <v>5040</v>
      </c>
      <c r="F124" s="51">
        <v>4.8144750631684921E-4</v>
      </c>
      <c r="G124" s="52">
        <v>412.43862520458265</v>
      </c>
      <c r="H124" s="91" t="str">
        <f t="shared" si="0"/>
        <v>SANTIAGOCG</v>
      </c>
      <c r="R124" s="150" t="s">
        <v>558</v>
      </c>
      <c r="S124" s="57" t="s">
        <v>358</v>
      </c>
      <c r="T124" s="52"/>
      <c r="U124" s="51">
        <v>0</v>
      </c>
      <c r="V124" s="52">
        <v>1</v>
      </c>
      <c r="W124" s="51">
        <v>8.6205335937883885E-7</v>
      </c>
      <c r="X124" s="53" t="e">
        <v>#DIV/0!</v>
      </c>
      <c r="Y124" s="91" t="str">
        <f t="shared" si="1"/>
        <v>SANTIAGOCB</v>
      </c>
    </row>
    <row r="125" spans="1:25" x14ac:dyDescent="0.25">
      <c r="A125" s="140" t="s">
        <v>558</v>
      </c>
      <c r="B125" s="57" t="s">
        <v>350</v>
      </c>
      <c r="C125" s="50">
        <v>10412</v>
      </c>
      <c r="D125" s="51">
        <v>1.1335099933842295E-3</v>
      </c>
      <c r="E125" s="50">
        <v>4666</v>
      </c>
      <c r="F125" s="51">
        <v>4.4572104453857508E-4</v>
      </c>
      <c r="G125" s="52">
        <v>44.813676527084134</v>
      </c>
      <c r="H125" s="91" t="str">
        <f t="shared" si="0"/>
        <v>SANTIAGOBD</v>
      </c>
      <c r="R125" s="150" t="s">
        <v>558</v>
      </c>
      <c r="S125" s="57" t="s">
        <v>392</v>
      </c>
      <c r="T125" s="52"/>
      <c r="U125" s="51">
        <v>0</v>
      </c>
      <c r="V125" s="52">
        <v>1</v>
      </c>
      <c r="W125" s="51">
        <v>8.6205335937883885E-7</v>
      </c>
      <c r="X125" s="53" t="e">
        <v>#DIV/0!</v>
      </c>
      <c r="Y125" s="91" t="str">
        <f t="shared" si="1"/>
        <v>SANTIAGOFF</v>
      </c>
    </row>
    <row r="126" spans="1:25" x14ac:dyDescent="0.25">
      <c r="A126" s="140" t="s">
        <v>558</v>
      </c>
      <c r="B126" s="57" t="s">
        <v>365</v>
      </c>
      <c r="C126" s="50">
        <v>2606</v>
      </c>
      <c r="D126" s="51">
        <v>2.8370409553969477E-4</v>
      </c>
      <c r="E126" s="50">
        <v>4117</v>
      </c>
      <c r="F126" s="51">
        <v>3.932776554576326E-4</v>
      </c>
      <c r="G126" s="52">
        <v>157.98158096699925</v>
      </c>
      <c r="H126" s="91" t="str">
        <f t="shared" si="0"/>
        <v>SANTIAGOCI</v>
      </c>
      <c r="R126" s="150" t="s">
        <v>558</v>
      </c>
      <c r="S126" s="57" t="s">
        <v>394</v>
      </c>
      <c r="T126" s="52">
        <v>65</v>
      </c>
      <c r="U126" s="51">
        <v>6.7506587085055186E-5</v>
      </c>
      <c r="V126" s="52"/>
      <c r="W126" s="51">
        <v>0</v>
      </c>
      <c r="X126" s="52">
        <v>0</v>
      </c>
      <c r="Y126" s="91" t="str">
        <f t="shared" si="1"/>
        <v>SANTIAGOFI</v>
      </c>
    </row>
    <row r="127" spans="1:25" x14ac:dyDescent="0.25">
      <c r="A127" s="140" t="s">
        <v>558</v>
      </c>
      <c r="B127" s="57" t="s">
        <v>366</v>
      </c>
      <c r="C127" s="50">
        <v>2707</v>
      </c>
      <c r="D127" s="51">
        <v>2.9469953439215416E-4</v>
      </c>
      <c r="E127" s="50">
        <v>3166</v>
      </c>
      <c r="F127" s="51">
        <v>3.0243309622998899E-4</v>
      </c>
      <c r="G127" s="52">
        <v>116.95603989656446</v>
      </c>
      <c r="H127" s="91" t="str">
        <f t="shared" si="0"/>
        <v>SANTIAGOCJ</v>
      </c>
      <c r="R127" s="245" t="s">
        <v>558</v>
      </c>
      <c r="S127" s="238" t="s">
        <v>701</v>
      </c>
      <c r="T127" s="88">
        <v>962869</v>
      </c>
      <c r="U127" s="89">
        <v>1</v>
      </c>
      <c r="V127" s="88">
        <v>1160021</v>
      </c>
      <c r="W127" s="89">
        <v>1</v>
      </c>
      <c r="X127" s="88">
        <v>120.47547485691199</v>
      </c>
      <c r="Y127" s="230" t="str">
        <f t="shared" si="1"/>
        <v>SANTIAGOTOTAL SANTIAGO</v>
      </c>
    </row>
    <row r="128" spans="1:25" x14ac:dyDescent="0.25">
      <c r="A128" s="140" t="s">
        <v>558</v>
      </c>
      <c r="B128" s="57" t="s">
        <v>370</v>
      </c>
      <c r="C128" s="50"/>
      <c r="D128" s="51">
        <v>0</v>
      </c>
      <c r="E128" s="50">
        <v>1465</v>
      </c>
      <c r="F128" s="51">
        <v>1.399445628480524E-4</v>
      </c>
      <c r="G128" s="53" t="e">
        <v>#DIV/0!</v>
      </c>
      <c r="H128" s="91" t="str">
        <f t="shared" si="0"/>
        <v>SANTIAGODD</v>
      </c>
      <c r="R128" s="150" t="s">
        <v>559</v>
      </c>
      <c r="S128" s="57" t="s">
        <v>341</v>
      </c>
      <c r="T128" s="52">
        <v>372511</v>
      </c>
      <c r="U128" s="51">
        <v>0.39898569584799359</v>
      </c>
      <c r="V128" s="52">
        <v>295041</v>
      </c>
      <c r="W128" s="51">
        <v>0.33312144484614187</v>
      </c>
      <c r="X128" s="52">
        <v>79.203298694535192</v>
      </c>
      <c r="Y128" s="91" t="str">
        <f t="shared" si="1"/>
        <v>BOGOTAAC</v>
      </c>
    </row>
    <row r="129" spans="1:25" x14ac:dyDescent="0.25">
      <c r="A129" s="140" t="s">
        <v>558</v>
      </c>
      <c r="B129" s="57" t="s">
        <v>364</v>
      </c>
      <c r="C129" s="50">
        <v>3966</v>
      </c>
      <c r="D129" s="51">
        <v>4.3176148998865291E-4</v>
      </c>
      <c r="E129" s="50">
        <v>1377</v>
      </c>
      <c r="F129" s="51">
        <v>1.3153833654728201E-4</v>
      </c>
      <c r="G129" s="52">
        <v>34.72012102874433</v>
      </c>
      <c r="H129" s="91" t="str">
        <f t="shared" si="0"/>
        <v>SANTIAGOCH</v>
      </c>
      <c r="R129" s="150" t="s">
        <v>559</v>
      </c>
      <c r="S129" s="57" t="s">
        <v>81</v>
      </c>
      <c r="T129" s="52">
        <v>246418</v>
      </c>
      <c r="U129" s="51">
        <v>0.26393115156188918</v>
      </c>
      <c r="V129" s="52">
        <v>243114</v>
      </c>
      <c r="W129" s="51">
        <v>0.27449231443197702</v>
      </c>
      <c r="X129" s="52">
        <v>98.659188857956806</v>
      </c>
      <c r="Y129" s="91" t="str">
        <f t="shared" si="1"/>
        <v>BOGOTAAA</v>
      </c>
    </row>
    <row r="130" spans="1:25" x14ac:dyDescent="0.25">
      <c r="A130" s="140" t="s">
        <v>558</v>
      </c>
      <c r="B130" s="57" t="s">
        <v>355</v>
      </c>
      <c r="C130" s="50">
        <v>5324</v>
      </c>
      <c r="D130" s="51">
        <v>5.7960115297518613E-4</v>
      </c>
      <c r="E130" s="50">
        <v>1236</v>
      </c>
      <c r="F130" s="51">
        <v>1.1806926940627493E-4</v>
      </c>
      <c r="G130" s="52">
        <v>23.215627347858753</v>
      </c>
      <c r="H130" s="91" t="str">
        <f t="shared" si="0"/>
        <v>SANTIAGOBI</v>
      </c>
      <c r="R130" s="150" t="s">
        <v>559</v>
      </c>
      <c r="S130" s="57" t="s">
        <v>340</v>
      </c>
      <c r="T130" s="52">
        <v>179827</v>
      </c>
      <c r="U130" s="51">
        <v>0.19260746857745717</v>
      </c>
      <c r="V130" s="52">
        <v>198508</v>
      </c>
      <c r="W130" s="51">
        <v>0.22412909315491042</v>
      </c>
      <c r="X130" s="52">
        <v>110.38831766086294</v>
      </c>
      <c r="Y130" s="91" t="str">
        <f t="shared" si="1"/>
        <v>BOGOTAAB</v>
      </c>
    </row>
    <row r="131" spans="1:25" x14ac:dyDescent="0.25">
      <c r="A131" s="140" t="s">
        <v>558</v>
      </c>
      <c r="B131" s="57" t="s">
        <v>368</v>
      </c>
      <c r="C131" s="50">
        <v>361</v>
      </c>
      <c r="D131" s="51">
        <v>3.9300528967701387E-5</v>
      </c>
      <c r="E131" s="50">
        <v>505</v>
      </c>
      <c r="F131" s="51">
        <v>4.8240275930557312E-5</v>
      </c>
      <c r="G131" s="52">
        <v>139.88919667590028</v>
      </c>
      <c r="H131" s="91" t="str">
        <f t="shared" si="0"/>
        <v>SANTIAGODB</v>
      </c>
      <c r="R131" s="150" t="s">
        <v>559</v>
      </c>
      <c r="S131" s="57" t="s">
        <v>339</v>
      </c>
      <c r="T131" s="52">
        <v>95044</v>
      </c>
      <c r="U131" s="51">
        <v>0.10179886359376422</v>
      </c>
      <c r="V131" s="52">
        <v>116447</v>
      </c>
      <c r="W131" s="51">
        <v>0.13147661812425623</v>
      </c>
      <c r="X131" s="52">
        <v>122.5190438112874</v>
      </c>
      <c r="Y131" s="91" t="str">
        <f t="shared" si="1"/>
        <v>BOGOTAAD</v>
      </c>
    </row>
    <row r="132" spans="1:25" x14ac:dyDescent="0.25">
      <c r="A132" s="140" t="s">
        <v>558</v>
      </c>
      <c r="B132" s="57" t="s">
        <v>374</v>
      </c>
      <c r="C132" s="50">
        <v>550</v>
      </c>
      <c r="D132" s="51">
        <v>5.9876152166858074E-5</v>
      </c>
      <c r="E132" s="50">
        <v>406</v>
      </c>
      <c r="F132" s="51">
        <v>3.878327134219063E-5</v>
      </c>
      <c r="G132" s="52">
        <v>73.818181818181813</v>
      </c>
      <c r="H132" s="91" t="str">
        <f t="shared" si="0"/>
        <v>SANTIAGODH</v>
      </c>
      <c r="R132" s="150" t="s">
        <v>559</v>
      </c>
      <c r="S132" s="57" t="s">
        <v>342</v>
      </c>
      <c r="T132" s="52">
        <v>15943</v>
      </c>
      <c r="U132" s="51">
        <v>1.707608352210958E-2</v>
      </c>
      <c r="V132" s="52">
        <v>17087</v>
      </c>
      <c r="W132" s="51">
        <v>1.9292390305367817E-2</v>
      </c>
      <c r="X132" s="52">
        <v>107.17556294298439</v>
      </c>
      <c r="Y132" s="91" t="str">
        <f t="shared" si="1"/>
        <v>BOGOTAAE</v>
      </c>
    </row>
    <row r="133" spans="1:25" x14ac:dyDescent="0.25">
      <c r="A133" s="140" t="s">
        <v>558</v>
      </c>
      <c r="B133" s="57" t="s">
        <v>377</v>
      </c>
      <c r="C133" s="50">
        <v>795</v>
      </c>
      <c r="D133" s="51">
        <v>8.6548256313913032E-5</v>
      </c>
      <c r="E133" s="50">
        <v>241</v>
      </c>
      <c r="F133" s="51">
        <v>2.3021597028246162E-5</v>
      </c>
      <c r="G133" s="52">
        <v>30.314465408805031</v>
      </c>
      <c r="H133" s="91" t="str">
        <f t="shared" si="0"/>
        <v>SANTIAGOEA</v>
      </c>
      <c r="R133" s="150" t="s">
        <v>559</v>
      </c>
      <c r="S133" s="57" t="s">
        <v>345</v>
      </c>
      <c r="T133" s="52">
        <v>9404</v>
      </c>
      <c r="U133" s="51">
        <v>1.0072350839987362E-2</v>
      </c>
      <c r="V133" s="52">
        <v>8056</v>
      </c>
      <c r="W133" s="51">
        <v>9.0957743489227562E-3</v>
      </c>
      <c r="X133" s="52">
        <v>85.665674181199492</v>
      </c>
      <c r="Y133" s="91" t="str">
        <f t="shared" si="1"/>
        <v>BOGOTAAH</v>
      </c>
    </row>
    <row r="134" spans="1:25" x14ac:dyDescent="0.25">
      <c r="A134" s="140" t="s">
        <v>558</v>
      </c>
      <c r="B134" s="57" t="s">
        <v>378</v>
      </c>
      <c r="C134" s="50"/>
      <c r="D134" s="51">
        <v>0</v>
      </c>
      <c r="E134" s="50">
        <v>228</v>
      </c>
      <c r="F134" s="51">
        <v>2.1779768142905084E-5</v>
      </c>
      <c r="G134" s="53" t="e">
        <v>#DIV/0!</v>
      </c>
      <c r="H134" s="91" t="str">
        <f t="shared" si="0"/>
        <v>SANTIAGOEB</v>
      </c>
      <c r="R134" s="150" t="s">
        <v>559</v>
      </c>
      <c r="S134" s="57" t="s">
        <v>350</v>
      </c>
      <c r="T134" s="52">
        <v>7504</v>
      </c>
      <c r="U134" s="51">
        <v>8.0373161105130961E-3</v>
      </c>
      <c r="V134" s="52">
        <v>3590</v>
      </c>
      <c r="W134" s="51">
        <v>4.0533552523128961E-3</v>
      </c>
      <c r="X134" s="52">
        <v>47.841151385927503</v>
      </c>
      <c r="Y134" s="91" t="str">
        <f t="shared" si="1"/>
        <v>BOGOTABD</v>
      </c>
    </row>
    <row r="135" spans="1:25" x14ac:dyDescent="0.25">
      <c r="A135" s="140" t="s">
        <v>558</v>
      </c>
      <c r="B135" s="57" t="s">
        <v>361</v>
      </c>
      <c r="C135" s="50"/>
      <c r="D135" s="51">
        <v>0</v>
      </c>
      <c r="E135" s="50">
        <v>169</v>
      </c>
      <c r="F135" s="51">
        <v>1.6143775509434032E-5</v>
      </c>
      <c r="G135" s="53" t="e">
        <v>#DIV/0!</v>
      </c>
      <c r="H135" s="91" t="str">
        <f t="shared" si="0"/>
        <v>SANTIAGOCE</v>
      </c>
      <c r="R135" s="150" t="s">
        <v>559</v>
      </c>
      <c r="S135" s="57" t="s">
        <v>364</v>
      </c>
      <c r="T135" s="52">
        <v>5702</v>
      </c>
      <c r="U135" s="51">
        <v>6.1072463302432939E-3</v>
      </c>
      <c r="V135" s="52">
        <v>3166</v>
      </c>
      <c r="W135" s="51">
        <v>3.57463028658012E-3</v>
      </c>
      <c r="X135" s="52">
        <v>55.524377411434585</v>
      </c>
      <c r="Y135" s="91" t="str">
        <f t="shared" si="1"/>
        <v>BOGOTACH</v>
      </c>
    </row>
    <row r="136" spans="1:25" x14ac:dyDescent="0.25">
      <c r="A136" s="140" t="s">
        <v>558</v>
      </c>
      <c r="B136" s="57" t="s">
        <v>380</v>
      </c>
      <c r="C136" s="50"/>
      <c r="D136" s="51">
        <v>0</v>
      </c>
      <c r="E136" s="50">
        <v>148</v>
      </c>
      <c r="F136" s="51">
        <v>1.4137744233113825E-5</v>
      </c>
      <c r="G136" s="53" t="e">
        <v>#DIV/0!</v>
      </c>
      <c r="H136" s="91" t="str">
        <f t="shared" si="0"/>
        <v>SANTIAGOED</v>
      </c>
      <c r="R136" s="150" t="s">
        <v>559</v>
      </c>
      <c r="S136" s="57" t="s">
        <v>356</v>
      </c>
      <c r="T136" s="52">
        <v>138</v>
      </c>
      <c r="U136" s="51">
        <v>1.4780778561444661E-4</v>
      </c>
      <c r="V136" s="52">
        <v>286</v>
      </c>
      <c r="W136" s="51">
        <v>3.2291353820654273E-4</v>
      </c>
      <c r="X136" s="52">
        <v>207.24637681159419</v>
      </c>
      <c r="Y136" s="91" t="str">
        <f t="shared" si="1"/>
        <v>BOGOTABJ</v>
      </c>
    </row>
    <row r="137" spans="1:25" x14ac:dyDescent="0.25">
      <c r="A137" s="140" t="s">
        <v>558</v>
      </c>
      <c r="B137" s="57" t="s">
        <v>372</v>
      </c>
      <c r="C137" s="50"/>
      <c r="D137" s="51">
        <v>0</v>
      </c>
      <c r="E137" s="50">
        <v>99</v>
      </c>
      <c r="F137" s="51">
        <v>9.4570045883666801E-6</v>
      </c>
      <c r="G137" s="53" t="e">
        <v>#DIV/0!</v>
      </c>
      <c r="H137" s="91" t="str">
        <f t="shared" si="0"/>
        <v>SANTIAGODF</v>
      </c>
      <c r="R137" s="150" t="s">
        <v>559</v>
      </c>
      <c r="S137" s="57" t="s">
        <v>360</v>
      </c>
      <c r="T137" s="52">
        <v>156</v>
      </c>
      <c r="U137" s="51">
        <v>1.6708706199893963E-4</v>
      </c>
      <c r="V137" s="52">
        <v>123</v>
      </c>
      <c r="W137" s="51">
        <v>1.3887540279512153E-4</v>
      </c>
      <c r="X137" s="52">
        <v>78.84615384615384</v>
      </c>
      <c r="Y137" s="91" t="str">
        <f t="shared" si="1"/>
        <v>BOGOTACD</v>
      </c>
    </row>
    <row r="138" spans="1:25" x14ac:dyDescent="0.25">
      <c r="A138" s="140" t="s">
        <v>558</v>
      </c>
      <c r="B138" s="57" t="s">
        <v>384</v>
      </c>
      <c r="C138" s="50">
        <v>351</v>
      </c>
      <c r="D138" s="51">
        <v>3.8211871655576694E-5</v>
      </c>
      <c r="E138" s="50">
        <v>95</v>
      </c>
      <c r="F138" s="51">
        <v>9.0749033928771184E-6</v>
      </c>
      <c r="G138" s="52">
        <v>27.065527065527068</v>
      </c>
      <c r="H138" s="91" t="str">
        <f t="shared" si="0"/>
        <v>SANTIAGOEH</v>
      </c>
      <c r="R138" s="150" t="s">
        <v>559</v>
      </c>
      <c r="S138" s="57" t="s">
        <v>372</v>
      </c>
      <c r="T138" s="52">
        <v>828</v>
      </c>
      <c r="U138" s="51">
        <v>8.8684671368667958E-4</v>
      </c>
      <c r="V138" s="52">
        <v>68</v>
      </c>
      <c r="W138" s="51">
        <v>7.6776645447709465E-5</v>
      </c>
      <c r="X138" s="52">
        <v>8.2125603864734309</v>
      </c>
      <c r="Y138" s="91" t="str">
        <f t="shared" si="1"/>
        <v>BOGOTADF</v>
      </c>
    </row>
    <row r="139" spans="1:25" x14ac:dyDescent="0.25">
      <c r="A139" s="140" t="s">
        <v>558</v>
      </c>
      <c r="B139" s="57" t="s">
        <v>385</v>
      </c>
      <c r="C139" s="50">
        <v>189</v>
      </c>
      <c r="D139" s="51">
        <v>2.0575623199156683E-5</v>
      </c>
      <c r="E139" s="50">
        <v>75</v>
      </c>
      <c r="F139" s="51">
        <v>7.1643974154293034E-6</v>
      </c>
      <c r="G139" s="52">
        <v>39.682539682539684</v>
      </c>
      <c r="H139" s="91" t="str">
        <f t="shared" si="0"/>
        <v>SANTIAGOEI</v>
      </c>
      <c r="R139" s="150" t="s">
        <v>559</v>
      </c>
      <c r="S139" s="57" t="s">
        <v>368</v>
      </c>
      <c r="T139" s="52">
        <v>41</v>
      </c>
      <c r="U139" s="51">
        <v>4.3913907320234134E-5</v>
      </c>
      <c r="V139" s="52">
        <v>65</v>
      </c>
      <c r="W139" s="51">
        <v>7.3389440501486983E-5</v>
      </c>
      <c r="X139" s="52">
        <v>158.53658536585365</v>
      </c>
      <c r="Y139" s="91" t="str">
        <f t="shared" si="1"/>
        <v>BOGOTADB</v>
      </c>
    </row>
    <row r="140" spans="1:25" x14ac:dyDescent="0.25">
      <c r="A140" s="140" t="s">
        <v>558</v>
      </c>
      <c r="B140" s="57" t="s">
        <v>375</v>
      </c>
      <c r="C140" s="50">
        <v>87</v>
      </c>
      <c r="D140" s="51">
        <v>9.4713186154848219E-6</v>
      </c>
      <c r="E140" s="50">
        <v>68</v>
      </c>
      <c r="F140" s="51">
        <v>6.4957203233225684E-6</v>
      </c>
      <c r="G140" s="52">
        <v>78.160919540229884</v>
      </c>
      <c r="H140" s="91" t="str">
        <f t="shared" si="0"/>
        <v>SANTIAGODI</v>
      </c>
      <c r="R140" s="150" t="s">
        <v>559</v>
      </c>
      <c r="S140" s="57" t="s">
        <v>346</v>
      </c>
      <c r="T140" s="52">
        <v>103</v>
      </c>
      <c r="U140" s="51">
        <v>1.1032030375571015E-4</v>
      </c>
      <c r="V140" s="52">
        <v>55</v>
      </c>
      <c r="W140" s="51">
        <v>6.2098757347412066E-5</v>
      </c>
      <c r="X140" s="52">
        <v>53.398058252427184</v>
      </c>
      <c r="Y140" s="91" t="str">
        <f t="shared" si="1"/>
        <v>BOGOTAAI</v>
      </c>
    </row>
    <row r="141" spans="1:25" x14ac:dyDescent="0.25">
      <c r="A141" s="140" t="s">
        <v>558</v>
      </c>
      <c r="B141" s="57" t="s">
        <v>369</v>
      </c>
      <c r="C141" s="50"/>
      <c r="D141" s="51">
        <v>0</v>
      </c>
      <c r="E141" s="50">
        <v>68</v>
      </c>
      <c r="F141" s="51">
        <v>6.4957203233225684E-6</v>
      </c>
      <c r="G141" s="53" t="e">
        <v>#DIV/0!</v>
      </c>
      <c r="H141" s="91" t="str">
        <f t="shared" si="0"/>
        <v>SANTIAGODC</v>
      </c>
      <c r="R141" s="150" t="s">
        <v>559</v>
      </c>
      <c r="S141" s="57" t="s">
        <v>361</v>
      </c>
      <c r="T141" s="52">
        <v>1</v>
      </c>
      <c r="U141" s="51">
        <v>1.0710709102496131E-6</v>
      </c>
      <c r="V141" s="52">
        <v>41</v>
      </c>
      <c r="W141" s="51">
        <v>4.6291800931707175E-5</v>
      </c>
      <c r="X141" s="52">
        <v>4100</v>
      </c>
      <c r="Y141" s="91" t="str">
        <f t="shared" si="1"/>
        <v>BOGOTACE</v>
      </c>
    </row>
    <row r="142" spans="1:25" x14ac:dyDescent="0.25">
      <c r="A142" s="140" t="s">
        <v>558</v>
      </c>
      <c r="B142" s="57" t="s">
        <v>386</v>
      </c>
      <c r="C142" s="50"/>
      <c r="D142" s="51">
        <v>0</v>
      </c>
      <c r="E142" s="50">
        <v>68</v>
      </c>
      <c r="F142" s="51">
        <v>6.4957203233225684E-6</v>
      </c>
      <c r="G142" s="53" t="e">
        <v>#DIV/0!</v>
      </c>
      <c r="H142" s="91" t="str">
        <f t="shared" si="0"/>
        <v>SANTIAGOEJ</v>
      </c>
      <c r="R142" s="150" t="s">
        <v>559</v>
      </c>
      <c r="S142" s="57" t="s">
        <v>375</v>
      </c>
      <c r="T142" s="52">
        <v>15</v>
      </c>
      <c r="U142" s="51">
        <v>1.6066063653744197E-5</v>
      </c>
      <c r="V142" s="52">
        <v>12</v>
      </c>
      <c r="W142" s="51">
        <v>1.3548819784889904E-5</v>
      </c>
      <c r="X142" s="52">
        <v>80</v>
      </c>
      <c r="Y142" s="91" t="str">
        <f t="shared" si="1"/>
        <v>BOGOTADI</v>
      </c>
    </row>
    <row r="143" spans="1:25" x14ac:dyDescent="0.25">
      <c r="A143" s="140" t="s">
        <v>558</v>
      </c>
      <c r="B143" s="57" t="s">
        <v>360</v>
      </c>
      <c r="C143" s="50">
        <v>8</v>
      </c>
      <c r="D143" s="51">
        <v>8.7092584969975378E-7</v>
      </c>
      <c r="E143" s="50">
        <v>59</v>
      </c>
      <c r="F143" s="51">
        <v>5.6359926334710526E-6</v>
      </c>
      <c r="G143" s="52">
        <v>737.5</v>
      </c>
      <c r="H143" s="91" t="str">
        <f t="shared" si="0"/>
        <v>SANTIAGOCD</v>
      </c>
      <c r="R143" s="150" t="s">
        <v>559</v>
      </c>
      <c r="S143" s="57" t="s">
        <v>369</v>
      </c>
      <c r="T143" s="52"/>
      <c r="U143" s="51">
        <v>0</v>
      </c>
      <c r="V143" s="52">
        <v>10</v>
      </c>
      <c r="W143" s="51">
        <v>1.1290683154074921E-5</v>
      </c>
      <c r="X143" s="53" t="e">
        <v>#DIV/0!</v>
      </c>
      <c r="Y143" s="91" t="str">
        <f t="shared" si="1"/>
        <v>BOGOTADC</v>
      </c>
    </row>
    <row r="144" spans="1:25" x14ac:dyDescent="0.25">
      <c r="A144" s="140" t="s">
        <v>558</v>
      </c>
      <c r="B144" s="57" t="s">
        <v>388</v>
      </c>
      <c r="C144" s="50">
        <v>64</v>
      </c>
      <c r="D144" s="51">
        <v>6.9674067975980302E-6</v>
      </c>
      <c r="E144" s="50">
        <v>39</v>
      </c>
      <c r="F144" s="51">
        <v>3.725486656023238E-6</v>
      </c>
      <c r="G144" s="52">
        <v>60.9375</v>
      </c>
      <c r="H144" s="91" t="str">
        <f t="shared" si="0"/>
        <v>SANTIAGOFB</v>
      </c>
      <c r="R144" s="150" t="s">
        <v>559</v>
      </c>
      <c r="S144" s="57" t="s">
        <v>354</v>
      </c>
      <c r="T144" s="52"/>
      <c r="U144" s="51">
        <v>0</v>
      </c>
      <c r="V144" s="52">
        <v>6</v>
      </c>
      <c r="W144" s="51">
        <v>6.7744098924449521E-6</v>
      </c>
      <c r="X144" s="53" t="e">
        <v>#DIV/0!</v>
      </c>
      <c r="Y144" s="91" t="str">
        <f t="shared" si="1"/>
        <v>BOGOTABH</v>
      </c>
    </row>
    <row r="145" spans="1:25" x14ac:dyDescent="0.25">
      <c r="A145" s="140" t="s">
        <v>558</v>
      </c>
      <c r="B145" s="57" t="s">
        <v>346</v>
      </c>
      <c r="C145" s="50">
        <v>47</v>
      </c>
      <c r="D145" s="51">
        <v>5.1166893669860533E-6</v>
      </c>
      <c r="E145" s="50">
        <v>25</v>
      </c>
      <c r="F145" s="51">
        <v>2.3881324718097679E-6</v>
      </c>
      <c r="G145" s="52">
        <v>53.191489361702125</v>
      </c>
      <c r="H145" s="91" t="str">
        <f t="shared" si="0"/>
        <v>SANTIAGOAI</v>
      </c>
      <c r="R145" s="150" t="s">
        <v>559</v>
      </c>
      <c r="S145" s="57" t="s">
        <v>389</v>
      </c>
      <c r="T145" s="52"/>
      <c r="U145" s="51">
        <v>0</v>
      </c>
      <c r="V145" s="52">
        <v>3</v>
      </c>
      <c r="W145" s="51">
        <v>3.3872049462224761E-6</v>
      </c>
      <c r="X145" s="53" t="e">
        <v>#DIV/0!</v>
      </c>
      <c r="Y145" s="91" t="str">
        <f t="shared" si="1"/>
        <v>BOGOTAFC</v>
      </c>
    </row>
    <row r="146" spans="1:25" x14ac:dyDescent="0.25">
      <c r="A146" s="140" t="s">
        <v>558</v>
      </c>
      <c r="B146" s="57" t="s">
        <v>390</v>
      </c>
      <c r="C146" s="50">
        <v>120</v>
      </c>
      <c r="D146" s="51">
        <v>1.3063887745496306E-5</v>
      </c>
      <c r="E146" s="50">
        <v>15</v>
      </c>
      <c r="F146" s="51">
        <v>1.4328794830858606E-6</v>
      </c>
      <c r="G146" s="52">
        <v>12.5</v>
      </c>
      <c r="H146" s="91" t="str">
        <f t="shared" si="0"/>
        <v>SANTIAGOFD</v>
      </c>
      <c r="R146" s="150" t="s">
        <v>559</v>
      </c>
      <c r="S146" s="57" t="s">
        <v>382</v>
      </c>
      <c r="T146" s="52"/>
      <c r="U146" s="51">
        <v>0</v>
      </c>
      <c r="V146" s="52">
        <v>3</v>
      </c>
      <c r="W146" s="51">
        <v>3.3872049462224761E-6</v>
      </c>
      <c r="X146" s="53" t="e">
        <v>#DIV/0!</v>
      </c>
      <c r="Y146" s="91" t="str">
        <f t="shared" si="1"/>
        <v>BOGOTAEF</v>
      </c>
    </row>
    <row r="147" spans="1:25" x14ac:dyDescent="0.25">
      <c r="A147" s="140" t="s">
        <v>558</v>
      </c>
      <c r="B147" s="57" t="s">
        <v>392</v>
      </c>
      <c r="C147" s="50"/>
      <c r="D147" s="51">
        <v>0</v>
      </c>
      <c r="E147" s="50">
        <v>13</v>
      </c>
      <c r="F147" s="51">
        <v>1.2418288853410794E-6</v>
      </c>
      <c r="G147" s="53" t="e">
        <v>#DIV/0!</v>
      </c>
      <c r="H147" s="91" t="str">
        <f t="shared" si="0"/>
        <v>SANTIAGOFF</v>
      </c>
      <c r="R147" s="150" t="s">
        <v>559</v>
      </c>
      <c r="S147" s="57" t="s">
        <v>357</v>
      </c>
      <c r="T147" s="52">
        <v>10</v>
      </c>
      <c r="U147" s="51">
        <v>1.071070910249613E-5</v>
      </c>
      <c r="V147" s="52">
        <v>3</v>
      </c>
      <c r="W147" s="51">
        <v>3.3872049462224761E-6</v>
      </c>
      <c r="X147" s="52">
        <v>30</v>
      </c>
      <c r="Y147" s="91" t="str">
        <f t="shared" si="1"/>
        <v>BOGOTACA</v>
      </c>
    </row>
    <row r="148" spans="1:25" x14ac:dyDescent="0.25">
      <c r="A148" s="140" t="s">
        <v>558</v>
      </c>
      <c r="B148" s="57" t="s">
        <v>358</v>
      </c>
      <c r="C148" s="50"/>
      <c r="D148" s="51">
        <v>0</v>
      </c>
      <c r="E148" s="50">
        <v>12</v>
      </c>
      <c r="F148" s="51">
        <v>1.1463035864686886E-6</v>
      </c>
      <c r="G148" s="53" t="e">
        <v>#DIV/0!</v>
      </c>
      <c r="H148" s="91" t="str">
        <f t="shared" ref="H148:H211" si="2">A148&amp;B148</f>
        <v>SANTIAGOCB</v>
      </c>
      <c r="R148" s="150" t="s">
        <v>559</v>
      </c>
      <c r="S148" s="57" t="s">
        <v>388</v>
      </c>
      <c r="T148" s="52"/>
      <c r="U148" s="51">
        <v>0</v>
      </c>
      <c r="V148" s="52">
        <v>1</v>
      </c>
      <c r="W148" s="51">
        <v>1.1290683154074919E-6</v>
      </c>
      <c r="X148" s="53" t="e">
        <v>#DIV/0!</v>
      </c>
      <c r="Y148" s="91" t="str">
        <f t="shared" ref="Y148:Y211" si="3">R148&amp;S148</f>
        <v>BOGOTAFB</v>
      </c>
    </row>
    <row r="149" spans="1:25" x14ac:dyDescent="0.25">
      <c r="A149" s="140" t="s">
        <v>558</v>
      </c>
      <c r="B149" s="57" t="s">
        <v>383</v>
      </c>
      <c r="C149" s="50">
        <v>13</v>
      </c>
      <c r="D149" s="51">
        <v>1.4152545057621E-6</v>
      </c>
      <c r="E149" s="50">
        <v>11</v>
      </c>
      <c r="F149" s="51">
        <v>1.0507782875962979E-6</v>
      </c>
      <c r="G149" s="52">
        <v>84.615384615384613</v>
      </c>
      <c r="H149" s="91" t="str">
        <f t="shared" si="2"/>
        <v>SANTIAGOEG</v>
      </c>
      <c r="R149" s="150" t="s">
        <v>559</v>
      </c>
      <c r="S149" s="57" t="s">
        <v>344</v>
      </c>
      <c r="T149" s="52"/>
      <c r="U149" s="51">
        <v>0</v>
      </c>
      <c r="V149" s="52">
        <v>1</v>
      </c>
      <c r="W149" s="51">
        <v>1.1290683154074919E-6</v>
      </c>
      <c r="X149" s="53" t="e">
        <v>#DIV/0!</v>
      </c>
      <c r="Y149" s="91" t="str">
        <f t="shared" si="3"/>
        <v>BOGOTAAG</v>
      </c>
    </row>
    <row r="150" spans="1:25" x14ac:dyDescent="0.25">
      <c r="A150" s="140" t="s">
        <v>558</v>
      </c>
      <c r="B150" s="57" t="s">
        <v>394</v>
      </c>
      <c r="C150" s="50">
        <v>570</v>
      </c>
      <c r="D150" s="51">
        <v>6.205346679110746E-5</v>
      </c>
      <c r="E150" s="50"/>
      <c r="F150" s="51">
        <v>0</v>
      </c>
      <c r="G150" s="52">
        <v>0</v>
      </c>
      <c r="H150" s="91" t="str">
        <f t="shared" si="2"/>
        <v>SANTIAGOFI</v>
      </c>
      <c r="R150" s="245" t="s">
        <v>559</v>
      </c>
      <c r="S150" s="115" t="s">
        <v>702</v>
      </c>
      <c r="T150" s="88">
        <v>933645</v>
      </c>
      <c r="U150" s="89">
        <v>1</v>
      </c>
      <c r="V150" s="88">
        <v>885686</v>
      </c>
      <c r="W150" s="89">
        <v>1</v>
      </c>
      <c r="X150" s="88">
        <v>94.863251021533884</v>
      </c>
      <c r="Y150" s="230" t="str">
        <f t="shared" si="3"/>
        <v>BOGOTATOTAL BOGOTA</v>
      </c>
    </row>
    <row r="151" spans="1:25" x14ac:dyDescent="0.25">
      <c r="A151" s="115" t="s">
        <v>558</v>
      </c>
      <c r="B151" s="115" t="s">
        <v>701</v>
      </c>
      <c r="C151" s="106">
        <v>9185627</v>
      </c>
      <c r="D151" s="89">
        <v>1</v>
      </c>
      <c r="E151" s="106">
        <v>10468431</v>
      </c>
      <c r="F151" s="89">
        <v>1</v>
      </c>
      <c r="G151" s="88">
        <v>113.96533954622802</v>
      </c>
      <c r="H151" s="230" t="str">
        <f t="shared" si="2"/>
        <v>SANTIAGOTOTAL SANTIAGO</v>
      </c>
      <c r="R151" s="150" t="s">
        <v>560</v>
      </c>
      <c r="S151" s="57" t="s">
        <v>81</v>
      </c>
      <c r="T151" s="52">
        <v>328523</v>
      </c>
      <c r="U151" s="51">
        <v>0.43530738367439964</v>
      </c>
      <c r="V151" s="52">
        <v>377853</v>
      </c>
      <c r="W151" s="51">
        <v>0.46619108192239217</v>
      </c>
      <c r="X151" s="52">
        <v>115.01569144321707</v>
      </c>
      <c r="Y151" s="91" t="str">
        <f t="shared" si="3"/>
        <v>LIMAAA</v>
      </c>
    </row>
    <row r="152" spans="1:25" x14ac:dyDescent="0.25">
      <c r="A152" s="140" t="s">
        <v>559</v>
      </c>
      <c r="B152" s="57" t="s">
        <v>81</v>
      </c>
      <c r="C152" s="50">
        <v>1692046</v>
      </c>
      <c r="D152" s="51">
        <v>0.35860953146352792</v>
      </c>
      <c r="E152" s="50">
        <v>1709407</v>
      </c>
      <c r="F152" s="51">
        <v>0.36148586279707368</v>
      </c>
      <c r="G152" s="52">
        <v>101.02603593519326</v>
      </c>
      <c r="H152" s="91" t="str">
        <f t="shared" si="2"/>
        <v>BOGOTAAA</v>
      </c>
      <c r="R152" s="150" t="s">
        <v>560</v>
      </c>
      <c r="S152" s="57" t="s">
        <v>342</v>
      </c>
      <c r="T152" s="52">
        <v>354029</v>
      </c>
      <c r="U152" s="51">
        <v>0.46910395234082247</v>
      </c>
      <c r="V152" s="52">
        <v>348587</v>
      </c>
      <c r="W152" s="51">
        <v>0.43008299702286584</v>
      </c>
      <c r="X152" s="52">
        <v>98.462837790124539</v>
      </c>
      <c r="Y152" s="91" t="str">
        <f t="shared" si="3"/>
        <v>LIMAAE</v>
      </c>
    </row>
    <row r="153" spans="1:25" x14ac:dyDescent="0.25">
      <c r="A153" s="140" t="s">
        <v>559</v>
      </c>
      <c r="B153" s="57" t="s">
        <v>340</v>
      </c>
      <c r="C153" s="50">
        <v>1335679</v>
      </c>
      <c r="D153" s="51">
        <v>0.28308167767050868</v>
      </c>
      <c r="E153" s="50">
        <v>1233394</v>
      </c>
      <c r="F153" s="51">
        <v>0.26082407189085682</v>
      </c>
      <c r="G153" s="52">
        <v>92.342097165561484</v>
      </c>
      <c r="H153" s="91" t="str">
        <f t="shared" si="2"/>
        <v>BOGOTAAB</v>
      </c>
      <c r="R153" s="150" t="s">
        <v>560</v>
      </c>
      <c r="S153" s="57" t="s">
        <v>341</v>
      </c>
      <c r="T153" s="52">
        <v>35865</v>
      </c>
      <c r="U153" s="51">
        <v>4.7522698001303841E-2</v>
      </c>
      <c r="V153" s="52">
        <v>55405</v>
      </c>
      <c r="W153" s="51">
        <v>6.8358109883764687E-2</v>
      </c>
      <c r="X153" s="52">
        <v>154.48208559877315</v>
      </c>
      <c r="Y153" s="91" t="str">
        <f t="shared" si="3"/>
        <v>LIMAAC</v>
      </c>
    </row>
    <row r="154" spans="1:25" x14ac:dyDescent="0.25">
      <c r="A154" s="140" t="s">
        <v>559</v>
      </c>
      <c r="B154" s="57" t="s">
        <v>339</v>
      </c>
      <c r="C154" s="50">
        <v>859062</v>
      </c>
      <c r="D154" s="51">
        <v>0.18206823060254937</v>
      </c>
      <c r="E154" s="50">
        <v>1051953</v>
      </c>
      <c r="F154" s="51">
        <v>0.22245500213054589</v>
      </c>
      <c r="G154" s="52">
        <v>122.45367621894579</v>
      </c>
      <c r="H154" s="91" t="str">
        <f t="shared" si="2"/>
        <v>BOGOTAAD</v>
      </c>
      <c r="R154" s="150" t="s">
        <v>560</v>
      </c>
      <c r="S154" s="57" t="s">
        <v>339</v>
      </c>
      <c r="T154" s="52">
        <v>19600</v>
      </c>
      <c r="U154" s="51">
        <v>2.5970859635453935E-2</v>
      </c>
      <c r="V154" s="52">
        <v>14905</v>
      </c>
      <c r="W154" s="51">
        <v>1.8389633206705398E-2</v>
      </c>
      <c r="X154" s="52">
        <v>76.045918367346943</v>
      </c>
      <c r="Y154" s="91" t="str">
        <f t="shared" si="3"/>
        <v>LIMAAD</v>
      </c>
    </row>
    <row r="155" spans="1:25" x14ac:dyDescent="0.25">
      <c r="A155" s="140" t="s">
        <v>559</v>
      </c>
      <c r="B155" s="57" t="s">
        <v>341</v>
      </c>
      <c r="C155" s="50">
        <v>562738</v>
      </c>
      <c r="D155" s="51">
        <v>0.11926579449773989</v>
      </c>
      <c r="E155" s="50">
        <v>535273</v>
      </c>
      <c r="F155" s="51">
        <v>0.11319341867500135</v>
      </c>
      <c r="G155" s="52">
        <v>95.119398370111838</v>
      </c>
      <c r="H155" s="91" t="str">
        <f t="shared" si="2"/>
        <v>BOGOTAAC</v>
      </c>
      <c r="R155" s="150" t="s">
        <v>560</v>
      </c>
      <c r="S155" s="57" t="s">
        <v>345</v>
      </c>
      <c r="T155" s="52">
        <v>4256</v>
      </c>
      <c r="U155" s="51">
        <v>5.639386663698568E-3</v>
      </c>
      <c r="V155" s="52">
        <v>5437</v>
      </c>
      <c r="W155" s="51">
        <v>6.7081137702017617E-3</v>
      </c>
      <c r="X155" s="52">
        <v>127.74906015037595</v>
      </c>
      <c r="Y155" s="91" t="str">
        <f t="shared" si="3"/>
        <v>LIMAAH</v>
      </c>
    </row>
    <row r="156" spans="1:25" x14ac:dyDescent="0.25">
      <c r="A156" s="140" t="s">
        <v>559</v>
      </c>
      <c r="B156" s="57" t="s">
        <v>342</v>
      </c>
      <c r="C156" s="50">
        <v>70473</v>
      </c>
      <c r="D156" s="51">
        <v>1.4935935258751361E-2</v>
      </c>
      <c r="E156" s="50">
        <v>79649</v>
      </c>
      <c r="F156" s="51">
        <v>1.6843260549374212E-2</v>
      </c>
      <c r="G156" s="52">
        <v>113.02058944560326</v>
      </c>
      <c r="H156" s="91" t="str">
        <f t="shared" si="2"/>
        <v>BOGOTAAE</v>
      </c>
      <c r="R156" s="150" t="s">
        <v>560</v>
      </c>
      <c r="S156" s="57" t="s">
        <v>351</v>
      </c>
      <c r="T156" s="52">
        <v>4761</v>
      </c>
      <c r="U156" s="51">
        <v>6.3085338124691925E-3</v>
      </c>
      <c r="V156" s="52">
        <v>4972</v>
      </c>
      <c r="W156" s="51">
        <v>6.1344016305762659E-3</v>
      </c>
      <c r="X156" s="52">
        <v>104.4318420499895</v>
      </c>
      <c r="Y156" s="91" t="str">
        <f t="shared" si="3"/>
        <v>LIMABE</v>
      </c>
    </row>
    <row r="157" spans="1:25" x14ac:dyDescent="0.25">
      <c r="A157" s="140" t="s">
        <v>559</v>
      </c>
      <c r="B157" s="57" t="s">
        <v>345</v>
      </c>
      <c r="C157" s="50">
        <v>79049</v>
      </c>
      <c r="D157" s="51">
        <v>1.6753519025286795E-2</v>
      </c>
      <c r="E157" s="50">
        <v>62104</v>
      </c>
      <c r="F157" s="51">
        <v>1.3133044396770028E-2</v>
      </c>
      <c r="G157" s="52">
        <v>78.563928702450383</v>
      </c>
      <c r="H157" s="91" t="str">
        <f t="shared" si="2"/>
        <v>BOGOTAAH</v>
      </c>
      <c r="R157" s="150" t="s">
        <v>560</v>
      </c>
      <c r="S157" s="57" t="s">
        <v>356</v>
      </c>
      <c r="T157" s="52">
        <v>763</v>
      </c>
      <c r="U157" s="51">
        <v>1.0110084643801709E-3</v>
      </c>
      <c r="V157" s="52">
        <v>1338</v>
      </c>
      <c r="W157" s="51">
        <v>1.6508104146643291E-3</v>
      </c>
      <c r="X157" s="52">
        <v>175.36041939711663</v>
      </c>
      <c r="Y157" s="91" t="str">
        <f t="shared" si="3"/>
        <v>LIMABJ</v>
      </c>
    </row>
    <row r="158" spans="1:25" x14ac:dyDescent="0.25">
      <c r="A158" s="140" t="s">
        <v>559</v>
      </c>
      <c r="B158" s="57" t="s">
        <v>350</v>
      </c>
      <c r="C158" s="50">
        <v>103042</v>
      </c>
      <c r="D158" s="51">
        <v>2.1838557191154878E-2</v>
      </c>
      <c r="E158" s="50">
        <v>48464</v>
      </c>
      <c r="F158" s="51">
        <v>1.0248613030482138E-2</v>
      </c>
      <c r="G158" s="52">
        <v>47.033248578249648</v>
      </c>
      <c r="H158" s="91" t="str">
        <f t="shared" si="2"/>
        <v>BOGOTABD</v>
      </c>
      <c r="R158" s="150" t="s">
        <v>560</v>
      </c>
      <c r="S158" s="57" t="s">
        <v>340</v>
      </c>
      <c r="T158" s="52">
        <v>1205</v>
      </c>
      <c r="U158" s="51">
        <v>1.5966778500368362E-3</v>
      </c>
      <c r="V158" s="52">
        <v>838</v>
      </c>
      <c r="W158" s="51">
        <v>1.0339156408734737E-3</v>
      </c>
      <c r="X158" s="52">
        <v>69.543568464730285</v>
      </c>
      <c r="Y158" s="91" t="str">
        <f t="shared" si="3"/>
        <v>LIMAAB</v>
      </c>
    </row>
    <row r="159" spans="1:25" x14ac:dyDescent="0.25">
      <c r="A159" s="140" t="s">
        <v>559</v>
      </c>
      <c r="B159" s="57" t="s">
        <v>364</v>
      </c>
      <c r="C159" s="50">
        <v>7253</v>
      </c>
      <c r="D159" s="51">
        <v>1.5371892559096906E-3</v>
      </c>
      <c r="E159" s="50">
        <v>3172</v>
      </c>
      <c r="F159" s="51">
        <v>6.707783206646034E-4</v>
      </c>
      <c r="G159" s="52">
        <v>43.733627464497445</v>
      </c>
      <c r="H159" s="91" t="str">
        <f t="shared" si="2"/>
        <v>BOGOTACH</v>
      </c>
      <c r="R159" s="150" t="s">
        <v>560</v>
      </c>
      <c r="S159" s="57" t="s">
        <v>344</v>
      </c>
      <c r="T159" s="52">
        <v>476</v>
      </c>
      <c r="U159" s="51">
        <v>6.3072087686102409E-4</v>
      </c>
      <c r="V159" s="52">
        <v>551</v>
      </c>
      <c r="W159" s="51">
        <v>6.7981804071752267E-4</v>
      </c>
      <c r="X159" s="52">
        <v>115.75630252100841</v>
      </c>
      <c r="Y159" s="91" t="str">
        <f t="shared" si="3"/>
        <v>LIMAAG</v>
      </c>
    </row>
    <row r="160" spans="1:25" x14ac:dyDescent="0.25">
      <c r="A160" s="140" t="s">
        <v>559</v>
      </c>
      <c r="B160" s="57" t="s">
        <v>356</v>
      </c>
      <c r="C160" s="50">
        <v>1340</v>
      </c>
      <c r="D160" s="51">
        <v>2.8399746352116164E-4</v>
      </c>
      <c r="E160" s="50">
        <v>2827</v>
      </c>
      <c r="F160" s="51">
        <v>5.9782166220644192E-4</v>
      </c>
      <c r="G160" s="52">
        <v>210.97014925373134</v>
      </c>
      <c r="H160" s="91" t="str">
        <f t="shared" si="2"/>
        <v>BOGOTABJ</v>
      </c>
      <c r="R160" s="150" t="s">
        <v>560</v>
      </c>
      <c r="S160" s="57" t="s">
        <v>371</v>
      </c>
      <c r="T160" s="52">
        <v>77</v>
      </c>
      <c r="U160" s="51">
        <v>1.0202837713928331E-4</v>
      </c>
      <c r="V160" s="52">
        <v>272</v>
      </c>
      <c r="W160" s="51">
        <v>3.3559075694222535E-4</v>
      </c>
      <c r="X160" s="52">
        <v>353.24675324675326</v>
      </c>
      <c r="Y160" s="91" t="str">
        <f t="shared" si="3"/>
        <v>LIMADE</v>
      </c>
    </row>
    <row r="161" spans="1:25" x14ac:dyDescent="0.25">
      <c r="A161" s="140" t="s">
        <v>559</v>
      </c>
      <c r="B161" s="57" t="s">
        <v>360</v>
      </c>
      <c r="C161" s="50">
        <v>1889</v>
      </c>
      <c r="D161" s="51">
        <v>4.0035164820259275E-4</v>
      </c>
      <c r="E161" s="50">
        <v>940</v>
      </c>
      <c r="F161" s="51">
        <v>1.9878046072658489E-4</v>
      </c>
      <c r="G161" s="52">
        <v>49.761778718898888</v>
      </c>
      <c r="H161" s="91" t="str">
        <f t="shared" si="2"/>
        <v>BOGOTACD</v>
      </c>
      <c r="R161" s="150" t="s">
        <v>560</v>
      </c>
      <c r="S161" s="57" t="s">
        <v>346</v>
      </c>
      <c r="T161" s="52">
        <v>5010</v>
      </c>
      <c r="U161" s="51">
        <v>6.638469733348174E-3</v>
      </c>
      <c r="V161" s="52">
        <v>146</v>
      </c>
      <c r="W161" s="51">
        <v>1.8013327394692978E-4</v>
      </c>
      <c r="X161" s="52">
        <v>2.9141716566866269</v>
      </c>
      <c r="Y161" s="91" t="str">
        <f t="shared" si="3"/>
        <v>LIMAAI</v>
      </c>
    </row>
    <row r="162" spans="1:25" x14ac:dyDescent="0.25">
      <c r="A162" s="140" t="s">
        <v>559</v>
      </c>
      <c r="B162" s="57" t="s">
        <v>368</v>
      </c>
      <c r="C162" s="50">
        <v>351</v>
      </c>
      <c r="D162" s="51">
        <v>7.4390380370095322E-5</v>
      </c>
      <c r="E162" s="50">
        <v>633</v>
      </c>
      <c r="F162" s="51">
        <v>1.3385960812758321E-4</v>
      </c>
      <c r="G162" s="52">
        <v>180.34188034188034</v>
      </c>
      <c r="H162" s="91" t="str">
        <f t="shared" si="2"/>
        <v>BOGOTADB</v>
      </c>
      <c r="R162" s="150" t="s">
        <v>560</v>
      </c>
      <c r="S162" s="57" t="s">
        <v>369</v>
      </c>
      <c r="T162" s="52">
        <v>79</v>
      </c>
      <c r="U162" s="51">
        <v>1.0467846485718678E-4</v>
      </c>
      <c r="V162" s="52">
        <v>121</v>
      </c>
      <c r="W162" s="51">
        <v>1.4928853525738699E-4</v>
      </c>
      <c r="X162" s="52">
        <v>153.1645569620253</v>
      </c>
      <c r="Y162" s="91" t="str">
        <f t="shared" si="3"/>
        <v>LIMADC</v>
      </c>
    </row>
    <row r="163" spans="1:25" x14ac:dyDescent="0.25">
      <c r="A163" s="140" t="s">
        <v>559</v>
      </c>
      <c r="B163" s="57" t="s">
        <v>346</v>
      </c>
      <c r="C163" s="50">
        <v>556</v>
      </c>
      <c r="D163" s="51">
        <v>1.178377535207208E-4</v>
      </c>
      <c r="E163" s="50">
        <v>295</v>
      </c>
      <c r="F163" s="51">
        <v>6.2383229696109086E-5</v>
      </c>
      <c r="G163" s="52">
        <v>53.057553956834539</v>
      </c>
      <c r="H163" s="91" t="str">
        <f t="shared" si="2"/>
        <v>BOGOTAAI</v>
      </c>
      <c r="R163" s="150" t="s">
        <v>560</v>
      </c>
      <c r="S163" s="57" t="s">
        <v>373</v>
      </c>
      <c r="T163" s="52">
        <v>38</v>
      </c>
      <c r="U163" s="51">
        <v>5.0351666640165792E-5</v>
      </c>
      <c r="V163" s="52">
        <v>39</v>
      </c>
      <c r="W163" s="51">
        <v>4.8117792355686719E-5</v>
      </c>
      <c r="X163" s="52">
        <v>102.63157894736842</v>
      </c>
      <c r="Y163" s="91" t="str">
        <f t="shared" si="3"/>
        <v>LIMADG</v>
      </c>
    </row>
    <row r="164" spans="1:25" x14ac:dyDescent="0.25">
      <c r="A164" s="140" t="s">
        <v>559</v>
      </c>
      <c r="B164" s="57" t="s">
        <v>361</v>
      </c>
      <c r="C164" s="50">
        <v>8</v>
      </c>
      <c r="D164" s="51">
        <v>1.6955072449024574E-6</v>
      </c>
      <c r="E164" s="50">
        <v>239</v>
      </c>
      <c r="F164" s="51">
        <v>5.0540989482610411E-5</v>
      </c>
      <c r="G164" s="52">
        <v>2987.5</v>
      </c>
      <c r="H164" s="91" t="str">
        <f t="shared" si="2"/>
        <v>BOGOTACE</v>
      </c>
      <c r="R164" s="150" t="s">
        <v>560</v>
      </c>
      <c r="S164" s="57" t="s">
        <v>360</v>
      </c>
      <c r="T164" s="52">
        <v>2</v>
      </c>
      <c r="U164" s="51">
        <v>2.6500877179034628E-6</v>
      </c>
      <c r="V164" s="52">
        <v>20</v>
      </c>
      <c r="W164" s="51">
        <v>2.4675790951634216E-5</v>
      </c>
      <c r="X164" s="52">
        <v>1000</v>
      </c>
      <c r="Y164" s="91" t="str">
        <f t="shared" si="3"/>
        <v>LIMACD</v>
      </c>
    </row>
    <row r="165" spans="1:25" x14ac:dyDescent="0.25">
      <c r="A165" s="140" t="s">
        <v>559</v>
      </c>
      <c r="B165" s="57" t="s">
        <v>372</v>
      </c>
      <c r="C165" s="50">
        <v>4704</v>
      </c>
      <c r="D165" s="51">
        <v>9.9695826000264489E-4</v>
      </c>
      <c r="E165" s="50">
        <v>231</v>
      </c>
      <c r="F165" s="51">
        <v>4.8849240880682032E-5</v>
      </c>
      <c r="G165" s="52">
        <v>4.9107142857142856</v>
      </c>
      <c r="H165" s="91" t="str">
        <f t="shared" si="2"/>
        <v>BOGOTADF</v>
      </c>
      <c r="R165" s="150" t="s">
        <v>560</v>
      </c>
      <c r="S165" s="57" t="s">
        <v>375</v>
      </c>
      <c r="T165" s="52">
        <v>6</v>
      </c>
      <c r="U165" s="51">
        <v>7.9502631537103875E-6</v>
      </c>
      <c r="V165" s="52">
        <v>13</v>
      </c>
      <c r="W165" s="51">
        <v>1.603926411856224E-5</v>
      </c>
      <c r="X165" s="52">
        <v>216.66666666666666</v>
      </c>
      <c r="Y165" s="91" t="str">
        <f t="shared" si="3"/>
        <v>LIMADI</v>
      </c>
    </row>
    <row r="166" spans="1:25" x14ac:dyDescent="0.25">
      <c r="A166" s="140" t="s">
        <v>559</v>
      </c>
      <c r="B166" s="57" t="s">
        <v>375</v>
      </c>
      <c r="C166" s="50">
        <v>106</v>
      </c>
      <c r="D166" s="51">
        <v>2.2465470994957563E-5</v>
      </c>
      <c r="E166" s="50">
        <v>55</v>
      </c>
      <c r="F166" s="51">
        <v>1.1630771638257626E-5</v>
      </c>
      <c r="G166" s="52">
        <v>51.886792452830186</v>
      </c>
      <c r="H166" s="91" t="str">
        <f t="shared" si="2"/>
        <v>BOGOTADI</v>
      </c>
      <c r="R166" s="140" t="s">
        <v>560</v>
      </c>
      <c r="S166" s="57" t="s">
        <v>382</v>
      </c>
      <c r="T166" s="52"/>
      <c r="U166" s="51">
        <v>0</v>
      </c>
      <c r="V166" s="52">
        <v>9</v>
      </c>
      <c r="W166" s="51">
        <v>1.1104105928235397E-5</v>
      </c>
      <c r="X166" s="53" t="e">
        <v>#DIV/0!</v>
      </c>
      <c r="Y166" s="91" t="str">
        <f t="shared" si="3"/>
        <v>LIMAEF</v>
      </c>
    </row>
    <row r="167" spans="1:25" x14ac:dyDescent="0.25">
      <c r="A167" s="140" t="s">
        <v>559</v>
      </c>
      <c r="B167" s="57" t="s">
        <v>354</v>
      </c>
      <c r="C167" s="50"/>
      <c r="D167" s="51">
        <v>0</v>
      </c>
      <c r="E167" s="50">
        <v>46</v>
      </c>
      <c r="F167" s="51">
        <v>9.7275544610881962E-6</v>
      </c>
      <c r="G167" s="53" t="e">
        <v>#DIV/0!</v>
      </c>
      <c r="H167" s="91" t="str">
        <f t="shared" si="2"/>
        <v>BOGOTABH</v>
      </c>
      <c r="R167" s="140" t="s">
        <v>560</v>
      </c>
      <c r="S167" s="57" t="s">
        <v>379</v>
      </c>
      <c r="T167" s="52">
        <v>2</v>
      </c>
      <c r="U167" s="51">
        <v>2.6500877179034628E-6</v>
      </c>
      <c r="V167" s="52">
        <v>4</v>
      </c>
      <c r="W167" s="51">
        <v>4.9351581903268429E-6</v>
      </c>
      <c r="X167" s="52">
        <v>200</v>
      </c>
      <c r="Y167" s="91" t="str">
        <f t="shared" si="3"/>
        <v>LIMAEC</v>
      </c>
    </row>
    <row r="168" spans="1:25" x14ac:dyDescent="0.25">
      <c r="A168" s="140" t="s">
        <v>559</v>
      </c>
      <c r="B168" s="57" t="s">
        <v>369</v>
      </c>
      <c r="C168" s="50"/>
      <c r="D168" s="51">
        <v>0</v>
      </c>
      <c r="E168" s="50">
        <v>42</v>
      </c>
      <c r="F168" s="51">
        <v>8.8816801601240048E-6</v>
      </c>
      <c r="G168" s="53" t="e">
        <v>#DIV/0!</v>
      </c>
      <c r="H168" s="91" t="str">
        <f t="shared" si="2"/>
        <v>BOGOTADC</v>
      </c>
      <c r="R168" s="140" t="s">
        <v>560</v>
      </c>
      <c r="S168" s="57" t="s">
        <v>391</v>
      </c>
      <c r="T168" s="52"/>
      <c r="U168" s="51">
        <v>0</v>
      </c>
      <c r="V168" s="52">
        <v>1</v>
      </c>
      <c r="W168" s="51">
        <v>1.2337895475817107E-6</v>
      </c>
      <c r="X168" s="53" t="e">
        <v>#DIV/0!</v>
      </c>
      <c r="Y168" s="91" t="str">
        <f t="shared" si="3"/>
        <v>LIMAFE</v>
      </c>
    </row>
    <row r="169" spans="1:25" x14ac:dyDescent="0.25">
      <c r="A169" s="140" t="s">
        <v>559</v>
      </c>
      <c r="B169" s="57" t="s">
        <v>389</v>
      </c>
      <c r="C169" s="50"/>
      <c r="D169" s="51">
        <v>0</v>
      </c>
      <c r="E169" s="50">
        <v>35</v>
      </c>
      <c r="F169" s="51">
        <v>7.4014001334366713E-6</v>
      </c>
      <c r="G169" s="53" t="e">
        <v>#DIV/0!</v>
      </c>
      <c r="H169" s="91" t="str">
        <f t="shared" si="2"/>
        <v>BOGOTAFC</v>
      </c>
      <c r="R169" s="242" t="s">
        <v>560</v>
      </c>
      <c r="S169" s="115" t="s">
        <v>703</v>
      </c>
      <c r="T169" s="88">
        <v>754692</v>
      </c>
      <c r="U169" s="89">
        <v>1</v>
      </c>
      <c r="V169" s="88">
        <v>810511</v>
      </c>
      <c r="W169" s="89">
        <v>1</v>
      </c>
      <c r="X169" s="88">
        <v>107.39626231628267</v>
      </c>
      <c r="Y169" s="230" t="str">
        <f t="shared" si="3"/>
        <v>LIMATOTAL LIMA</v>
      </c>
    </row>
    <row r="170" spans="1:25" x14ac:dyDescent="0.25">
      <c r="A170" s="140" t="s">
        <v>559</v>
      </c>
      <c r="B170" s="57" t="s">
        <v>382</v>
      </c>
      <c r="C170" s="50"/>
      <c r="D170" s="51">
        <v>0</v>
      </c>
      <c r="E170" s="50">
        <v>35</v>
      </c>
      <c r="F170" s="51">
        <v>7.4014001334366713E-6</v>
      </c>
      <c r="G170" s="53" t="e">
        <v>#DIV/0!</v>
      </c>
      <c r="H170" s="91" t="str">
        <f t="shared" si="2"/>
        <v>BOGOTAEF</v>
      </c>
      <c r="R170" s="56" t="s">
        <v>557</v>
      </c>
      <c r="S170" s="57" t="s">
        <v>81</v>
      </c>
      <c r="T170" s="52">
        <v>189331</v>
      </c>
      <c r="U170" s="51">
        <v>0.30668290810252191</v>
      </c>
      <c r="V170" s="52">
        <v>232501</v>
      </c>
      <c r="W170" s="51">
        <v>0.36403306188848578</v>
      </c>
      <c r="X170" s="52">
        <v>122.80133734042498</v>
      </c>
      <c r="Y170" s="91" t="str">
        <f t="shared" si="3"/>
        <v>BUEONOS AIRESAA</v>
      </c>
    </row>
    <row r="171" spans="1:25" x14ac:dyDescent="0.25">
      <c r="A171" s="140" t="s">
        <v>559</v>
      </c>
      <c r="B171" s="57" t="s">
        <v>357</v>
      </c>
      <c r="C171" s="50">
        <v>56</v>
      </c>
      <c r="D171" s="51">
        <v>1.1868550714317203E-5</v>
      </c>
      <c r="E171" s="50">
        <v>25</v>
      </c>
      <c r="F171" s="51">
        <v>5.2867143810261938E-6</v>
      </c>
      <c r="G171" s="52">
        <v>44.642857142857146</v>
      </c>
      <c r="H171" s="91" t="str">
        <f t="shared" si="2"/>
        <v>BOGOTACA</v>
      </c>
      <c r="R171" s="56" t="s">
        <v>557</v>
      </c>
      <c r="S171" s="57" t="s">
        <v>339</v>
      </c>
      <c r="T171" s="52">
        <v>123722</v>
      </c>
      <c r="U171" s="51">
        <v>0.20040787169697627</v>
      </c>
      <c r="V171" s="52">
        <v>143219</v>
      </c>
      <c r="W171" s="51">
        <v>0.22424183590869307</v>
      </c>
      <c r="X171" s="52">
        <v>115.75871712387449</v>
      </c>
      <c r="Y171" s="91" t="str">
        <f t="shared" si="3"/>
        <v>BUEONOS AIRESAD</v>
      </c>
    </row>
    <row r="172" spans="1:25" x14ac:dyDescent="0.25">
      <c r="A172" s="140" t="s">
        <v>559</v>
      </c>
      <c r="B172" s="57" t="s">
        <v>388</v>
      </c>
      <c r="C172" s="50"/>
      <c r="D172" s="51">
        <v>0</v>
      </c>
      <c r="E172" s="50">
        <v>12</v>
      </c>
      <c r="F172" s="51">
        <v>2.5376229028925727E-6</v>
      </c>
      <c r="G172" s="53" t="e">
        <v>#DIV/0!</v>
      </c>
      <c r="H172" s="91" t="str">
        <f t="shared" si="2"/>
        <v>BOGOTAFB</v>
      </c>
      <c r="R172" s="56" t="s">
        <v>557</v>
      </c>
      <c r="S172" s="57" t="s">
        <v>341</v>
      </c>
      <c r="T172" s="52">
        <v>179649</v>
      </c>
      <c r="U172" s="51">
        <v>0.29099977160480828</v>
      </c>
      <c r="V172" s="52">
        <v>129998</v>
      </c>
      <c r="W172" s="51">
        <v>0.20354136102373485</v>
      </c>
      <c r="X172" s="52">
        <v>72.362217435109571</v>
      </c>
      <c r="Y172" s="91" t="str">
        <f t="shared" si="3"/>
        <v>BUEONOS AIRESAC</v>
      </c>
    </row>
    <row r="173" spans="1:25" x14ac:dyDescent="0.25">
      <c r="A173" s="140" t="s">
        <v>559</v>
      </c>
      <c r="B173" s="57" t="s">
        <v>344</v>
      </c>
      <c r="C173" s="50"/>
      <c r="D173" s="51">
        <v>0</v>
      </c>
      <c r="E173" s="50">
        <v>4</v>
      </c>
      <c r="F173" s="51">
        <v>8.4587430096419102E-7</v>
      </c>
      <c r="G173" s="53" t="e">
        <v>#DIV/0!</v>
      </c>
      <c r="H173" s="91" t="str">
        <f t="shared" si="2"/>
        <v>BOGOTAAG</v>
      </c>
      <c r="R173" s="56" t="s">
        <v>557</v>
      </c>
      <c r="S173" s="57" t="s">
        <v>340</v>
      </c>
      <c r="T173" s="52">
        <v>114583</v>
      </c>
      <c r="U173" s="51">
        <v>0.18560429966097083</v>
      </c>
      <c r="V173" s="52">
        <v>122428</v>
      </c>
      <c r="W173" s="51">
        <v>0.19168880865408552</v>
      </c>
      <c r="X173" s="52">
        <v>106.84656537182653</v>
      </c>
      <c r="Y173" s="91" t="str">
        <f t="shared" si="3"/>
        <v>BUEONOS AIRESAB</v>
      </c>
    </row>
    <row r="174" spans="1:25" x14ac:dyDescent="0.25">
      <c r="A174" s="242" t="s">
        <v>559</v>
      </c>
      <c r="B174" s="115" t="s">
        <v>702</v>
      </c>
      <c r="C174" s="106">
        <v>4718352</v>
      </c>
      <c r="D174" s="89">
        <v>1</v>
      </c>
      <c r="E174" s="106">
        <v>4728835</v>
      </c>
      <c r="F174" s="89">
        <v>1</v>
      </c>
      <c r="G174" s="88">
        <v>100.22217503060391</v>
      </c>
      <c r="H174" s="230" t="str">
        <f t="shared" si="2"/>
        <v>BOGOTATOTAL BOGOTA</v>
      </c>
      <c r="R174" s="56" t="s">
        <v>557</v>
      </c>
      <c r="S174" s="57" t="s">
        <v>345</v>
      </c>
      <c r="T174" s="52">
        <v>7228</v>
      </c>
      <c r="U174" s="51">
        <v>1.1708088267452389E-2</v>
      </c>
      <c r="V174" s="52">
        <v>5445</v>
      </c>
      <c r="W174" s="51">
        <v>8.5253827810753725E-3</v>
      </c>
      <c r="X174" s="52">
        <v>75.332042058660761</v>
      </c>
      <c r="Y174" s="91" t="str">
        <f t="shared" si="3"/>
        <v>BUEONOS AIRESAH</v>
      </c>
    </row>
    <row r="175" spans="1:25" x14ac:dyDescent="0.25">
      <c r="A175" s="56" t="s">
        <v>560</v>
      </c>
      <c r="B175" s="57" t="s">
        <v>81</v>
      </c>
      <c r="C175" s="50">
        <v>1498045</v>
      </c>
      <c r="D175" s="51">
        <v>0.67151881966854499</v>
      </c>
      <c r="E175" s="50">
        <v>1730256</v>
      </c>
      <c r="F175" s="51">
        <v>0.69680583941605845</v>
      </c>
      <c r="G175" s="52">
        <v>115.50093622020701</v>
      </c>
      <c r="H175" s="91" t="str">
        <f t="shared" si="2"/>
        <v>LIMAAA</v>
      </c>
      <c r="R175" s="56" t="s">
        <v>557</v>
      </c>
      <c r="S175" s="57" t="s">
        <v>349</v>
      </c>
      <c r="T175" s="52">
        <v>249</v>
      </c>
      <c r="U175" s="51">
        <v>4.0333618962308315E-4</v>
      </c>
      <c r="V175" s="52">
        <v>2628</v>
      </c>
      <c r="W175" s="51">
        <v>4.1147302017752211E-3</v>
      </c>
      <c r="X175" s="52">
        <v>1055.4216867469879</v>
      </c>
      <c r="Y175" s="91" t="str">
        <f t="shared" si="3"/>
        <v>BUEONOS AIRESBC</v>
      </c>
    </row>
    <row r="176" spans="1:25" x14ac:dyDescent="0.25">
      <c r="A176" s="56" t="s">
        <v>560</v>
      </c>
      <c r="B176" s="57" t="s">
        <v>342</v>
      </c>
      <c r="C176" s="50">
        <v>362366</v>
      </c>
      <c r="D176" s="51">
        <v>0.16243543325334819</v>
      </c>
      <c r="E176" s="50">
        <v>366558</v>
      </c>
      <c r="F176" s="51">
        <v>0.14761963251950666</v>
      </c>
      <c r="G176" s="52">
        <v>101.15684142552006</v>
      </c>
      <c r="H176" s="91" t="str">
        <f t="shared" si="2"/>
        <v>LIMAAE</v>
      </c>
      <c r="R176" s="56" t="s">
        <v>557</v>
      </c>
      <c r="S176" s="57" t="s">
        <v>367</v>
      </c>
      <c r="T176" s="52">
        <v>1095</v>
      </c>
      <c r="U176" s="51">
        <v>1.7737073399087392E-3</v>
      </c>
      <c r="V176" s="52">
        <v>678</v>
      </c>
      <c r="W176" s="51">
        <v>1.0615628146132419E-3</v>
      </c>
      <c r="X176" s="52">
        <v>61.917808219178085</v>
      </c>
      <c r="Y176" s="91" t="str">
        <f t="shared" si="3"/>
        <v>BUEONOS AIRESDA</v>
      </c>
    </row>
    <row r="177" spans="1:25" x14ac:dyDescent="0.25">
      <c r="A177" s="56" t="s">
        <v>560</v>
      </c>
      <c r="B177" s="57" t="s">
        <v>341</v>
      </c>
      <c r="C177" s="50">
        <v>152123</v>
      </c>
      <c r="D177" s="51">
        <v>6.8191180775235768E-2</v>
      </c>
      <c r="E177" s="50">
        <v>205892</v>
      </c>
      <c r="F177" s="51">
        <v>8.2916486282406249E-2</v>
      </c>
      <c r="G177" s="52">
        <v>135.34573996042676</v>
      </c>
      <c r="H177" s="91" t="str">
        <f t="shared" si="2"/>
        <v>LIMAAC</v>
      </c>
      <c r="R177" s="56" t="s">
        <v>557</v>
      </c>
      <c r="S177" s="57" t="s">
        <v>358</v>
      </c>
      <c r="T177" s="52">
        <v>402</v>
      </c>
      <c r="U177" s="51">
        <v>6.5116926999389329E-4</v>
      </c>
      <c r="V177" s="52">
        <v>403</v>
      </c>
      <c r="W177" s="51">
        <v>6.3098792668014241E-4</v>
      </c>
      <c r="X177" s="52">
        <v>100.24875621890547</v>
      </c>
      <c r="Y177" s="91" t="str">
        <f t="shared" si="3"/>
        <v>BUEONOS AIRESCB</v>
      </c>
    </row>
    <row r="178" spans="1:25" x14ac:dyDescent="0.25">
      <c r="A178" s="56" t="s">
        <v>560</v>
      </c>
      <c r="B178" s="57" t="s">
        <v>339</v>
      </c>
      <c r="C178" s="50">
        <v>144069</v>
      </c>
      <c r="D178" s="51">
        <v>6.4580866950477198E-2</v>
      </c>
      <c r="E178" s="50">
        <v>114469</v>
      </c>
      <c r="F178" s="51">
        <v>4.6098766675056635E-2</v>
      </c>
      <c r="G178" s="52">
        <v>79.454289264172033</v>
      </c>
      <c r="H178" s="91" t="str">
        <f t="shared" si="2"/>
        <v>LIMAAD</v>
      </c>
      <c r="R178" s="56" t="s">
        <v>557</v>
      </c>
      <c r="S178" s="57" t="s">
        <v>348</v>
      </c>
      <c r="T178" s="52">
        <v>400</v>
      </c>
      <c r="U178" s="51">
        <v>6.4792962188447089E-4</v>
      </c>
      <c r="V178" s="52">
        <v>352</v>
      </c>
      <c r="W178" s="51">
        <v>5.5113585655436749E-4</v>
      </c>
      <c r="X178" s="52">
        <v>88</v>
      </c>
      <c r="Y178" s="91" t="str">
        <f t="shared" si="3"/>
        <v>BUEONOS AIRESBA</v>
      </c>
    </row>
    <row r="179" spans="1:25" x14ac:dyDescent="0.25">
      <c r="A179" s="56" t="s">
        <v>560</v>
      </c>
      <c r="B179" s="57" t="s">
        <v>345</v>
      </c>
      <c r="C179" s="50">
        <v>25572</v>
      </c>
      <c r="D179" s="51">
        <v>1.1462992938505875E-2</v>
      </c>
      <c r="E179" s="50">
        <v>24750</v>
      </c>
      <c r="F179" s="51">
        <v>9.9672791341555503E-3</v>
      </c>
      <c r="G179" s="52">
        <v>96.785546691694037</v>
      </c>
      <c r="H179" s="91" t="str">
        <f t="shared" si="2"/>
        <v>LIMAAH</v>
      </c>
      <c r="R179" s="56" t="s">
        <v>557</v>
      </c>
      <c r="S179" s="57" t="s">
        <v>359</v>
      </c>
      <c r="T179" s="52"/>
      <c r="U179" s="51">
        <v>0</v>
      </c>
      <c r="V179" s="52">
        <v>300</v>
      </c>
      <c r="W179" s="51">
        <v>4.697180595633814E-4</v>
      </c>
      <c r="X179" s="53" t="e">
        <v>#DIV/0!</v>
      </c>
      <c r="Y179" s="91" t="str">
        <f t="shared" si="3"/>
        <v>BUEONOS AIRESCC</v>
      </c>
    </row>
    <row r="180" spans="1:25" x14ac:dyDescent="0.25">
      <c r="A180" s="56" t="s">
        <v>560</v>
      </c>
      <c r="B180" s="57" t="s">
        <v>351</v>
      </c>
      <c r="C180" s="50">
        <v>23524</v>
      </c>
      <c r="D180" s="51">
        <v>1.0544949393297833E-2</v>
      </c>
      <c r="E180" s="50">
        <v>24706</v>
      </c>
      <c r="F180" s="51">
        <v>9.9495595268059393E-3</v>
      </c>
      <c r="G180" s="52">
        <v>105.02465567080428</v>
      </c>
      <c r="H180" s="91" t="str">
        <f t="shared" si="2"/>
        <v>LIMABE</v>
      </c>
      <c r="R180" s="56" t="s">
        <v>557</v>
      </c>
      <c r="S180" s="57" t="s">
        <v>361</v>
      </c>
      <c r="T180" s="52">
        <v>244</v>
      </c>
      <c r="U180" s="51">
        <v>3.9523706934952726E-4</v>
      </c>
      <c r="V180" s="52">
        <v>283</v>
      </c>
      <c r="W180" s="51">
        <v>4.4310070285478981E-4</v>
      </c>
      <c r="X180" s="52">
        <v>115.98360655737704</v>
      </c>
      <c r="Y180" s="91" t="str">
        <f t="shared" si="3"/>
        <v>BUEONOS AIRESCE</v>
      </c>
    </row>
    <row r="181" spans="1:25" x14ac:dyDescent="0.25">
      <c r="A181" s="56" t="s">
        <v>560</v>
      </c>
      <c r="B181" s="57" t="s">
        <v>356</v>
      </c>
      <c r="C181" s="50">
        <v>3766</v>
      </c>
      <c r="D181" s="51">
        <v>1.6881601519792399E-3</v>
      </c>
      <c r="E181" s="50">
        <v>6820</v>
      </c>
      <c r="F181" s="51">
        <v>2.7465391391895294E-3</v>
      </c>
      <c r="G181" s="52">
        <v>181.09399893786511</v>
      </c>
      <c r="H181" s="91" t="str">
        <f t="shared" si="2"/>
        <v>LIMABJ</v>
      </c>
      <c r="R181" s="56" t="s">
        <v>557</v>
      </c>
      <c r="S181" s="57" t="s">
        <v>360</v>
      </c>
      <c r="T181" s="52">
        <v>45</v>
      </c>
      <c r="U181" s="51">
        <v>7.2892082462002971E-5</v>
      </c>
      <c r="V181" s="52">
        <v>240</v>
      </c>
      <c r="W181" s="51">
        <v>3.7577444765070513E-4</v>
      </c>
      <c r="X181" s="52">
        <v>533.33333333333326</v>
      </c>
      <c r="Y181" s="91" t="str">
        <f t="shared" si="3"/>
        <v>BUEONOS AIRESCD</v>
      </c>
    </row>
    <row r="182" spans="1:25" x14ac:dyDescent="0.25">
      <c r="A182" s="56" t="s">
        <v>560</v>
      </c>
      <c r="B182" s="57" t="s">
        <v>340</v>
      </c>
      <c r="C182" s="50">
        <v>5430</v>
      </c>
      <c r="D182" s="51">
        <v>2.4340705324607734E-3</v>
      </c>
      <c r="E182" s="50">
        <v>3656</v>
      </c>
      <c r="F182" s="51">
        <v>1.4723382834130379E-3</v>
      </c>
      <c r="G182" s="52">
        <v>67.329650092081025</v>
      </c>
      <c r="H182" s="91" t="str">
        <f t="shared" si="2"/>
        <v>LIMAAB</v>
      </c>
      <c r="R182" s="56" t="s">
        <v>557</v>
      </c>
      <c r="S182" s="57" t="s">
        <v>342</v>
      </c>
      <c r="T182" s="52">
        <v>353</v>
      </c>
      <c r="U182" s="51">
        <v>5.7179789131304559E-4</v>
      </c>
      <c r="V182" s="52">
        <v>81</v>
      </c>
      <c r="W182" s="51">
        <v>1.2682387608211297E-4</v>
      </c>
      <c r="X182" s="52">
        <v>22.946175637393768</v>
      </c>
      <c r="Y182" s="91" t="str">
        <f t="shared" si="3"/>
        <v>BUEONOS AIRESAE</v>
      </c>
    </row>
    <row r="183" spans="1:25" x14ac:dyDescent="0.25">
      <c r="A183" s="56" t="s">
        <v>560</v>
      </c>
      <c r="B183" s="57" t="s">
        <v>344</v>
      </c>
      <c r="C183" s="50">
        <v>2373</v>
      </c>
      <c r="D183" s="51">
        <v>1.0637291663958409E-3</v>
      </c>
      <c r="E183" s="50">
        <v>2745</v>
      </c>
      <c r="F183" s="51">
        <v>1.1054618676063427E-3</v>
      </c>
      <c r="G183" s="52">
        <v>115.67635903919088</v>
      </c>
      <c r="H183" s="91" t="str">
        <f t="shared" si="2"/>
        <v>LIMAAG</v>
      </c>
      <c r="R183" s="56" t="s">
        <v>557</v>
      </c>
      <c r="S183" s="57" t="s">
        <v>368</v>
      </c>
      <c r="T183" s="52">
        <v>14</v>
      </c>
      <c r="U183" s="51">
        <v>2.2677536765956481E-5</v>
      </c>
      <c r="V183" s="52">
        <v>74</v>
      </c>
      <c r="W183" s="51">
        <v>1.1586378802563408E-4</v>
      </c>
      <c r="X183" s="52">
        <v>528.57142857142856</v>
      </c>
      <c r="Y183" s="91" t="str">
        <f t="shared" si="3"/>
        <v>BUEONOS AIRESDB</v>
      </c>
    </row>
    <row r="184" spans="1:25" x14ac:dyDescent="0.25">
      <c r="A184" s="56" t="s">
        <v>560</v>
      </c>
      <c r="B184" s="57" t="s">
        <v>371</v>
      </c>
      <c r="C184" s="50">
        <v>306</v>
      </c>
      <c r="D184" s="51">
        <v>1.3716861564143585E-4</v>
      </c>
      <c r="E184" s="50">
        <v>1080</v>
      </c>
      <c r="F184" s="51">
        <v>4.3493581676315126E-4</v>
      </c>
      <c r="G184" s="52">
        <v>352.94117647058823</v>
      </c>
      <c r="H184" s="91" t="str">
        <f t="shared" si="2"/>
        <v>LIMADE</v>
      </c>
      <c r="R184" s="56" t="s">
        <v>557</v>
      </c>
      <c r="S184" s="57" t="s">
        <v>369</v>
      </c>
      <c r="T184" s="52"/>
      <c r="U184" s="51">
        <v>0</v>
      </c>
      <c r="V184" s="52">
        <v>18</v>
      </c>
      <c r="W184" s="51">
        <v>2.8183083573802885E-5</v>
      </c>
      <c r="X184" s="53" t="e">
        <v>#DIV/0!</v>
      </c>
      <c r="Y184" s="91" t="str">
        <f t="shared" si="3"/>
        <v>BUEONOS AIRESDC</v>
      </c>
    </row>
    <row r="185" spans="1:25" x14ac:dyDescent="0.25">
      <c r="A185" s="56" t="s">
        <v>560</v>
      </c>
      <c r="B185" s="57" t="s">
        <v>346</v>
      </c>
      <c r="C185" s="50">
        <v>12227</v>
      </c>
      <c r="D185" s="51">
        <v>5.4809172008099226E-3</v>
      </c>
      <c r="E185" s="50">
        <v>572</v>
      </c>
      <c r="F185" s="51">
        <v>2.3035489554492828E-4</v>
      </c>
      <c r="G185" s="52">
        <v>4.6781712603255086</v>
      </c>
      <c r="H185" s="91" t="str">
        <f t="shared" si="2"/>
        <v>LIMAAI</v>
      </c>
      <c r="R185" s="56" t="s">
        <v>557</v>
      </c>
      <c r="S185" s="57" t="s">
        <v>372</v>
      </c>
      <c r="T185" s="52"/>
      <c r="U185" s="51">
        <v>0</v>
      </c>
      <c r="V185" s="52">
        <v>11</v>
      </c>
      <c r="W185" s="51">
        <v>1.7222995517323984E-5</v>
      </c>
      <c r="X185" s="53" t="e">
        <v>#DIV/0!</v>
      </c>
      <c r="Y185" s="91" t="str">
        <f t="shared" si="3"/>
        <v>BUEONOS AIRESDF</v>
      </c>
    </row>
    <row r="186" spans="1:25" x14ac:dyDescent="0.25">
      <c r="A186" s="56" t="s">
        <v>560</v>
      </c>
      <c r="B186" s="57" t="s">
        <v>369</v>
      </c>
      <c r="C186" s="50">
        <v>401</v>
      </c>
      <c r="D186" s="51">
        <v>1.7975364337325419E-4</v>
      </c>
      <c r="E186" s="50">
        <v>569</v>
      </c>
      <c r="F186" s="51">
        <v>2.2914674049836397E-4</v>
      </c>
      <c r="G186" s="52">
        <v>141.89526184538656</v>
      </c>
      <c r="H186" s="91" t="str">
        <f t="shared" si="2"/>
        <v>LIMADC</v>
      </c>
      <c r="R186" s="56" t="s">
        <v>557</v>
      </c>
      <c r="S186" s="57" t="s">
        <v>383</v>
      </c>
      <c r="T186" s="52">
        <v>14</v>
      </c>
      <c r="U186" s="51">
        <v>2.2677536765956481E-5</v>
      </c>
      <c r="V186" s="52">
        <v>9</v>
      </c>
      <c r="W186" s="51">
        <v>1.4091541786901442E-5</v>
      </c>
      <c r="X186" s="52">
        <v>64.285714285714292</v>
      </c>
      <c r="Y186" s="91" t="str">
        <f t="shared" si="3"/>
        <v>BUEONOS AIRESEG</v>
      </c>
    </row>
    <row r="187" spans="1:25" x14ac:dyDescent="0.25">
      <c r="A187" s="56" t="s">
        <v>560</v>
      </c>
      <c r="B187" s="57" t="s">
        <v>373</v>
      </c>
      <c r="C187" s="50">
        <v>510</v>
      </c>
      <c r="D187" s="51">
        <v>2.286143594023931E-4</v>
      </c>
      <c r="E187" s="50">
        <v>549</v>
      </c>
      <c r="F187" s="51">
        <v>2.2109237352126857E-4</v>
      </c>
      <c r="G187" s="52">
        <v>107.64705882352941</v>
      </c>
      <c r="H187" s="91" t="str">
        <f t="shared" si="2"/>
        <v>LIMADG</v>
      </c>
      <c r="R187" s="56" t="s">
        <v>557</v>
      </c>
      <c r="S187" s="57" t="s">
        <v>387</v>
      </c>
      <c r="T187" s="52"/>
      <c r="U187" s="51">
        <v>0</v>
      </c>
      <c r="V187" s="52">
        <v>5</v>
      </c>
      <c r="W187" s="51">
        <v>7.8286343260563574E-6</v>
      </c>
      <c r="X187" s="53" t="e">
        <v>#DIV/0!</v>
      </c>
      <c r="Y187" s="91" t="str">
        <f t="shared" si="3"/>
        <v>BUEONOS AIRESFA</v>
      </c>
    </row>
    <row r="188" spans="1:25" x14ac:dyDescent="0.25">
      <c r="A188" s="56" t="s">
        <v>560</v>
      </c>
      <c r="B188" s="57" t="s">
        <v>360</v>
      </c>
      <c r="C188" s="50">
        <v>6</v>
      </c>
      <c r="D188" s="51">
        <v>2.6895806988516837E-6</v>
      </c>
      <c r="E188" s="50">
        <v>171</v>
      </c>
      <c r="F188" s="51">
        <v>6.8864837654165618E-5</v>
      </c>
      <c r="G188" s="52">
        <v>2850</v>
      </c>
      <c r="H188" s="91" t="str">
        <f t="shared" si="2"/>
        <v>LIMACD</v>
      </c>
      <c r="R188" s="56" t="s">
        <v>557</v>
      </c>
      <c r="S188" s="57" t="s">
        <v>381</v>
      </c>
      <c r="T188" s="52"/>
      <c r="U188" s="51">
        <v>0</v>
      </c>
      <c r="V188" s="52">
        <v>3</v>
      </c>
      <c r="W188" s="51">
        <v>4.6971805956338141E-6</v>
      </c>
      <c r="X188" s="53" t="e">
        <v>#DIV/0!</v>
      </c>
      <c r="Y188" s="91" t="str">
        <f t="shared" si="3"/>
        <v>BUEONOS AIRESEE</v>
      </c>
    </row>
    <row r="189" spans="1:25" x14ac:dyDescent="0.25">
      <c r="A189" s="56" t="s">
        <v>560</v>
      </c>
      <c r="B189" s="57" t="s">
        <v>379</v>
      </c>
      <c r="C189" s="50">
        <v>66</v>
      </c>
      <c r="D189" s="51">
        <v>2.9585387687368518E-5</v>
      </c>
      <c r="E189" s="50">
        <v>132</v>
      </c>
      <c r="F189" s="51">
        <v>5.3158822048829603E-5</v>
      </c>
      <c r="G189" s="52">
        <v>200</v>
      </c>
      <c r="H189" s="91" t="str">
        <f t="shared" si="2"/>
        <v>LIMAEC</v>
      </c>
      <c r="R189" s="56" t="s">
        <v>557</v>
      </c>
      <c r="S189" s="57" t="s">
        <v>390</v>
      </c>
      <c r="T189" s="52">
        <v>5</v>
      </c>
      <c r="U189" s="51">
        <v>8.0991202735558868E-6</v>
      </c>
      <c r="V189" s="52">
        <v>3</v>
      </c>
      <c r="W189" s="51">
        <v>4.6971805956338141E-6</v>
      </c>
      <c r="X189" s="52">
        <v>60</v>
      </c>
      <c r="Y189" s="91" t="str">
        <f t="shared" si="3"/>
        <v>BUEONOS AIRESFD</v>
      </c>
    </row>
    <row r="190" spans="1:25" x14ac:dyDescent="0.25">
      <c r="A190" s="56" t="s">
        <v>560</v>
      </c>
      <c r="B190" s="57" t="s">
        <v>382</v>
      </c>
      <c r="C190" s="50"/>
      <c r="D190" s="51">
        <v>0</v>
      </c>
      <c r="E190" s="50">
        <v>102</v>
      </c>
      <c r="F190" s="51">
        <v>4.1077271583186509E-5</v>
      </c>
      <c r="G190" s="53" t="e">
        <v>#DIV/0!</v>
      </c>
      <c r="H190" s="91" t="str">
        <f t="shared" si="2"/>
        <v>LIMAEF</v>
      </c>
      <c r="R190" s="56" t="s">
        <v>557</v>
      </c>
      <c r="S190" s="57" t="s">
        <v>346</v>
      </c>
      <c r="T190" s="52">
        <v>5</v>
      </c>
      <c r="U190" s="51">
        <v>8.0991202735558868E-6</v>
      </c>
      <c r="V190" s="52">
        <v>2</v>
      </c>
      <c r="W190" s="51">
        <v>3.1314537304225429E-6</v>
      </c>
      <c r="X190" s="52">
        <v>40</v>
      </c>
      <c r="Y190" s="91" t="str">
        <f t="shared" si="3"/>
        <v>BUEONOS AIRESAI</v>
      </c>
    </row>
    <row r="191" spans="1:25" x14ac:dyDescent="0.25">
      <c r="A191" s="56" t="s">
        <v>560</v>
      </c>
      <c r="B191" s="57" t="s">
        <v>375</v>
      </c>
      <c r="C191" s="50">
        <v>47</v>
      </c>
      <c r="D191" s="51">
        <v>2.1068382141004854E-5</v>
      </c>
      <c r="E191" s="50">
        <v>74</v>
      </c>
      <c r="F191" s="51">
        <v>2.9801157815252956E-5</v>
      </c>
      <c r="G191" s="52">
        <v>157.44680851063831</v>
      </c>
      <c r="H191" s="91" t="str">
        <f t="shared" si="2"/>
        <v>LIMADI</v>
      </c>
      <c r="R191" s="56" t="s">
        <v>557</v>
      </c>
      <c r="S191" s="57" t="s">
        <v>375</v>
      </c>
      <c r="T191" s="52">
        <v>11</v>
      </c>
      <c r="U191" s="51">
        <v>1.781806460182295E-5</v>
      </c>
      <c r="V191" s="52"/>
      <c r="W191" s="51">
        <v>0</v>
      </c>
      <c r="X191" s="52">
        <v>0</v>
      </c>
      <c r="Y191" s="91" t="str">
        <f t="shared" si="3"/>
        <v>BUEONOS AIRESDI</v>
      </c>
    </row>
    <row r="192" spans="1:25" x14ac:dyDescent="0.25">
      <c r="A192" s="56" t="s">
        <v>560</v>
      </c>
      <c r="B192" s="57" t="s">
        <v>391</v>
      </c>
      <c r="C192" s="50"/>
      <c r="D192" s="51">
        <v>0</v>
      </c>
      <c r="E192" s="50">
        <v>24</v>
      </c>
      <c r="F192" s="51">
        <v>9.6652403725144731E-6</v>
      </c>
      <c r="G192" s="53" t="e">
        <v>#DIV/0!</v>
      </c>
      <c r="H192" s="91" t="str">
        <f t="shared" si="2"/>
        <v>LIMAFE</v>
      </c>
      <c r="R192" s="56" t="s">
        <v>557</v>
      </c>
      <c r="S192" s="57" t="s">
        <v>357</v>
      </c>
      <c r="T192" s="52">
        <v>1</v>
      </c>
      <c r="U192" s="51">
        <v>1.6198240547111773E-6</v>
      </c>
      <c r="V192" s="52"/>
      <c r="W192" s="51">
        <v>0</v>
      </c>
      <c r="X192" s="52">
        <v>0</v>
      </c>
      <c r="Y192" s="91" t="str">
        <f t="shared" si="3"/>
        <v>BUEONOS AIRESCA</v>
      </c>
    </row>
    <row r="193" spans="1:25" x14ac:dyDescent="0.25">
      <c r="A193" s="238" t="s">
        <v>560</v>
      </c>
      <c r="B193" s="115" t="s">
        <v>703</v>
      </c>
      <c r="C193" s="106">
        <v>2230831</v>
      </c>
      <c r="D193" s="89">
        <v>1</v>
      </c>
      <c r="E193" s="106">
        <v>2483125</v>
      </c>
      <c r="F193" s="89">
        <v>1</v>
      </c>
      <c r="G193" s="88">
        <v>111.30941788060144</v>
      </c>
      <c r="H193" s="230" t="str">
        <f t="shared" si="2"/>
        <v>LIMATOTAL LIMA</v>
      </c>
      <c r="R193" s="238" t="s">
        <v>557</v>
      </c>
      <c r="S193" s="115" t="s">
        <v>700</v>
      </c>
      <c r="T193" s="88">
        <v>617351</v>
      </c>
      <c r="U193" s="89">
        <v>1</v>
      </c>
      <c r="V193" s="88">
        <v>638681</v>
      </c>
      <c r="W193" s="89">
        <v>1</v>
      </c>
      <c r="X193" s="88">
        <v>103.45508470869893</v>
      </c>
      <c r="Y193" s="230" t="str">
        <f t="shared" si="3"/>
        <v>BUEONOS AIRESTOTAL BUEONOS AIRES</v>
      </c>
    </row>
    <row r="194" spans="1:25" x14ac:dyDescent="0.25">
      <c r="A194" s="140" t="s">
        <v>708</v>
      </c>
      <c r="B194" s="57" t="s">
        <v>342</v>
      </c>
      <c r="C194" s="50">
        <v>149216</v>
      </c>
      <c r="D194" s="51">
        <v>0.46953982479105832</v>
      </c>
      <c r="E194" s="50">
        <v>148528</v>
      </c>
      <c r="F194" s="51">
        <v>0.48442784690399698</v>
      </c>
      <c r="G194" s="52">
        <v>99.53892343984559</v>
      </c>
      <c r="H194" s="91" t="str">
        <f t="shared" si="2"/>
        <v>MONTEVIDEOAE</v>
      </c>
      <c r="R194" s="140" t="s">
        <v>708</v>
      </c>
      <c r="S194" s="57" t="s">
        <v>342</v>
      </c>
      <c r="T194" s="52">
        <v>77162</v>
      </c>
      <c r="U194" s="51">
        <v>0.65704456819768731</v>
      </c>
      <c r="V194" s="52">
        <v>74475</v>
      </c>
      <c r="W194" s="51">
        <v>0.68278707311482922</v>
      </c>
      <c r="X194" s="52">
        <v>96.517715974184185</v>
      </c>
      <c r="Y194" s="91" t="str">
        <f t="shared" si="3"/>
        <v>MONTEVIDEOAE</v>
      </c>
    </row>
    <row r="195" spans="1:25" x14ac:dyDescent="0.25">
      <c r="A195" s="140" t="s">
        <v>708</v>
      </c>
      <c r="B195" s="57" t="s">
        <v>81</v>
      </c>
      <c r="C195" s="50">
        <v>44773</v>
      </c>
      <c r="D195" s="51">
        <v>0.14088775047830027</v>
      </c>
      <c r="E195" s="50">
        <v>53492</v>
      </c>
      <c r="F195" s="51">
        <v>0.1744655175225453</v>
      </c>
      <c r="G195" s="52">
        <v>119.47379000737051</v>
      </c>
      <c r="H195" s="91" t="str">
        <f t="shared" si="2"/>
        <v>MONTEVIDEOAA</v>
      </c>
      <c r="R195" s="140" t="s">
        <v>708</v>
      </c>
      <c r="S195" s="57" t="s">
        <v>81</v>
      </c>
      <c r="T195" s="52">
        <v>8911</v>
      </c>
      <c r="U195" s="51">
        <v>7.5878335802721436E-2</v>
      </c>
      <c r="V195" s="52">
        <v>10723</v>
      </c>
      <c r="W195" s="51">
        <v>9.8308503323401325E-2</v>
      </c>
      <c r="X195" s="52">
        <v>120.33441813488946</v>
      </c>
      <c r="Y195" s="91" t="str">
        <f t="shared" si="3"/>
        <v>MONTEVIDEOAA</v>
      </c>
    </row>
    <row r="196" spans="1:25" x14ac:dyDescent="0.25">
      <c r="A196" s="140" t="s">
        <v>708</v>
      </c>
      <c r="B196" s="57" t="s">
        <v>340</v>
      </c>
      <c r="C196" s="50">
        <v>24587</v>
      </c>
      <c r="D196" s="51">
        <v>7.736821568824892E-2</v>
      </c>
      <c r="E196" s="50">
        <v>34634</v>
      </c>
      <c r="F196" s="51">
        <v>0.11295967123823812</v>
      </c>
      <c r="G196" s="52">
        <v>140.8630577134258</v>
      </c>
      <c r="H196" s="91" t="str">
        <f t="shared" si="2"/>
        <v>MONTEVIDEOAB</v>
      </c>
      <c r="R196" s="140" t="s">
        <v>708</v>
      </c>
      <c r="S196" s="57" t="s">
        <v>344</v>
      </c>
      <c r="T196" s="52">
        <v>6455</v>
      </c>
      <c r="U196" s="51">
        <v>5.4965173112621127E-2</v>
      </c>
      <c r="V196" s="52">
        <v>6524</v>
      </c>
      <c r="W196" s="51">
        <v>5.9812055924822367E-2</v>
      </c>
      <c r="X196" s="52">
        <v>101.06893880712626</v>
      </c>
      <c r="Y196" s="91" t="str">
        <f t="shared" si="3"/>
        <v>MONTEVIDEOAG</v>
      </c>
    </row>
    <row r="197" spans="1:25" x14ac:dyDescent="0.25">
      <c r="A197" s="140" t="s">
        <v>708</v>
      </c>
      <c r="B197" s="57" t="s">
        <v>344</v>
      </c>
      <c r="C197" s="50">
        <v>23555</v>
      </c>
      <c r="D197" s="51">
        <v>7.4120808579196451E-2</v>
      </c>
      <c r="E197" s="50">
        <v>23750</v>
      </c>
      <c r="F197" s="51">
        <v>7.7461228616623995E-2</v>
      </c>
      <c r="G197" s="52">
        <v>100.82784971343663</v>
      </c>
      <c r="H197" s="91" t="str">
        <f t="shared" si="2"/>
        <v>MONTEVIDEOAG</v>
      </c>
      <c r="R197" s="140" t="s">
        <v>708</v>
      </c>
      <c r="S197" s="57" t="s">
        <v>340</v>
      </c>
      <c r="T197" s="52">
        <v>4459</v>
      </c>
      <c r="U197" s="51">
        <v>3.7968970861220391E-2</v>
      </c>
      <c r="V197" s="52">
        <v>6360</v>
      </c>
      <c r="W197" s="51">
        <v>5.8308503323401331E-2</v>
      </c>
      <c r="X197" s="52">
        <v>142.63287732675488</v>
      </c>
      <c r="Y197" s="91" t="str">
        <f t="shared" si="3"/>
        <v>MONTEVIDEOAB</v>
      </c>
    </row>
    <row r="198" spans="1:25" x14ac:dyDescent="0.25">
      <c r="A198" s="140" t="s">
        <v>708</v>
      </c>
      <c r="B198" s="57" t="s">
        <v>341</v>
      </c>
      <c r="C198" s="50">
        <v>48389</v>
      </c>
      <c r="D198" s="51">
        <v>0.15226626220924377</v>
      </c>
      <c r="E198" s="50">
        <v>21197</v>
      </c>
      <c r="F198" s="51">
        <v>6.9134554231013848E-2</v>
      </c>
      <c r="G198" s="52">
        <v>43.805410320527393</v>
      </c>
      <c r="H198" s="91" t="str">
        <f t="shared" si="2"/>
        <v>MONTEVIDEOAC</v>
      </c>
      <c r="R198" s="140" t="s">
        <v>708</v>
      </c>
      <c r="S198" s="57" t="s">
        <v>341</v>
      </c>
      <c r="T198" s="52">
        <v>13783</v>
      </c>
      <c r="U198" s="51">
        <v>0.11736405592738296</v>
      </c>
      <c r="V198" s="52">
        <v>4964</v>
      </c>
      <c r="W198" s="51">
        <v>4.550997020398808E-2</v>
      </c>
      <c r="X198" s="52">
        <v>36.015381266777915</v>
      </c>
      <c r="Y198" s="91" t="str">
        <f t="shared" si="3"/>
        <v>MONTEVIDEOAC</v>
      </c>
    </row>
    <row r="199" spans="1:25" x14ac:dyDescent="0.25">
      <c r="A199" s="140" t="s">
        <v>708</v>
      </c>
      <c r="B199" s="57" t="s">
        <v>355</v>
      </c>
      <c r="C199" s="50">
        <v>18885</v>
      </c>
      <c r="D199" s="51">
        <v>5.9425662068271073E-2</v>
      </c>
      <c r="E199" s="50">
        <v>17116</v>
      </c>
      <c r="F199" s="51">
        <v>5.5824269010616268E-2</v>
      </c>
      <c r="G199" s="52">
        <v>90.632777336510458</v>
      </c>
      <c r="H199" s="91" t="str">
        <f t="shared" si="2"/>
        <v>MONTEVIDEOBI</v>
      </c>
      <c r="R199" s="140" t="s">
        <v>708</v>
      </c>
      <c r="S199" s="57" t="s">
        <v>355</v>
      </c>
      <c r="T199" s="52">
        <v>4999</v>
      </c>
      <c r="U199" s="51">
        <v>4.2567141810998146E-2</v>
      </c>
      <c r="V199" s="52">
        <v>4387</v>
      </c>
      <c r="W199" s="51">
        <v>4.0220032088012836E-2</v>
      </c>
      <c r="X199" s="52">
        <v>87.757551510302051</v>
      </c>
      <c r="Y199" s="91" t="str">
        <f t="shared" si="3"/>
        <v>MONTEVIDEOBI</v>
      </c>
    </row>
    <row r="200" spans="1:25" x14ac:dyDescent="0.25">
      <c r="A200" s="140" t="s">
        <v>708</v>
      </c>
      <c r="B200" s="57" t="s">
        <v>339</v>
      </c>
      <c r="C200" s="50">
        <v>3216</v>
      </c>
      <c r="D200" s="51">
        <v>1.0119826804954183E-2</v>
      </c>
      <c r="E200" s="50">
        <v>3840</v>
      </c>
      <c r="F200" s="51">
        <v>1.2524257595277311E-2</v>
      </c>
      <c r="G200" s="52">
        <v>119.40298507462686</v>
      </c>
      <c r="H200" s="91" t="str">
        <f t="shared" si="2"/>
        <v>MONTEVIDEOAD</v>
      </c>
      <c r="R200" s="140" t="s">
        <v>708</v>
      </c>
      <c r="S200" s="57" t="s">
        <v>339</v>
      </c>
      <c r="T200" s="52">
        <v>650</v>
      </c>
      <c r="U200" s="51">
        <v>5.5348354025102605E-3</v>
      </c>
      <c r="V200" s="52">
        <v>788</v>
      </c>
      <c r="W200" s="51">
        <v>7.2243868897547562E-3</v>
      </c>
      <c r="X200" s="52">
        <v>121.23076923076923</v>
      </c>
      <c r="Y200" s="91" t="str">
        <f t="shared" si="3"/>
        <v>MONTEVIDEOAD</v>
      </c>
    </row>
    <row r="201" spans="1:25" x14ac:dyDescent="0.25">
      <c r="A201" s="140" t="s">
        <v>708</v>
      </c>
      <c r="B201" s="57" t="s">
        <v>345</v>
      </c>
      <c r="C201" s="50">
        <v>4669</v>
      </c>
      <c r="D201" s="51">
        <v>1.4691999798610411E-2</v>
      </c>
      <c r="E201" s="50">
        <v>3372</v>
      </c>
      <c r="F201" s="51">
        <v>1.099786370085289E-2</v>
      </c>
      <c r="G201" s="52">
        <v>72.221032340972371</v>
      </c>
      <c r="H201" s="91" t="str">
        <f t="shared" si="2"/>
        <v>MONTEVIDEOAH</v>
      </c>
      <c r="R201" s="140" t="s">
        <v>708</v>
      </c>
      <c r="S201" s="57" t="s">
        <v>345</v>
      </c>
      <c r="T201" s="52">
        <v>910</v>
      </c>
      <c r="U201" s="51">
        <v>7.7487695635143653E-3</v>
      </c>
      <c r="V201" s="52">
        <v>776</v>
      </c>
      <c r="W201" s="51">
        <v>7.1143708457483386E-3</v>
      </c>
      <c r="X201" s="52">
        <v>85.27472527472527</v>
      </c>
      <c r="Y201" s="91" t="str">
        <f t="shared" si="3"/>
        <v>MONTEVIDEOAH</v>
      </c>
    </row>
    <row r="202" spans="1:25" x14ac:dyDescent="0.25">
      <c r="A202" s="140" t="s">
        <v>708</v>
      </c>
      <c r="B202" s="57" t="s">
        <v>376</v>
      </c>
      <c r="C202" s="50">
        <v>54</v>
      </c>
      <c r="D202" s="51">
        <v>1.6992246500855906E-4</v>
      </c>
      <c r="E202" s="50">
        <v>268</v>
      </c>
      <c r="F202" s="51">
        <v>8.7408881133706239E-4</v>
      </c>
      <c r="G202" s="52">
        <v>496.2962962962963</v>
      </c>
      <c r="H202" s="91" t="str">
        <f t="shared" si="2"/>
        <v>MONTEVIDEODJ</v>
      </c>
      <c r="R202" s="140" t="s">
        <v>708</v>
      </c>
      <c r="S202" s="57" t="s">
        <v>376</v>
      </c>
      <c r="T202" s="52">
        <v>6</v>
      </c>
      <c r="U202" s="51">
        <v>5.1090788330863947E-5</v>
      </c>
      <c r="V202" s="52">
        <v>31</v>
      </c>
      <c r="W202" s="51">
        <v>2.8420811368324548E-4</v>
      </c>
      <c r="X202" s="52">
        <v>516.66666666666674</v>
      </c>
      <c r="Y202" s="91" t="str">
        <f t="shared" si="3"/>
        <v>MONTEVIDEODJ</v>
      </c>
    </row>
    <row r="203" spans="1:25" x14ac:dyDescent="0.25">
      <c r="A203" s="140" t="s">
        <v>708</v>
      </c>
      <c r="B203" s="57" t="s">
        <v>369</v>
      </c>
      <c r="C203" s="50">
        <v>60</v>
      </c>
      <c r="D203" s="51">
        <v>1.8880273889839894E-4</v>
      </c>
      <c r="E203" s="50">
        <v>141</v>
      </c>
      <c r="F203" s="51">
        <v>4.5987508357658879E-4</v>
      </c>
      <c r="G203" s="52">
        <v>235</v>
      </c>
      <c r="H203" s="91" t="str">
        <f t="shared" si="2"/>
        <v>MONTEVIDEODC</v>
      </c>
      <c r="R203" s="140" t="s">
        <v>708</v>
      </c>
      <c r="S203" s="57" t="s">
        <v>369</v>
      </c>
      <c r="T203" s="52">
        <v>12</v>
      </c>
      <c r="U203" s="51">
        <v>1.0218157666172789E-4</v>
      </c>
      <c r="V203" s="52">
        <v>17</v>
      </c>
      <c r="W203" s="51">
        <v>1.5585606234242493E-4</v>
      </c>
      <c r="X203" s="52">
        <v>141.66666666666669</v>
      </c>
      <c r="Y203" s="91" t="str">
        <f t="shared" si="3"/>
        <v>MONTEVIDEODC</v>
      </c>
    </row>
    <row r="204" spans="1:25" x14ac:dyDescent="0.25">
      <c r="A204" s="140" t="s">
        <v>708</v>
      </c>
      <c r="B204" s="57" t="s">
        <v>375</v>
      </c>
      <c r="C204" s="50"/>
      <c r="D204" s="51">
        <v>0</v>
      </c>
      <c r="E204" s="50">
        <v>140</v>
      </c>
      <c r="F204" s="51">
        <v>4.5661355816115198E-4</v>
      </c>
      <c r="G204" s="53" t="e">
        <v>#DIV/0!</v>
      </c>
      <c r="H204" s="91" t="str">
        <f t="shared" si="2"/>
        <v>MONTEVIDEODI</v>
      </c>
      <c r="R204" s="140" t="s">
        <v>708</v>
      </c>
      <c r="S204" s="57" t="s">
        <v>375</v>
      </c>
      <c r="T204" s="52"/>
      <c r="U204" s="51">
        <v>0</v>
      </c>
      <c r="V204" s="52">
        <v>11</v>
      </c>
      <c r="W204" s="51">
        <v>1.0084804033921613E-4</v>
      </c>
      <c r="X204" s="53" t="e">
        <v>#DIV/0!</v>
      </c>
      <c r="Y204" s="91" t="str">
        <f t="shared" si="3"/>
        <v>MONTEVIDEODI</v>
      </c>
    </row>
    <row r="205" spans="1:25" x14ac:dyDescent="0.25">
      <c r="A205" s="140" t="s">
        <v>708</v>
      </c>
      <c r="B205" s="57" t="s">
        <v>360</v>
      </c>
      <c r="C205" s="50"/>
      <c r="D205" s="51">
        <v>0</v>
      </c>
      <c r="E205" s="50">
        <v>77</v>
      </c>
      <c r="F205" s="51">
        <v>2.5113745698863358E-4</v>
      </c>
      <c r="G205" s="53" t="e">
        <v>#DIV/0!</v>
      </c>
      <c r="H205" s="91" t="str">
        <f t="shared" si="2"/>
        <v>MONTEVIDEOCD</v>
      </c>
      <c r="R205" s="140" t="s">
        <v>708</v>
      </c>
      <c r="S205" s="57" t="s">
        <v>379</v>
      </c>
      <c r="T205" s="52">
        <v>4</v>
      </c>
      <c r="U205" s="51">
        <v>3.40605255539093E-5</v>
      </c>
      <c r="V205" s="52">
        <v>7</v>
      </c>
      <c r="W205" s="51">
        <v>6.4176025670410273E-5</v>
      </c>
      <c r="X205" s="52">
        <v>175</v>
      </c>
      <c r="Y205" s="91" t="str">
        <f t="shared" si="3"/>
        <v>MONTEVIDEOEC</v>
      </c>
    </row>
    <row r="206" spans="1:25" x14ac:dyDescent="0.25">
      <c r="A206" s="140" t="s">
        <v>708</v>
      </c>
      <c r="B206" s="57" t="s">
        <v>379</v>
      </c>
      <c r="C206" s="50">
        <v>14</v>
      </c>
      <c r="D206" s="51">
        <v>4.405397240962642E-5</v>
      </c>
      <c r="E206" s="50">
        <v>24</v>
      </c>
      <c r="F206" s="51">
        <v>7.8276609970483202E-5</v>
      </c>
      <c r="G206" s="52">
        <v>171.42857142857142</v>
      </c>
      <c r="H206" s="91" t="str">
        <f t="shared" si="2"/>
        <v>MONTEVIDEOEC</v>
      </c>
      <c r="R206" s="140" t="s">
        <v>708</v>
      </c>
      <c r="S206" s="57" t="s">
        <v>360</v>
      </c>
      <c r="T206" s="52"/>
      <c r="U206" s="51">
        <v>0</v>
      </c>
      <c r="V206" s="52">
        <v>6</v>
      </c>
      <c r="W206" s="51">
        <v>5.5008022003208804E-5</v>
      </c>
      <c r="X206" s="53" t="e">
        <v>#DIV/0!</v>
      </c>
      <c r="Y206" s="91" t="str">
        <f t="shared" si="3"/>
        <v>MONTEVIDEOCD</v>
      </c>
    </row>
    <row r="207" spans="1:25" x14ac:dyDescent="0.25">
      <c r="A207" s="140" t="s">
        <v>708</v>
      </c>
      <c r="B207" s="57" t="s">
        <v>346</v>
      </c>
      <c r="C207" s="50">
        <v>374</v>
      </c>
      <c r="D207" s="51">
        <v>1.1768704058000201E-3</v>
      </c>
      <c r="E207" s="50">
        <v>15</v>
      </c>
      <c r="F207" s="51">
        <v>4.8922881231551994E-5</v>
      </c>
      <c r="G207" s="52">
        <v>4.0106951871657754</v>
      </c>
      <c r="H207" s="91" t="str">
        <f t="shared" si="2"/>
        <v>MONTEVIDEOAI</v>
      </c>
      <c r="R207" s="140" t="s">
        <v>708</v>
      </c>
      <c r="S207" s="57" t="s">
        <v>346</v>
      </c>
      <c r="T207" s="52">
        <v>87</v>
      </c>
      <c r="U207" s="51">
        <v>7.4081643079752725E-4</v>
      </c>
      <c r="V207" s="52">
        <v>4</v>
      </c>
      <c r="W207" s="51">
        <v>3.6672014668805867E-5</v>
      </c>
      <c r="X207" s="52">
        <v>4.5977011494252871</v>
      </c>
      <c r="Y207" s="91" t="str">
        <f t="shared" si="3"/>
        <v>MONTEVIDEOAI</v>
      </c>
    </row>
    <row r="208" spans="1:25" x14ac:dyDescent="0.25">
      <c r="A208" s="140" t="s">
        <v>708</v>
      </c>
      <c r="B208" s="57" t="s">
        <v>354</v>
      </c>
      <c r="C208" s="50"/>
      <c r="D208" s="51">
        <v>0</v>
      </c>
      <c r="E208" s="50">
        <v>7</v>
      </c>
      <c r="F208" s="51">
        <v>2.2830677908057597E-5</v>
      </c>
      <c r="G208" s="53" t="e">
        <v>#DIV/0!</v>
      </c>
      <c r="H208" s="91" t="str">
        <f t="shared" si="2"/>
        <v>MONTEVIDEOBH</v>
      </c>
      <c r="R208" s="140" t="s">
        <v>708</v>
      </c>
      <c r="S208" s="57" t="s">
        <v>393</v>
      </c>
      <c r="T208" s="52"/>
      <c r="U208" s="51">
        <v>0</v>
      </c>
      <c r="V208" s="52">
        <v>1</v>
      </c>
      <c r="W208" s="51">
        <v>9.1680036672014668E-6</v>
      </c>
      <c r="X208" s="53" t="e">
        <v>#DIV/0!</v>
      </c>
      <c r="Y208" s="91" t="str">
        <f t="shared" si="3"/>
        <v>MONTEVIDEOFH</v>
      </c>
    </row>
    <row r="209" spans="1:32" x14ac:dyDescent="0.25">
      <c r="A209" s="140" t="s">
        <v>708</v>
      </c>
      <c r="B209" s="57" t="s">
        <v>393</v>
      </c>
      <c r="C209" s="50"/>
      <c r="D209" s="51">
        <v>0</v>
      </c>
      <c r="E209" s="50">
        <v>4</v>
      </c>
      <c r="F209" s="51">
        <v>1.3046101661747199E-5</v>
      </c>
      <c r="G209" s="53" t="e">
        <v>#DIV/0!</v>
      </c>
      <c r="H209" s="91" t="str">
        <f t="shared" si="2"/>
        <v>MONTEVIDEOFH</v>
      </c>
      <c r="R209" s="140" t="s">
        <v>708</v>
      </c>
      <c r="S209" s="57" t="s">
        <v>354</v>
      </c>
      <c r="T209" s="52"/>
      <c r="U209" s="51">
        <v>0</v>
      </c>
      <c r="V209" s="52">
        <v>1</v>
      </c>
      <c r="W209" s="51">
        <v>9.1680036672014668E-6</v>
      </c>
      <c r="X209" s="53" t="e">
        <v>#DIV/0!</v>
      </c>
      <c r="Y209" s="91" t="str">
        <f t="shared" si="3"/>
        <v>MONTEVIDEOBH</v>
      </c>
    </row>
    <row r="210" spans="1:32" x14ac:dyDescent="0.25">
      <c r="A210" s="242" t="s">
        <v>708</v>
      </c>
      <c r="B210" s="115" t="s">
        <v>709</v>
      </c>
      <c r="C210" s="106">
        <v>317792</v>
      </c>
      <c r="D210" s="89">
        <v>1</v>
      </c>
      <c r="E210" s="106">
        <v>306605</v>
      </c>
      <c r="F210" s="89">
        <v>1</v>
      </c>
      <c r="G210" s="88">
        <v>96.479772933239346</v>
      </c>
      <c r="H210" s="230" t="str">
        <f t="shared" si="2"/>
        <v>MONTEVIDEOTOTAL MONTEVIDEO</v>
      </c>
      <c r="R210" s="242" t="s">
        <v>708</v>
      </c>
      <c r="S210" s="115" t="s">
        <v>709</v>
      </c>
      <c r="T210" s="88">
        <v>117438</v>
      </c>
      <c r="U210" s="89">
        <v>1</v>
      </c>
      <c r="V210" s="88">
        <v>109075</v>
      </c>
      <c r="W210" s="89">
        <v>1</v>
      </c>
      <c r="X210" s="88">
        <v>92.878795619816415</v>
      </c>
      <c r="Y210" s="230" t="str">
        <f t="shared" si="3"/>
        <v>MONTEVIDEOTOTAL MONTEVIDEO</v>
      </c>
    </row>
    <row r="211" spans="1:32" x14ac:dyDescent="0.25">
      <c r="A211" s="140" t="s">
        <v>561</v>
      </c>
      <c r="B211" s="57" t="s">
        <v>346</v>
      </c>
      <c r="C211" s="50">
        <v>109185</v>
      </c>
      <c r="D211" s="51">
        <v>0.98326774312653653</v>
      </c>
      <c r="E211" s="50">
        <v>119573</v>
      </c>
      <c r="F211" s="51">
        <v>0.98315271908042956</v>
      </c>
      <c r="G211" s="52">
        <v>109.51412739845216</v>
      </c>
      <c r="H211" s="91" t="str">
        <f t="shared" si="2"/>
        <v>QUITOAI</v>
      </c>
      <c r="R211" s="150" t="s">
        <v>561</v>
      </c>
      <c r="S211" s="57" t="s">
        <v>346</v>
      </c>
      <c r="T211" s="52">
        <v>18056</v>
      </c>
      <c r="U211" s="51">
        <v>0.97758527341635082</v>
      </c>
      <c r="V211" s="52">
        <v>19106</v>
      </c>
      <c r="W211" s="51">
        <v>0.9765896544673891</v>
      </c>
      <c r="X211" s="52">
        <v>105.81524147097919</v>
      </c>
      <c r="Y211" s="91" t="str">
        <f t="shared" si="3"/>
        <v>QUITOAI</v>
      </c>
    </row>
    <row r="212" spans="1:32" x14ac:dyDescent="0.25">
      <c r="A212" s="140" t="s">
        <v>561</v>
      </c>
      <c r="B212" s="57" t="s">
        <v>344</v>
      </c>
      <c r="C212" s="50">
        <v>1858</v>
      </c>
      <c r="D212" s="51">
        <v>1.6732256873463434E-2</v>
      </c>
      <c r="E212" s="50">
        <v>2046</v>
      </c>
      <c r="F212" s="51">
        <v>1.6822614329644308E-2</v>
      </c>
      <c r="G212" s="52">
        <v>110.11840688912808</v>
      </c>
      <c r="H212" s="91" t="str">
        <f t="shared" ref="H212:H214" si="4">A212&amp;B212</f>
        <v>QUITOAG</v>
      </c>
      <c r="R212" s="150" t="s">
        <v>561</v>
      </c>
      <c r="S212" s="57" t="s">
        <v>344</v>
      </c>
      <c r="T212" s="52">
        <v>414</v>
      </c>
      <c r="U212" s="51">
        <v>2.241472658364916E-2</v>
      </c>
      <c r="V212" s="52">
        <v>456</v>
      </c>
      <c r="W212" s="51">
        <v>2.330811694949908E-2</v>
      </c>
      <c r="X212" s="52">
        <v>110.14492753623189</v>
      </c>
      <c r="Y212" s="91" t="str">
        <f t="shared" ref="Y212:Y214" si="5">R212&amp;S212</f>
        <v>QUITOAG</v>
      </c>
    </row>
    <row r="213" spans="1:32" x14ac:dyDescent="0.25">
      <c r="A213" s="140" t="s">
        <v>561</v>
      </c>
      <c r="B213" s="57" t="s">
        <v>369</v>
      </c>
      <c r="C213" s="50"/>
      <c r="D213" s="51">
        <v>0</v>
      </c>
      <c r="E213" s="50">
        <v>3</v>
      </c>
      <c r="F213" s="51">
        <v>2.4666589926164675E-5</v>
      </c>
      <c r="G213" s="53" t="e">
        <v>#DIV/0!</v>
      </c>
      <c r="H213" s="91" t="str">
        <f t="shared" si="4"/>
        <v>QUITODC</v>
      </c>
      <c r="R213" s="150" t="s">
        <v>561</v>
      </c>
      <c r="S213" s="57" t="s">
        <v>369</v>
      </c>
      <c r="T213" s="52"/>
      <c r="U213" s="51">
        <v>0</v>
      </c>
      <c r="V213" s="52">
        <v>2</v>
      </c>
      <c r="W213" s="51">
        <v>1.0222858311183807E-4</v>
      </c>
      <c r="X213" s="53" t="e">
        <v>#DIV/0!</v>
      </c>
      <c r="Y213" s="91" t="str">
        <f t="shared" si="5"/>
        <v>QUITODC</v>
      </c>
    </row>
    <row r="214" spans="1:32" x14ac:dyDescent="0.25">
      <c r="A214" s="242" t="s">
        <v>561</v>
      </c>
      <c r="B214" s="115" t="s">
        <v>704</v>
      </c>
      <c r="C214" s="106">
        <v>111043</v>
      </c>
      <c r="D214" s="89">
        <v>1</v>
      </c>
      <c r="E214" s="106">
        <v>121622</v>
      </c>
      <c r="F214" s="89">
        <v>1</v>
      </c>
      <c r="G214" s="88">
        <v>109.52694001422871</v>
      </c>
      <c r="H214" s="230" t="str">
        <f t="shared" si="4"/>
        <v>QUITOTOTAL QUITO</v>
      </c>
      <c r="R214" s="245" t="s">
        <v>561</v>
      </c>
      <c r="S214" s="115" t="s">
        <v>704</v>
      </c>
      <c r="T214" s="88">
        <v>18470</v>
      </c>
      <c r="U214" s="89">
        <v>1</v>
      </c>
      <c r="V214" s="88">
        <v>19564</v>
      </c>
      <c r="W214" s="89">
        <v>1</v>
      </c>
      <c r="X214" s="88">
        <v>105.92311857065511</v>
      </c>
      <c r="Y214" s="230" t="str">
        <f t="shared" si="5"/>
        <v>QUITOTOTAL QUITO</v>
      </c>
    </row>
    <row r="215" spans="1:32" s="15" customFormat="1" x14ac:dyDescent="0.25">
      <c r="A215" s="116" t="s">
        <v>620</v>
      </c>
      <c r="B215" s="116" t="s">
        <v>620</v>
      </c>
      <c r="C215" s="117">
        <v>26538668</v>
      </c>
      <c r="D215" s="223"/>
      <c r="E215" s="117">
        <v>29488525</v>
      </c>
      <c r="F215" s="223"/>
      <c r="G215" s="119">
        <v>111.1153167144636</v>
      </c>
      <c r="H215" s="36"/>
      <c r="I215" s="48"/>
      <c r="O215" s="28"/>
      <c r="R215" s="224" t="s">
        <v>620</v>
      </c>
      <c r="S215" s="120" t="s">
        <v>620</v>
      </c>
      <c r="T215" s="98">
        <v>3404465</v>
      </c>
      <c r="U215" s="99"/>
      <c r="V215" s="98">
        <v>3623538</v>
      </c>
      <c r="W215" s="99"/>
      <c r="X215" s="98">
        <v>106.43487302703949</v>
      </c>
    </row>
    <row r="222" spans="1:32" x14ac:dyDescent="0.25">
      <c r="C222" s="248" t="s">
        <v>705</v>
      </c>
      <c r="D222" s="248"/>
      <c r="E222" s="248"/>
      <c r="F222" s="248"/>
      <c r="G222" s="248"/>
      <c r="H222" s="248"/>
      <c r="I222" s="248"/>
      <c r="J222" s="248"/>
      <c r="K222" s="248"/>
      <c r="L222" s="248"/>
      <c r="M222" s="248"/>
      <c r="N222" s="248"/>
      <c r="T222" s="248" t="s">
        <v>706</v>
      </c>
      <c r="U222" s="248"/>
      <c r="V222" s="248"/>
      <c r="W222" s="248"/>
      <c r="X222" s="248"/>
      <c r="Y222" s="248"/>
      <c r="Z222" s="248"/>
      <c r="AA222" s="248"/>
      <c r="AB222" s="248"/>
      <c r="AC222" s="248"/>
      <c r="AD222" s="248"/>
      <c r="AE222" s="248"/>
    </row>
    <row r="223" spans="1:32" x14ac:dyDescent="0.25">
      <c r="A223" s="96" t="s">
        <v>588</v>
      </c>
      <c r="B223" s="96" t="s">
        <v>592</v>
      </c>
      <c r="C223" s="96" t="s">
        <v>654</v>
      </c>
      <c r="D223" s="96" t="s">
        <v>655</v>
      </c>
      <c r="E223" s="96" t="s">
        <v>656</v>
      </c>
      <c r="F223" s="239" t="s">
        <v>657</v>
      </c>
      <c r="G223" s="96" t="s">
        <v>658</v>
      </c>
      <c r="H223" s="239" t="s">
        <v>659</v>
      </c>
      <c r="I223" s="239" t="s">
        <v>660</v>
      </c>
      <c r="J223" s="239" t="s">
        <v>661</v>
      </c>
      <c r="K223" s="239" t="s">
        <v>662</v>
      </c>
      <c r="L223" s="239" t="s">
        <v>663</v>
      </c>
      <c r="M223" s="239" t="s">
        <v>664</v>
      </c>
      <c r="N223" s="239" t="s">
        <v>665</v>
      </c>
      <c r="O223" s="226" t="s">
        <v>604</v>
      </c>
      <c r="R223" s="96" t="s">
        <v>588</v>
      </c>
      <c r="S223" s="96" t="s">
        <v>592</v>
      </c>
      <c r="T223" s="96" t="s">
        <v>654</v>
      </c>
      <c r="U223" s="96" t="s">
        <v>655</v>
      </c>
      <c r="V223" s="96" t="s">
        <v>656</v>
      </c>
      <c r="W223" s="239" t="s">
        <v>657</v>
      </c>
      <c r="X223" s="96" t="s">
        <v>658</v>
      </c>
      <c r="Y223" s="239" t="s">
        <v>659</v>
      </c>
      <c r="Z223" s="239" t="s">
        <v>660</v>
      </c>
      <c r="AA223" s="239" t="s">
        <v>661</v>
      </c>
      <c r="AB223" s="239" t="s">
        <v>662</v>
      </c>
      <c r="AC223" s="239" t="s">
        <v>663</v>
      </c>
      <c r="AD223" s="239" t="s">
        <v>664</v>
      </c>
      <c r="AE223" s="239" t="s">
        <v>665</v>
      </c>
      <c r="AF223" s="226" t="s">
        <v>604</v>
      </c>
    </row>
    <row r="224" spans="1:32" x14ac:dyDescent="0.25">
      <c r="A224" s="140" t="s">
        <v>557</v>
      </c>
      <c r="B224" s="69" t="s">
        <v>375</v>
      </c>
      <c r="C224" s="69"/>
      <c r="D224" s="69"/>
      <c r="E224" s="69">
        <v>57</v>
      </c>
      <c r="F224" s="69">
        <v>14</v>
      </c>
      <c r="G224" s="69"/>
      <c r="H224" s="69"/>
      <c r="I224" s="82"/>
      <c r="J224" s="69">
        <v>21</v>
      </c>
      <c r="K224" s="69">
        <v>10</v>
      </c>
      <c r="L224" s="69"/>
      <c r="M224" s="69"/>
      <c r="N224" s="69"/>
      <c r="O224" s="82" t="str">
        <f>A224&amp;B224</f>
        <v>BUEONOS AIRESDI</v>
      </c>
      <c r="R224" s="150" t="s">
        <v>558</v>
      </c>
      <c r="S224" s="69" t="s">
        <v>374</v>
      </c>
      <c r="T224" s="69"/>
      <c r="U224" s="69"/>
      <c r="V224" s="69">
        <v>28</v>
      </c>
      <c r="W224" s="69">
        <v>9</v>
      </c>
      <c r="X224" s="69"/>
      <c r="Y224" s="69">
        <v>4</v>
      </c>
      <c r="Z224" s="69"/>
      <c r="AA224" s="69"/>
      <c r="AB224" s="69"/>
      <c r="AC224" s="69"/>
      <c r="AD224" s="69"/>
      <c r="AE224" s="69">
        <v>1</v>
      </c>
      <c r="AF224" s="82" t="str">
        <f>R224&amp;S224</f>
        <v>SANTIAGODH</v>
      </c>
    </row>
    <row r="225" spans="1:32" x14ac:dyDescent="0.25">
      <c r="A225" s="140" t="s">
        <v>557</v>
      </c>
      <c r="B225" s="69" t="s">
        <v>360</v>
      </c>
      <c r="C225" s="69">
        <v>70</v>
      </c>
      <c r="D225" s="69"/>
      <c r="E225" s="69">
        <v>35</v>
      </c>
      <c r="F225" s="69">
        <v>70</v>
      </c>
      <c r="G225" s="69">
        <v>70</v>
      </c>
      <c r="H225" s="69">
        <v>257</v>
      </c>
      <c r="I225" s="82">
        <v>105</v>
      </c>
      <c r="J225" s="69">
        <v>82</v>
      </c>
      <c r="K225" s="69">
        <v>222</v>
      </c>
      <c r="L225" s="69">
        <v>108</v>
      </c>
      <c r="M225" s="69">
        <v>90</v>
      </c>
      <c r="N225" s="69"/>
      <c r="O225" s="82" t="str">
        <f t="shared" ref="O225:O288" si="6">A225&amp;B225</f>
        <v>BUEONOS AIRESCD</v>
      </c>
      <c r="R225" s="150" t="s">
        <v>558</v>
      </c>
      <c r="S225" s="69" t="s">
        <v>384</v>
      </c>
      <c r="T225" s="69"/>
      <c r="U225" s="69">
        <v>1</v>
      </c>
      <c r="V225" s="69">
        <v>7</v>
      </c>
      <c r="W225" s="69">
        <v>10</v>
      </c>
      <c r="X225" s="69">
        <v>6</v>
      </c>
      <c r="Y225" s="69"/>
      <c r="Z225" s="69">
        <v>1</v>
      </c>
      <c r="AA225" s="69"/>
      <c r="AB225" s="69">
        <v>3</v>
      </c>
      <c r="AC225" s="69">
        <v>3</v>
      </c>
      <c r="AD225" s="69"/>
      <c r="AE225" s="69"/>
      <c r="AF225" s="82" t="str">
        <f t="shared" ref="AF225:AF288" si="7">R225&amp;S225</f>
        <v>SANTIAGOEH</v>
      </c>
    </row>
    <row r="226" spans="1:32" x14ac:dyDescent="0.25">
      <c r="A226" s="140" t="s">
        <v>557</v>
      </c>
      <c r="B226" s="69" t="s">
        <v>346</v>
      </c>
      <c r="C226" s="69"/>
      <c r="D226" s="69"/>
      <c r="E226" s="69"/>
      <c r="F226" s="69">
        <v>35</v>
      </c>
      <c r="G226" s="69"/>
      <c r="H226" s="69"/>
      <c r="I226" s="82">
        <v>17</v>
      </c>
      <c r="J226" s="69"/>
      <c r="K226" s="69">
        <v>12</v>
      </c>
      <c r="L226" s="69"/>
      <c r="M226" s="69"/>
      <c r="N226" s="69"/>
      <c r="O226" s="82" t="str">
        <f t="shared" si="6"/>
        <v>BUEONOS AIRESAI</v>
      </c>
      <c r="R226" s="150" t="s">
        <v>558</v>
      </c>
      <c r="S226" s="69" t="s">
        <v>375</v>
      </c>
      <c r="T226" s="69"/>
      <c r="U226" s="69"/>
      <c r="V226" s="69">
        <v>2</v>
      </c>
      <c r="W226" s="69">
        <v>2</v>
      </c>
      <c r="X226" s="69">
        <v>2</v>
      </c>
      <c r="Y226" s="69"/>
      <c r="Z226" s="69">
        <v>1</v>
      </c>
      <c r="AA226" s="69">
        <v>2</v>
      </c>
      <c r="AB226" s="69"/>
      <c r="AC226" s="69"/>
      <c r="AD226" s="69"/>
      <c r="AE226" s="69"/>
      <c r="AF226" s="82" t="str">
        <f t="shared" si="7"/>
        <v>SANTIAGODI</v>
      </c>
    </row>
    <row r="227" spans="1:32" x14ac:dyDescent="0.25">
      <c r="A227" s="140" t="s">
        <v>557</v>
      </c>
      <c r="B227" s="69" t="s">
        <v>345</v>
      </c>
      <c r="C227" s="69">
        <v>296</v>
      </c>
      <c r="D227" s="69">
        <v>1486</v>
      </c>
      <c r="E227" s="69">
        <v>15591</v>
      </c>
      <c r="F227" s="69">
        <v>30472</v>
      </c>
      <c r="G227" s="69">
        <v>18746</v>
      </c>
      <c r="H227" s="69">
        <v>12371</v>
      </c>
      <c r="I227" s="82">
        <v>6613</v>
      </c>
      <c r="J227" s="69">
        <v>8991</v>
      </c>
      <c r="K227" s="69">
        <v>6109</v>
      </c>
      <c r="L227" s="69">
        <v>3742</v>
      </c>
      <c r="M227" s="69">
        <v>524</v>
      </c>
      <c r="N227" s="69">
        <v>147</v>
      </c>
      <c r="O227" s="82" t="str">
        <f t="shared" si="6"/>
        <v>BUEONOS AIRESAH</v>
      </c>
      <c r="R227" s="150" t="s">
        <v>558</v>
      </c>
      <c r="S227" s="69" t="s">
        <v>362</v>
      </c>
      <c r="T227" s="69">
        <v>1</v>
      </c>
      <c r="U227" s="69"/>
      <c r="V227" s="69">
        <v>39</v>
      </c>
      <c r="W227" s="69">
        <v>62</v>
      </c>
      <c r="X227" s="69">
        <v>47</v>
      </c>
      <c r="Y227" s="69">
        <v>20</v>
      </c>
      <c r="Z227" s="69">
        <v>19</v>
      </c>
      <c r="AA227" s="69">
        <v>15</v>
      </c>
      <c r="AB227" s="69">
        <v>18</v>
      </c>
      <c r="AC227" s="69">
        <v>13</v>
      </c>
      <c r="AD227" s="69">
        <v>5</v>
      </c>
      <c r="AE227" s="69">
        <v>1</v>
      </c>
      <c r="AF227" s="82" t="str">
        <f t="shared" si="7"/>
        <v>SANTIAGOCF</v>
      </c>
    </row>
    <row r="228" spans="1:32" x14ac:dyDescent="0.25">
      <c r="A228" s="140" t="s">
        <v>557</v>
      </c>
      <c r="B228" s="69" t="s">
        <v>339</v>
      </c>
      <c r="C228" s="69">
        <v>12072</v>
      </c>
      <c r="D228" s="69">
        <v>70395</v>
      </c>
      <c r="E228" s="69">
        <v>535585</v>
      </c>
      <c r="F228" s="69">
        <v>977971</v>
      </c>
      <c r="G228" s="69">
        <v>345811</v>
      </c>
      <c r="H228" s="69">
        <v>266671</v>
      </c>
      <c r="I228" s="82">
        <v>107314</v>
      </c>
      <c r="J228" s="69">
        <v>244600</v>
      </c>
      <c r="K228" s="69">
        <v>216106</v>
      </c>
      <c r="L228" s="69">
        <v>150803</v>
      </c>
      <c r="M228" s="69">
        <v>34301</v>
      </c>
      <c r="N228" s="69">
        <v>6864</v>
      </c>
      <c r="O228" s="82" t="str">
        <f t="shared" si="6"/>
        <v>BUEONOS AIRESAD</v>
      </c>
      <c r="R228" s="150" t="s">
        <v>558</v>
      </c>
      <c r="S228" s="69" t="s">
        <v>360</v>
      </c>
      <c r="T228" s="69"/>
      <c r="U228" s="69"/>
      <c r="V228" s="69"/>
      <c r="W228" s="69">
        <v>1</v>
      </c>
      <c r="X228" s="69"/>
      <c r="Y228" s="69"/>
      <c r="Z228" s="69"/>
      <c r="AA228" s="69"/>
      <c r="AB228" s="69"/>
      <c r="AC228" s="69"/>
      <c r="AD228" s="69"/>
      <c r="AE228" s="69"/>
      <c r="AF228" s="82" t="str">
        <f t="shared" si="7"/>
        <v>SANTIAGOCD</v>
      </c>
    </row>
    <row r="229" spans="1:32" x14ac:dyDescent="0.25">
      <c r="A229" s="140" t="s">
        <v>557</v>
      </c>
      <c r="B229" s="69" t="s">
        <v>390</v>
      </c>
      <c r="C229" s="69"/>
      <c r="D229" s="69"/>
      <c r="E229" s="69"/>
      <c r="F229" s="69"/>
      <c r="G229" s="69">
        <v>8</v>
      </c>
      <c r="H229" s="69"/>
      <c r="I229" s="82">
        <v>8</v>
      </c>
      <c r="J229" s="69">
        <v>16</v>
      </c>
      <c r="K229" s="69"/>
      <c r="L229" s="69"/>
      <c r="M229" s="69"/>
      <c r="N229" s="69"/>
      <c r="O229" s="82" t="str">
        <f t="shared" si="6"/>
        <v>BUEONOS AIRESFD</v>
      </c>
      <c r="R229" s="150" t="s">
        <v>558</v>
      </c>
      <c r="S229" s="69" t="s">
        <v>346</v>
      </c>
      <c r="T229" s="69"/>
      <c r="U229" s="69"/>
      <c r="V229" s="69">
        <v>1</v>
      </c>
      <c r="W229" s="69">
        <v>2</v>
      </c>
      <c r="X229" s="69">
        <v>1</v>
      </c>
      <c r="Y229" s="69">
        <v>2</v>
      </c>
      <c r="Z229" s="69">
        <v>1</v>
      </c>
      <c r="AA229" s="69">
        <v>1</v>
      </c>
      <c r="AB229" s="69"/>
      <c r="AC229" s="69"/>
      <c r="AD229" s="69"/>
      <c r="AE229" s="69"/>
      <c r="AF229" s="82" t="str">
        <f t="shared" si="7"/>
        <v>SANTIAGOAI</v>
      </c>
    </row>
    <row r="230" spans="1:32" x14ac:dyDescent="0.25">
      <c r="A230" s="140" t="s">
        <v>557</v>
      </c>
      <c r="B230" s="69" t="s">
        <v>340</v>
      </c>
      <c r="C230" s="69">
        <v>11421</v>
      </c>
      <c r="D230" s="69">
        <v>50825</v>
      </c>
      <c r="E230" s="69">
        <v>647229</v>
      </c>
      <c r="F230" s="69">
        <v>904235</v>
      </c>
      <c r="G230" s="69">
        <v>357428</v>
      </c>
      <c r="H230" s="69">
        <v>254152</v>
      </c>
      <c r="I230" s="82">
        <v>115686</v>
      </c>
      <c r="J230" s="69">
        <v>231242</v>
      </c>
      <c r="K230" s="69">
        <v>148553</v>
      </c>
      <c r="L230" s="69">
        <v>98315</v>
      </c>
      <c r="M230" s="69">
        <v>18647</v>
      </c>
      <c r="N230" s="69">
        <v>4075</v>
      </c>
      <c r="O230" s="82" t="str">
        <f t="shared" si="6"/>
        <v>BUEONOS AIRESAB</v>
      </c>
      <c r="R230" s="150" t="s">
        <v>558</v>
      </c>
      <c r="S230" s="69" t="s">
        <v>347</v>
      </c>
      <c r="T230" s="69">
        <v>191</v>
      </c>
      <c r="U230" s="69">
        <v>228</v>
      </c>
      <c r="V230" s="69">
        <v>1061</v>
      </c>
      <c r="W230" s="69">
        <v>2508</v>
      </c>
      <c r="X230" s="69">
        <v>1371</v>
      </c>
      <c r="Y230" s="69">
        <v>989</v>
      </c>
      <c r="Z230" s="69">
        <v>357</v>
      </c>
      <c r="AA230" s="69">
        <v>857</v>
      </c>
      <c r="AB230" s="69">
        <v>383</v>
      </c>
      <c r="AC230" s="69">
        <v>232</v>
      </c>
      <c r="AD230" s="69">
        <v>177</v>
      </c>
      <c r="AE230" s="69">
        <v>349</v>
      </c>
      <c r="AF230" s="82" t="str">
        <f t="shared" si="7"/>
        <v>SANTIAGOAJ</v>
      </c>
    </row>
    <row r="231" spans="1:32" x14ac:dyDescent="0.25">
      <c r="A231" s="140" t="s">
        <v>557</v>
      </c>
      <c r="B231" s="69" t="s">
        <v>383</v>
      </c>
      <c r="C231" s="69"/>
      <c r="D231" s="69">
        <v>33</v>
      </c>
      <c r="E231" s="69">
        <v>12</v>
      </c>
      <c r="F231" s="69">
        <v>20</v>
      </c>
      <c r="G231" s="69">
        <v>14</v>
      </c>
      <c r="H231" s="69">
        <v>28</v>
      </c>
      <c r="I231" s="82"/>
      <c r="J231" s="69">
        <v>13</v>
      </c>
      <c r="K231" s="69"/>
      <c r="L231" s="69"/>
      <c r="M231" s="69"/>
      <c r="N231" s="69"/>
      <c r="O231" s="82" t="str">
        <f t="shared" si="6"/>
        <v>BUEONOS AIRESEG</v>
      </c>
      <c r="R231" s="150" t="s">
        <v>558</v>
      </c>
      <c r="S231" s="69" t="s">
        <v>345</v>
      </c>
      <c r="T231" s="69">
        <v>294</v>
      </c>
      <c r="U231" s="69">
        <v>316</v>
      </c>
      <c r="V231" s="69">
        <v>2130</v>
      </c>
      <c r="W231" s="69">
        <v>3441</v>
      </c>
      <c r="X231" s="69">
        <v>2217</v>
      </c>
      <c r="Y231" s="69">
        <v>1210</v>
      </c>
      <c r="Z231" s="69">
        <v>851</v>
      </c>
      <c r="AA231" s="69">
        <v>673</v>
      </c>
      <c r="AB231" s="69">
        <v>502</v>
      </c>
      <c r="AC231" s="69">
        <v>613</v>
      </c>
      <c r="AD231" s="69">
        <v>244</v>
      </c>
      <c r="AE231" s="69">
        <v>155</v>
      </c>
      <c r="AF231" s="82" t="str">
        <f t="shared" si="7"/>
        <v>SANTIAGOAH</v>
      </c>
    </row>
    <row r="232" spans="1:32" x14ac:dyDescent="0.25">
      <c r="A232" s="140" t="s">
        <v>557</v>
      </c>
      <c r="B232" s="69" t="s">
        <v>349</v>
      </c>
      <c r="C232" s="69"/>
      <c r="D232" s="69"/>
      <c r="E232" s="69"/>
      <c r="F232" s="69"/>
      <c r="G232" s="69"/>
      <c r="H232" s="69">
        <v>768</v>
      </c>
      <c r="I232" s="82">
        <v>383</v>
      </c>
      <c r="J232" s="69">
        <v>1869</v>
      </c>
      <c r="K232" s="69">
        <v>578</v>
      </c>
      <c r="L232" s="69">
        <v>355</v>
      </c>
      <c r="M232" s="69">
        <v>109</v>
      </c>
      <c r="N232" s="69">
        <v>32</v>
      </c>
      <c r="O232" s="82" t="str">
        <f t="shared" si="6"/>
        <v>BUEONOS AIRESBC</v>
      </c>
      <c r="R232" s="150" t="s">
        <v>558</v>
      </c>
      <c r="S232" s="69" t="s">
        <v>343</v>
      </c>
      <c r="T232" s="69">
        <v>291</v>
      </c>
      <c r="U232" s="69">
        <v>758</v>
      </c>
      <c r="V232" s="69">
        <v>5444</v>
      </c>
      <c r="W232" s="69">
        <v>6788</v>
      </c>
      <c r="X232" s="69">
        <v>3126</v>
      </c>
      <c r="Y232" s="69">
        <v>2111</v>
      </c>
      <c r="Z232" s="69">
        <v>979</v>
      </c>
      <c r="AA232" s="69">
        <v>2025</v>
      </c>
      <c r="AB232" s="69">
        <v>1066</v>
      </c>
      <c r="AC232" s="69">
        <v>592</v>
      </c>
      <c r="AD232" s="69">
        <v>244</v>
      </c>
      <c r="AE232" s="69">
        <v>77</v>
      </c>
      <c r="AF232" s="82" t="str">
        <f t="shared" si="7"/>
        <v>SANTIAGOAF</v>
      </c>
    </row>
    <row r="233" spans="1:32" x14ac:dyDescent="0.25">
      <c r="A233" s="140" t="s">
        <v>557</v>
      </c>
      <c r="B233" s="69" t="s">
        <v>348</v>
      </c>
      <c r="C233" s="69"/>
      <c r="D233" s="69">
        <v>25</v>
      </c>
      <c r="E233" s="69">
        <v>552</v>
      </c>
      <c r="F233" s="69">
        <v>710</v>
      </c>
      <c r="G233" s="69">
        <v>604</v>
      </c>
      <c r="H233" s="69">
        <v>409</v>
      </c>
      <c r="I233" s="82">
        <v>354</v>
      </c>
      <c r="J233" s="69">
        <v>936</v>
      </c>
      <c r="K233" s="69">
        <v>124</v>
      </c>
      <c r="L233" s="69">
        <v>13</v>
      </c>
      <c r="M233" s="69">
        <v>13</v>
      </c>
      <c r="N233" s="69"/>
      <c r="O233" s="82" t="str">
        <f t="shared" si="6"/>
        <v>BUEONOS AIRESBA</v>
      </c>
      <c r="R233" s="150" t="s">
        <v>558</v>
      </c>
      <c r="S233" s="69" t="s">
        <v>339</v>
      </c>
      <c r="T233" s="69">
        <v>7393</v>
      </c>
      <c r="U233" s="69">
        <v>8346</v>
      </c>
      <c r="V233" s="69">
        <v>38726</v>
      </c>
      <c r="W233" s="69">
        <v>29727</v>
      </c>
      <c r="X233" s="69">
        <v>12222</v>
      </c>
      <c r="Y233" s="69">
        <v>6615</v>
      </c>
      <c r="Z233" s="69">
        <v>4036</v>
      </c>
      <c r="AA233" s="69">
        <v>5630</v>
      </c>
      <c r="AB233" s="69">
        <v>6823</v>
      </c>
      <c r="AC233" s="69">
        <v>8451</v>
      </c>
      <c r="AD233" s="69">
        <v>5897</v>
      </c>
      <c r="AE233" s="69">
        <v>3194</v>
      </c>
      <c r="AF233" s="82" t="str">
        <f t="shared" si="7"/>
        <v>SANTIAGOAD</v>
      </c>
    </row>
    <row r="234" spans="1:32" x14ac:dyDescent="0.25">
      <c r="A234" s="140" t="s">
        <v>557</v>
      </c>
      <c r="B234" s="69" t="s">
        <v>357</v>
      </c>
      <c r="C234" s="69"/>
      <c r="D234" s="69"/>
      <c r="E234" s="69"/>
      <c r="F234" s="69"/>
      <c r="G234" s="69"/>
      <c r="H234" s="69"/>
      <c r="I234" s="82"/>
      <c r="J234" s="69"/>
      <c r="K234" s="69"/>
      <c r="L234" s="69"/>
      <c r="M234" s="69">
        <v>7</v>
      </c>
      <c r="N234" s="69"/>
      <c r="O234" s="82" t="str">
        <f t="shared" si="6"/>
        <v>BUEONOS AIRESCA</v>
      </c>
      <c r="R234" s="150" t="s">
        <v>558</v>
      </c>
      <c r="S234" s="69" t="s">
        <v>377</v>
      </c>
      <c r="T234" s="69"/>
      <c r="U234" s="69">
        <v>3</v>
      </c>
      <c r="V234" s="69">
        <v>13</v>
      </c>
      <c r="W234" s="69">
        <v>9</v>
      </c>
      <c r="X234" s="69">
        <v>6</v>
      </c>
      <c r="Y234" s="69">
        <v>9</v>
      </c>
      <c r="Z234" s="69"/>
      <c r="AA234" s="69">
        <v>4</v>
      </c>
      <c r="AB234" s="69">
        <v>7</v>
      </c>
      <c r="AC234" s="69">
        <v>3</v>
      </c>
      <c r="AD234" s="69"/>
      <c r="AE234" s="69"/>
      <c r="AF234" s="82" t="str">
        <f t="shared" si="7"/>
        <v>SANTIAGOEA</v>
      </c>
    </row>
    <row r="235" spans="1:32" x14ac:dyDescent="0.25">
      <c r="A235" s="140" t="s">
        <v>557</v>
      </c>
      <c r="B235" s="69" t="s">
        <v>81</v>
      </c>
      <c r="C235" s="69">
        <v>19976</v>
      </c>
      <c r="D235" s="69">
        <v>47822</v>
      </c>
      <c r="E235" s="69">
        <v>361572</v>
      </c>
      <c r="F235" s="69">
        <v>676126</v>
      </c>
      <c r="G235" s="69">
        <v>375437</v>
      </c>
      <c r="H235" s="69">
        <v>251135</v>
      </c>
      <c r="I235" s="82">
        <v>123466</v>
      </c>
      <c r="J235" s="69">
        <v>216726</v>
      </c>
      <c r="K235" s="69">
        <v>150540</v>
      </c>
      <c r="L235" s="69">
        <v>85305</v>
      </c>
      <c r="M235" s="69">
        <v>20731</v>
      </c>
      <c r="N235" s="69">
        <v>7614</v>
      </c>
      <c r="O235" s="82" t="str">
        <f t="shared" si="6"/>
        <v>BUEONOS AIRESAA</v>
      </c>
      <c r="R235" s="150" t="s">
        <v>558</v>
      </c>
      <c r="S235" s="69" t="s">
        <v>390</v>
      </c>
      <c r="T235" s="69">
        <v>2</v>
      </c>
      <c r="U235" s="69"/>
      <c r="V235" s="69">
        <v>3</v>
      </c>
      <c r="W235" s="69">
        <v>6</v>
      </c>
      <c r="X235" s="69">
        <v>3</v>
      </c>
      <c r="Y235" s="69">
        <v>2</v>
      </c>
      <c r="Z235" s="69"/>
      <c r="AA235" s="69"/>
      <c r="AB235" s="69">
        <v>5</v>
      </c>
      <c r="AC235" s="69">
        <v>1</v>
      </c>
      <c r="AD235" s="69"/>
      <c r="AE235" s="69"/>
      <c r="AF235" s="82" t="str">
        <f t="shared" si="7"/>
        <v>SANTIAGOFD</v>
      </c>
    </row>
    <row r="236" spans="1:32" x14ac:dyDescent="0.25">
      <c r="A236" s="140" t="s">
        <v>557</v>
      </c>
      <c r="B236" s="69" t="s">
        <v>341</v>
      </c>
      <c r="C236" s="69">
        <v>6412</v>
      </c>
      <c r="D236" s="69">
        <v>62065</v>
      </c>
      <c r="E236" s="69">
        <v>404136</v>
      </c>
      <c r="F236" s="69">
        <v>468115</v>
      </c>
      <c r="G236" s="69">
        <v>237465</v>
      </c>
      <c r="H236" s="69">
        <v>148016</v>
      </c>
      <c r="I236" s="82">
        <v>57536</v>
      </c>
      <c r="J236" s="69">
        <v>115889</v>
      </c>
      <c r="K236" s="69">
        <v>97058</v>
      </c>
      <c r="L236" s="69">
        <v>81270</v>
      </c>
      <c r="M236" s="69">
        <v>11400</v>
      </c>
      <c r="N236" s="69">
        <v>2272</v>
      </c>
      <c r="O236" s="82" t="str">
        <f t="shared" si="6"/>
        <v>BUEONOS AIRESAC</v>
      </c>
      <c r="R236" s="150" t="s">
        <v>558</v>
      </c>
      <c r="S236" s="69" t="s">
        <v>340</v>
      </c>
      <c r="T236" s="69">
        <v>6212</v>
      </c>
      <c r="U236" s="69">
        <v>14623</v>
      </c>
      <c r="V236" s="69">
        <v>46616</v>
      </c>
      <c r="W236" s="69">
        <v>52834</v>
      </c>
      <c r="X236" s="69">
        <v>22774</v>
      </c>
      <c r="Y236" s="69">
        <v>12952</v>
      </c>
      <c r="Z236" s="69">
        <v>8411</v>
      </c>
      <c r="AA236" s="69">
        <v>9895</v>
      </c>
      <c r="AB236" s="69">
        <v>9006</v>
      </c>
      <c r="AC236" s="69">
        <v>11010</v>
      </c>
      <c r="AD236" s="69">
        <v>5269</v>
      </c>
      <c r="AE236" s="69">
        <v>2674</v>
      </c>
      <c r="AF236" s="82" t="str">
        <f t="shared" si="7"/>
        <v>SANTIAGOAB</v>
      </c>
    </row>
    <row r="237" spans="1:32" x14ac:dyDescent="0.25">
      <c r="A237" s="140" t="s">
        <v>557</v>
      </c>
      <c r="B237" s="69" t="s">
        <v>358</v>
      </c>
      <c r="C237" s="69"/>
      <c r="D237" s="69"/>
      <c r="E237" s="69">
        <v>627</v>
      </c>
      <c r="F237" s="69">
        <v>2495</v>
      </c>
      <c r="G237" s="69">
        <v>1143</v>
      </c>
      <c r="H237" s="69">
        <v>1108</v>
      </c>
      <c r="I237" s="82">
        <v>97</v>
      </c>
      <c r="J237" s="69">
        <v>814</v>
      </c>
      <c r="K237" s="69">
        <v>138</v>
      </c>
      <c r="L237" s="69">
        <v>16</v>
      </c>
      <c r="M237" s="69">
        <v>16</v>
      </c>
      <c r="N237" s="69"/>
      <c r="O237" s="82" t="str">
        <f t="shared" si="6"/>
        <v>BUEONOS AIRESCB</v>
      </c>
      <c r="R237" s="150" t="s">
        <v>558</v>
      </c>
      <c r="S237" s="69" t="s">
        <v>383</v>
      </c>
      <c r="T237" s="69"/>
      <c r="U237" s="69"/>
      <c r="V237" s="69">
        <v>2</v>
      </c>
      <c r="W237" s="69"/>
      <c r="X237" s="69"/>
      <c r="Y237" s="69"/>
      <c r="Z237" s="69"/>
      <c r="AA237" s="69"/>
      <c r="AB237" s="69"/>
      <c r="AC237" s="69"/>
      <c r="AD237" s="69"/>
      <c r="AE237" s="69"/>
      <c r="AF237" s="82" t="str">
        <f t="shared" si="7"/>
        <v>SANTIAGOEG</v>
      </c>
    </row>
    <row r="238" spans="1:32" x14ac:dyDescent="0.25">
      <c r="A238" s="140" t="s">
        <v>557</v>
      </c>
      <c r="B238" s="69" t="s">
        <v>342</v>
      </c>
      <c r="C238" s="69"/>
      <c r="D238" s="69"/>
      <c r="E238" s="69"/>
      <c r="F238" s="69"/>
      <c r="G238" s="69"/>
      <c r="H238" s="69">
        <v>1859</v>
      </c>
      <c r="I238" s="82">
        <v>487</v>
      </c>
      <c r="J238" s="69">
        <v>2337</v>
      </c>
      <c r="K238" s="69">
        <v>607</v>
      </c>
      <c r="L238" s="69">
        <v>179</v>
      </c>
      <c r="M238" s="69">
        <v>32</v>
      </c>
      <c r="N238" s="69"/>
      <c r="O238" s="82" t="str">
        <f t="shared" si="6"/>
        <v>BUEONOS AIRESAE</v>
      </c>
      <c r="R238" s="150" t="s">
        <v>558</v>
      </c>
      <c r="S238" s="69" t="s">
        <v>363</v>
      </c>
      <c r="T238" s="69">
        <v>1</v>
      </c>
      <c r="U238" s="69">
        <v>2</v>
      </c>
      <c r="V238" s="69">
        <v>23</v>
      </c>
      <c r="W238" s="69">
        <v>37</v>
      </c>
      <c r="X238" s="69">
        <v>17</v>
      </c>
      <c r="Y238" s="69">
        <v>7</v>
      </c>
      <c r="Z238" s="69">
        <v>6</v>
      </c>
      <c r="AA238" s="69">
        <v>15</v>
      </c>
      <c r="AB238" s="69">
        <v>13</v>
      </c>
      <c r="AC238" s="69">
        <v>3</v>
      </c>
      <c r="AD238" s="69">
        <v>3</v>
      </c>
      <c r="AE238" s="69">
        <v>1</v>
      </c>
      <c r="AF238" s="82" t="str">
        <f t="shared" si="7"/>
        <v>SANTIAGOCG</v>
      </c>
    </row>
    <row r="239" spans="1:32" x14ac:dyDescent="0.25">
      <c r="A239" s="140" t="s">
        <v>557</v>
      </c>
      <c r="B239" s="69" t="s">
        <v>368</v>
      </c>
      <c r="C239" s="69"/>
      <c r="D239" s="69"/>
      <c r="E239" s="69">
        <v>18</v>
      </c>
      <c r="F239" s="69">
        <v>83</v>
      </c>
      <c r="G239" s="69">
        <v>34</v>
      </c>
      <c r="H239" s="69">
        <v>37</v>
      </c>
      <c r="I239" s="82"/>
      <c r="J239" s="69"/>
      <c r="K239" s="69"/>
      <c r="L239" s="69">
        <v>66</v>
      </c>
      <c r="M239" s="69"/>
      <c r="N239" s="69"/>
      <c r="O239" s="82" t="str">
        <f t="shared" si="6"/>
        <v>BUEONOS AIRESDB</v>
      </c>
      <c r="R239" s="150" t="s">
        <v>558</v>
      </c>
      <c r="S239" s="69" t="s">
        <v>349</v>
      </c>
      <c r="T239" s="69"/>
      <c r="U239" s="69"/>
      <c r="V239" s="69"/>
      <c r="W239" s="69"/>
      <c r="X239" s="69"/>
      <c r="Y239" s="69">
        <v>10</v>
      </c>
      <c r="Z239" s="69">
        <v>2</v>
      </c>
      <c r="AA239" s="69">
        <v>40</v>
      </c>
      <c r="AB239" s="69">
        <v>32</v>
      </c>
      <c r="AC239" s="69">
        <v>71</v>
      </c>
      <c r="AD239" s="69">
        <v>59</v>
      </c>
      <c r="AE239" s="69">
        <v>33</v>
      </c>
      <c r="AF239" s="82" t="str">
        <f t="shared" si="7"/>
        <v>SANTIAGOBC</v>
      </c>
    </row>
    <row r="240" spans="1:32" x14ac:dyDescent="0.25">
      <c r="A240" s="140" t="s">
        <v>557</v>
      </c>
      <c r="B240" s="69" t="s">
        <v>367</v>
      </c>
      <c r="C240" s="69"/>
      <c r="D240" s="69">
        <v>157</v>
      </c>
      <c r="E240" s="69">
        <v>857</v>
      </c>
      <c r="F240" s="69">
        <v>1978</v>
      </c>
      <c r="G240" s="69">
        <v>785</v>
      </c>
      <c r="H240" s="69">
        <v>1085</v>
      </c>
      <c r="I240" s="82">
        <v>590</v>
      </c>
      <c r="J240" s="69">
        <v>826</v>
      </c>
      <c r="K240" s="69">
        <v>243</v>
      </c>
      <c r="L240" s="69">
        <v>29</v>
      </c>
      <c r="M240" s="69"/>
      <c r="N240" s="69"/>
      <c r="O240" s="82" t="str">
        <f t="shared" si="6"/>
        <v>BUEONOS AIRESDA</v>
      </c>
      <c r="R240" s="150" t="s">
        <v>558</v>
      </c>
      <c r="S240" s="69" t="s">
        <v>344</v>
      </c>
      <c r="T240" s="69">
        <v>697</v>
      </c>
      <c r="U240" s="69">
        <v>1273</v>
      </c>
      <c r="V240" s="69">
        <v>7250</v>
      </c>
      <c r="W240" s="69">
        <v>8878</v>
      </c>
      <c r="X240" s="69">
        <v>3866</v>
      </c>
      <c r="Y240" s="69">
        <v>2239</v>
      </c>
      <c r="Z240" s="69">
        <v>1149</v>
      </c>
      <c r="AA240" s="69">
        <v>1520</v>
      </c>
      <c r="AB240" s="69">
        <v>1317</v>
      </c>
      <c r="AC240" s="69">
        <v>1761</v>
      </c>
      <c r="AD240" s="69">
        <v>872</v>
      </c>
      <c r="AE240" s="69">
        <v>494</v>
      </c>
      <c r="AF240" s="82" t="str">
        <f t="shared" si="7"/>
        <v>SANTIAGOAG</v>
      </c>
    </row>
    <row r="241" spans="1:32" x14ac:dyDescent="0.25">
      <c r="A241" s="140" t="s">
        <v>557</v>
      </c>
      <c r="B241" s="69" t="s">
        <v>361</v>
      </c>
      <c r="C241" s="69">
        <v>62</v>
      </c>
      <c r="D241" s="69">
        <v>63</v>
      </c>
      <c r="E241" s="69">
        <v>208</v>
      </c>
      <c r="F241" s="69">
        <v>531</v>
      </c>
      <c r="G241" s="69">
        <v>1329</v>
      </c>
      <c r="H241" s="69">
        <v>256</v>
      </c>
      <c r="I241" s="82">
        <v>241</v>
      </c>
      <c r="J241" s="69">
        <v>268</v>
      </c>
      <c r="K241" s="69">
        <v>206</v>
      </c>
      <c r="L241" s="69">
        <v>228</v>
      </c>
      <c r="M241" s="69">
        <v>106</v>
      </c>
      <c r="N241" s="69">
        <v>41</v>
      </c>
      <c r="O241" s="82" t="str">
        <f t="shared" si="6"/>
        <v>BUEONOS AIRESCE</v>
      </c>
      <c r="R241" s="150" t="s">
        <v>558</v>
      </c>
      <c r="S241" s="69" t="s">
        <v>348</v>
      </c>
      <c r="T241" s="69">
        <v>122</v>
      </c>
      <c r="U241" s="69">
        <v>94</v>
      </c>
      <c r="V241" s="69">
        <v>924</v>
      </c>
      <c r="W241" s="69">
        <v>1894</v>
      </c>
      <c r="X241" s="69">
        <v>906</v>
      </c>
      <c r="Y241" s="69">
        <v>620</v>
      </c>
      <c r="Z241" s="69">
        <v>230</v>
      </c>
      <c r="AA241" s="69">
        <v>625</v>
      </c>
      <c r="AB241" s="69">
        <v>230</v>
      </c>
      <c r="AC241" s="69">
        <v>106</v>
      </c>
      <c r="AD241" s="69">
        <v>74</v>
      </c>
      <c r="AE241" s="69">
        <v>68</v>
      </c>
      <c r="AF241" s="82" t="str">
        <f t="shared" si="7"/>
        <v>SANTIAGOBA</v>
      </c>
    </row>
    <row r="242" spans="1:32" x14ac:dyDescent="0.25">
      <c r="A242" s="242" t="s">
        <v>557</v>
      </c>
      <c r="B242" s="87" t="s">
        <v>700</v>
      </c>
      <c r="C242" s="87">
        <v>50309</v>
      </c>
      <c r="D242" s="87">
        <v>232871</v>
      </c>
      <c r="E242" s="87">
        <v>1966479</v>
      </c>
      <c r="F242" s="87">
        <v>3062855</v>
      </c>
      <c r="G242" s="87">
        <v>1338874</v>
      </c>
      <c r="H242" s="87">
        <v>938152</v>
      </c>
      <c r="I242" s="87">
        <v>412897</v>
      </c>
      <c r="J242" s="87">
        <v>824630</v>
      </c>
      <c r="K242" s="87">
        <v>620506</v>
      </c>
      <c r="L242" s="87">
        <v>420429</v>
      </c>
      <c r="M242" s="87">
        <v>85976</v>
      </c>
      <c r="N242" s="87">
        <v>21045</v>
      </c>
      <c r="O242" s="87" t="str">
        <f t="shared" si="6"/>
        <v>BUEONOS AIRESTOTAL BUEONOS AIRES</v>
      </c>
      <c r="R242" s="150" t="s">
        <v>558</v>
      </c>
      <c r="S242" s="69" t="s">
        <v>385</v>
      </c>
      <c r="T242" s="69"/>
      <c r="U242" s="69"/>
      <c r="V242" s="69"/>
      <c r="W242" s="69"/>
      <c r="X242" s="69">
        <v>8</v>
      </c>
      <c r="Y242" s="69">
        <v>4</v>
      </c>
      <c r="Z242" s="69"/>
      <c r="AA242" s="69">
        <v>1</v>
      </c>
      <c r="AB242" s="69"/>
      <c r="AC242" s="69"/>
      <c r="AD242" s="69"/>
      <c r="AE242" s="69"/>
      <c r="AF242" s="82" t="str">
        <f t="shared" si="7"/>
        <v>SANTIAGOEI</v>
      </c>
    </row>
    <row r="243" spans="1:32" x14ac:dyDescent="0.25">
      <c r="A243" s="140" t="s">
        <v>558</v>
      </c>
      <c r="B243" s="69" t="s">
        <v>374</v>
      </c>
      <c r="C243" s="69"/>
      <c r="D243" s="69"/>
      <c r="E243" s="69">
        <v>407</v>
      </c>
      <c r="F243" s="69">
        <v>84</v>
      </c>
      <c r="G243" s="69"/>
      <c r="H243" s="69">
        <v>52</v>
      </c>
      <c r="I243" s="82"/>
      <c r="J243" s="69"/>
      <c r="K243" s="69"/>
      <c r="L243" s="69"/>
      <c r="M243" s="69"/>
      <c r="N243" s="69">
        <v>8</v>
      </c>
      <c r="O243" s="82" t="str">
        <f t="shared" si="6"/>
        <v>SANTIAGODH</v>
      </c>
      <c r="R243" s="150" t="s">
        <v>558</v>
      </c>
      <c r="S243" s="69" t="s">
        <v>353</v>
      </c>
      <c r="T243" s="69">
        <v>6</v>
      </c>
      <c r="U243" s="69">
        <v>5</v>
      </c>
      <c r="V243" s="69">
        <v>434</v>
      </c>
      <c r="W243" s="69">
        <v>920</v>
      </c>
      <c r="X243" s="69">
        <v>629</v>
      </c>
      <c r="Y243" s="69">
        <v>429</v>
      </c>
      <c r="Z243" s="69">
        <v>212</v>
      </c>
      <c r="AA243" s="69">
        <v>278</v>
      </c>
      <c r="AB243" s="69">
        <v>172</v>
      </c>
      <c r="AC243" s="69">
        <v>80</v>
      </c>
      <c r="AD243" s="69">
        <v>23</v>
      </c>
      <c r="AE243" s="69">
        <v>14</v>
      </c>
      <c r="AF243" s="82" t="str">
        <f t="shared" si="7"/>
        <v>SANTIAGOBG</v>
      </c>
    </row>
    <row r="244" spans="1:32" x14ac:dyDescent="0.25">
      <c r="A244" s="140" t="s">
        <v>558</v>
      </c>
      <c r="B244" s="69" t="s">
        <v>384</v>
      </c>
      <c r="C244" s="69"/>
      <c r="D244" s="69">
        <v>13</v>
      </c>
      <c r="E244" s="69">
        <v>79</v>
      </c>
      <c r="F244" s="69">
        <v>118</v>
      </c>
      <c r="G244" s="69">
        <v>56</v>
      </c>
      <c r="H244" s="69"/>
      <c r="I244" s="82">
        <v>13</v>
      </c>
      <c r="J244" s="69"/>
      <c r="K244" s="69">
        <v>33</v>
      </c>
      <c r="L244" s="69">
        <v>40</v>
      </c>
      <c r="M244" s="69"/>
      <c r="N244" s="69"/>
      <c r="O244" s="82" t="str">
        <f t="shared" si="6"/>
        <v>SANTIAGOEH</v>
      </c>
      <c r="R244" s="150" t="s">
        <v>558</v>
      </c>
      <c r="S244" s="69" t="s">
        <v>365</v>
      </c>
      <c r="T244" s="69">
        <v>2</v>
      </c>
      <c r="U244" s="69">
        <v>2</v>
      </c>
      <c r="V244" s="69">
        <v>16</v>
      </c>
      <c r="W244" s="69">
        <v>65</v>
      </c>
      <c r="X244" s="69">
        <v>26</v>
      </c>
      <c r="Y244" s="69">
        <v>33</v>
      </c>
      <c r="Z244" s="69">
        <v>19</v>
      </c>
      <c r="AA244" s="69">
        <v>23</v>
      </c>
      <c r="AB244" s="69">
        <v>11</v>
      </c>
      <c r="AC244" s="69">
        <v>4</v>
      </c>
      <c r="AD244" s="69"/>
      <c r="AE244" s="69">
        <v>3</v>
      </c>
      <c r="AF244" s="82" t="str">
        <f t="shared" si="7"/>
        <v>SANTIAGOCI</v>
      </c>
    </row>
    <row r="245" spans="1:32" x14ac:dyDescent="0.25">
      <c r="A245" s="140" t="s">
        <v>558</v>
      </c>
      <c r="B245" s="69" t="s">
        <v>375</v>
      </c>
      <c r="C245" s="69"/>
      <c r="D245" s="69"/>
      <c r="E245" s="69">
        <v>12</v>
      </c>
      <c r="F245" s="69">
        <v>8</v>
      </c>
      <c r="G245" s="69">
        <v>26</v>
      </c>
      <c r="H245" s="69"/>
      <c r="I245" s="82">
        <v>10</v>
      </c>
      <c r="J245" s="69">
        <v>32</v>
      </c>
      <c r="K245" s="69"/>
      <c r="L245" s="69"/>
      <c r="M245" s="69"/>
      <c r="N245" s="69"/>
      <c r="O245" s="82" t="str">
        <f t="shared" si="6"/>
        <v>SANTIAGODI</v>
      </c>
      <c r="R245" s="150" t="s">
        <v>558</v>
      </c>
      <c r="S245" s="69" t="s">
        <v>366</v>
      </c>
      <c r="T245" s="69">
        <v>10</v>
      </c>
      <c r="U245" s="69">
        <v>10</v>
      </c>
      <c r="V245" s="69">
        <v>37</v>
      </c>
      <c r="W245" s="69">
        <v>104</v>
      </c>
      <c r="X245" s="69">
        <v>42</v>
      </c>
      <c r="Y245" s="69">
        <v>16</v>
      </c>
      <c r="Z245" s="69">
        <v>15</v>
      </c>
      <c r="AA245" s="69">
        <v>20</v>
      </c>
      <c r="AB245" s="69">
        <v>5</v>
      </c>
      <c r="AC245" s="69">
        <v>3</v>
      </c>
      <c r="AD245" s="69">
        <v>3</v>
      </c>
      <c r="AE245" s="69">
        <v>1</v>
      </c>
      <c r="AF245" s="82" t="str">
        <f t="shared" si="7"/>
        <v>SANTIAGOCJ</v>
      </c>
    </row>
    <row r="246" spans="1:32" x14ac:dyDescent="0.25">
      <c r="A246" s="140" t="s">
        <v>558</v>
      </c>
      <c r="B246" s="69" t="s">
        <v>362</v>
      </c>
      <c r="C246" s="69">
        <v>9</v>
      </c>
      <c r="D246" s="69"/>
      <c r="E246" s="69">
        <v>365</v>
      </c>
      <c r="F246" s="69">
        <v>568</v>
      </c>
      <c r="G246" s="69">
        <v>369</v>
      </c>
      <c r="H246" s="69">
        <v>188</v>
      </c>
      <c r="I246" s="82">
        <v>146</v>
      </c>
      <c r="J246" s="69">
        <v>119</v>
      </c>
      <c r="K246" s="69">
        <v>154</v>
      </c>
      <c r="L246" s="69">
        <v>95</v>
      </c>
      <c r="M246" s="69">
        <v>39</v>
      </c>
      <c r="N246" s="69">
        <v>9</v>
      </c>
      <c r="O246" s="82" t="str">
        <f t="shared" si="6"/>
        <v>SANTIAGOCF</v>
      </c>
      <c r="R246" s="150" t="s">
        <v>558</v>
      </c>
      <c r="S246" s="69" t="s">
        <v>388</v>
      </c>
      <c r="T246" s="69">
        <v>1</v>
      </c>
      <c r="U246" s="69"/>
      <c r="V246" s="69"/>
      <c r="W246" s="69"/>
      <c r="X246" s="69">
        <v>4</v>
      </c>
      <c r="Y246" s="69">
        <v>2</v>
      </c>
      <c r="Z246" s="69">
        <v>1</v>
      </c>
      <c r="AA246" s="69">
        <v>1</v>
      </c>
      <c r="AB246" s="69"/>
      <c r="AC246" s="69">
        <v>1</v>
      </c>
      <c r="AD246" s="69"/>
      <c r="AE246" s="69"/>
      <c r="AF246" s="82" t="str">
        <f t="shared" si="7"/>
        <v>SANTIAGOFB</v>
      </c>
    </row>
    <row r="247" spans="1:32" x14ac:dyDescent="0.25">
      <c r="A247" s="140" t="s">
        <v>558</v>
      </c>
      <c r="B247" s="69" t="s">
        <v>360</v>
      </c>
      <c r="C247" s="69"/>
      <c r="D247" s="69"/>
      <c r="E247" s="69"/>
      <c r="F247" s="69">
        <v>8</v>
      </c>
      <c r="G247" s="69"/>
      <c r="H247" s="69"/>
      <c r="I247" s="82"/>
      <c r="J247" s="69"/>
      <c r="K247" s="69"/>
      <c r="L247" s="69"/>
      <c r="M247" s="69"/>
      <c r="N247" s="69"/>
      <c r="O247" s="82" t="str">
        <f t="shared" si="6"/>
        <v>SANTIAGOCD</v>
      </c>
      <c r="R247" s="150" t="s">
        <v>558</v>
      </c>
      <c r="S247" s="69" t="s">
        <v>357</v>
      </c>
      <c r="T247" s="69">
        <v>99</v>
      </c>
      <c r="U247" s="69">
        <v>126</v>
      </c>
      <c r="V247" s="69">
        <v>572</v>
      </c>
      <c r="W247" s="69">
        <v>930</v>
      </c>
      <c r="X247" s="69">
        <v>510</v>
      </c>
      <c r="Y247" s="69">
        <v>369</v>
      </c>
      <c r="Z247" s="69">
        <v>209</v>
      </c>
      <c r="AA247" s="69">
        <v>178</v>
      </c>
      <c r="AB247" s="69">
        <v>221</v>
      </c>
      <c r="AC247" s="69">
        <v>128</v>
      </c>
      <c r="AD247" s="69">
        <v>26</v>
      </c>
      <c r="AE247" s="69">
        <v>19</v>
      </c>
      <c r="AF247" s="82" t="str">
        <f t="shared" si="7"/>
        <v>SANTIAGOCA</v>
      </c>
    </row>
    <row r="248" spans="1:32" x14ac:dyDescent="0.25">
      <c r="A248" s="140" t="s">
        <v>558</v>
      </c>
      <c r="B248" s="69" t="s">
        <v>346</v>
      </c>
      <c r="C248" s="69"/>
      <c r="D248" s="69"/>
      <c r="E248" s="69">
        <v>5</v>
      </c>
      <c r="F248" s="69">
        <v>15</v>
      </c>
      <c r="G248" s="69">
        <v>7</v>
      </c>
      <c r="H248" s="69">
        <v>12</v>
      </c>
      <c r="I248" s="82">
        <v>4</v>
      </c>
      <c r="J248" s="69">
        <v>4</v>
      </c>
      <c r="K248" s="69"/>
      <c r="L248" s="69"/>
      <c r="M248" s="69"/>
      <c r="N248" s="69"/>
      <c r="O248" s="82" t="str">
        <f t="shared" si="6"/>
        <v>SANTIAGOAI</v>
      </c>
      <c r="R248" s="150" t="s">
        <v>558</v>
      </c>
      <c r="S248" s="69" t="s">
        <v>354</v>
      </c>
      <c r="T248" s="69">
        <v>3</v>
      </c>
      <c r="U248" s="69"/>
      <c r="V248" s="69">
        <v>30</v>
      </c>
      <c r="W248" s="69">
        <v>164</v>
      </c>
      <c r="X248" s="69">
        <v>218</v>
      </c>
      <c r="Y248" s="69">
        <v>97</v>
      </c>
      <c r="Z248" s="69">
        <v>75</v>
      </c>
      <c r="AA248" s="69">
        <v>47</v>
      </c>
      <c r="AB248" s="69">
        <v>34</v>
      </c>
      <c r="AC248" s="69">
        <v>32</v>
      </c>
      <c r="AD248" s="69">
        <v>16</v>
      </c>
      <c r="AE248" s="69">
        <v>7</v>
      </c>
      <c r="AF248" s="82" t="str">
        <f t="shared" si="7"/>
        <v>SANTIAGOBH</v>
      </c>
    </row>
    <row r="249" spans="1:32" x14ac:dyDescent="0.25">
      <c r="A249" s="140" t="s">
        <v>558</v>
      </c>
      <c r="B249" s="69" t="s">
        <v>347</v>
      </c>
      <c r="C249" s="69">
        <v>4511</v>
      </c>
      <c r="D249" s="69">
        <v>4497</v>
      </c>
      <c r="E249" s="69">
        <v>18958</v>
      </c>
      <c r="F249" s="69">
        <v>43853</v>
      </c>
      <c r="G249" s="69">
        <v>24128</v>
      </c>
      <c r="H249" s="69">
        <v>16699</v>
      </c>
      <c r="I249" s="82">
        <v>6574</v>
      </c>
      <c r="J249" s="69">
        <v>15918</v>
      </c>
      <c r="K249" s="69">
        <v>6664</v>
      </c>
      <c r="L249" s="69">
        <v>5576</v>
      </c>
      <c r="M249" s="69">
        <v>3513</v>
      </c>
      <c r="N249" s="69">
        <v>4272</v>
      </c>
      <c r="O249" s="82" t="str">
        <f t="shared" si="6"/>
        <v>SANTIAGOAJ</v>
      </c>
      <c r="R249" s="150" t="s">
        <v>558</v>
      </c>
      <c r="S249" s="69" t="s">
        <v>355</v>
      </c>
      <c r="T249" s="69">
        <v>91</v>
      </c>
      <c r="U249" s="69">
        <v>78</v>
      </c>
      <c r="V249" s="69">
        <v>212</v>
      </c>
      <c r="W249" s="69">
        <v>168</v>
      </c>
      <c r="X249" s="69">
        <v>35</v>
      </c>
      <c r="Y249" s="69">
        <v>14</v>
      </c>
      <c r="Z249" s="69">
        <v>13</v>
      </c>
      <c r="AA249" s="69">
        <v>24</v>
      </c>
      <c r="AB249" s="69">
        <v>24</v>
      </c>
      <c r="AC249" s="69">
        <v>13</v>
      </c>
      <c r="AD249" s="69">
        <v>10</v>
      </c>
      <c r="AE249" s="69">
        <v>7</v>
      </c>
      <c r="AF249" s="82" t="str">
        <f t="shared" si="7"/>
        <v>SANTIAGOBI</v>
      </c>
    </row>
    <row r="250" spans="1:32" x14ac:dyDescent="0.25">
      <c r="A250" s="140" t="s">
        <v>558</v>
      </c>
      <c r="B250" s="69" t="s">
        <v>345</v>
      </c>
      <c r="C250" s="69">
        <v>3002</v>
      </c>
      <c r="D250" s="69">
        <v>3318</v>
      </c>
      <c r="E250" s="69">
        <v>21905</v>
      </c>
      <c r="F250" s="69">
        <v>36580</v>
      </c>
      <c r="G250" s="69">
        <v>23349</v>
      </c>
      <c r="H250" s="69">
        <v>13026</v>
      </c>
      <c r="I250" s="82">
        <v>9201</v>
      </c>
      <c r="J250" s="69">
        <v>7121</v>
      </c>
      <c r="K250" s="69">
        <v>5157</v>
      </c>
      <c r="L250" s="69">
        <v>5942</v>
      </c>
      <c r="M250" s="69">
        <v>2294</v>
      </c>
      <c r="N250" s="69">
        <v>1545</v>
      </c>
      <c r="O250" s="82" t="str">
        <f t="shared" si="6"/>
        <v>SANTIAGOAH</v>
      </c>
      <c r="R250" s="150" t="s">
        <v>558</v>
      </c>
      <c r="S250" s="69" t="s">
        <v>338</v>
      </c>
      <c r="T250" s="69">
        <v>55</v>
      </c>
      <c r="U250" s="69">
        <v>51</v>
      </c>
      <c r="V250" s="69">
        <v>74</v>
      </c>
      <c r="W250" s="69">
        <v>95</v>
      </c>
      <c r="X250" s="69">
        <v>147</v>
      </c>
      <c r="Y250" s="69">
        <v>394</v>
      </c>
      <c r="Z250" s="69">
        <v>384</v>
      </c>
      <c r="AA250" s="69">
        <v>392</v>
      </c>
      <c r="AB250" s="69">
        <v>321</v>
      </c>
      <c r="AC250" s="69">
        <v>263</v>
      </c>
      <c r="AD250" s="69">
        <v>270</v>
      </c>
      <c r="AE250" s="69">
        <v>240</v>
      </c>
      <c r="AF250" s="82" t="str">
        <f t="shared" si="7"/>
        <v>SANTIAGOBB</v>
      </c>
    </row>
    <row r="251" spans="1:32" x14ac:dyDescent="0.25">
      <c r="A251" s="140" t="s">
        <v>558</v>
      </c>
      <c r="B251" s="69" t="s">
        <v>343</v>
      </c>
      <c r="C251" s="69">
        <v>6782</v>
      </c>
      <c r="D251" s="69">
        <v>18726</v>
      </c>
      <c r="E251" s="69">
        <v>137547</v>
      </c>
      <c r="F251" s="69">
        <v>172409</v>
      </c>
      <c r="G251" s="69">
        <v>77371</v>
      </c>
      <c r="H251" s="69">
        <v>52791</v>
      </c>
      <c r="I251" s="82">
        <v>23591</v>
      </c>
      <c r="J251" s="69">
        <v>48718</v>
      </c>
      <c r="K251" s="69">
        <v>24860</v>
      </c>
      <c r="L251" s="69">
        <v>13037</v>
      </c>
      <c r="M251" s="69">
        <v>5349</v>
      </c>
      <c r="N251" s="69">
        <v>1855</v>
      </c>
      <c r="O251" s="82" t="str">
        <f t="shared" si="6"/>
        <v>SANTIAGOAF</v>
      </c>
      <c r="R251" s="150" t="s">
        <v>558</v>
      </c>
      <c r="S251" s="69" t="s">
        <v>81</v>
      </c>
      <c r="T251" s="69">
        <v>2719</v>
      </c>
      <c r="U251" s="69">
        <v>4586</v>
      </c>
      <c r="V251" s="69">
        <v>15491</v>
      </c>
      <c r="W251" s="69">
        <v>24094</v>
      </c>
      <c r="X251" s="69">
        <v>16411</v>
      </c>
      <c r="Y251" s="69">
        <v>10072</v>
      </c>
      <c r="Z251" s="69">
        <v>8922</v>
      </c>
      <c r="AA251" s="69">
        <v>8323</v>
      </c>
      <c r="AB251" s="69">
        <v>6502</v>
      </c>
      <c r="AC251" s="69">
        <v>5738</v>
      </c>
      <c r="AD251" s="69">
        <v>3154</v>
      </c>
      <c r="AE251" s="69">
        <v>2112</v>
      </c>
      <c r="AF251" s="82" t="str">
        <f t="shared" si="7"/>
        <v>SANTIAGOAA</v>
      </c>
    </row>
    <row r="252" spans="1:32" x14ac:dyDescent="0.25">
      <c r="A252" s="140" t="s">
        <v>558</v>
      </c>
      <c r="B252" s="69" t="s">
        <v>339</v>
      </c>
      <c r="C252" s="69">
        <v>76597</v>
      </c>
      <c r="D252" s="69">
        <v>85572</v>
      </c>
      <c r="E252" s="69">
        <v>400413</v>
      </c>
      <c r="F252" s="69">
        <v>315187</v>
      </c>
      <c r="G252" s="69">
        <v>126818</v>
      </c>
      <c r="H252" s="69">
        <v>66574</v>
      </c>
      <c r="I252" s="82">
        <v>40806</v>
      </c>
      <c r="J252" s="69">
        <v>55054</v>
      </c>
      <c r="K252" s="69">
        <v>66798</v>
      </c>
      <c r="L252" s="69">
        <v>82191</v>
      </c>
      <c r="M252" s="69">
        <v>56572</v>
      </c>
      <c r="N252" s="69">
        <v>31849</v>
      </c>
      <c r="O252" s="82" t="str">
        <f t="shared" si="6"/>
        <v>SANTIAGOAD</v>
      </c>
      <c r="R252" s="150" t="s">
        <v>558</v>
      </c>
      <c r="S252" s="69" t="s">
        <v>350</v>
      </c>
      <c r="T252" s="69">
        <v>3</v>
      </c>
      <c r="U252" s="69">
        <v>2</v>
      </c>
      <c r="V252" s="69">
        <v>57</v>
      </c>
      <c r="W252" s="69">
        <v>71</v>
      </c>
      <c r="X252" s="69">
        <v>64</v>
      </c>
      <c r="Y252" s="69">
        <v>36</v>
      </c>
      <c r="Z252" s="69">
        <v>48</v>
      </c>
      <c r="AA252" s="69">
        <v>47</v>
      </c>
      <c r="AB252" s="69">
        <v>61</v>
      </c>
      <c r="AC252" s="69">
        <v>29</v>
      </c>
      <c r="AD252" s="69">
        <v>6</v>
      </c>
      <c r="AE252" s="69">
        <v>1</v>
      </c>
      <c r="AF252" s="82" t="str">
        <f t="shared" si="7"/>
        <v>SANTIAGOBD</v>
      </c>
    </row>
    <row r="253" spans="1:32" x14ac:dyDescent="0.25">
      <c r="A253" s="140" t="s">
        <v>558</v>
      </c>
      <c r="B253" s="69" t="s">
        <v>377</v>
      </c>
      <c r="C253" s="69"/>
      <c r="D253" s="69">
        <v>46</v>
      </c>
      <c r="E253" s="69">
        <v>183</v>
      </c>
      <c r="F253" s="69">
        <v>133</v>
      </c>
      <c r="G253" s="69">
        <v>88</v>
      </c>
      <c r="H253" s="69">
        <v>130</v>
      </c>
      <c r="I253" s="82"/>
      <c r="J253" s="69">
        <v>60</v>
      </c>
      <c r="K253" s="69">
        <v>110</v>
      </c>
      <c r="L253" s="69">
        <v>44</v>
      </c>
      <c r="M253" s="69"/>
      <c r="N253" s="69"/>
      <c r="O253" s="82" t="str">
        <f t="shared" si="6"/>
        <v>SANTIAGOEA</v>
      </c>
      <c r="R253" s="150" t="s">
        <v>558</v>
      </c>
      <c r="S253" s="69" t="s">
        <v>341</v>
      </c>
      <c r="T253" s="69">
        <v>8808</v>
      </c>
      <c r="U253" s="69">
        <v>22616</v>
      </c>
      <c r="V253" s="69">
        <v>111393</v>
      </c>
      <c r="W253" s="69">
        <v>123994</v>
      </c>
      <c r="X253" s="69">
        <v>47020</v>
      </c>
      <c r="Y253" s="69">
        <v>25344</v>
      </c>
      <c r="Z253" s="69">
        <v>14703</v>
      </c>
      <c r="AA253" s="69">
        <v>18933</v>
      </c>
      <c r="AB253" s="69">
        <v>11490</v>
      </c>
      <c r="AC253" s="69">
        <v>12524</v>
      </c>
      <c r="AD253" s="69">
        <v>6396</v>
      </c>
      <c r="AE253" s="69">
        <v>3175</v>
      </c>
      <c r="AF253" s="82" t="str">
        <f t="shared" si="7"/>
        <v>SANTIAGOAC</v>
      </c>
    </row>
    <row r="254" spans="1:32" x14ac:dyDescent="0.25">
      <c r="A254" s="140" t="s">
        <v>558</v>
      </c>
      <c r="B254" s="69" t="s">
        <v>390</v>
      </c>
      <c r="C254" s="69">
        <v>7</v>
      </c>
      <c r="D254" s="69"/>
      <c r="E254" s="69">
        <v>23</v>
      </c>
      <c r="F254" s="69">
        <v>33</v>
      </c>
      <c r="G254" s="69">
        <v>14</v>
      </c>
      <c r="H254" s="69">
        <v>14</v>
      </c>
      <c r="I254" s="82"/>
      <c r="J254" s="69"/>
      <c r="K254" s="69">
        <v>15</v>
      </c>
      <c r="L254" s="69">
        <v>15</v>
      </c>
      <c r="M254" s="69"/>
      <c r="N254" s="69"/>
      <c r="O254" s="82" t="str">
        <f t="shared" si="6"/>
        <v>SANTIAGOFD</v>
      </c>
      <c r="R254" s="150" t="s">
        <v>558</v>
      </c>
      <c r="S254" s="69" t="s">
        <v>364</v>
      </c>
      <c r="T254" s="69"/>
      <c r="U254" s="69">
        <v>17</v>
      </c>
      <c r="V254" s="69">
        <v>190</v>
      </c>
      <c r="W254" s="69">
        <v>916</v>
      </c>
      <c r="X254" s="69">
        <v>640</v>
      </c>
      <c r="Y254" s="69">
        <v>500</v>
      </c>
      <c r="Z254" s="69">
        <v>395</v>
      </c>
      <c r="AA254" s="69">
        <v>283</v>
      </c>
      <c r="AB254" s="69">
        <v>209</v>
      </c>
      <c r="AC254" s="69">
        <v>2</v>
      </c>
      <c r="AD254" s="69"/>
      <c r="AE254" s="69"/>
      <c r="AF254" s="82" t="str">
        <f t="shared" si="7"/>
        <v>SANTIAGOCH</v>
      </c>
    </row>
    <row r="255" spans="1:32" x14ac:dyDescent="0.25">
      <c r="A255" s="140" t="s">
        <v>558</v>
      </c>
      <c r="B255" s="69" t="s">
        <v>340</v>
      </c>
      <c r="C255" s="69">
        <v>63392</v>
      </c>
      <c r="D255" s="69">
        <v>155382</v>
      </c>
      <c r="E255" s="69">
        <v>502519</v>
      </c>
      <c r="F255" s="69">
        <v>556110</v>
      </c>
      <c r="G255" s="69">
        <v>236409</v>
      </c>
      <c r="H255" s="69">
        <v>135046</v>
      </c>
      <c r="I255" s="82">
        <v>85786</v>
      </c>
      <c r="J255" s="69">
        <v>103917</v>
      </c>
      <c r="K255" s="69">
        <v>90854</v>
      </c>
      <c r="L255" s="69">
        <v>108871</v>
      </c>
      <c r="M255" s="69">
        <v>52529</v>
      </c>
      <c r="N255" s="69">
        <v>25821</v>
      </c>
      <c r="O255" s="82" t="str">
        <f t="shared" si="6"/>
        <v>SANTIAGOAB</v>
      </c>
      <c r="R255" s="150" t="s">
        <v>558</v>
      </c>
      <c r="S255" s="69" t="s">
        <v>342</v>
      </c>
      <c r="T255" s="69">
        <v>178</v>
      </c>
      <c r="U255" s="69">
        <v>233</v>
      </c>
      <c r="V255" s="69">
        <v>1463</v>
      </c>
      <c r="W255" s="69">
        <v>1491</v>
      </c>
      <c r="X255" s="69">
        <v>688</v>
      </c>
      <c r="Y255" s="69">
        <v>568</v>
      </c>
      <c r="Z255" s="69">
        <v>399</v>
      </c>
      <c r="AA255" s="69">
        <v>863</v>
      </c>
      <c r="AB255" s="69">
        <v>546</v>
      </c>
      <c r="AC255" s="69">
        <v>455</v>
      </c>
      <c r="AD255" s="69">
        <v>257</v>
      </c>
      <c r="AE255" s="69">
        <v>301</v>
      </c>
      <c r="AF255" s="82" t="str">
        <f t="shared" si="7"/>
        <v>SANTIAGOAE</v>
      </c>
    </row>
    <row r="256" spans="1:32" x14ac:dyDescent="0.25">
      <c r="A256" s="140" t="s">
        <v>558</v>
      </c>
      <c r="B256" s="69" t="s">
        <v>383</v>
      </c>
      <c r="C256" s="69"/>
      <c r="D256" s="69"/>
      <c r="E256" s="69">
        <v>13</v>
      </c>
      <c r="F256" s="69"/>
      <c r="G256" s="69"/>
      <c r="H256" s="69"/>
      <c r="I256" s="82"/>
      <c r="J256" s="69"/>
      <c r="K256" s="69"/>
      <c r="L256" s="69"/>
      <c r="M256" s="69"/>
      <c r="N256" s="69"/>
      <c r="O256" s="82" t="str">
        <f t="shared" si="6"/>
        <v>SANTIAGOEG</v>
      </c>
      <c r="R256" s="150" t="s">
        <v>558</v>
      </c>
      <c r="S256" s="69" t="s">
        <v>352</v>
      </c>
      <c r="T256" s="69">
        <v>104</v>
      </c>
      <c r="U256" s="69">
        <v>81</v>
      </c>
      <c r="V256" s="69">
        <v>799</v>
      </c>
      <c r="W256" s="69">
        <v>1160</v>
      </c>
      <c r="X256" s="69">
        <v>494</v>
      </c>
      <c r="Y256" s="69">
        <v>292</v>
      </c>
      <c r="Z256" s="69">
        <v>234</v>
      </c>
      <c r="AA256" s="69">
        <v>191</v>
      </c>
      <c r="AB256" s="69">
        <v>158</v>
      </c>
      <c r="AC256" s="69">
        <v>216</v>
      </c>
      <c r="AD256" s="69">
        <v>92</v>
      </c>
      <c r="AE256" s="69">
        <v>28</v>
      </c>
      <c r="AF256" s="82" t="str">
        <f t="shared" si="7"/>
        <v>SANTIAGOBF</v>
      </c>
    </row>
    <row r="257" spans="1:32" x14ac:dyDescent="0.25">
      <c r="A257" s="140" t="s">
        <v>558</v>
      </c>
      <c r="B257" s="69" t="s">
        <v>363</v>
      </c>
      <c r="C257" s="69">
        <v>13</v>
      </c>
      <c r="D257" s="69">
        <v>6</v>
      </c>
      <c r="E257" s="69">
        <v>110</v>
      </c>
      <c r="F257" s="69">
        <v>365</v>
      </c>
      <c r="G257" s="69">
        <v>171</v>
      </c>
      <c r="H257" s="69">
        <v>71</v>
      </c>
      <c r="I257" s="82">
        <v>76</v>
      </c>
      <c r="J257" s="69">
        <v>229</v>
      </c>
      <c r="K257" s="69">
        <v>140</v>
      </c>
      <c r="L257" s="69">
        <v>14</v>
      </c>
      <c r="M257" s="69">
        <v>22</v>
      </c>
      <c r="N257" s="69">
        <v>5</v>
      </c>
      <c r="O257" s="82" t="str">
        <f t="shared" si="6"/>
        <v>SANTIAGOCG</v>
      </c>
      <c r="R257" s="150" t="s">
        <v>558</v>
      </c>
      <c r="S257" s="69" t="s">
        <v>394</v>
      </c>
      <c r="T257" s="69">
        <v>23</v>
      </c>
      <c r="U257" s="69">
        <v>41</v>
      </c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82" t="str">
        <f t="shared" si="7"/>
        <v>SANTIAGOFI</v>
      </c>
    </row>
    <row r="258" spans="1:32" x14ac:dyDescent="0.25">
      <c r="A258" s="140" t="s">
        <v>558</v>
      </c>
      <c r="B258" s="69" t="s">
        <v>349</v>
      </c>
      <c r="C258" s="69"/>
      <c r="D258" s="69"/>
      <c r="E258" s="69"/>
      <c r="F258" s="69"/>
      <c r="G258" s="69"/>
      <c r="H258" s="69">
        <v>166</v>
      </c>
      <c r="I258" s="82">
        <v>34</v>
      </c>
      <c r="J258" s="69">
        <v>623</v>
      </c>
      <c r="K258" s="69">
        <v>438</v>
      </c>
      <c r="L258" s="69">
        <v>830</v>
      </c>
      <c r="M258" s="69">
        <v>658</v>
      </c>
      <c r="N258" s="69">
        <v>346</v>
      </c>
      <c r="O258" s="82" t="str">
        <f t="shared" si="6"/>
        <v>SANTIAGOBC</v>
      </c>
      <c r="R258" s="150" t="s">
        <v>558</v>
      </c>
      <c r="S258" s="69" t="s">
        <v>368</v>
      </c>
      <c r="T258" s="69">
        <v>2</v>
      </c>
      <c r="U258" s="69">
        <v>1</v>
      </c>
      <c r="V258" s="69">
        <v>12</v>
      </c>
      <c r="W258" s="69">
        <v>13</v>
      </c>
      <c r="X258" s="69">
        <v>3</v>
      </c>
      <c r="Y258" s="69"/>
      <c r="Z258" s="69">
        <v>1</v>
      </c>
      <c r="AA258" s="69">
        <v>1</v>
      </c>
      <c r="AB258" s="69">
        <v>2</v>
      </c>
      <c r="AC258" s="69"/>
      <c r="AD258" s="69"/>
      <c r="AE258" s="69"/>
      <c r="AF258" s="82" t="str">
        <f t="shared" si="7"/>
        <v>SANTIAGODB</v>
      </c>
    </row>
    <row r="259" spans="1:32" x14ac:dyDescent="0.25">
      <c r="A259" s="140" t="s">
        <v>558</v>
      </c>
      <c r="B259" s="69" t="s">
        <v>344</v>
      </c>
      <c r="C259" s="69">
        <v>6296</v>
      </c>
      <c r="D259" s="69">
        <v>12021</v>
      </c>
      <c r="E259" s="69">
        <v>68565</v>
      </c>
      <c r="F259" s="69">
        <v>92906</v>
      </c>
      <c r="G259" s="69">
        <v>41303</v>
      </c>
      <c r="H259" s="69">
        <v>23614</v>
      </c>
      <c r="I259" s="82">
        <v>12025</v>
      </c>
      <c r="J259" s="69">
        <v>17174</v>
      </c>
      <c r="K259" s="69">
        <v>13865</v>
      </c>
      <c r="L259" s="69">
        <v>14986</v>
      </c>
      <c r="M259" s="69">
        <v>7544</v>
      </c>
      <c r="N259" s="69">
        <v>4704</v>
      </c>
      <c r="O259" s="82" t="str">
        <f t="shared" si="6"/>
        <v>SANTIAGOAG</v>
      </c>
      <c r="R259" s="245" t="s">
        <v>558</v>
      </c>
      <c r="S259" s="87" t="s">
        <v>701</v>
      </c>
      <c r="T259" s="87">
        <v>27308</v>
      </c>
      <c r="U259" s="87">
        <v>53493</v>
      </c>
      <c r="V259" s="87">
        <v>233049</v>
      </c>
      <c r="W259" s="87">
        <v>260393</v>
      </c>
      <c r="X259" s="87">
        <v>113503</v>
      </c>
      <c r="Y259" s="87">
        <v>64960</v>
      </c>
      <c r="Z259" s="87">
        <v>41673</v>
      </c>
      <c r="AA259" s="87">
        <v>50907</v>
      </c>
      <c r="AB259" s="87">
        <v>39161</v>
      </c>
      <c r="AC259" s="87">
        <v>42347</v>
      </c>
      <c r="AD259" s="87">
        <v>23097</v>
      </c>
      <c r="AE259" s="87">
        <v>12955</v>
      </c>
      <c r="AF259" s="87" t="str">
        <f t="shared" si="7"/>
        <v>SANTIAGOTOTAL SANTIAGO</v>
      </c>
    </row>
    <row r="260" spans="1:32" x14ac:dyDescent="0.25">
      <c r="A260" s="140" t="s">
        <v>558</v>
      </c>
      <c r="B260" s="69" t="s">
        <v>348</v>
      </c>
      <c r="C260" s="69">
        <v>1013</v>
      </c>
      <c r="D260" s="69">
        <v>906</v>
      </c>
      <c r="E260" s="69">
        <v>9626</v>
      </c>
      <c r="F260" s="69">
        <v>20421</v>
      </c>
      <c r="G260" s="69">
        <v>9954</v>
      </c>
      <c r="H260" s="69">
        <v>6459</v>
      </c>
      <c r="I260" s="82">
        <v>2263</v>
      </c>
      <c r="J260" s="69">
        <v>6373</v>
      </c>
      <c r="K260" s="69">
        <v>2390</v>
      </c>
      <c r="L260" s="69">
        <v>983</v>
      </c>
      <c r="M260" s="69">
        <v>578</v>
      </c>
      <c r="N260" s="69">
        <v>549</v>
      </c>
      <c r="O260" s="82" t="str">
        <f t="shared" si="6"/>
        <v>SANTIAGOBA</v>
      </c>
      <c r="R260" s="150" t="s">
        <v>559</v>
      </c>
      <c r="S260" s="69" t="s">
        <v>375</v>
      </c>
      <c r="T260" s="69"/>
      <c r="U260" s="69"/>
      <c r="V260" s="69">
        <v>3</v>
      </c>
      <c r="W260" s="69">
        <v>2</v>
      </c>
      <c r="X260" s="69"/>
      <c r="Y260" s="69">
        <v>9</v>
      </c>
      <c r="Z260" s="69">
        <v>1</v>
      </c>
      <c r="AA260" s="69"/>
      <c r="AB260" s="69"/>
      <c r="AC260" s="69"/>
      <c r="AD260" s="69"/>
      <c r="AE260" s="69"/>
      <c r="AF260" s="82" t="str">
        <f t="shared" si="7"/>
        <v>BOGOTADI</v>
      </c>
    </row>
    <row r="261" spans="1:32" x14ac:dyDescent="0.25">
      <c r="A261" s="140" t="s">
        <v>558</v>
      </c>
      <c r="B261" s="69" t="s">
        <v>385</v>
      </c>
      <c r="C261" s="69"/>
      <c r="D261" s="69"/>
      <c r="E261" s="69"/>
      <c r="F261" s="69"/>
      <c r="G261" s="69">
        <v>122</v>
      </c>
      <c r="H261" s="69">
        <v>50</v>
      </c>
      <c r="I261" s="82"/>
      <c r="J261" s="69">
        <v>17</v>
      </c>
      <c r="K261" s="69"/>
      <c r="L261" s="69"/>
      <c r="M261" s="69"/>
      <c r="N261" s="69"/>
      <c r="O261" s="82" t="str">
        <f t="shared" si="6"/>
        <v>SANTIAGOEI</v>
      </c>
      <c r="R261" s="150" t="s">
        <v>559</v>
      </c>
      <c r="S261" s="69" t="s">
        <v>360</v>
      </c>
      <c r="T261" s="69">
        <v>2</v>
      </c>
      <c r="U261" s="69">
        <v>8</v>
      </c>
      <c r="V261" s="69">
        <v>13</v>
      </c>
      <c r="W261" s="69">
        <v>39</v>
      </c>
      <c r="X261" s="69">
        <v>48</v>
      </c>
      <c r="Y261" s="69">
        <v>11</v>
      </c>
      <c r="Z261" s="69">
        <v>12</v>
      </c>
      <c r="AA261" s="69">
        <v>11</v>
      </c>
      <c r="AB261" s="69">
        <v>5</v>
      </c>
      <c r="AC261" s="69">
        <v>3</v>
      </c>
      <c r="AD261" s="69">
        <v>3</v>
      </c>
      <c r="AE261" s="69"/>
      <c r="AF261" s="82" t="str">
        <f t="shared" si="7"/>
        <v>BOGOTACD</v>
      </c>
    </row>
    <row r="262" spans="1:32" x14ac:dyDescent="0.25">
      <c r="A262" s="140" t="s">
        <v>558</v>
      </c>
      <c r="B262" s="69" t="s">
        <v>353</v>
      </c>
      <c r="C262" s="69">
        <v>44</v>
      </c>
      <c r="D262" s="69">
        <v>41</v>
      </c>
      <c r="E262" s="69">
        <v>3709</v>
      </c>
      <c r="F262" s="69">
        <v>7824</v>
      </c>
      <c r="G262" s="69">
        <v>5409</v>
      </c>
      <c r="H262" s="69">
        <v>3706</v>
      </c>
      <c r="I262" s="82">
        <v>1834</v>
      </c>
      <c r="J262" s="69">
        <v>2392</v>
      </c>
      <c r="K262" s="69">
        <v>1483</v>
      </c>
      <c r="L262" s="69">
        <v>686</v>
      </c>
      <c r="M262" s="69">
        <v>205</v>
      </c>
      <c r="N262" s="69">
        <v>125</v>
      </c>
      <c r="O262" s="82" t="str">
        <f t="shared" si="6"/>
        <v>SANTIAGOBG</v>
      </c>
      <c r="R262" s="150" t="s">
        <v>559</v>
      </c>
      <c r="S262" s="69" t="s">
        <v>346</v>
      </c>
      <c r="T262" s="69">
        <v>6</v>
      </c>
      <c r="U262" s="69">
        <v>2</v>
      </c>
      <c r="V262" s="69">
        <v>12</v>
      </c>
      <c r="W262" s="69">
        <v>17</v>
      </c>
      <c r="X262" s="69">
        <v>19</v>
      </c>
      <c r="Y262" s="69">
        <v>18</v>
      </c>
      <c r="Z262" s="69">
        <v>8</v>
      </c>
      <c r="AA262" s="69">
        <v>4</v>
      </c>
      <c r="AB262" s="69">
        <v>8</v>
      </c>
      <c r="AC262" s="69">
        <v>3</v>
      </c>
      <c r="AD262" s="69">
        <v>3</v>
      </c>
      <c r="AE262" s="69">
        <v>1</v>
      </c>
      <c r="AF262" s="82" t="str">
        <f t="shared" si="7"/>
        <v>BOGOTAAI</v>
      </c>
    </row>
    <row r="263" spans="1:32" x14ac:dyDescent="0.25">
      <c r="A263" s="140" t="s">
        <v>558</v>
      </c>
      <c r="B263" s="69" t="s">
        <v>365</v>
      </c>
      <c r="C263" s="69">
        <v>12</v>
      </c>
      <c r="D263" s="69">
        <v>12</v>
      </c>
      <c r="E263" s="69">
        <v>208</v>
      </c>
      <c r="F263" s="69">
        <v>890</v>
      </c>
      <c r="G263" s="69">
        <v>284</v>
      </c>
      <c r="H263" s="69">
        <v>505</v>
      </c>
      <c r="I263" s="82">
        <v>186</v>
      </c>
      <c r="J263" s="69">
        <v>323</v>
      </c>
      <c r="K263" s="69">
        <v>123</v>
      </c>
      <c r="L263" s="69">
        <v>36</v>
      </c>
      <c r="M263" s="69"/>
      <c r="N263" s="69">
        <v>25</v>
      </c>
      <c r="O263" s="82" t="str">
        <f t="shared" si="6"/>
        <v>SANTIAGOCI</v>
      </c>
      <c r="R263" s="150" t="s">
        <v>559</v>
      </c>
      <c r="S263" s="69" t="s">
        <v>345</v>
      </c>
      <c r="T263" s="69">
        <v>112</v>
      </c>
      <c r="U263" s="69">
        <v>140</v>
      </c>
      <c r="V263" s="69">
        <v>737</v>
      </c>
      <c r="W263" s="69">
        <v>1891</v>
      </c>
      <c r="X263" s="69">
        <v>2086</v>
      </c>
      <c r="Y263" s="69">
        <v>1234</v>
      </c>
      <c r="Z263" s="69">
        <v>1458</v>
      </c>
      <c r="AA263" s="69">
        <v>682</v>
      </c>
      <c r="AB263" s="69">
        <v>516</v>
      </c>
      <c r="AC263" s="69">
        <v>347</v>
      </c>
      <c r="AD263" s="69">
        <v>116</v>
      </c>
      <c r="AE263" s="69">
        <v>78</v>
      </c>
      <c r="AF263" s="82" t="str">
        <f t="shared" si="7"/>
        <v>BOGOTAAH</v>
      </c>
    </row>
    <row r="264" spans="1:32" x14ac:dyDescent="0.25">
      <c r="A264" s="140" t="s">
        <v>558</v>
      </c>
      <c r="B264" s="69" t="s">
        <v>366</v>
      </c>
      <c r="C264" s="69">
        <v>167</v>
      </c>
      <c r="D264" s="69">
        <v>160</v>
      </c>
      <c r="E264" s="69">
        <v>429</v>
      </c>
      <c r="F264" s="69">
        <v>939</v>
      </c>
      <c r="G264" s="69">
        <v>408</v>
      </c>
      <c r="H264" s="69">
        <v>152</v>
      </c>
      <c r="I264" s="82">
        <v>140</v>
      </c>
      <c r="J264" s="69">
        <v>146</v>
      </c>
      <c r="K264" s="69">
        <v>56</v>
      </c>
      <c r="L264" s="69">
        <v>48</v>
      </c>
      <c r="M264" s="69">
        <v>38</v>
      </c>
      <c r="N264" s="69">
        <v>24</v>
      </c>
      <c r="O264" s="82" t="str">
        <f t="shared" si="6"/>
        <v>SANTIAGOCJ</v>
      </c>
      <c r="R264" s="150" t="s">
        <v>559</v>
      </c>
      <c r="S264" s="69" t="s">
        <v>339</v>
      </c>
      <c r="T264" s="69">
        <v>910</v>
      </c>
      <c r="U264" s="69">
        <v>1694</v>
      </c>
      <c r="V264" s="69">
        <v>11769</v>
      </c>
      <c r="W264" s="69">
        <v>24184</v>
      </c>
      <c r="X264" s="69">
        <v>20241</v>
      </c>
      <c r="Y264" s="69">
        <v>12409</v>
      </c>
      <c r="Z264" s="69">
        <v>9298</v>
      </c>
      <c r="AA264" s="69">
        <v>6704</v>
      </c>
      <c r="AB264" s="69">
        <v>4096</v>
      </c>
      <c r="AC264" s="69">
        <v>2609</v>
      </c>
      <c r="AD264" s="69">
        <v>822</v>
      </c>
      <c r="AE264" s="69">
        <v>312</v>
      </c>
      <c r="AF264" s="82" t="str">
        <f t="shared" si="7"/>
        <v>BOGOTAAD</v>
      </c>
    </row>
    <row r="265" spans="1:32" x14ac:dyDescent="0.25">
      <c r="A265" s="140" t="s">
        <v>558</v>
      </c>
      <c r="B265" s="69" t="s">
        <v>388</v>
      </c>
      <c r="C265" s="69">
        <v>2</v>
      </c>
      <c r="D265" s="69"/>
      <c r="E265" s="69"/>
      <c r="F265" s="69"/>
      <c r="G265" s="69">
        <v>14</v>
      </c>
      <c r="H265" s="69">
        <v>31</v>
      </c>
      <c r="I265" s="82">
        <v>3</v>
      </c>
      <c r="J265" s="69">
        <v>10</v>
      </c>
      <c r="K265" s="69"/>
      <c r="L265" s="69">
        <v>4</v>
      </c>
      <c r="M265" s="69"/>
      <c r="N265" s="69"/>
      <c r="O265" s="82" t="str">
        <f t="shared" si="6"/>
        <v>SANTIAGOFB</v>
      </c>
      <c r="R265" s="150" t="s">
        <v>559</v>
      </c>
      <c r="S265" s="69" t="s">
        <v>340</v>
      </c>
      <c r="T265" s="69">
        <v>1667</v>
      </c>
      <c r="U265" s="69">
        <v>3218</v>
      </c>
      <c r="V265" s="69">
        <v>19948</v>
      </c>
      <c r="W265" s="69">
        <v>44589</v>
      </c>
      <c r="X265" s="69">
        <v>38662</v>
      </c>
      <c r="Y265" s="69">
        <v>23583</v>
      </c>
      <c r="Z265" s="69">
        <v>19823</v>
      </c>
      <c r="AA265" s="69">
        <v>12751</v>
      </c>
      <c r="AB265" s="69">
        <v>8454</v>
      </c>
      <c r="AC265" s="69">
        <v>4736</v>
      </c>
      <c r="AD265" s="69">
        <v>1513</v>
      </c>
      <c r="AE265" s="69">
        <v>883</v>
      </c>
      <c r="AF265" s="82" t="str">
        <f t="shared" si="7"/>
        <v>BOGOTAAB</v>
      </c>
    </row>
    <row r="266" spans="1:32" x14ac:dyDescent="0.25">
      <c r="A266" s="140" t="s">
        <v>558</v>
      </c>
      <c r="B266" s="69" t="s">
        <v>357</v>
      </c>
      <c r="C266" s="69">
        <v>787</v>
      </c>
      <c r="D266" s="69">
        <v>1018</v>
      </c>
      <c r="E266" s="69">
        <v>4832</v>
      </c>
      <c r="F266" s="69">
        <v>8065</v>
      </c>
      <c r="G266" s="69">
        <v>4358</v>
      </c>
      <c r="H266" s="69">
        <v>3070</v>
      </c>
      <c r="I266" s="82">
        <v>1787</v>
      </c>
      <c r="J266" s="69">
        <v>1524</v>
      </c>
      <c r="K266" s="69">
        <v>1890</v>
      </c>
      <c r="L266" s="69">
        <v>1091</v>
      </c>
      <c r="M266" s="69">
        <v>226</v>
      </c>
      <c r="N266" s="69">
        <v>160</v>
      </c>
      <c r="O266" s="82" t="str">
        <f t="shared" si="6"/>
        <v>SANTIAGOCA</v>
      </c>
      <c r="R266" s="150" t="s">
        <v>559</v>
      </c>
      <c r="S266" s="69" t="s">
        <v>357</v>
      </c>
      <c r="T266" s="69">
        <v>1</v>
      </c>
      <c r="U266" s="69">
        <v>1</v>
      </c>
      <c r="V266" s="69">
        <v>1</v>
      </c>
      <c r="W266" s="69">
        <v>7</v>
      </c>
      <c r="X266" s="69"/>
      <c r="Y266" s="69"/>
      <c r="Z266" s="69"/>
      <c r="AA266" s="69"/>
      <c r="AB266" s="69"/>
      <c r="AC266" s="69"/>
      <c r="AD266" s="69"/>
      <c r="AE266" s="69"/>
      <c r="AF266" s="82" t="str">
        <f t="shared" si="7"/>
        <v>BOGOTACA</v>
      </c>
    </row>
    <row r="267" spans="1:32" x14ac:dyDescent="0.25">
      <c r="A267" s="140" t="s">
        <v>558</v>
      </c>
      <c r="B267" s="69" t="s">
        <v>354</v>
      </c>
      <c r="C267" s="69">
        <v>22</v>
      </c>
      <c r="D267" s="69"/>
      <c r="E267" s="69">
        <v>265</v>
      </c>
      <c r="F267" s="69">
        <v>1313</v>
      </c>
      <c r="G267" s="69">
        <v>1802</v>
      </c>
      <c r="H267" s="69">
        <v>869</v>
      </c>
      <c r="I267" s="82">
        <v>589</v>
      </c>
      <c r="J267" s="69">
        <v>410</v>
      </c>
      <c r="K267" s="69">
        <v>292</v>
      </c>
      <c r="L267" s="69">
        <v>283</v>
      </c>
      <c r="M267" s="69">
        <v>146</v>
      </c>
      <c r="N267" s="69">
        <v>57</v>
      </c>
      <c r="O267" s="82" t="str">
        <f t="shared" si="6"/>
        <v>SANTIAGOBH</v>
      </c>
      <c r="R267" s="150" t="s">
        <v>559</v>
      </c>
      <c r="S267" s="69" t="s">
        <v>372</v>
      </c>
      <c r="T267" s="69">
        <v>8</v>
      </c>
      <c r="U267" s="69">
        <v>12</v>
      </c>
      <c r="V267" s="69">
        <v>96</v>
      </c>
      <c r="W267" s="69">
        <v>203</v>
      </c>
      <c r="X267" s="69">
        <v>172</v>
      </c>
      <c r="Y267" s="69">
        <v>143</v>
      </c>
      <c r="Z267" s="69">
        <v>85</v>
      </c>
      <c r="AA267" s="69">
        <v>66</v>
      </c>
      <c r="AB267" s="69">
        <v>21</v>
      </c>
      <c r="AC267" s="69">
        <v>15</v>
      </c>
      <c r="AD267" s="69">
        <v>4</v>
      </c>
      <c r="AE267" s="69">
        <v>3</v>
      </c>
      <c r="AF267" s="82" t="str">
        <f t="shared" si="7"/>
        <v>BOGOTADF</v>
      </c>
    </row>
    <row r="268" spans="1:32" x14ac:dyDescent="0.25">
      <c r="A268" s="140" t="s">
        <v>558</v>
      </c>
      <c r="B268" s="69" t="s">
        <v>355</v>
      </c>
      <c r="C268" s="69">
        <v>786</v>
      </c>
      <c r="D268" s="69">
        <v>614</v>
      </c>
      <c r="E268" s="69">
        <v>1534</v>
      </c>
      <c r="F268" s="69">
        <v>1332</v>
      </c>
      <c r="G268" s="69">
        <v>267</v>
      </c>
      <c r="H268" s="69">
        <v>106</v>
      </c>
      <c r="I268" s="82">
        <v>109</v>
      </c>
      <c r="J268" s="69">
        <v>173</v>
      </c>
      <c r="K268" s="69">
        <v>154</v>
      </c>
      <c r="L268" s="69">
        <v>108</v>
      </c>
      <c r="M268" s="69">
        <v>91</v>
      </c>
      <c r="N268" s="69">
        <v>51</v>
      </c>
      <c r="O268" s="82" t="str">
        <f t="shared" si="6"/>
        <v>SANTIAGOBI</v>
      </c>
      <c r="R268" s="150" t="s">
        <v>559</v>
      </c>
      <c r="S268" s="69" t="s">
        <v>81</v>
      </c>
      <c r="T268" s="69">
        <v>1966</v>
      </c>
      <c r="U268" s="69">
        <v>3556</v>
      </c>
      <c r="V268" s="69">
        <v>19649</v>
      </c>
      <c r="W268" s="69">
        <v>52927</v>
      </c>
      <c r="X268" s="69">
        <v>62351</v>
      </c>
      <c r="Y268" s="69">
        <v>36616</v>
      </c>
      <c r="Z268" s="69">
        <v>34805</v>
      </c>
      <c r="AA268" s="69">
        <v>16558</v>
      </c>
      <c r="AB268" s="69">
        <v>9039</v>
      </c>
      <c r="AC268" s="69">
        <v>5591</v>
      </c>
      <c r="AD268" s="69">
        <v>2148</v>
      </c>
      <c r="AE268" s="69">
        <v>1226</v>
      </c>
      <c r="AF268" s="82" t="str">
        <f t="shared" si="7"/>
        <v>BOGOTAAA</v>
      </c>
    </row>
    <row r="269" spans="1:32" x14ac:dyDescent="0.25">
      <c r="A269" s="140" t="s">
        <v>558</v>
      </c>
      <c r="B269" s="69" t="s">
        <v>338</v>
      </c>
      <c r="C269" s="69">
        <v>631</v>
      </c>
      <c r="D269" s="69">
        <v>601</v>
      </c>
      <c r="E269" s="69">
        <v>965</v>
      </c>
      <c r="F269" s="69">
        <v>1086</v>
      </c>
      <c r="G269" s="69">
        <v>2112</v>
      </c>
      <c r="H269" s="69">
        <v>6329</v>
      </c>
      <c r="I269" s="82">
        <v>6017</v>
      </c>
      <c r="J269" s="69">
        <v>7008</v>
      </c>
      <c r="K269" s="69">
        <v>5751</v>
      </c>
      <c r="L269" s="69">
        <v>5875</v>
      </c>
      <c r="M269" s="69">
        <v>7035</v>
      </c>
      <c r="N269" s="69">
        <v>6357</v>
      </c>
      <c r="O269" s="82" t="str">
        <f t="shared" si="6"/>
        <v>SANTIAGOBB</v>
      </c>
      <c r="R269" s="150" t="s">
        <v>559</v>
      </c>
      <c r="S269" s="69" t="s">
        <v>350</v>
      </c>
      <c r="T269" s="69">
        <v>37</v>
      </c>
      <c r="U269" s="69">
        <v>53</v>
      </c>
      <c r="V269" s="69">
        <v>490</v>
      </c>
      <c r="W269" s="69">
        <v>1722</v>
      </c>
      <c r="X269" s="69">
        <v>1831</v>
      </c>
      <c r="Y269" s="69">
        <v>677</v>
      </c>
      <c r="Z269" s="69">
        <v>875</v>
      </c>
      <c r="AA269" s="69">
        <v>628</v>
      </c>
      <c r="AB269" s="69">
        <v>789</v>
      </c>
      <c r="AC269" s="69">
        <v>345</v>
      </c>
      <c r="AD269" s="69">
        <v>50</v>
      </c>
      <c r="AE269" s="69">
        <v>10</v>
      </c>
      <c r="AF269" s="82" t="str">
        <f t="shared" si="7"/>
        <v>BOGOTABD</v>
      </c>
    </row>
    <row r="270" spans="1:32" x14ac:dyDescent="0.25">
      <c r="A270" s="140" t="s">
        <v>558</v>
      </c>
      <c r="B270" s="69" t="s">
        <v>81</v>
      </c>
      <c r="C270" s="69">
        <v>20514</v>
      </c>
      <c r="D270" s="69">
        <v>35095</v>
      </c>
      <c r="E270" s="69">
        <v>120651</v>
      </c>
      <c r="F270" s="69">
        <v>205936</v>
      </c>
      <c r="G270" s="69">
        <v>126985</v>
      </c>
      <c r="H270" s="69">
        <v>74929</v>
      </c>
      <c r="I270" s="82">
        <v>61666</v>
      </c>
      <c r="J270" s="69">
        <v>64375</v>
      </c>
      <c r="K270" s="69">
        <v>50007</v>
      </c>
      <c r="L270" s="69">
        <v>43896</v>
      </c>
      <c r="M270" s="69">
        <v>23014</v>
      </c>
      <c r="N270" s="69">
        <v>13556</v>
      </c>
      <c r="O270" s="82" t="str">
        <f t="shared" si="6"/>
        <v>SANTIAGOAA</v>
      </c>
      <c r="R270" s="150" t="s">
        <v>559</v>
      </c>
      <c r="S270" s="69" t="s">
        <v>341</v>
      </c>
      <c r="T270" s="69">
        <v>2743</v>
      </c>
      <c r="U270" s="69">
        <v>18238</v>
      </c>
      <c r="V270" s="69">
        <v>75262</v>
      </c>
      <c r="W270" s="69">
        <v>129639</v>
      </c>
      <c r="X270" s="69">
        <v>71566</v>
      </c>
      <c r="Y270" s="69">
        <v>38830</v>
      </c>
      <c r="Z270" s="69">
        <v>27303</v>
      </c>
      <c r="AA270" s="69">
        <v>5649</v>
      </c>
      <c r="AB270" s="69">
        <v>1670</v>
      </c>
      <c r="AC270" s="69">
        <v>1025</v>
      </c>
      <c r="AD270" s="69">
        <v>331</v>
      </c>
      <c r="AE270" s="69">
        <v>233</v>
      </c>
      <c r="AF270" s="82" t="str">
        <f t="shared" si="7"/>
        <v>BOGOTAAC</v>
      </c>
    </row>
    <row r="271" spans="1:32" x14ac:dyDescent="0.25">
      <c r="A271" s="140" t="s">
        <v>558</v>
      </c>
      <c r="B271" s="69" t="s">
        <v>350</v>
      </c>
      <c r="C271" s="69">
        <v>63</v>
      </c>
      <c r="D271" s="69">
        <v>38</v>
      </c>
      <c r="E271" s="69">
        <v>1351</v>
      </c>
      <c r="F271" s="69">
        <v>1720</v>
      </c>
      <c r="G271" s="69">
        <v>1547</v>
      </c>
      <c r="H271" s="69">
        <v>877</v>
      </c>
      <c r="I271" s="82">
        <v>1211</v>
      </c>
      <c r="J271" s="69">
        <v>1180</v>
      </c>
      <c r="K271" s="69">
        <v>1533</v>
      </c>
      <c r="L271" s="69">
        <v>719</v>
      </c>
      <c r="M271" s="69">
        <v>145</v>
      </c>
      <c r="N271" s="69">
        <v>27</v>
      </c>
      <c r="O271" s="82" t="str">
        <f t="shared" si="6"/>
        <v>SANTIAGOBD</v>
      </c>
      <c r="R271" s="150" t="s">
        <v>559</v>
      </c>
      <c r="S271" s="69" t="s">
        <v>364</v>
      </c>
      <c r="T271" s="69">
        <v>38</v>
      </c>
      <c r="U271" s="69">
        <v>43</v>
      </c>
      <c r="V271" s="69">
        <v>643</v>
      </c>
      <c r="W271" s="69">
        <v>1604</v>
      </c>
      <c r="X271" s="69">
        <v>918</v>
      </c>
      <c r="Y271" s="69">
        <v>950</v>
      </c>
      <c r="Z271" s="69">
        <v>447</v>
      </c>
      <c r="AA271" s="69">
        <v>638</v>
      </c>
      <c r="AB271" s="69">
        <v>392</v>
      </c>
      <c r="AC271" s="69">
        <v>21</v>
      </c>
      <c r="AD271" s="69">
        <v>7</v>
      </c>
      <c r="AE271" s="69"/>
      <c r="AF271" s="82" t="str">
        <f t="shared" si="7"/>
        <v>BOGOTACH</v>
      </c>
    </row>
    <row r="272" spans="1:32" x14ac:dyDescent="0.25">
      <c r="A272" s="140" t="s">
        <v>558</v>
      </c>
      <c r="B272" s="69" t="s">
        <v>341</v>
      </c>
      <c r="C272" s="69">
        <v>76056</v>
      </c>
      <c r="D272" s="69">
        <v>140896</v>
      </c>
      <c r="E272" s="69">
        <v>789084</v>
      </c>
      <c r="F272" s="69">
        <v>940510</v>
      </c>
      <c r="G272" s="69">
        <v>431497</v>
      </c>
      <c r="H272" s="69">
        <v>249060</v>
      </c>
      <c r="I272" s="82">
        <v>127041</v>
      </c>
      <c r="J272" s="69">
        <v>212262</v>
      </c>
      <c r="K272" s="69">
        <v>120587</v>
      </c>
      <c r="L272" s="69">
        <v>118633</v>
      </c>
      <c r="M272" s="69">
        <v>56581</v>
      </c>
      <c r="N272" s="69">
        <v>28033</v>
      </c>
      <c r="O272" s="82" t="str">
        <f t="shared" si="6"/>
        <v>SANTIAGOAC</v>
      </c>
      <c r="R272" s="150" t="s">
        <v>559</v>
      </c>
      <c r="S272" s="69" t="s">
        <v>342</v>
      </c>
      <c r="T272" s="69">
        <v>14</v>
      </c>
      <c r="U272" s="69">
        <v>115</v>
      </c>
      <c r="V272" s="69">
        <v>224</v>
      </c>
      <c r="W272" s="69">
        <v>6726</v>
      </c>
      <c r="X272" s="69">
        <v>4463</v>
      </c>
      <c r="Y272" s="69">
        <v>2055</v>
      </c>
      <c r="Z272" s="69">
        <v>975</v>
      </c>
      <c r="AA272" s="69">
        <v>430</v>
      </c>
      <c r="AB272" s="69">
        <v>341</v>
      </c>
      <c r="AC272" s="69">
        <v>353</v>
      </c>
      <c r="AD272" s="69">
        <v>144</v>
      </c>
      <c r="AE272" s="69">
        <v>104</v>
      </c>
      <c r="AF272" s="82" t="str">
        <f t="shared" si="7"/>
        <v>BOGOTAAE</v>
      </c>
    </row>
    <row r="273" spans="1:32" x14ac:dyDescent="0.25">
      <c r="A273" s="140" t="s">
        <v>558</v>
      </c>
      <c r="B273" s="69" t="s">
        <v>364</v>
      </c>
      <c r="C273" s="69"/>
      <c r="D273" s="69">
        <v>24</v>
      </c>
      <c r="E273" s="69">
        <v>247</v>
      </c>
      <c r="F273" s="69">
        <v>1162</v>
      </c>
      <c r="G273" s="69">
        <v>806</v>
      </c>
      <c r="H273" s="69">
        <v>619</v>
      </c>
      <c r="I273" s="82">
        <v>495</v>
      </c>
      <c r="J273" s="69">
        <v>348</v>
      </c>
      <c r="K273" s="69">
        <v>260</v>
      </c>
      <c r="L273" s="69">
        <v>5</v>
      </c>
      <c r="M273" s="69"/>
      <c r="N273" s="69"/>
      <c r="O273" s="82" t="str">
        <f t="shared" si="6"/>
        <v>SANTIAGOCH</v>
      </c>
      <c r="R273" s="150" t="s">
        <v>559</v>
      </c>
      <c r="S273" s="69" t="s">
        <v>356</v>
      </c>
      <c r="T273" s="69"/>
      <c r="U273" s="69"/>
      <c r="V273" s="69"/>
      <c r="W273" s="69"/>
      <c r="X273" s="69">
        <v>67</v>
      </c>
      <c r="Y273" s="69">
        <v>26</v>
      </c>
      <c r="Z273" s="69">
        <v>27</v>
      </c>
      <c r="AA273" s="69">
        <v>15</v>
      </c>
      <c r="AB273" s="69">
        <v>1</v>
      </c>
      <c r="AC273" s="69">
        <v>1</v>
      </c>
      <c r="AD273" s="69"/>
      <c r="AE273" s="69">
        <v>1</v>
      </c>
      <c r="AF273" s="82" t="str">
        <f t="shared" si="7"/>
        <v>BOGOTABJ</v>
      </c>
    </row>
    <row r="274" spans="1:32" x14ac:dyDescent="0.25">
      <c r="A274" s="140" t="s">
        <v>558</v>
      </c>
      <c r="B274" s="69" t="s">
        <v>342</v>
      </c>
      <c r="C274" s="69">
        <v>1950</v>
      </c>
      <c r="D274" s="69">
        <v>2730</v>
      </c>
      <c r="E274" s="69">
        <v>22197</v>
      </c>
      <c r="F274" s="69">
        <v>24764</v>
      </c>
      <c r="G274" s="69">
        <v>11400</v>
      </c>
      <c r="H274" s="69">
        <v>8618</v>
      </c>
      <c r="I274" s="82">
        <v>6287</v>
      </c>
      <c r="J274" s="69">
        <v>15245</v>
      </c>
      <c r="K274" s="69">
        <v>7982</v>
      </c>
      <c r="L274" s="69">
        <v>4833</v>
      </c>
      <c r="M274" s="69">
        <v>2455</v>
      </c>
      <c r="N274" s="69">
        <v>2305</v>
      </c>
      <c r="O274" s="82" t="str">
        <f t="shared" si="6"/>
        <v>SANTIAGOAE</v>
      </c>
      <c r="R274" s="150" t="s">
        <v>559</v>
      </c>
      <c r="S274" s="69" t="s">
        <v>368</v>
      </c>
      <c r="T274" s="69"/>
      <c r="U274" s="69"/>
      <c r="V274" s="69">
        <v>5</v>
      </c>
      <c r="W274" s="69">
        <v>14</v>
      </c>
      <c r="X274" s="69">
        <v>5</v>
      </c>
      <c r="Y274" s="69">
        <v>4</v>
      </c>
      <c r="Z274" s="69">
        <v>7</v>
      </c>
      <c r="AA274" s="69">
        <v>5</v>
      </c>
      <c r="AB274" s="69"/>
      <c r="AC274" s="69">
        <v>1</v>
      </c>
      <c r="AD274" s="69"/>
      <c r="AE274" s="69"/>
      <c r="AF274" s="82" t="str">
        <f t="shared" si="7"/>
        <v>BOGOTADB</v>
      </c>
    </row>
    <row r="275" spans="1:32" x14ac:dyDescent="0.25">
      <c r="A275" s="140" t="s">
        <v>558</v>
      </c>
      <c r="B275" s="69" t="s">
        <v>352</v>
      </c>
      <c r="C275" s="69">
        <v>411</v>
      </c>
      <c r="D275" s="69">
        <v>511</v>
      </c>
      <c r="E275" s="69">
        <v>7007</v>
      </c>
      <c r="F275" s="69">
        <v>10132</v>
      </c>
      <c r="G275" s="69">
        <v>3659</v>
      </c>
      <c r="H275" s="69">
        <v>2024</v>
      </c>
      <c r="I275" s="82">
        <v>1203</v>
      </c>
      <c r="J275" s="69">
        <v>1265</v>
      </c>
      <c r="K275" s="69">
        <v>1279</v>
      </c>
      <c r="L275" s="69">
        <v>1002</v>
      </c>
      <c r="M275" s="69">
        <v>532</v>
      </c>
      <c r="N275" s="69">
        <v>153</v>
      </c>
      <c r="O275" s="82" t="str">
        <f t="shared" si="6"/>
        <v>SANTIAGOBF</v>
      </c>
      <c r="R275" s="150" t="s">
        <v>559</v>
      </c>
      <c r="S275" s="69" t="s">
        <v>361</v>
      </c>
      <c r="T275" s="69"/>
      <c r="U275" s="69"/>
      <c r="V275" s="69"/>
      <c r="W275" s="69">
        <v>1</v>
      </c>
      <c r="X275" s="69"/>
      <c r="Y275" s="69"/>
      <c r="Z275" s="69"/>
      <c r="AA275" s="69"/>
      <c r="AB275" s="69"/>
      <c r="AC275" s="69"/>
      <c r="AD275" s="69"/>
      <c r="AE275" s="69"/>
      <c r="AF275" s="82" t="str">
        <f t="shared" si="7"/>
        <v>BOGOTACE</v>
      </c>
    </row>
    <row r="276" spans="1:32" x14ac:dyDescent="0.25">
      <c r="A276" s="140" t="s">
        <v>558</v>
      </c>
      <c r="B276" s="69" t="s">
        <v>394</v>
      </c>
      <c r="C276" s="69">
        <v>198</v>
      </c>
      <c r="D276" s="69">
        <v>372</v>
      </c>
      <c r="E276" s="69"/>
      <c r="F276" s="69"/>
      <c r="G276" s="69"/>
      <c r="H276" s="69"/>
      <c r="I276" s="82"/>
      <c r="J276" s="69"/>
      <c r="K276" s="69"/>
      <c r="L276" s="69"/>
      <c r="M276" s="69"/>
      <c r="N276" s="69"/>
      <c r="O276" s="82" t="str">
        <f t="shared" si="6"/>
        <v>SANTIAGOFI</v>
      </c>
      <c r="R276" s="245" t="s">
        <v>559</v>
      </c>
      <c r="S276" s="87" t="s">
        <v>702</v>
      </c>
      <c r="T276" s="87">
        <v>7504</v>
      </c>
      <c r="U276" s="87">
        <v>27080</v>
      </c>
      <c r="V276" s="87">
        <v>128852</v>
      </c>
      <c r="W276" s="87">
        <v>263565</v>
      </c>
      <c r="X276" s="87">
        <v>202429</v>
      </c>
      <c r="Y276" s="87">
        <v>116565</v>
      </c>
      <c r="Z276" s="87">
        <v>95124</v>
      </c>
      <c r="AA276" s="87">
        <v>44141</v>
      </c>
      <c r="AB276" s="87">
        <v>25332</v>
      </c>
      <c r="AC276" s="87">
        <v>15050</v>
      </c>
      <c r="AD276" s="87">
        <v>5141</v>
      </c>
      <c r="AE276" s="87">
        <v>2851</v>
      </c>
      <c r="AF276" s="87" t="str">
        <f t="shared" si="7"/>
        <v>BOGOTATOTAL BOGOTA</v>
      </c>
    </row>
    <row r="277" spans="1:32" x14ac:dyDescent="0.25">
      <c r="A277" s="140" t="s">
        <v>558</v>
      </c>
      <c r="B277" s="69" t="s">
        <v>368</v>
      </c>
      <c r="C277" s="69">
        <v>19</v>
      </c>
      <c r="D277" s="69">
        <v>11</v>
      </c>
      <c r="E277" s="69">
        <v>121</v>
      </c>
      <c r="F277" s="69">
        <v>142</v>
      </c>
      <c r="G277" s="69">
        <v>33</v>
      </c>
      <c r="H277" s="69"/>
      <c r="I277" s="82">
        <v>14</v>
      </c>
      <c r="J277" s="69">
        <v>11</v>
      </c>
      <c r="K277" s="69">
        <v>11</v>
      </c>
      <c r="L277" s="69"/>
      <c r="M277" s="69"/>
      <c r="N277" s="69"/>
      <c r="O277" s="82" t="str">
        <f t="shared" si="6"/>
        <v>SANTIAGODB</v>
      </c>
      <c r="R277" s="150" t="s">
        <v>558</v>
      </c>
      <c r="S277" s="69" t="s">
        <v>375</v>
      </c>
      <c r="T277" s="69"/>
      <c r="U277" s="69"/>
      <c r="V277" s="69"/>
      <c r="W277" s="69">
        <v>3</v>
      </c>
      <c r="X277" s="69">
        <v>2</v>
      </c>
      <c r="Y277" s="69"/>
      <c r="Z277" s="69">
        <v>1</v>
      </c>
      <c r="AA277" s="69"/>
      <c r="AB277" s="69"/>
      <c r="AC277" s="69"/>
      <c r="AD277" s="69"/>
      <c r="AE277" s="69"/>
      <c r="AF277" s="82" t="str">
        <f t="shared" si="7"/>
        <v>SANTIAGODI</v>
      </c>
    </row>
    <row r="278" spans="1:32" x14ac:dyDescent="0.25">
      <c r="A278" s="242" t="s">
        <v>558</v>
      </c>
      <c r="B278" s="87" t="s">
        <v>701</v>
      </c>
      <c r="C278" s="87">
        <v>263284</v>
      </c>
      <c r="D278" s="87">
        <v>462610</v>
      </c>
      <c r="E278" s="87">
        <v>2113330</v>
      </c>
      <c r="F278" s="87">
        <v>2444613</v>
      </c>
      <c r="G278" s="87">
        <v>1130766</v>
      </c>
      <c r="H278" s="87">
        <v>665787</v>
      </c>
      <c r="I278" s="87">
        <v>389111</v>
      </c>
      <c r="J278" s="87">
        <v>562031</v>
      </c>
      <c r="K278" s="87">
        <v>402886</v>
      </c>
      <c r="L278" s="87">
        <v>409843</v>
      </c>
      <c r="M278" s="87">
        <v>219566</v>
      </c>
      <c r="N278" s="87">
        <v>121836</v>
      </c>
      <c r="O278" s="87" t="str">
        <f t="shared" si="6"/>
        <v>SANTIAGOTOTAL SANTIAGO</v>
      </c>
      <c r="R278" s="150" t="s">
        <v>558</v>
      </c>
      <c r="S278" s="69" t="s">
        <v>379</v>
      </c>
      <c r="T278" s="69"/>
      <c r="U278" s="69"/>
      <c r="V278" s="69"/>
      <c r="W278" s="69">
        <v>1</v>
      </c>
      <c r="X278" s="69">
        <v>1</v>
      </c>
      <c r="Y278" s="69"/>
      <c r="Z278" s="69"/>
      <c r="AA278" s="69"/>
      <c r="AB278" s="69"/>
      <c r="AC278" s="69"/>
      <c r="AD278" s="69"/>
      <c r="AE278" s="69"/>
      <c r="AF278" s="82" t="str">
        <f t="shared" si="7"/>
        <v>SANTIAGOEC</v>
      </c>
    </row>
    <row r="279" spans="1:32" x14ac:dyDescent="0.25">
      <c r="A279" s="140" t="s">
        <v>559</v>
      </c>
      <c r="B279" s="69" t="s">
        <v>375</v>
      </c>
      <c r="C279" s="69"/>
      <c r="D279" s="69"/>
      <c r="E279" s="69">
        <v>14</v>
      </c>
      <c r="F279" s="69">
        <v>8</v>
      </c>
      <c r="G279" s="69"/>
      <c r="H279" s="69">
        <v>76</v>
      </c>
      <c r="I279" s="82">
        <v>8</v>
      </c>
      <c r="J279" s="69"/>
      <c r="K279" s="69"/>
      <c r="L279" s="69"/>
      <c r="M279" s="69"/>
      <c r="N279" s="69"/>
      <c r="O279" s="82" t="str">
        <f t="shared" si="6"/>
        <v>BOGOTADI</v>
      </c>
      <c r="R279" s="150" t="s">
        <v>558</v>
      </c>
      <c r="S279" s="69" t="s">
        <v>360</v>
      </c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>
        <v>2</v>
      </c>
      <c r="AF279" s="82" t="str">
        <f t="shared" si="7"/>
        <v>SANTIAGOCD</v>
      </c>
    </row>
    <row r="280" spans="1:32" x14ac:dyDescent="0.25">
      <c r="A280" s="140" t="s">
        <v>559</v>
      </c>
      <c r="B280" s="69" t="s">
        <v>360</v>
      </c>
      <c r="C280" s="69">
        <v>29</v>
      </c>
      <c r="D280" s="69">
        <v>113</v>
      </c>
      <c r="E280" s="69">
        <v>179</v>
      </c>
      <c r="F280" s="69">
        <v>527</v>
      </c>
      <c r="G280" s="69">
        <v>579</v>
      </c>
      <c r="H280" s="69">
        <v>104</v>
      </c>
      <c r="I280" s="82">
        <v>131</v>
      </c>
      <c r="J280" s="69">
        <v>131</v>
      </c>
      <c r="K280" s="69">
        <v>42</v>
      </c>
      <c r="L280" s="69">
        <v>28</v>
      </c>
      <c r="M280" s="69">
        <v>26</v>
      </c>
      <c r="N280" s="69"/>
      <c r="O280" s="82" t="str">
        <f t="shared" si="6"/>
        <v>BOGOTACD</v>
      </c>
      <c r="R280" s="150" t="s">
        <v>558</v>
      </c>
      <c r="S280" s="69" t="s">
        <v>371</v>
      </c>
      <c r="T280" s="69">
        <v>10</v>
      </c>
      <c r="U280" s="69">
        <v>8</v>
      </c>
      <c r="V280" s="69">
        <v>9</v>
      </c>
      <c r="W280" s="69">
        <v>13</v>
      </c>
      <c r="X280" s="69">
        <v>11</v>
      </c>
      <c r="Y280" s="69">
        <v>6</v>
      </c>
      <c r="Z280" s="69">
        <v>5</v>
      </c>
      <c r="AA280" s="69">
        <v>5</v>
      </c>
      <c r="AB280" s="69">
        <v>4</v>
      </c>
      <c r="AC280" s="69">
        <v>2</v>
      </c>
      <c r="AD280" s="69">
        <v>3</v>
      </c>
      <c r="AE280" s="69">
        <v>1</v>
      </c>
      <c r="AF280" s="82" t="str">
        <f t="shared" si="7"/>
        <v>SANTIAGODE</v>
      </c>
    </row>
    <row r="281" spans="1:32" x14ac:dyDescent="0.25">
      <c r="A281" s="140" t="s">
        <v>559</v>
      </c>
      <c r="B281" s="69" t="s">
        <v>346</v>
      </c>
      <c r="C281" s="69">
        <v>20</v>
      </c>
      <c r="D281" s="69">
        <v>11</v>
      </c>
      <c r="E281" s="69">
        <v>56</v>
      </c>
      <c r="F281" s="69">
        <v>91</v>
      </c>
      <c r="G281" s="69">
        <v>118</v>
      </c>
      <c r="H281" s="69">
        <v>109</v>
      </c>
      <c r="I281" s="82">
        <v>49</v>
      </c>
      <c r="J281" s="69">
        <v>19</v>
      </c>
      <c r="K281" s="69">
        <v>43</v>
      </c>
      <c r="L281" s="69">
        <v>16</v>
      </c>
      <c r="M281" s="69">
        <v>19</v>
      </c>
      <c r="N281" s="69">
        <v>4</v>
      </c>
      <c r="O281" s="82" t="str">
        <f t="shared" si="6"/>
        <v>BOGOTAAI</v>
      </c>
      <c r="R281" s="150" t="s">
        <v>558</v>
      </c>
      <c r="S281" s="69" t="s">
        <v>346</v>
      </c>
      <c r="T281" s="69">
        <v>2274</v>
      </c>
      <c r="U281" s="69">
        <v>320</v>
      </c>
      <c r="V281" s="69">
        <v>352</v>
      </c>
      <c r="W281" s="69">
        <v>400</v>
      </c>
      <c r="X281" s="69">
        <v>477</v>
      </c>
      <c r="Y281" s="69">
        <v>223</v>
      </c>
      <c r="Z281" s="69">
        <v>211</v>
      </c>
      <c r="AA281" s="69">
        <v>226</v>
      </c>
      <c r="AB281" s="69">
        <v>169</v>
      </c>
      <c r="AC281" s="69">
        <v>132</v>
      </c>
      <c r="AD281" s="69">
        <v>133</v>
      </c>
      <c r="AE281" s="69">
        <v>91</v>
      </c>
      <c r="AF281" s="82" t="str">
        <f t="shared" si="7"/>
        <v>SANTIAGOAI</v>
      </c>
    </row>
    <row r="282" spans="1:32" x14ac:dyDescent="0.25">
      <c r="A282" s="140" t="s">
        <v>559</v>
      </c>
      <c r="B282" s="69" t="s">
        <v>345</v>
      </c>
      <c r="C282" s="69">
        <v>845</v>
      </c>
      <c r="D282" s="69">
        <v>1138</v>
      </c>
      <c r="E282" s="69">
        <v>6174</v>
      </c>
      <c r="F282" s="69">
        <v>16269</v>
      </c>
      <c r="G282" s="69">
        <v>17148</v>
      </c>
      <c r="H282" s="69">
        <v>10474</v>
      </c>
      <c r="I282" s="82">
        <v>12185</v>
      </c>
      <c r="J282" s="69">
        <v>5818</v>
      </c>
      <c r="K282" s="69">
        <v>4461</v>
      </c>
      <c r="L282" s="69">
        <v>2981</v>
      </c>
      <c r="M282" s="69">
        <v>936</v>
      </c>
      <c r="N282" s="69">
        <v>628</v>
      </c>
      <c r="O282" s="82" t="str">
        <f t="shared" si="6"/>
        <v>BOGOTAAH</v>
      </c>
      <c r="R282" s="150" t="s">
        <v>558</v>
      </c>
      <c r="S282" s="69" t="s">
        <v>345</v>
      </c>
      <c r="T282" s="69">
        <v>336</v>
      </c>
      <c r="U282" s="69">
        <v>277</v>
      </c>
      <c r="V282" s="69">
        <v>345</v>
      </c>
      <c r="W282" s="69">
        <v>511</v>
      </c>
      <c r="X282" s="69">
        <v>567</v>
      </c>
      <c r="Y282" s="69">
        <v>431</v>
      </c>
      <c r="Z282" s="69">
        <v>524</v>
      </c>
      <c r="AA282" s="69">
        <v>394</v>
      </c>
      <c r="AB282" s="69">
        <v>231</v>
      </c>
      <c r="AC282" s="69">
        <v>278</v>
      </c>
      <c r="AD282" s="69">
        <v>205</v>
      </c>
      <c r="AE282" s="69">
        <v>161</v>
      </c>
      <c r="AF282" s="82" t="str">
        <f t="shared" si="7"/>
        <v>SANTIAGOAH</v>
      </c>
    </row>
    <row r="283" spans="1:32" x14ac:dyDescent="0.25">
      <c r="A283" s="140" t="s">
        <v>559</v>
      </c>
      <c r="B283" s="69" t="s">
        <v>339</v>
      </c>
      <c r="C283" s="69">
        <v>8239</v>
      </c>
      <c r="D283" s="69">
        <v>16367</v>
      </c>
      <c r="E283" s="69">
        <v>117956</v>
      </c>
      <c r="F283" s="69">
        <v>227287</v>
      </c>
      <c r="G283" s="69">
        <v>172690</v>
      </c>
      <c r="H283" s="69">
        <v>105323</v>
      </c>
      <c r="I283" s="82">
        <v>79487</v>
      </c>
      <c r="J283" s="69">
        <v>60891</v>
      </c>
      <c r="K283" s="69">
        <v>37227</v>
      </c>
      <c r="L283" s="69">
        <v>23750</v>
      </c>
      <c r="M283" s="69">
        <v>7301</v>
      </c>
      <c r="N283" s="69">
        <v>2541</v>
      </c>
      <c r="O283" s="82" t="str">
        <f t="shared" si="6"/>
        <v>BOGOTAAD</v>
      </c>
      <c r="R283" s="150" t="s">
        <v>558</v>
      </c>
      <c r="S283" s="69" t="s">
        <v>339</v>
      </c>
      <c r="T283" s="69">
        <v>316</v>
      </c>
      <c r="U283" s="69">
        <v>397</v>
      </c>
      <c r="V283" s="69">
        <v>1741</v>
      </c>
      <c r="W283" s="69">
        <v>3608</v>
      </c>
      <c r="X283" s="69">
        <v>4291</v>
      </c>
      <c r="Y283" s="69">
        <v>2766</v>
      </c>
      <c r="Z283" s="69">
        <v>2682</v>
      </c>
      <c r="AA283" s="69">
        <v>1642</v>
      </c>
      <c r="AB283" s="69">
        <v>816</v>
      </c>
      <c r="AC283" s="69">
        <v>667</v>
      </c>
      <c r="AD283" s="69">
        <v>372</v>
      </c>
      <c r="AE283" s="69">
        <v>291</v>
      </c>
      <c r="AF283" s="82" t="str">
        <f t="shared" si="7"/>
        <v>SANTIAGOAD</v>
      </c>
    </row>
    <row r="284" spans="1:32" x14ac:dyDescent="0.25">
      <c r="A284" s="140" t="s">
        <v>559</v>
      </c>
      <c r="B284" s="69" t="s">
        <v>340</v>
      </c>
      <c r="C284" s="69">
        <v>12289</v>
      </c>
      <c r="D284" s="69">
        <v>22534</v>
      </c>
      <c r="E284" s="69">
        <v>155634</v>
      </c>
      <c r="F284" s="69">
        <v>334125</v>
      </c>
      <c r="G284" s="69">
        <v>279491</v>
      </c>
      <c r="H284" s="69">
        <v>169060</v>
      </c>
      <c r="I284" s="82">
        <v>143817</v>
      </c>
      <c r="J284" s="69">
        <v>96259</v>
      </c>
      <c r="K284" s="69">
        <v>66470</v>
      </c>
      <c r="L284" s="69">
        <v>37538</v>
      </c>
      <c r="M284" s="69">
        <v>12119</v>
      </c>
      <c r="N284" s="69">
        <v>6337</v>
      </c>
      <c r="O284" s="82" t="str">
        <f t="shared" si="6"/>
        <v>BOGOTAAB</v>
      </c>
      <c r="R284" s="150" t="s">
        <v>558</v>
      </c>
      <c r="S284" s="69" t="s">
        <v>340</v>
      </c>
      <c r="T284" s="69">
        <v>80</v>
      </c>
      <c r="U284" s="69">
        <v>131</v>
      </c>
      <c r="V284" s="69">
        <v>154</v>
      </c>
      <c r="W284" s="69">
        <v>129</v>
      </c>
      <c r="X284" s="69">
        <v>150</v>
      </c>
      <c r="Y284" s="69">
        <v>86</v>
      </c>
      <c r="Z284" s="69">
        <v>101</v>
      </c>
      <c r="AA284" s="69">
        <v>90</v>
      </c>
      <c r="AB284" s="69">
        <v>71</v>
      </c>
      <c r="AC284" s="69">
        <v>82</v>
      </c>
      <c r="AD284" s="69">
        <v>59</v>
      </c>
      <c r="AE284" s="69">
        <v>73</v>
      </c>
      <c r="AF284" s="82" t="str">
        <f t="shared" si="7"/>
        <v>SANTIAGOAB</v>
      </c>
    </row>
    <row r="285" spans="1:32" x14ac:dyDescent="0.25">
      <c r="A285" s="140" t="s">
        <v>559</v>
      </c>
      <c r="B285" s="69" t="s">
        <v>357</v>
      </c>
      <c r="C285" s="69">
        <v>3</v>
      </c>
      <c r="D285" s="69">
        <v>3</v>
      </c>
      <c r="E285" s="69">
        <v>3</v>
      </c>
      <c r="F285" s="69">
        <v>47</v>
      </c>
      <c r="G285" s="69"/>
      <c r="H285" s="69"/>
      <c r="I285" s="82"/>
      <c r="J285" s="69"/>
      <c r="K285" s="69"/>
      <c r="L285" s="69"/>
      <c r="M285" s="69"/>
      <c r="N285" s="69"/>
      <c r="O285" s="82" t="str">
        <f t="shared" si="6"/>
        <v>BOGOTACA</v>
      </c>
      <c r="R285" s="150" t="s">
        <v>558</v>
      </c>
      <c r="S285" s="69" t="s">
        <v>373</v>
      </c>
      <c r="T285" s="69">
        <v>2</v>
      </c>
      <c r="U285" s="69">
        <v>1</v>
      </c>
      <c r="V285" s="69">
        <v>4</v>
      </c>
      <c r="W285" s="69"/>
      <c r="X285" s="69">
        <v>5</v>
      </c>
      <c r="Y285" s="69">
        <v>1</v>
      </c>
      <c r="Z285" s="69">
        <v>4</v>
      </c>
      <c r="AA285" s="69">
        <v>1</v>
      </c>
      <c r="AB285" s="69">
        <v>3</v>
      </c>
      <c r="AC285" s="69">
        <v>11</v>
      </c>
      <c r="AD285" s="69">
        <v>4</v>
      </c>
      <c r="AE285" s="69">
        <v>2</v>
      </c>
      <c r="AF285" s="82" t="str">
        <f t="shared" si="7"/>
        <v>SANTIAGODG</v>
      </c>
    </row>
    <row r="286" spans="1:32" x14ac:dyDescent="0.25">
      <c r="A286" s="140" t="s">
        <v>559</v>
      </c>
      <c r="B286" s="69" t="s">
        <v>372</v>
      </c>
      <c r="C286" s="69">
        <v>45</v>
      </c>
      <c r="D286" s="69">
        <v>69</v>
      </c>
      <c r="E286" s="69">
        <v>547</v>
      </c>
      <c r="F286" s="69">
        <v>1155</v>
      </c>
      <c r="G286" s="69">
        <v>977</v>
      </c>
      <c r="H286" s="69">
        <v>811</v>
      </c>
      <c r="I286" s="82">
        <v>478</v>
      </c>
      <c r="J286" s="69">
        <v>376</v>
      </c>
      <c r="K286" s="69">
        <v>119</v>
      </c>
      <c r="L286" s="69">
        <v>88</v>
      </c>
      <c r="M286" s="69">
        <v>24</v>
      </c>
      <c r="N286" s="69">
        <v>16</v>
      </c>
      <c r="O286" s="82" t="str">
        <f t="shared" si="6"/>
        <v>BOGOTADF</v>
      </c>
      <c r="R286" s="150" t="s">
        <v>558</v>
      </c>
      <c r="S286" s="69" t="s">
        <v>344</v>
      </c>
      <c r="T286" s="69">
        <v>62</v>
      </c>
      <c r="U286" s="69">
        <v>40</v>
      </c>
      <c r="V286" s="69">
        <v>58</v>
      </c>
      <c r="W286" s="69">
        <v>50</v>
      </c>
      <c r="X286" s="69">
        <v>43</v>
      </c>
      <c r="Y286" s="69">
        <v>48</v>
      </c>
      <c r="Z286" s="69">
        <v>28</v>
      </c>
      <c r="AA286" s="69">
        <v>36</v>
      </c>
      <c r="AB286" s="69">
        <v>28</v>
      </c>
      <c r="AC286" s="69">
        <v>33</v>
      </c>
      <c r="AD286" s="69">
        <v>29</v>
      </c>
      <c r="AE286" s="69">
        <v>22</v>
      </c>
      <c r="AF286" s="82" t="str">
        <f t="shared" si="7"/>
        <v>SANTIAGOAG</v>
      </c>
    </row>
    <row r="287" spans="1:32" x14ac:dyDescent="0.25">
      <c r="A287" s="140" t="s">
        <v>559</v>
      </c>
      <c r="B287" s="69" t="s">
        <v>81</v>
      </c>
      <c r="C287" s="69">
        <v>11991</v>
      </c>
      <c r="D287" s="69">
        <v>24223</v>
      </c>
      <c r="E287" s="69">
        <v>142055</v>
      </c>
      <c r="F287" s="69">
        <v>375723</v>
      </c>
      <c r="G287" s="69">
        <v>432709</v>
      </c>
      <c r="H287" s="69">
        <v>246255</v>
      </c>
      <c r="I287" s="82">
        <v>219909</v>
      </c>
      <c r="J287" s="69">
        <v>112658</v>
      </c>
      <c r="K287" s="69">
        <v>64180</v>
      </c>
      <c r="L287" s="69">
        <v>39922</v>
      </c>
      <c r="M287" s="69">
        <v>14878</v>
      </c>
      <c r="N287" s="69">
        <v>7544</v>
      </c>
      <c r="O287" s="82" t="str">
        <f t="shared" si="6"/>
        <v>BOGOTAAA</v>
      </c>
      <c r="R287" s="150" t="s">
        <v>558</v>
      </c>
      <c r="S287" s="69" t="s">
        <v>81</v>
      </c>
      <c r="T287" s="69">
        <v>21526</v>
      </c>
      <c r="U287" s="69">
        <v>20297</v>
      </c>
      <c r="V287" s="69">
        <v>29516</v>
      </c>
      <c r="W287" s="69">
        <v>35523</v>
      </c>
      <c r="X287" s="69">
        <v>41727</v>
      </c>
      <c r="Y287" s="69">
        <v>30919</v>
      </c>
      <c r="Z287" s="69">
        <v>32760</v>
      </c>
      <c r="AA287" s="69">
        <v>28100</v>
      </c>
      <c r="AB287" s="69">
        <v>22280</v>
      </c>
      <c r="AC287" s="69">
        <v>25625</v>
      </c>
      <c r="AD287" s="69">
        <v>20775</v>
      </c>
      <c r="AE287" s="69">
        <v>19470</v>
      </c>
      <c r="AF287" s="82" t="str">
        <f t="shared" si="7"/>
        <v>SANTIAGOAA</v>
      </c>
    </row>
    <row r="288" spans="1:32" x14ac:dyDescent="0.25">
      <c r="A288" s="140" t="s">
        <v>559</v>
      </c>
      <c r="B288" s="69" t="s">
        <v>350</v>
      </c>
      <c r="C288" s="69">
        <v>514</v>
      </c>
      <c r="D288" s="69">
        <v>684</v>
      </c>
      <c r="E288" s="69">
        <v>6969</v>
      </c>
      <c r="F288" s="69">
        <v>23912</v>
      </c>
      <c r="G288" s="69">
        <v>24450</v>
      </c>
      <c r="H288" s="69">
        <v>9282</v>
      </c>
      <c r="I288" s="82">
        <v>12042</v>
      </c>
      <c r="J288" s="69">
        <v>8480</v>
      </c>
      <c r="K288" s="69">
        <v>11282</v>
      </c>
      <c r="L288" s="69">
        <v>4656</v>
      </c>
      <c r="M288" s="69">
        <v>631</v>
      </c>
      <c r="N288" s="69">
        <v>141</v>
      </c>
      <c r="O288" s="82" t="str">
        <f t="shared" si="6"/>
        <v>BOGOTABD</v>
      </c>
      <c r="R288" s="150" t="s">
        <v>558</v>
      </c>
      <c r="S288" s="69" t="s">
        <v>351</v>
      </c>
      <c r="T288" s="69">
        <v>647</v>
      </c>
      <c r="U288" s="69">
        <v>413</v>
      </c>
      <c r="V288" s="69">
        <v>428</v>
      </c>
      <c r="W288" s="69">
        <v>579</v>
      </c>
      <c r="X288" s="69">
        <v>719</v>
      </c>
      <c r="Y288" s="69">
        <v>336</v>
      </c>
      <c r="Z288" s="69">
        <v>336</v>
      </c>
      <c r="AA288" s="69">
        <v>414</v>
      </c>
      <c r="AB288" s="69">
        <v>239</v>
      </c>
      <c r="AC288" s="69">
        <v>269</v>
      </c>
      <c r="AD288" s="69">
        <v>235</v>
      </c>
      <c r="AE288" s="69">
        <v>145</v>
      </c>
      <c r="AF288" s="82" t="str">
        <f t="shared" si="7"/>
        <v>SANTIAGOBE</v>
      </c>
    </row>
    <row r="289" spans="1:32" x14ac:dyDescent="0.25">
      <c r="A289" s="140" t="s">
        <v>559</v>
      </c>
      <c r="B289" s="69" t="s">
        <v>341</v>
      </c>
      <c r="C289" s="69">
        <v>5021</v>
      </c>
      <c r="D289" s="69">
        <v>20198</v>
      </c>
      <c r="E289" s="69">
        <v>97275</v>
      </c>
      <c r="F289" s="69">
        <v>172224</v>
      </c>
      <c r="G289" s="69">
        <v>119502</v>
      </c>
      <c r="H289" s="69">
        <v>64801</v>
      </c>
      <c r="I289" s="82">
        <v>45956</v>
      </c>
      <c r="J289" s="69">
        <v>18949</v>
      </c>
      <c r="K289" s="69">
        <v>9862</v>
      </c>
      <c r="L289" s="69">
        <v>5962</v>
      </c>
      <c r="M289" s="69">
        <v>1842</v>
      </c>
      <c r="N289" s="69">
        <v>1143</v>
      </c>
      <c r="O289" s="82" t="str">
        <f t="shared" ref="O289:O329" si="8">A289&amp;B289</f>
        <v>BOGOTAAC</v>
      </c>
      <c r="R289" s="150" t="s">
        <v>558</v>
      </c>
      <c r="S289" s="69" t="s">
        <v>369</v>
      </c>
      <c r="T289" s="69">
        <v>10</v>
      </c>
      <c r="U289" s="69"/>
      <c r="V289" s="69">
        <v>5</v>
      </c>
      <c r="W289" s="69">
        <v>3</v>
      </c>
      <c r="X289" s="69">
        <v>27</v>
      </c>
      <c r="Y289" s="69">
        <v>4</v>
      </c>
      <c r="Z289" s="69">
        <v>8</v>
      </c>
      <c r="AA289" s="69">
        <v>7</v>
      </c>
      <c r="AB289" s="69">
        <v>8</v>
      </c>
      <c r="AC289" s="69">
        <v>5</v>
      </c>
      <c r="AD289" s="69">
        <v>1</v>
      </c>
      <c r="AE289" s="69">
        <v>1</v>
      </c>
      <c r="AF289" s="82" t="str">
        <f t="shared" ref="AF289:AF329" si="9">R289&amp;S289</f>
        <v>SANTIAGODC</v>
      </c>
    </row>
    <row r="290" spans="1:32" x14ac:dyDescent="0.25">
      <c r="A290" s="140" t="s">
        <v>559</v>
      </c>
      <c r="B290" s="69" t="s">
        <v>364</v>
      </c>
      <c r="C290" s="69">
        <v>52</v>
      </c>
      <c r="D290" s="69">
        <v>65</v>
      </c>
      <c r="E290" s="69">
        <v>865</v>
      </c>
      <c r="F290" s="69">
        <v>2026</v>
      </c>
      <c r="G290" s="69">
        <v>1164</v>
      </c>
      <c r="H290" s="69">
        <v>1216</v>
      </c>
      <c r="I290" s="82">
        <v>573</v>
      </c>
      <c r="J290" s="69">
        <v>787</v>
      </c>
      <c r="K290" s="69">
        <v>472</v>
      </c>
      <c r="L290" s="69">
        <v>26</v>
      </c>
      <c r="M290" s="69">
        <v>9</v>
      </c>
      <c r="N290" s="69"/>
      <c r="O290" s="82" t="str">
        <f t="shared" si="8"/>
        <v>BOGOTACH</v>
      </c>
      <c r="R290" s="150" t="s">
        <v>558</v>
      </c>
      <c r="S290" s="69" t="s">
        <v>341</v>
      </c>
      <c r="T290" s="69">
        <v>1449</v>
      </c>
      <c r="U290" s="69">
        <v>1270</v>
      </c>
      <c r="V290" s="69">
        <v>2479</v>
      </c>
      <c r="W290" s="69">
        <v>4754</v>
      </c>
      <c r="X290" s="69">
        <v>6047</v>
      </c>
      <c r="Y290" s="69">
        <v>4436</v>
      </c>
      <c r="Z290" s="69">
        <v>5173</v>
      </c>
      <c r="AA290" s="69">
        <v>2845</v>
      </c>
      <c r="AB290" s="69">
        <v>2034</v>
      </c>
      <c r="AC290" s="69">
        <v>2379</v>
      </c>
      <c r="AD290" s="69">
        <v>1564</v>
      </c>
      <c r="AE290" s="69">
        <v>1431</v>
      </c>
      <c r="AF290" s="82" t="str">
        <f t="shared" si="9"/>
        <v>SANTIAGOAC</v>
      </c>
    </row>
    <row r="291" spans="1:32" x14ac:dyDescent="0.25">
      <c r="A291" s="140" t="s">
        <v>559</v>
      </c>
      <c r="B291" s="69" t="s">
        <v>342</v>
      </c>
      <c r="C291" s="69">
        <v>11</v>
      </c>
      <c r="D291" s="69">
        <v>114</v>
      </c>
      <c r="E291" s="69">
        <v>257</v>
      </c>
      <c r="F291" s="69">
        <v>28942</v>
      </c>
      <c r="G291" s="69">
        <v>20757</v>
      </c>
      <c r="H291" s="69">
        <v>9322</v>
      </c>
      <c r="I291" s="82">
        <v>4578</v>
      </c>
      <c r="J291" s="69">
        <v>2105</v>
      </c>
      <c r="K291" s="69">
        <v>1617</v>
      </c>
      <c r="L291" s="69">
        <v>1651</v>
      </c>
      <c r="M291" s="69">
        <v>647</v>
      </c>
      <c r="N291" s="69">
        <v>472</v>
      </c>
      <c r="O291" s="82" t="str">
        <f t="shared" si="8"/>
        <v>BOGOTAAE</v>
      </c>
      <c r="R291" s="150" t="s">
        <v>558</v>
      </c>
      <c r="S291" s="69" t="s">
        <v>342</v>
      </c>
      <c r="T291" s="69">
        <v>15475</v>
      </c>
      <c r="U291" s="69">
        <v>14085</v>
      </c>
      <c r="V291" s="69">
        <v>27974</v>
      </c>
      <c r="W291" s="69">
        <v>43431</v>
      </c>
      <c r="X291" s="69">
        <v>54814</v>
      </c>
      <c r="Y291" s="69">
        <v>52626</v>
      </c>
      <c r="Z291" s="69">
        <v>41610</v>
      </c>
      <c r="AA291" s="69">
        <v>40411</v>
      </c>
      <c r="AB291" s="69">
        <v>22260</v>
      </c>
      <c r="AC291" s="69">
        <v>20140</v>
      </c>
      <c r="AD291" s="69">
        <v>12606</v>
      </c>
      <c r="AE291" s="69">
        <v>8598</v>
      </c>
      <c r="AF291" s="82" t="str">
        <f t="shared" si="9"/>
        <v>SANTIAGOAE</v>
      </c>
    </row>
    <row r="292" spans="1:32" x14ac:dyDescent="0.25">
      <c r="A292" s="140" t="s">
        <v>559</v>
      </c>
      <c r="B292" s="69" t="s">
        <v>356</v>
      </c>
      <c r="C292" s="69"/>
      <c r="D292" s="69"/>
      <c r="E292" s="69"/>
      <c r="F292" s="69"/>
      <c r="G292" s="69">
        <v>657</v>
      </c>
      <c r="H292" s="69">
        <v>252</v>
      </c>
      <c r="I292" s="82">
        <v>260</v>
      </c>
      <c r="J292" s="69">
        <v>141</v>
      </c>
      <c r="K292" s="69">
        <v>10</v>
      </c>
      <c r="L292" s="69">
        <v>10</v>
      </c>
      <c r="M292" s="69"/>
      <c r="N292" s="69">
        <v>10</v>
      </c>
      <c r="O292" s="82" t="str">
        <f t="shared" si="8"/>
        <v>BOGOTABJ</v>
      </c>
      <c r="R292" s="150" t="s">
        <v>558</v>
      </c>
      <c r="S292" s="69" t="s">
        <v>356</v>
      </c>
      <c r="T292" s="69"/>
      <c r="U292" s="69"/>
      <c r="V292" s="69"/>
      <c r="W292" s="69"/>
      <c r="X292" s="69">
        <v>229</v>
      </c>
      <c r="Y292" s="69">
        <v>202</v>
      </c>
      <c r="Z292" s="69">
        <v>147</v>
      </c>
      <c r="AA292" s="69">
        <v>103</v>
      </c>
      <c r="AB292" s="69">
        <v>48</v>
      </c>
      <c r="AC292" s="69">
        <v>27</v>
      </c>
      <c r="AD292" s="69">
        <v>6</v>
      </c>
      <c r="AE292" s="69"/>
      <c r="AF292" s="82" t="str">
        <f t="shared" si="9"/>
        <v>SANTIAGOBJ</v>
      </c>
    </row>
    <row r="293" spans="1:32" x14ac:dyDescent="0.25">
      <c r="A293" s="140" t="s">
        <v>559</v>
      </c>
      <c r="B293" s="69" t="s">
        <v>368</v>
      </c>
      <c r="C293" s="69"/>
      <c r="D293" s="69"/>
      <c r="E293" s="69">
        <v>69</v>
      </c>
      <c r="F293" s="69">
        <v>128</v>
      </c>
      <c r="G293" s="69">
        <v>42</v>
      </c>
      <c r="H293" s="69">
        <v>26</v>
      </c>
      <c r="I293" s="82">
        <v>47</v>
      </c>
      <c r="J293" s="69">
        <v>33</v>
      </c>
      <c r="K293" s="69"/>
      <c r="L293" s="69">
        <v>7</v>
      </c>
      <c r="M293" s="69"/>
      <c r="N293" s="69"/>
      <c r="O293" s="82" t="str">
        <f t="shared" si="8"/>
        <v>BOGOTADB</v>
      </c>
      <c r="R293" s="245" t="s">
        <v>558</v>
      </c>
      <c r="S293" s="87" t="s">
        <v>701</v>
      </c>
      <c r="T293" s="87">
        <v>42187</v>
      </c>
      <c r="U293" s="87">
        <v>37239</v>
      </c>
      <c r="V293" s="87">
        <v>63065</v>
      </c>
      <c r="W293" s="87">
        <v>89005</v>
      </c>
      <c r="X293" s="87">
        <v>109110</v>
      </c>
      <c r="Y293" s="87">
        <v>92084</v>
      </c>
      <c r="Z293" s="87">
        <v>83590</v>
      </c>
      <c r="AA293" s="87">
        <v>74274</v>
      </c>
      <c r="AB293" s="87">
        <v>48191</v>
      </c>
      <c r="AC293" s="87">
        <v>49650</v>
      </c>
      <c r="AD293" s="87">
        <v>35992</v>
      </c>
      <c r="AE293" s="87">
        <v>30288</v>
      </c>
      <c r="AF293" s="87" t="str">
        <f t="shared" si="9"/>
        <v>SANTIAGOTOTAL SANTIAGO</v>
      </c>
    </row>
    <row r="294" spans="1:32" x14ac:dyDescent="0.25">
      <c r="A294" s="140" t="s">
        <v>559</v>
      </c>
      <c r="B294" s="69" t="s">
        <v>361</v>
      </c>
      <c r="C294" s="69"/>
      <c r="D294" s="69"/>
      <c r="E294" s="69"/>
      <c r="F294" s="69">
        <v>8</v>
      </c>
      <c r="G294" s="69"/>
      <c r="H294" s="69"/>
      <c r="I294" s="82"/>
      <c r="J294" s="69"/>
      <c r="K294" s="69"/>
      <c r="L294" s="69"/>
      <c r="M294" s="69"/>
      <c r="N294" s="69"/>
      <c r="O294" s="82" t="str">
        <f t="shared" si="8"/>
        <v>BOGOTACE</v>
      </c>
      <c r="R294" s="150" t="s">
        <v>557</v>
      </c>
      <c r="S294" s="69" t="s">
        <v>375</v>
      </c>
      <c r="T294" s="69"/>
      <c r="U294" s="69"/>
      <c r="V294" s="69">
        <v>6</v>
      </c>
      <c r="W294" s="69">
        <v>2</v>
      </c>
      <c r="X294" s="69"/>
      <c r="Y294" s="69"/>
      <c r="Z294" s="69"/>
      <c r="AA294" s="69">
        <v>2</v>
      </c>
      <c r="AB294" s="69">
        <v>1</v>
      </c>
      <c r="AC294" s="69"/>
      <c r="AD294" s="69"/>
      <c r="AE294" s="69"/>
      <c r="AF294" s="82" t="str">
        <f t="shared" si="9"/>
        <v>BUEONOS AIRESDI</v>
      </c>
    </row>
    <row r="295" spans="1:32" x14ac:dyDescent="0.25">
      <c r="A295" s="242" t="s">
        <v>559</v>
      </c>
      <c r="B295" s="87" t="s">
        <v>702</v>
      </c>
      <c r="C295" s="87">
        <v>39059</v>
      </c>
      <c r="D295" s="87">
        <v>85519</v>
      </c>
      <c r="E295" s="87">
        <v>528053</v>
      </c>
      <c r="F295" s="87">
        <v>1182472</v>
      </c>
      <c r="G295" s="87">
        <v>1070284</v>
      </c>
      <c r="H295" s="87">
        <v>617111</v>
      </c>
      <c r="I295" s="87">
        <v>519520</v>
      </c>
      <c r="J295" s="87">
        <v>306647</v>
      </c>
      <c r="K295" s="87">
        <v>195785</v>
      </c>
      <c r="L295" s="87">
        <v>116635</v>
      </c>
      <c r="M295" s="87">
        <v>38432</v>
      </c>
      <c r="N295" s="87">
        <v>18836</v>
      </c>
      <c r="O295" s="87" t="str">
        <f t="shared" si="8"/>
        <v>BOGOTATOTAL BOGOTA</v>
      </c>
      <c r="R295" s="150" t="s">
        <v>557</v>
      </c>
      <c r="S295" s="69" t="s">
        <v>360</v>
      </c>
      <c r="T295" s="69">
        <v>2</v>
      </c>
      <c r="U295" s="69"/>
      <c r="V295" s="69">
        <v>1</v>
      </c>
      <c r="W295" s="69">
        <v>2</v>
      </c>
      <c r="X295" s="69">
        <v>2</v>
      </c>
      <c r="Y295" s="69">
        <v>9</v>
      </c>
      <c r="Z295" s="69">
        <v>3</v>
      </c>
      <c r="AA295" s="69">
        <v>3</v>
      </c>
      <c r="AB295" s="69">
        <v>11</v>
      </c>
      <c r="AC295" s="69">
        <v>8</v>
      </c>
      <c r="AD295" s="69">
        <v>4</v>
      </c>
      <c r="AE295" s="69"/>
      <c r="AF295" s="82" t="str">
        <f t="shared" si="9"/>
        <v>BUEONOS AIRESCD</v>
      </c>
    </row>
    <row r="296" spans="1:32" x14ac:dyDescent="0.25">
      <c r="A296" s="140" t="s">
        <v>560</v>
      </c>
      <c r="B296" s="69" t="s">
        <v>375</v>
      </c>
      <c r="C296" s="69"/>
      <c r="D296" s="69"/>
      <c r="E296" s="69"/>
      <c r="F296" s="69">
        <v>17</v>
      </c>
      <c r="G296" s="69">
        <v>22</v>
      </c>
      <c r="H296" s="69"/>
      <c r="I296" s="82">
        <v>8</v>
      </c>
      <c r="J296" s="69"/>
      <c r="K296" s="69"/>
      <c r="L296" s="69"/>
      <c r="M296" s="69"/>
      <c r="N296" s="69"/>
      <c r="O296" s="82" t="str">
        <f t="shared" si="8"/>
        <v>LIMADI</v>
      </c>
      <c r="R296" s="150" t="s">
        <v>557</v>
      </c>
      <c r="S296" s="69" t="s">
        <v>346</v>
      </c>
      <c r="T296" s="69"/>
      <c r="U296" s="69"/>
      <c r="V296" s="69"/>
      <c r="W296" s="69">
        <v>3</v>
      </c>
      <c r="X296" s="69"/>
      <c r="Y296" s="69"/>
      <c r="Z296" s="69">
        <v>1</v>
      </c>
      <c r="AA296" s="69"/>
      <c r="AB296" s="69">
        <v>1</v>
      </c>
      <c r="AC296" s="69"/>
      <c r="AD296" s="69"/>
      <c r="AE296" s="69"/>
      <c r="AF296" s="82" t="str">
        <f t="shared" si="9"/>
        <v>BUEONOS AIRESAI</v>
      </c>
    </row>
    <row r="297" spans="1:32" x14ac:dyDescent="0.25">
      <c r="A297" s="140" t="s">
        <v>560</v>
      </c>
      <c r="B297" s="69" t="s">
        <v>379</v>
      </c>
      <c r="C297" s="69"/>
      <c r="D297" s="69"/>
      <c r="E297" s="69"/>
      <c r="F297" s="69">
        <v>33</v>
      </c>
      <c r="G297" s="69">
        <v>33</v>
      </c>
      <c r="H297" s="69"/>
      <c r="I297" s="82"/>
      <c r="J297" s="69"/>
      <c r="K297" s="69"/>
      <c r="L297" s="69"/>
      <c r="M297" s="69"/>
      <c r="N297" s="69"/>
      <c r="O297" s="82" t="str">
        <f t="shared" si="8"/>
        <v>LIMAEC</v>
      </c>
      <c r="R297" s="150" t="s">
        <v>557</v>
      </c>
      <c r="S297" s="69" t="s">
        <v>345</v>
      </c>
      <c r="T297" s="69">
        <v>31</v>
      </c>
      <c r="U297" s="69">
        <v>105</v>
      </c>
      <c r="V297" s="69">
        <v>1020</v>
      </c>
      <c r="W297" s="69">
        <v>2022</v>
      </c>
      <c r="X297" s="69">
        <v>1321</v>
      </c>
      <c r="Y297" s="69">
        <v>842</v>
      </c>
      <c r="Z297" s="69">
        <v>484</v>
      </c>
      <c r="AA297" s="69">
        <v>649</v>
      </c>
      <c r="AB297" s="69">
        <v>423</v>
      </c>
      <c r="AC297" s="69">
        <v>275</v>
      </c>
      <c r="AD297" s="69">
        <v>40</v>
      </c>
      <c r="AE297" s="69">
        <v>12</v>
      </c>
      <c r="AF297" s="82" t="str">
        <f t="shared" si="9"/>
        <v>BUEONOS AIRESAH</v>
      </c>
    </row>
    <row r="298" spans="1:32" x14ac:dyDescent="0.25">
      <c r="A298" s="140" t="s">
        <v>560</v>
      </c>
      <c r="B298" s="69" t="s">
        <v>360</v>
      </c>
      <c r="C298" s="69"/>
      <c r="D298" s="69"/>
      <c r="E298" s="69"/>
      <c r="F298" s="69"/>
      <c r="G298" s="69"/>
      <c r="H298" s="69"/>
      <c r="I298" s="82"/>
      <c r="J298" s="69"/>
      <c r="K298" s="69"/>
      <c r="L298" s="69"/>
      <c r="M298" s="69"/>
      <c r="N298" s="69">
        <v>6</v>
      </c>
      <c r="O298" s="82" t="str">
        <f t="shared" si="8"/>
        <v>LIMACD</v>
      </c>
      <c r="R298" s="150" t="s">
        <v>557</v>
      </c>
      <c r="S298" s="69" t="s">
        <v>339</v>
      </c>
      <c r="T298" s="69">
        <v>519</v>
      </c>
      <c r="U298" s="69">
        <v>2405</v>
      </c>
      <c r="V298" s="69">
        <v>20665</v>
      </c>
      <c r="W298" s="69">
        <v>39141</v>
      </c>
      <c r="X298" s="69">
        <v>15204</v>
      </c>
      <c r="Y298" s="69">
        <v>11831</v>
      </c>
      <c r="Z298" s="69">
        <v>4907</v>
      </c>
      <c r="AA298" s="69">
        <v>10672</v>
      </c>
      <c r="AB298" s="69">
        <v>9490</v>
      </c>
      <c r="AC298" s="69">
        <v>6979</v>
      </c>
      <c r="AD298" s="69">
        <v>1572</v>
      </c>
      <c r="AE298" s="69">
        <v>333</v>
      </c>
      <c r="AF298" s="82" t="str">
        <f t="shared" si="9"/>
        <v>BUEONOS AIRESAD</v>
      </c>
    </row>
    <row r="299" spans="1:32" x14ac:dyDescent="0.25">
      <c r="A299" s="140" t="s">
        <v>560</v>
      </c>
      <c r="B299" s="69" t="s">
        <v>371</v>
      </c>
      <c r="C299" s="69">
        <v>40</v>
      </c>
      <c r="D299" s="69">
        <v>32</v>
      </c>
      <c r="E299" s="69">
        <v>36</v>
      </c>
      <c r="F299" s="69">
        <v>52</v>
      </c>
      <c r="G299" s="69">
        <v>43</v>
      </c>
      <c r="H299" s="69">
        <v>24</v>
      </c>
      <c r="I299" s="82">
        <v>20</v>
      </c>
      <c r="J299" s="69">
        <v>20</v>
      </c>
      <c r="K299" s="69">
        <v>16</v>
      </c>
      <c r="L299" s="69">
        <v>8</v>
      </c>
      <c r="M299" s="69">
        <v>12</v>
      </c>
      <c r="N299" s="69">
        <v>4</v>
      </c>
      <c r="O299" s="82" t="str">
        <f t="shared" si="8"/>
        <v>LIMADE</v>
      </c>
      <c r="R299" s="150" t="s">
        <v>557</v>
      </c>
      <c r="S299" s="69" t="s">
        <v>390</v>
      </c>
      <c r="T299" s="69"/>
      <c r="U299" s="69"/>
      <c r="V299" s="69"/>
      <c r="W299" s="69"/>
      <c r="X299" s="69">
        <v>1</v>
      </c>
      <c r="Y299" s="69"/>
      <c r="Z299" s="69">
        <v>1</v>
      </c>
      <c r="AA299" s="69">
        <v>3</v>
      </c>
      <c r="AB299" s="69"/>
      <c r="AC299" s="69"/>
      <c r="AD299" s="69"/>
      <c r="AE299" s="69"/>
      <c r="AF299" s="82" t="str">
        <f t="shared" si="9"/>
        <v>BUEONOS AIRESFD</v>
      </c>
    </row>
    <row r="300" spans="1:32" x14ac:dyDescent="0.25">
      <c r="A300" s="140" t="s">
        <v>560</v>
      </c>
      <c r="B300" s="69" t="s">
        <v>346</v>
      </c>
      <c r="C300" s="69">
        <v>3798</v>
      </c>
      <c r="D300" s="69">
        <v>886</v>
      </c>
      <c r="E300" s="69">
        <v>993</v>
      </c>
      <c r="F300" s="69">
        <v>1241</v>
      </c>
      <c r="G300" s="69">
        <v>1616</v>
      </c>
      <c r="H300" s="69">
        <v>811</v>
      </c>
      <c r="I300" s="82">
        <v>743</v>
      </c>
      <c r="J300" s="69">
        <v>653</v>
      </c>
      <c r="K300" s="69">
        <v>490</v>
      </c>
      <c r="L300" s="69">
        <v>361</v>
      </c>
      <c r="M300" s="69">
        <v>347</v>
      </c>
      <c r="N300" s="69">
        <v>288</v>
      </c>
      <c r="O300" s="82" t="str">
        <f t="shared" si="8"/>
        <v>LIMAAI</v>
      </c>
      <c r="R300" s="150" t="s">
        <v>557</v>
      </c>
      <c r="S300" s="69" t="s">
        <v>340</v>
      </c>
      <c r="T300" s="69">
        <v>497</v>
      </c>
      <c r="U300" s="69">
        <v>1981</v>
      </c>
      <c r="V300" s="69">
        <v>24582</v>
      </c>
      <c r="W300" s="69">
        <v>34997</v>
      </c>
      <c r="X300" s="69">
        <v>14668</v>
      </c>
      <c r="Y300" s="69">
        <v>10359</v>
      </c>
      <c r="Z300" s="69">
        <v>4864</v>
      </c>
      <c r="AA300" s="69">
        <v>9534</v>
      </c>
      <c r="AB300" s="69">
        <v>6977</v>
      </c>
      <c r="AC300" s="69">
        <v>4976</v>
      </c>
      <c r="AD300" s="69">
        <v>938</v>
      </c>
      <c r="AE300" s="69">
        <v>206</v>
      </c>
      <c r="AF300" s="82" t="str">
        <f t="shared" si="9"/>
        <v>BUEONOS AIRESAB</v>
      </c>
    </row>
    <row r="301" spans="1:32" x14ac:dyDescent="0.25">
      <c r="A301" s="140" t="s">
        <v>560</v>
      </c>
      <c r="B301" s="69" t="s">
        <v>345</v>
      </c>
      <c r="C301" s="69">
        <v>1978</v>
      </c>
      <c r="D301" s="69">
        <v>1695</v>
      </c>
      <c r="E301" s="69">
        <v>1997</v>
      </c>
      <c r="F301" s="69">
        <v>3077</v>
      </c>
      <c r="G301" s="69">
        <v>3352</v>
      </c>
      <c r="H301" s="69">
        <v>2731</v>
      </c>
      <c r="I301" s="82">
        <v>3387</v>
      </c>
      <c r="J301" s="69">
        <v>2260</v>
      </c>
      <c r="K301" s="69">
        <v>1357</v>
      </c>
      <c r="L301" s="69">
        <v>1604</v>
      </c>
      <c r="M301" s="69">
        <v>1182</v>
      </c>
      <c r="N301" s="69">
        <v>951</v>
      </c>
      <c r="O301" s="82" t="str">
        <f t="shared" si="8"/>
        <v>LIMAAH</v>
      </c>
      <c r="R301" s="150" t="s">
        <v>557</v>
      </c>
      <c r="S301" s="69" t="s">
        <v>383</v>
      </c>
      <c r="T301" s="69"/>
      <c r="U301" s="69">
        <v>3</v>
      </c>
      <c r="V301" s="69">
        <v>2</v>
      </c>
      <c r="W301" s="69">
        <v>5</v>
      </c>
      <c r="X301" s="69">
        <v>1</v>
      </c>
      <c r="Y301" s="69">
        <v>2</v>
      </c>
      <c r="Z301" s="69"/>
      <c r="AA301" s="69">
        <v>1</v>
      </c>
      <c r="AB301" s="69"/>
      <c r="AC301" s="69"/>
      <c r="AD301" s="69"/>
      <c r="AE301" s="69"/>
      <c r="AF301" s="82" t="str">
        <f t="shared" si="9"/>
        <v>BUEONOS AIRESEG</v>
      </c>
    </row>
    <row r="302" spans="1:32" x14ac:dyDescent="0.25">
      <c r="A302" s="140" t="s">
        <v>560</v>
      </c>
      <c r="B302" s="69" t="s">
        <v>339</v>
      </c>
      <c r="C302" s="69">
        <v>1964</v>
      </c>
      <c r="D302" s="69">
        <v>2605</v>
      </c>
      <c r="E302" s="69">
        <v>12389</v>
      </c>
      <c r="F302" s="69">
        <v>26762</v>
      </c>
      <c r="G302" s="69">
        <v>31886</v>
      </c>
      <c r="H302" s="69">
        <v>20965</v>
      </c>
      <c r="I302" s="82">
        <v>20756</v>
      </c>
      <c r="J302" s="69">
        <v>12217</v>
      </c>
      <c r="K302" s="69">
        <v>5857</v>
      </c>
      <c r="L302" s="69">
        <v>4455</v>
      </c>
      <c r="M302" s="69">
        <v>2415</v>
      </c>
      <c r="N302" s="69">
        <v>1788</v>
      </c>
      <c r="O302" s="82" t="str">
        <f t="shared" si="8"/>
        <v>LIMAAD</v>
      </c>
      <c r="R302" s="150" t="s">
        <v>557</v>
      </c>
      <c r="S302" s="69" t="s">
        <v>349</v>
      </c>
      <c r="T302" s="69"/>
      <c r="U302" s="69"/>
      <c r="V302" s="69"/>
      <c r="W302" s="69"/>
      <c r="X302" s="69"/>
      <c r="Y302" s="69">
        <v>48</v>
      </c>
      <c r="Z302" s="69">
        <v>23</v>
      </c>
      <c r="AA302" s="69">
        <v>110</v>
      </c>
      <c r="AB302" s="69">
        <v>34</v>
      </c>
      <c r="AC302" s="69">
        <v>26</v>
      </c>
      <c r="AD302" s="69">
        <v>6</v>
      </c>
      <c r="AE302" s="69">
        <v>2</v>
      </c>
      <c r="AF302" s="82" t="str">
        <f t="shared" si="9"/>
        <v>BUEONOS AIRESBC</v>
      </c>
    </row>
    <row r="303" spans="1:32" x14ac:dyDescent="0.25">
      <c r="A303" s="140" t="s">
        <v>560</v>
      </c>
      <c r="B303" s="69" t="s">
        <v>340</v>
      </c>
      <c r="C303" s="69">
        <v>295</v>
      </c>
      <c r="D303" s="69">
        <v>582</v>
      </c>
      <c r="E303" s="69">
        <v>700</v>
      </c>
      <c r="F303" s="69">
        <v>606</v>
      </c>
      <c r="G303" s="69">
        <v>675</v>
      </c>
      <c r="H303" s="69">
        <v>416</v>
      </c>
      <c r="I303" s="82">
        <v>486</v>
      </c>
      <c r="J303" s="69">
        <v>435</v>
      </c>
      <c r="K303" s="69">
        <v>329</v>
      </c>
      <c r="L303" s="69">
        <v>354</v>
      </c>
      <c r="M303" s="69">
        <v>247</v>
      </c>
      <c r="N303" s="69">
        <v>305</v>
      </c>
      <c r="O303" s="82" t="str">
        <f t="shared" si="8"/>
        <v>LIMAAB</v>
      </c>
      <c r="R303" s="150" t="s">
        <v>557</v>
      </c>
      <c r="S303" s="69" t="s">
        <v>348</v>
      </c>
      <c r="T303" s="69"/>
      <c r="U303" s="69">
        <v>3</v>
      </c>
      <c r="V303" s="69">
        <v>59</v>
      </c>
      <c r="W303" s="69">
        <v>73</v>
      </c>
      <c r="X303" s="69">
        <v>66</v>
      </c>
      <c r="Y303" s="69">
        <v>47</v>
      </c>
      <c r="Z303" s="69">
        <v>39</v>
      </c>
      <c r="AA303" s="69">
        <v>98</v>
      </c>
      <c r="AB303" s="69">
        <v>13</v>
      </c>
      <c r="AC303" s="69">
        <v>1</v>
      </c>
      <c r="AD303" s="69">
        <v>1</v>
      </c>
      <c r="AE303" s="69"/>
      <c r="AF303" s="82" t="str">
        <f t="shared" si="9"/>
        <v>BUEONOS AIRESBA</v>
      </c>
    </row>
    <row r="304" spans="1:32" x14ac:dyDescent="0.25">
      <c r="A304" s="140" t="s">
        <v>560</v>
      </c>
      <c r="B304" s="69" t="s">
        <v>373</v>
      </c>
      <c r="C304" s="69">
        <v>18</v>
      </c>
      <c r="D304" s="69">
        <v>9</v>
      </c>
      <c r="E304" s="69">
        <v>60</v>
      </c>
      <c r="F304" s="69"/>
      <c r="G304" s="69">
        <v>69</v>
      </c>
      <c r="H304" s="69">
        <v>9</v>
      </c>
      <c r="I304" s="82">
        <v>36</v>
      </c>
      <c r="J304" s="69">
        <v>9</v>
      </c>
      <c r="K304" s="69">
        <v>27</v>
      </c>
      <c r="L304" s="69">
        <v>171</v>
      </c>
      <c r="M304" s="69">
        <v>36</v>
      </c>
      <c r="N304" s="69">
        <v>66</v>
      </c>
      <c r="O304" s="82" t="str">
        <f t="shared" si="8"/>
        <v>LIMADG</v>
      </c>
      <c r="R304" s="150" t="s">
        <v>557</v>
      </c>
      <c r="S304" s="69" t="s">
        <v>357</v>
      </c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>
        <v>1</v>
      </c>
      <c r="AE304" s="69"/>
      <c r="AF304" s="82" t="str">
        <f t="shared" si="9"/>
        <v>BUEONOS AIRESCA</v>
      </c>
    </row>
    <row r="305" spans="1:32" x14ac:dyDescent="0.25">
      <c r="A305" s="140" t="s">
        <v>560</v>
      </c>
      <c r="B305" s="69" t="s">
        <v>344</v>
      </c>
      <c r="C305" s="69">
        <v>310</v>
      </c>
      <c r="D305" s="69">
        <v>200</v>
      </c>
      <c r="E305" s="69">
        <v>289</v>
      </c>
      <c r="F305" s="69">
        <v>248</v>
      </c>
      <c r="G305" s="69">
        <v>213</v>
      </c>
      <c r="H305" s="69">
        <v>240</v>
      </c>
      <c r="I305" s="82">
        <v>138</v>
      </c>
      <c r="J305" s="69">
        <v>179</v>
      </c>
      <c r="K305" s="69">
        <v>138</v>
      </c>
      <c r="L305" s="69">
        <v>165</v>
      </c>
      <c r="M305" s="69">
        <v>145</v>
      </c>
      <c r="N305" s="69">
        <v>110</v>
      </c>
      <c r="O305" s="82" t="str">
        <f t="shared" si="8"/>
        <v>LIMAAG</v>
      </c>
      <c r="R305" s="150" t="s">
        <v>557</v>
      </c>
      <c r="S305" s="69" t="s">
        <v>81</v>
      </c>
      <c r="T305" s="69">
        <v>1576</v>
      </c>
      <c r="U305" s="69">
        <v>4241</v>
      </c>
      <c r="V305" s="69">
        <v>28395</v>
      </c>
      <c r="W305" s="69">
        <v>52249</v>
      </c>
      <c r="X305" s="69">
        <v>31436</v>
      </c>
      <c r="Y305" s="69">
        <v>20400</v>
      </c>
      <c r="Z305" s="69">
        <v>10865</v>
      </c>
      <c r="AA305" s="69">
        <v>17520</v>
      </c>
      <c r="AB305" s="69">
        <v>12681</v>
      </c>
      <c r="AC305" s="69">
        <v>7423</v>
      </c>
      <c r="AD305" s="69">
        <v>1807</v>
      </c>
      <c r="AE305" s="69">
        <v>742</v>
      </c>
      <c r="AF305" s="82" t="str">
        <f t="shared" si="9"/>
        <v>BUEONOS AIRESAA</v>
      </c>
    </row>
    <row r="306" spans="1:32" x14ac:dyDescent="0.25">
      <c r="A306" s="140" t="s">
        <v>560</v>
      </c>
      <c r="B306" s="69" t="s">
        <v>81</v>
      </c>
      <c r="C306" s="69">
        <v>95681</v>
      </c>
      <c r="D306" s="69">
        <v>91854</v>
      </c>
      <c r="E306" s="69">
        <v>134477</v>
      </c>
      <c r="F306" s="69">
        <v>162511</v>
      </c>
      <c r="G306" s="69">
        <v>189568</v>
      </c>
      <c r="H306" s="69">
        <v>141597</v>
      </c>
      <c r="I306" s="82">
        <v>148181</v>
      </c>
      <c r="J306" s="69">
        <v>129948</v>
      </c>
      <c r="K306" s="69">
        <v>103096</v>
      </c>
      <c r="L306" s="69">
        <v>117671</v>
      </c>
      <c r="M306" s="69">
        <v>94982</v>
      </c>
      <c r="N306" s="69">
        <v>88476</v>
      </c>
      <c r="O306" s="82" t="str">
        <f t="shared" si="8"/>
        <v>LIMAAA</v>
      </c>
      <c r="R306" s="150" t="s">
        <v>557</v>
      </c>
      <c r="S306" s="69" t="s">
        <v>341</v>
      </c>
      <c r="T306" s="69">
        <v>412</v>
      </c>
      <c r="U306" s="69">
        <v>6195</v>
      </c>
      <c r="V306" s="69">
        <v>50500</v>
      </c>
      <c r="W306" s="69">
        <v>60753</v>
      </c>
      <c r="X306" s="69">
        <v>24980</v>
      </c>
      <c r="Y306" s="69">
        <v>14329</v>
      </c>
      <c r="Z306" s="69">
        <v>6095</v>
      </c>
      <c r="AA306" s="69">
        <v>7271</v>
      </c>
      <c r="AB306" s="69">
        <v>4856</v>
      </c>
      <c r="AC306" s="69">
        <v>3567</v>
      </c>
      <c r="AD306" s="69">
        <v>540</v>
      </c>
      <c r="AE306" s="69">
        <v>145</v>
      </c>
      <c r="AF306" s="82" t="str">
        <f t="shared" si="9"/>
        <v>BUEONOS AIRESAC</v>
      </c>
    </row>
    <row r="307" spans="1:32" x14ac:dyDescent="0.25">
      <c r="A307" s="140" t="s">
        <v>560</v>
      </c>
      <c r="B307" s="69" t="s">
        <v>351</v>
      </c>
      <c r="C307" s="69">
        <v>2746</v>
      </c>
      <c r="D307" s="69">
        <v>1907</v>
      </c>
      <c r="E307" s="69">
        <v>2330</v>
      </c>
      <c r="F307" s="69">
        <v>2824</v>
      </c>
      <c r="G307" s="69">
        <v>3086</v>
      </c>
      <c r="H307" s="69">
        <v>1894</v>
      </c>
      <c r="I307" s="82">
        <v>2014</v>
      </c>
      <c r="J307" s="69">
        <v>2039</v>
      </c>
      <c r="K307" s="69">
        <v>1473</v>
      </c>
      <c r="L307" s="69">
        <v>1319</v>
      </c>
      <c r="M307" s="69">
        <v>1045</v>
      </c>
      <c r="N307" s="69">
        <v>847</v>
      </c>
      <c r="O307" s="82" t="str">
        <f t="shared" si="8"/>
        <v>LIMABE</v>
      </c>
      <c r="R307" s="150" t="s">
        <v>557</v>
      </c>
      <c r="S307" s="69" t="s">
        <v>358</v>
      </c>
      <c r="T307" s="69"/>
      <c r="U307" s="69"/>
      <c r="V307" s="69">
        <v>40</v>
      </c>
      <c r="W307" s="69">
        <v>156</v>
      </c>
      <c r="X307" s="69">
        <v>71</v>
      </c>
      <c r="Y307" s="69">
        <v>70</v>
      </c>
      <c r="Z307" s="69">
        <v>6</v>
      </c>
      <c r="AA307" s="69">
        <v>50</v>
      </c>
      <c r="AB307" s="69">
        <v>8</v>
      </c>
      <c r="AC307" s="69">
        <v>1</v>
      </c>
      <c r="AD307" s="69">
        <v>1</v>
      </c>
      <c r="AE307" s="69"/>
      <c r="AF307" s="82" t="str">
        <f t="shared" si="9"/>
        <v>BUEONOS AIRESCB</v>
      </c>
    </row>
    <row r="308" spans="1:32" x14ac:dyDescent="0.25">
      <c r="A308" s="140" t="s">
        <v>560</v>
      </c>
      <c r="B308" s="69" t="s">
        <v>369</v>
      </c>
      <c r="C308" s="69">
        <v>35</v>
      </c>
      <c r="D308" s="69"/>
      <c r="E308" s="69">
        <v>27</v>
      </c>
      <c r="F308" s="69">
        <v>20</v>
      </c>
      <c r="G308" s="69">
        <v>132</v>
      </c>
      <c r="H308" s="69">
        <v>29</v>
      </c>
      <c r="I308" s="82">
        <v>47</v>
      </c>
      <c r="J308" s="69">
        <v>24</v>
      </c>
      <c r="K308" s="69">
        <v>36</v>
      </c>
      <c r="L308" s="69">
        <v>34</v>
      </c>
      <c r="M308" s="69">
        <v>12</v>
      </c>
      <c r="N308" s="69">
        <v>5</v>
      </c>
      <c r="O308" s="82" t="str">
        <f t="shared" si="8"/>
        <v>LIMADC</v>
      </c>
      <c r="R308" s="150" t="s">
        <v>557</v>
      </c>
      <c r="S308" s="69" t="s">
        <v>342</v>
      </c>
      <c r="T308" s="69"/>
      <c r="U308" s="69"/>
      <c r="V308" s="69"/>
      <c r="W308" s="69"/>
      <c r="X308" s="69"/>
      <c r="Y308" s="69">
        <v>118</v>
      </c>
      <c r="Z308" s="69">
        <v>31</v>
      </c>
      <c r="AA308" s="69">
        <v>151</v>
      </c>
      <c r="AB308" s="69">
        <v>38</v>
      </c>
      <c r="AC308" s="69">
        <v>12</v>
      </c>
      <c r="AD308" s="69">
        <v>2</v>
      </c>
      <c r="AE308" s="69"/>
      <c r="AF308" s="82" t="str">
        <f t="shared" si="9"/>
        <v>BUEONOS AIRESAE</v>
      </c>
    </row>
    <row r="309" spans="1:32" x14ac:dyDescent="0.25">
      <c r="A309" s="140" t="s">
        <v>560</v>
      </c>
      <c r="B309" s="69" t="s">
        <v>341</v>
      </c>
      <c r="C309" s="69">
        <v>5605</v>
      </c>
      <c r="D309" s="69">
        <v>4994</v>
      </c>
      <c r="E309" s="69">
        <v>9650</v>
      </c>
      <c r="F309" s="69">
        <v>19510</v>
      </c>
      <c r="G309" s="69">
        <v>25712</v>
      </c>
      <c r="H309" s="69">
        <v>19068</v>
      </c>
      <c r="I309" s="82">
        <v>21984</v>
      </c>
      <c r="J309" s="69">
        <v>12326</v>
      </c>
      <c r="K309" s="69">
        <v>9008</v>
      </c>
      <c r="L309" s="69">
        <v>10658</v>
      </c>
      <c r="M309" s="69">
        <v>7057</v>
      </c>
      <c r="N309" s="69">
        <v>6549</v>
      </c>
      <c r="O309" s="82" t="str">
        <f t="shared" si="8"/>
        <v>LIMAAC</v>
      </c>
      <c r="R309" s="150" t="s">
        <v>557</v>
      </c>
      <c r="S309" s="69" t="s">
        <v>368</v>
      </c>
      <c r="T309" s="69"/>
      <c r="U309" s="69"/>
      <c r="V309" s="69">
        <v>1</v>
      </c>
      <c r="W309" s="69">
        <v>5</v>
      </c>
      <c r="X309" s="69">
        <v>2</v>
      </c>
      <c r="Y309" s="69">
        <v>2</v>
      </c>
      <c r="Z309" s="69"/>
      <c r="AA309" s="69"/>
      <c r="AB309" s="69"/>
      <c r="AC309" s="69">
        <v>4</v>
      </c>
      <c r="AD309" s="69"/>
      <c r="AE309" s="69"/>
      <c r="AF309" s="82" t="str">
        <f t="shared" si="9"/>
        <v>BUEONOS AIRESDB</v>
      </c>
    </row>
    <row r="310" spans="1:32" x14ac:dyDescent="0.25">
      <c r="A310" s="140" t="s">
        <v>560</v>
      </c>
      <c r="B310" s="69" t="s">
        <v>342</v>
      </c>
      <c r="C310" s="69">
        <v>15822</v>
      </c>
      <c r="D310" s="69">
        <v>14462</v>
      </c>
      <c r="E310" s="69">
        <v>28652</v>
      </c>
      <c r="F310" s="69">
        <v>44816</v>
      </c>
      <c r="G310" s="69">
        <v>56156</v>
      </c>
      <c r="H310" s="69">
        <v>54118</v>
      </c>
      <c r="I310" s="82">
        <v>42230</v>
      </c>
      <c r="J310" s="69">
        <v>41365</v>
      </c>
      <c r="K310" s="69">
        <v>22726</v>
      </c>
      <c r="L310" s="69">
        <v>20487</v>
      </c>
      <c r="M310" s="69">
        <v>12809</v>
      </c>
      <c r="N310" s="69">
        <v>8725</v>
      </c>
      <c r="O310" s="82" t="str">
        <f t="shared" si="8"/>
        <v>LIMAAE</v>
      </c>
      <c r="R310" s="150" t="s">
        <v>557</v>
      </c>
      <c r="S310" s="69" t="s">
        <v>367</v>
      </c>
      <c r="T310" s="69"/>
      <c r="U310" s="69">
        <v>26</v>
      </c>
      <c r="V310" s="69">
        <v>143</v>
      </c>
      <c r="W310" s="69">
        <v>331</v>
      </c>
      <c r="X310" s="69">
        <v>131</v>
      </c>
      <c r="Y310" s="69">
        <v>181</v>
      </c>
      <c r="Z310" s="69">
        <v>100</v>
      </c>
      <c r="AA310" s="69">
        <v>138</v>
      </c>
      <c r="AB310" s="69">
        <v>40</v>
      </c>
      <c r="AC310" s="69">
        <v>5</v>
      </c>
      <c r="AD310" s="69"/>
      <c r="AE310" s="69"/>
      <c r="AF310" s="82" t="str">
        <f t="shared" si="9"/>
        <v>BUEONOS AIRESDA</v>
      </c>
    </row>
    <row r="311" spans="1:32" x14ac:dyDescent="0.25">
      <c r="A311" s="140" t="s">
        <v>560</v>
      </c>
      <c r="B311" s="69" t="s">
        <v>356</v>
      </c>
      <c r="C311" s="69"/>
      <c r="D311" s="69"/>
      <c r="E311" s="69"/>
      <c r="F311" s="69"/>
      <c r="G311" s="69">
        <v>1154</v>
      </c>
      <c r="H311" s="69">
        <v>1012</v>
      </c>
      <c r="I311" s="82">
        <v>733</v>
      </c>
      <c r="J311" s="69">
        <v>486</v>
      </c>
      <c r="K311" s="69">
        <v>218</v>
      </c>
      <c r="L311" s="69">
        <v>131</v>
      </c>
      <c r="M311" s="69">
        <v>33</v>
      </c>
      <c r="N311" s="69"/>
      <c r="O311" s="82" t="str">
        <f t="shared" si="8"/>
        <v>LIMABJ</v>
      </c>
      <c r="R311" s="150" t="s">
        <v>557</v>
      </c>
      <c r="S311" s="69" t="s">
        <v>361</v>
      </c>
      <c r="T311" s="69">
        <v>7</v>
      </c>
      <c r="U311" s="69">
        <v>7</v>
      </c>
      <c r="V311" s="69">
        <v>19</v>
      </c>
      <c r="W311" s="69">
        <v>43</v>
      </c>
      <c r="X311" s="69">
        <v>64</v>
      </c>
      <c r="Y311" s="69">
        <v>19</v>
      </c>
      <c r="Z311" s="69">
        <v>17</v>
      </c>
      <c r="AA311" s="69">
        <v>18</v>
      </c>
      <c r="AB311" s="69">
        <v>18</v>
      </c>
      <c r="AC311" s="69">
        <v>19</v>
      </c>
      <c r="AD311" s="69">
        <v>9</v>
      </c>
      <c r="AE311" s="69">
        <v>5</v>
      </c>
      <c r="AF311" s="82" t="str">
        <f t="shared" si="9"/>
        <v>BUEONOS AIRESCE</v>
      </c>
    </row>
    <row r="312" spans="1:32" x14ac:dyDescent="0.25">
      <c r="A312" s="242" t="s">
        <v>560</v>
      </c>
      <c r="B312" s="87" t="s">
        <v>703</v>
      </c>
      <c r="C312" s="87">
        <v>128292</v>
      </c>
      <c r="D312" s="87">
        <v>119226</v>
      </c>
      <c r="E312" s="87">
        <v>191600</v>
      </c>
      <c r="F312" s="87">
        <v>261717</v>
      </c>
      <c r="G312" s="87">
        <v>313717</v>
      </c>
      <c r="H312" s="87">
        <v>242914</v>
      </c>
      <c r="I312" s="87">
        <v>240763</v>
      </c>
      <c r="J312" s="87">
        <v>201961</v>
      </c>
      <c r="K312" s="87">
        <v>144771</v>
      </c>
      <c r="L312" s="87">
        <v>157418</v>
      </c>
      <c r="M312" s="87">
        <v>120322</v>
      </c>
      <c r="N312" s="87">
        <v>108120</v>
      </c>
      <c r="O312" s="87" t="str">
        <f t="shared" si="8"/>
        <v>LIMATOTAL LIMA</v>
      </c>
      <c r="R312" s="245" t="s">
        <v>557</v>
      </c>
      <c r="S312" s="87" t="s">
        <v>700</v>
      </c>
      <c r="T312" s="87">
        <v>3044</v>
      </c>
      <c r="U312" s="87">
        <v>14966</v>
      </c>
      <c r="V312" s="87">
        <v>125433</v>
      </c>
      <c r="W312" s="87">
        <v>189782</v>
      </c>
      <c r="X312" s="87">
        <v>87947</v>
      </c>
      <c r="Y312" s="87">
        <v>58257</v>
      </c>
      <c r="Z312" s="87">
        <v>27436</v>
      </c>
      <c r="AA312" s="87">
        <v>46220</v>
      </c>
      <c r="AB312" s="87">
        <v>34591</v>
      </c>
      <c r="AC312" s="87">
        <v>23296</v>
      </c>
      <c r="AD312" s="87">
        <v>4921</v>
      </c>
      <c r="AE312" s="87">
        <v>1445</v>
      </c>
      <c r="AF312" s="87" t="str">
        <f t="shared" si="9"/>
        <v>BUEONOS AIRESTOTAL BUEONOS AIRES</v>
      </c>
    </row>
    <row r="313" spans="1:32" x14ac:dyDescent="0.25">
      <c r="A313" s="140" t="s">
        <v>708</v>
      </c>
      <c r="B313" s="69" t="s">
        <v>379</v>
      </c>
      <c r="C313" s="69"/>
      <c r="D313" s="69"/>
      <c r="E313" s="69"/>
      <c r="F313" s="69"/>
      <c r="G313" s="69"/>
      <c r="H313" s="69">
        <v>7</v>
      </c>
      <c r="I313" s="82"/>
      <c r="J313" s="69">
        <v>3</v>
      </c>
      <c r="K313" s="69"/>
      <c r="L313" s="69"/>
      <c r="M313" s="69">
        <v>3</v>
      </c>
      <c r="N313" s="69"/>
      <c r="O313" s="82" t="str">
        <f t="shared" si="8"/>
        <v>MONTEVIDEOEC</v>
      </c>
      <c r="R313" s="150" t="s">
        <v>708</v>
      </c>
      <c r="S313" s="69" t="s">
        <v>379</v>
      </c>
      <c r="T313" s="69"/>
      <c r="U313" s="69"/>
      <c r="V313" s="69"/>
      <c r="W313" s="69"/>
      <c r="X313" s="69"/>
      <c r="Y313" s="69">
        <v>2</v>
      </c>
      <c r="Z313" s="69"/>
      <c r="AA313" s="69">
        <v>1</v>
      </c>
      <c r="AB313" s="69"/>
      <c r="AC313" s="69"/>
      <c r="AD313" s="69">
        <v>1</v>
      </c>
      <c r="AE313" s="69"/>
      <c r="AF313" s="82" t="str">
        <f t="shared" si="9"/>
        <v>MONTEVIDEOEC</v>
      </c>
    </row>
    <row r="314" spans="1:32" x14ac:dyDescent="0.25">
      <c r="A314" s="140" t="s">
        <v>708</v>
      </c>
      <c r="B314" s="69" t="s">
        <v>346</v>
      </c>
      <c r="C314" s="69">
        <v>23</v>
      </c>
      <c r="D314" s="69">
        <v>10</v>
      </c>
      <c r="E314" s="69">
        <v>12</v>
      </c>
      <c r="F314" s="69">
        <v>39</v>
      </c>
      <c r="G314" s="69">
        <v>20</v>
      </c>
      <c r="H314" s="69">
        <v>32</v>
      </c>
      <c r="I314" s="82">
        <v>50</v>
      </c>
      <c r="J314" s="69">
        <v>36</v>
      </c>
      <c r="K314" s="69">
        <v>57</v>
      </c>
      <c r="L314" s="69">
        <v>49</v>
      </c>
      <c r="M314" s="69">
        <v>38</v>
      </c>
      <c r="N314" s="69">
        <v>9</v>
      </c>
      <c r="O314" s="82" t="str">
        <f t="shared" si="8"/>
        <v>MONTEVIDEOAI</v>
      </c>
      <c r="R314" s="150" t="s">
        <v>708</v>
      </c>
      <c r="S314" s="69" t="s">
        <v>346</v>
      </c>
      <c r="T314" s="69">
        <v>4</v>
      </c>
      <c r="U314" s="69">
        <v>2</v>
      </c>
      <c r="V314" s="69">
        <v>2</v>
      </c>
      <c r="W314" s="69">
        <v>8</v>
      </c>
      <c r="X314" s="69">
        <v>4</v>
      </c>
      <c r="Y314" s="69">
        <v>8</v>
      </c>
      <c r="Z314" s="69">
        <v>8</v>
      </c>
      <c r="AA314" s="69">
        <v>8</v>
      </c>
      <c r="AB314" s="69">
        <v>13</v>
      </c>
      <c r="AC314" s="69">
        <v>15</v>
      </c>
      <c r="AD314" s="69">
        <v>12</v>
      </c>
      <c r="AE314" s="69">
        <v>3</v>
      </c>
      <c r="AF314" s="82" t="str">
        <f t="shared" si="9"/>
        <v>MONTEVIDEOAI</v>
      </c>
    </row>
    <row r="315" spans="1:32" x14ac:dyDescent="0.25">
      <c r="A315" s="140" t="s">
        <v>708</v>
      </c>
      <c r="B315" s="69" t="s">
        <v>345</v>
      </c>
      <c r="C315" s="69">
        <v>212</v>
      </c>
      <c r="D315" s="69">
        <v>109</v>
      </c>
      <c r="E315" s="69">
        <v>426</v>
      </c>
      <c r="F315" s="69">
        <v>660</v>
      </c>
      <c r="G315" s="69">
        <v>925</v>
      </c>
      <c r="H315" s="69">
        <v>551</v>
      </c>
      <c r="I315" s="82">
        <v>783</v>
      </c>
      <c r="J315" s="69">
        <v>386</v>
      </c>
      <c r="K315" s="69">
        <v>166</v>
      </c>
      <c r="L315" s="69">
        <v>250</v>
      </c>
      <c r="M315" s="69">
        <v>149</v>
      </c>
      <c r="N315" s="69">
        <v>48</v>
      </c>
      <c r="O315" s="82" t="str">
        <f t="shared" si="8"/>
        <v>MONTEVIDEOAH</v>
      </c>
      <c r="R315" s="150" t="s">
        <v>708</v>
      </c>
      <c r="S315" s="69" t="s">
        <v>345</v>
      </c>
      <c r="T315" s="69">
        <v>44</v>
      </c>
      <c r="U315" s="69">
        <v>32</v>
      </c>
      <c r="V315" s="69">
        <v>92</v>
      </c>
      <c r="W315" s="69">
        <v>115</v>
      </c>
      <c r="X315" s="69">
        <v>153</v>
      </c>
      <c r="Y315" s="69">
        <v>106</v>
      </c>
      <c r="Z315" s="69">
        <v>134</v>
      </c>
      <c r="AA315" s="69">
        <v>72</v>
      </c>
      <c r="AB315" s="69">
        <v>33</v>
      </c>
      <c r="AC315" s="69">
        <v>62</v>
      </c>
      <c r="AD315" s="69">
        <v>49</v>
      </c>
      <c r="AE315" s="69">
        <v>16</v>
      </c>
      <c r="AF315" s="82" t="str">
        <f t="shared" si="9"/>
        <v>MONTEVIDEOAH</v>
      </c>
    </row>
    <row r="316" spans="1:32" x14ac:dyDescent="0.25">
      <c r="A316" s="140" t="s">
        <v>708</v>
      </c>
      <c r="B316" s="69" t="s">
        <v>339</v>
      </c>
      <c r="C316" s="69">
        <v>108</v>
      </c>
      <c r="D316" s="69">
        <v>90</v>
      </c>
      <c r="E316" s="69">
        <v>186</v>
      </c>
      <c r="F316" s="69">
        <v>424</v>
      </c>
      <c r="G316" s="69">
        <v>785</v>
      </c>
      <c r="H316" s="69">
        <v>475</v>
      </c>
      <c r="I316" s="82">
        <v>520</v>
      </c>
      <c r="J316" s="69">
        <v>270</v>
      </c>
      <c r="K316" s="69">
        <v>101</v>
      </c>
      <c r="L316" s="69">
        <v>104</v>
      </c>
      <c r="M316" s="69">
        <v>76</v>
      </c>
      <c r="N316" s="69">
        <v>78</v>
      </c>
      <c r="O316" s="82" t="str">
        <f t="shared" si="8"/>
        <v>MONTEVIDEOAD</v>
      </c>
      <c r="R316" s="150" t="s">
        <v>708</v>
      </c>
      <c r="S316" s="69" t="s">
        <v>339</v>
      </c>
      <c r="T316" s="69">
        <v>22</v>
      </c>
      <c r="U316" s="69">
        <v>18</v>
      </c>
      <c r="V316" s="69">
        <v>37</v>
      </c>
      <c r="W316" s="69">
        <v>85</v>
      </c>
      <c r="X316" s="69">
        <v>160</v>
      </c>
      <c r="Y316" s="69">
        <v>95</v>
      </c>
      <c r="Z316" s="69">
        <v>104</v>
      </c>
      <c r="AA316" s="69">
        <v>56</v>
      </c>
      <c r="AB316" s="69">
        <v>20</v>
      </c>
      <c r="AC316" s="69">
        <v>21</v>
      </c>
      <c r="AD316" s="69">
        <v>15</v>
      </c>
      <c r="AE316" s="69">
        <v>16</v>
      </c>
      <c r="AF316" s="82" t="str">
        <f t="shared" si="9"/>
        <v>MONTEVIDEOAD</v>
      </c>
    </row>
    <row r="317" spans="1:32" x14ac:dyDescent="0.25">
      <c r="A317" s="140" t="s">
        <v>708</v>
      </c>
      <c r="B317" s="69" t="s">
        <v>340</v>
      </c>
      <c r="C317" s="69">
        <v>1120</v>
      </c>
      <c r="D317" s="69">
        <v>1285</v>
      </c>
      <c r="E317" s="69">
        <v>2154</v>
      </c>
      <c r="F317" s="69">
        <v>2642</v>
      </c>
      <c r="G317" s="69">
        <v>2507</v>
      </c>
      <c r="H317" s="69">
        <v>1853</v>
      </c>
      <c r="I317" s="82">
        <v>2080</v>
      </c>
      <c r="J317" s="69">
        <v>2267</v>
      </c>
      <c r="K317" s="69">
        <v>2169</v>
      </c>
      <c r="L317" s="69">
        <v>2354</v>
      </c>
      <c r="M317" s="69">
        <v>2131</v>
      </c>
      <c r="N317" s="69">
        <v>2023</v>
      </c>
      <c r="O317" s="82" t="str">
        <f t="shared" si="8"/>
        <v>MONTEVIDEOAB</v>
      </c>
      <c r="R317" s="150" t="s">
        <v>708</v>
      </c>
      <c r="S317" s="69" t="s">
        <v>340</v>
      </c>
      <c r="T317" s="69">
        <v>197</v>
      </c>
      <c r="U317" s="69">
        <v>224</v>
      </c>
      <c r="V317" s="69">
        <v>389</v>
      </c>
      <c r="W317" s="69">
        <v>471</v>
      </c>
      <c r="X317" s="69">
        <v>443</v>
      </c>
      <c r="Y317" s="69">
        <v>337</v>
      </c>
      <c r="Z317" s="69">
        <v>380</v>
      </c>
      <c r="AA317" s="69">
        <v>416</v>
      </c>
      <c r="AB317" s="69">
        <v>394</v>
      </c>
      <c r="AC317" s="69">
        <v>434</v>
      </c>
      <c r="AD317" s="69">
        <v>388</v>
      </c>
      <c r="AE317" s="69">
        <v>381</v>
      </c>
      <c r="AF317" s="82" t="str">
        <f t="shared" si="9"/>
        <v>MONTEVIDEOAB</v>
      </c>
    </row>
    <row r="318" spans="1:32" x14ac:dyDescent="0.25">
      <c r="A318" s="140" t="s">
        <v>708</v>
      </c>
      <c r="B318" s="69" t="s">
        <v>344</v>
      </c>
      <c r="C318" s="69">
        <v>786</v>
      </c>
      <c r="D318" s="69">
        <v>851</v>
      </c>
      <c r="E318" s="69">
        <v>1747</v>
      </c>
      <c r="F318" s="69">
        <v>3424</v>
      </c>
      <c r="G318" s="69">
        <v>4024</v>
      </c>
      <c r="H318" s="69">
        <v>3172</v>
      </c>
      <c r="I318" s="82">
        <v>3128</v>
      </c>
      <c r="J318" s="69">
        <v>2420</v>
      </c>
      <c r="K318" s="69">
        <v>1316</v>
      </c>
      <c r="L318" s="69">
        <v>1214</v>
      </c>
      <c r="M318" s="69">
        <v>757</v>
      </c>
      <c r="N318" s="69">
        <v>716</v>
      </c>
      <c r="O318" s="82" t="str">
        <f t="shared" si="8"/>
        <v>MONTEVIDEOAG</v>
      </c>
      <c r="R318" s="150" t="s">
        <v>708</v>
      </c>
      <c r="S318" s="69" t="s">
        <v>344</v>
      </c>
      <c r="T318" s="69">
        <v>222</v>
      </c>
      <c r="U318" s="69">
        <v>240</v>
      </c>
      <c r="V318" s="69">
        <v>490</v>
      </c>
      <c r="W318" s="69">
        <v>934</v>
      </c>
      <c r="X318" s="69">
        <v>1118</v>
      </c>
      <c r="Y318" s="69">
        <v>849</v>
      </c>
      <c r="Z318" s="69">
        <v>850</v>
      </c>
      <c r="AA318" s="69">
        <v>647</v>
      </c>
      <c r="AB318" s="69">
        <v>358</v>
      </c>
      <c r="AC318" s="69">
        <v>335</v>
      </c>
      <c r="AD318" s="69">
        <v>217</v>
      </c>
      <c r="AE318" s="69">
        <v>194</v>
      </c>
      <c r="AF318" s="82" t="str">
        <f t="shared" si="9"/>
        <v>MONTEVIDEOAG</v>
      </c>
    </row>
    <row r="319" spans="1:32" x14ac:dyDescent="0.25">
      <c r="A319" s="140" t="s">
        <v>708</v>
      </c>
      <c r="B319" s="69" t="s">
        <v>376</v>
      </c>
      <c r="C319" s="69"/>
      <c r="D319" s="69"/>
      <c r="E319" s="69"/>
      <c r="F319" s="69"/>
      <c r="G319" s="69"/>
      <c r="H319" s="69"/>
      <c r="I319" s="82"/>
      <c r="J319" s="69"/>
      <c r="K319" s="69"/>
      <c r="L319" s="69"/>
      <c r="M319" s="69">
        <v>18</v>
      </c>
      <c r="N319" s="69">
        <v>36</v>
      </c>
      <c r="O319" s="82" t="str">
        <f t="shared" si="8"/>
        <v>MONTEVIDEODJ</v>
      </c>
      <c r="R319" s="150" t="s">
        <v>708</v>
      </c>
      <c r="S319" s="69" t="s">
        <v>376</v>
      </c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>
        <v>2</v>
      </c>
      <c r="AE319" s="69">
        <v>4</v>
      </c>
      <c r="AF319" s="82" t="str">
        <f t="shared" si="9"/>
        <v>MONTEVIDEODJ</v>
      </c>
    </row>
    <row r="320" spans="1:32" x14ac:dyDescent="0.25">
      <c r="A320" s="140" t="s">
        <v>708</v>
      </c>
      <c r="B320" s="69" t="s">
        <v>355</v>
      </c>
      <c r="C320" s="69">
        <v>586</v>
      </c>
      <c r="D320" s="69">
        <v>525</v>
      </c>
      <c r="E320" s="69">
        <v>880</v>
      </c>
      <c r="F320" s="69">
        <v>2141</v>
      </c>
      <c r="G320" s="69">
        <v>3941</v>
      </c>
      <c r="H320" s="69">
        <v>2622</v>
      </c>
      <c r="I320" s="82">
        <v>2793</v>
      </c>
      <c r="J320" s="69">
        <v>1984</v>
      </c>
      <c r="K320" s="69">
        <v>1223</v>
      </c>
      <c r="L320" s="69">
        <v>979</v>
      </c>
      <c r="M320" s="69">
        <v>626</v>
      </c>
      <c r="N320" s="69">
        <v>584</v>
      </c>
      <c r="O320" s="82" t="str">
        <f t="shared" si="8"/>
        <v>MONTEVIDEOBI</v>
      </c>
      <c r="R320" s="150" t="s">
        <v>708</v>
      </c>
      <c r="S320" s="69" t="s">
        <v>355</v>
      </c>
      <c r="T320" s="69">
        <v>163</v>
      </c>
      <c r="U320" s="69">
        <v>141</v>
      </c>
      <c r="V320" s="69">
        <v>238</v>
      </c>
      <c r="W320" s="69">
        <v>551</v>
      </c>
      <c r="X320" s="69">
        <v>1007</v>
      </c>
      <c r="Y320" s="69">
        <v>685</v>
      </c>
      <c r="Z320" s="69">
        <v>744</v>
      </c>
      <c r="AA320" s="69">
        <v>533</v>
      </c>
      <c r="AB320" s="69">
        <v>336</v>
      </c>
      <c r="AC320" s="69">
        <v>268</v>
      </c>
      <c r="AD320" s="69">
        <v>174</v>
      </c>
      <c r="AE320" s="69">
        <v>159</v>
      </c>
      <c r="AF320" s="82" t="str">
        <f t="shared" si="9"/>
        <v>MONTEVIDEOBI</v>
      </c>
    </row>
    <row r="321" spans="1:32" x14ac:dyDescent="0.25">
      <c r="A321" s="140" t="s">
        <v>708</v>
      </c>
      <c r="B321" s="69" t="s">
        <v>81</v>
      </c>
      <c r="C321" s="69">
        <v>3988</v>
      </c>
      <c r="D321" s="69">
        <v>3637</v>
      </c>
      <c r="E321" s="69">
        <v>4360</v>
      </c>
      <c r="F321" s="69">
        <v>4521</v>
      </c>
      <c r="G321" s="69">
        <v>4538</v>
      </c>
      <c r="H321" s="69">
        <v>3634</v>
      </c>
      <c r="I321" s="82">
        <v>4358</v>
      </c>
      <c r="J321" s="69">
        <v>3623</v>
      </c>
      <c r="K321" s="69">
        <v>3454</v>
      </c>
      <c r="L321" s="69">
        <v>3666</v>
      </c>
      <c r="M321" s="69">
        <v>2428</v>
      </c>
      <c r="N321" s="69">
        <v>2566</v>
      </c>
      <c r="O321" s="82" t="str">
        <f t="shared" si="8"/>
        <v>MONTEVIDEOAA</v>
      </c>
      <c r="R321" s="150" t="s">
        <v>708</v>
      </c>
      <c r="S321" s="69" t="s">
        <v>81</v>
      </c>
      <c r="T321" s="69">
        <v>795</v>
      </c>
      <c r="U321" s="69">
        <v>734</v>
      </c>
      <c r="V321" s="69">
        <v>878</v>
      </c>
      <c r="W321" s="69">
        <v>900</v>
      </c>
      <c r="X321" s="69">
        <v>901</v>
      </c>
      <c r="Y321" s="69">
        <v>712</v>
      </c>
      <c r="Z321" s="69">
        <v>864</v>
      </c>
      <c r="AA321" s="69">
        <v>720</v>
      </c>
      <c r="AB321" s="69">
        <v>687</v>
      </c>
      <c r="AC321" s="69">
        <v>725</v>
      </c>
      <c r="AD321" s="69">
        <v>485</v>
      </c>
      <c r="AE321" s="69">
        <v>513</v>
      </c>
      <c r="AF321" s="82" t="str">
        <f t="shared" si="9"/>
        <v>MONTEVIDEOAA</v>
      </c>
    </row>
    <row r="322" spans="1:32" x14ac:dyDescent="0.25">
      <c r="A322" s="140" t="s">
        <v>708</v>
      </c>
      <c r="B322" s="69" t="s">
        <v>369</v>
      </c>
      <c r="C322" s="69">
        <v>28</v>
      </c>
      <c r="D322" s="69"/>
      <c r="E322" s="69"/>
      <c r="F322" s="69">
        <v>8</v>
      </c>
      <c r="G322" s="69">
        <v>6</v>
      </c>
      <c r="H322" s="69">
        <v>7</v>
      </c>
      <c r="I322" s="82">
        <v>13</v>
      </c>
      <c r="J322" s="69"/>
      <c r="K322" s="69"/>
      <c r="L322" s="69"/>
      <c r="M322" s="69"/>
      <c r="N322" s="69"/>
      <c r="O322" s="82" t="str">
        <f t="shared" si="8"/>
        <v>MONTEVIDEODC</v>
      </c>
      <c r="R322" s="150" t="s">
        <v>708</v>
      </c>
      <c r="S322" s="69" t="s">
        <v>369</v>
      </c>
      <c r="T322" s="69">
        <v>6</v>
      </c>
      <c r="U322" s="69"/>
      <c r="V322" s="69"/>
      <c r="W322" s="69">
        <v>1</v>
      </c>
      <c r="X322" s="69">
        <v>1</v>
      </c>
      <c r="Y322" s="69">
        <v>1</v>
      </c>
      <c r="Z322" s="69">
        <v>2</v>
      </c>
      <c r="AA322" s="69"/>
      <c r="AB322" s="69"/>
      <c r="AC322" s="69"/>
      <c r="AD322" s="69"/>
      <c r="AE322" s="69"/>
      <c r="AF322" s="82" t="str">
        <f t="shared" si="9"/>
        <v>MONTEVIDEODC</v>
      </c>
    </row>
    <row r="323" spans="1:32" x14ac:dyDescent="0.25">
      <c r="A323" s="140" t="s">
        <v>708</v>
      </c>
      <c r="B323" s="69" t="s">
        <v>341</v>
      </c>
      <c r="C323" s="69">
        <v>7073</v>
      </c>
      <c r="D323" s="69">
        <v>4783</v>
      </c>
      <c r="E323" s="69">
        <v>5107</v>
      </c>
      <c r="F323" s="69">
        <v>6037</v>
      </c>
      <c r="G323" s="69">
        <v>6010</v>
      </c>
      <c r="H323" s="69">
        <v>4308</v>
      </c>
      <c r="I323" s="82">
        <v>5008</v>
      </c>
      <c r="J323" s="69">
        <v>3472</v>
      </c>
      <c r="K323" s="69">
        <v>2038</v>
      </c>
      <c r="L323" s="69">
        <v>2331</v>
      </c>
      <c r="M323" s="69">
        <v>1199</v>
      </c>
      <c r="N323" s="69">
        <v>1022</v>
      </c>
      <c r="O323" s="82" t="str">
        <f t="shared" si="8"/>
        <v>MONTEVIDEOAC</v>
      </c>
      <c r="R323" s="150" t="s">
        <v>708</v>
      </c>
      <c r="S323" s="69" t="s">
        <v>341</v>
      </c>
      <c r="T323" s="69">
        <v>2316</v>
      </c>
      <c r="U323" s="69">
        <v>1527</v>
      </c>
      <c r="V323" s="69">
        <v>1566</v>
      </c>
      <c r="W323" s="69">
        <v>1696</v>
      </c>
      <c r="X323" s="69">
        <v>1515</v>
      </c>
      <c r="Y323" s="69">
        <v>1175</v>
      </c>
      <c r="Z323" s="69">
        <v>1302</v>
      </c>
      <c r="AA323" s="69">
        <v>928</v>
      </c>
      <c r="AB323" s="69">
        <v>525</v>
      </c>
      <c r="AC323" s="69">
        <v>616</v>
      </c>
      <c r="AD323" s="69">
        <v>330</v>
      </c>
      <c r="AE323" s="69">
        <v>286</v>
      </c>
      <c r="AF323" s="82" t="str">
        <f t="shared" si="9"/>
        <v>MONTEVIDEOAC</v>
      </c>
    </row>
    <row r="324" spans="1:32" x14ac:dyDescent="0.25">
      <c r="A324" s="140" t="s">
        <v>708</v>
      </c>
      <c r="B324" s="69" t="s">
        <v>342</v>
      </c>
      <c r="C324" s="69">
        <v>866</v>
      </c>
      <c r="D324" s="69">
        <v>4131</v>
      </c>
      <c r="E324" s="69">
        <v>4878</v>
      </c>
      <c r="F324" s="69">
        <v>22112</v>
      </c>
      <c r="G324" s="69">
        <v>50078</v>
      </c>
      <c r="H324" s="69">
        <v>25987</v>
      </c>
      <c r="I324" s="82">
        <v>27308</v>
      </c>
      <c r="J324" s="69">
        <v>9282</v>
      </c>
      <c r="K324" s="69">
        <v>2810</v>
      </c>
      <c r="L324" s="69">
        <v>1004</v>
      </c>
      <c r="M324" s="69">
        <v>466</v>
      </c>
      <c r="N324" s="69">
        <v>295</v>
      </c>
      <c r="O324" s="82" t="str">
        <f t="shared" si="8"/>
        <v>MONTEVIDEOAE</v>
      </c>
      <c r="R324" s="150" t="s">
        <v>708</v>
      </c>
      <c r="S324" s="69" t="s">
        <v>342</v>
      </c>
      <c r="T324" s="69">
        <v>443</v>
      </c>
      <c r="U324" s="69">
        <v>2085</v>
      </c>
      <c r="V324" s="69">
        <v>2591</v>
      </c>
      <c r="W324" s="69">
        <v>11436</v>
      </c>
      <c r="X324" s="69">
        <v>27001</v>
      </c>
      <c r="Y324" s="69">
        <v>13046</v>
      </c>
      <c r="Z324" s="69">
        <v>13653</v>
      </c>
      <c r="AA324" s="69">
        <v>4632</v>
      </c>
      <c r="AB324" s="69">
        <v>1400</v>
      </c>
      <c r="AC324" s="69">
        <v>498</v>
      </c>
      <c r="AD324" s="69">
        <v>232</v>
      </c>
      <c r="AE324" s="69">
        <v>145</v>
      </c>
      <c r="AF324" s="82" t="str">
        <f t="shared" si="9"/>
        <v>MONTEVIDEOAE</v>
      </c>
    </row>
    <row r="325" spans="1:32" x14ac:dyDescent="0.25">
      <c r="A325" s="242" t="s">
        <v>708</v>
      </c>
      <c r="B325" s="87" t="s">
        <v>709</v>
      </c>
      <c r="C325" s="87">
        <v>14790</v>
      </c>
      <c r="D325" s="87">
        <v>15421</v>
      </c>
      <c r="E325" s="87">
        <v>19750</v>
      </c>
      <c r="F325" s="87">
        <v>42008</v>
      </c>
      <c r="G325" s="87">
        <v>72834</v>
      </c>
      <c r="H325" s="87">
        <v>42648</v>
      </c>
      <c r="I325" s="87">
        <v>46041</v>
      </c>
      <c r="J325" s="87">
        <v>23743</v>
      </c>
      <c r="K325" s="87">
        <v>13334</v>
      </c>
      <c r="L325" s="87">
        <v>11951</v>
      </c>
      <c r="M325" s="87">
        <v>7891</v>
      </c>
      <c r="N325" s="87">
        <v>7377</v>
      </c>
      <c r="O325" s="87" t="str">
        <f t="shared" si="8"/>
        <v>MONTEVIDEOTOTAL MONTEVIDEO</v>
      </c>
      <c r="R325" s="245" t="s">
        <v>708</v>
      </c>
      <c r="S325" s="87" t="s">
        <v>709</v>
      </c>
      <c r="T325" s="87">
        <v>4212</v>
      </c>
      <c r="U325" s="87">
        <v>5003</v>
      </c>
      <c r="V325" s="87">
        <v>6283</v>
      </c>
      <c r="W325" s="87">
        <v>16197</v>
      </c>
      <c r="X325" s="87">
        <v>32303</v>
      </c>
      <c r="Y325" s="87">
        <v>17016</v>
      </c>
      <c r="Z325" s="87">
        <v>18041</v>
      </c>
      <c r="AA325" s="87">
        <v>8013</v>
      </c>
      <c r="AB325" s="87">
        <v>3766</v>
      </c>
      <c r="AC325" s="87">
        <v>2974</v>
      </c>
      <c r="AD325" s="87">
        <v>1905</v>
      </c>
      <c r="AE325" s="87">
        <v>1717</v>
      </c>
      <c r="AF325" s="87" t="str">
        <f t="shared" si="9"/>
        <v>MONTEVIDEOTOTAL MONTEVIDEO</v>
      </c>
    </row>
    <row r="326" spans="1:32" x14ac:dyDescent="0.25">
      <c r="A326" s="140" t="s">
        <v>561</v>
      </c>
      <c r="B326" s="69" t="s">
        <v>346</v>
      </c>
      <c r="C326" s="69">
        <v>6811</v>
      </c>
      <c r="D326" s="69">
        <v>6818</v>
      </c>
      <c r="E326" s="69">
        <v>10132</v>
      </c>
      <c r="F326" s="69">
        <v>12007</v>
      </c>
      <c r="G326" s="69">
        <v>12795</v>
      </c>
      <c r="H326" s="69">
        <v>9294</v>
      </c>
      <c r="I326" s="82">
        <v>8652</v>
      </c>
      <c r="J326" s="69">
        <v>8837</v>
      </c>
      <c r="K326" s="69">
        <v>8072</v>
      </c>
      <c r="L326" s="69">
        <v>10098</v>
      </c>
      <c r="M326" s="69">
        <v>8209</v>
      </c>
      <c r="N326" s="69">
        <v>7461</v>
      </c>
      <c r="O326" s="82" t="str">
        <f t="shared" si="8"/>
        <v>QUITOAI</v>
      </c>
      <c r="R326" s="150" t="s">
        <v>561</v>
      </c>
      <c r="S326" s="69" t="s">
        <v>346</v>
      </c>
      <c r="T326" s="69">
        <v>1166</v>
      </c>
      <c r="U326" s="69">
        <v>1163</v>
      </c>
      <c r="V326" s="69">
        <v>1653</v>
      </c>
      <c r="W326" s="69">
        <v>1943</v>
      </c>
      <c r="X326" s="69">
        <v>2079</v>
      </c>
      <c r="Y326" s="69">
        <v>1541</v>
      </c>
      <c r="Z326" s="69">
        <v>1403</v>
      </c>
      <c r="AA326" s="69">
        <v>1452</v>
      </c>
      <c r="AB326" s="69">
        <v>1341</v>
      </c>
      <c r="AC326" s="69">
        <v>1688</v>
      </c>
      <c r="AD326" s="69">
        <v>1377</v>
      </c>
      <c r="AE326" s="69">
        <v>1248</v>
      </c>
      <c r="AF326" s="82" t="str">
        <f t="shared" si="9"/>
        <v>QUITOAI</v>
      </c>
    </row>
    <row r="327" spans="1:32" x14ac:dyDescent="0.25">
      <c r="A327" s="140" t="s">
        <v>561</v>
      </c>
      <c r="B327" s="69" t="s">
        <v>344</v>
      </c>
      <c r="C327" s="69">
        <v>158</v>
      </c>
      <c r="D327" s="69">
        <v>167</v>
      </c>
      <c r="E327" s="69">
        <v>180</v>
      </c>
      <c r="F327" s="69">
        <v>192</v>
      </c>
      <c r="G327" s="69">
        <v>179</v>
      </c>
      <c r="H327" s="69">
        <v>229</v>
      </c>
      <c r="I327" s="82">
        <v>93</v>
      </c>
      <c r="J327" s="69">
        <v>111</v>
      </c>
      <c r="K327" s="69">
        <v>149</v>
      </c>
      <c r="L327" s="69">
        <v>99</v>
      </c>
      <c r="M327" s="69">
        <v>130</v>
      </c>
      <c r="N327" s="69">
        <v>172</v>
      </c>
      <c r="O327" s="82" t="str">
        <f t="shared" si="8"/>
        <v>QUITOAG</v>
      </c>
      <c r="R327" s="150" t="s">
        <v>561</v>
      </c>
      <c r="S327" s="69" t="s">
        <v>344</v>
      </c>
      <c r="T327" s="69">
        <v>35</v>
      </c>
      <c r="U327" s="69">
        <v>37</v>
      </c>
      <c r="V327" s="69">
        <v>40</v>
      </c>
      <c r="W327" s="69">
        <v>43</v>
      </c>
      <c r="X327" s="69">
        <v>40</v>
      </c>
      <c r="Y327" s="69">
        <v>51</v>
      </c>
      <c r="Z327" s="69">
        <v>21</v>
      </c>
      <c r="AA327" s="69">
        <v>25</v>
      </c>
      <c r="AB327" s="69">
        <v>33</v>
      </c>
      <c r="AC327" s="69">
        <v>22</v>
      </c>
      <c r="AD327" s="69">
        <v>29</v>
      </c>
      <c r="AE327" s="69">
        <v>38</v>
      </c>
      <c r="AF327" s="82" t="str">
        <f t="shared" si="9"/>
        <v>QUITOAG</v>
      </c>
    </row>
    <row r="328" spans="1:32" x14ac:dyDescent="0.25">
      <c r="A328" s="242" t="s">
        <v>561</v>
      </c>
      <c r="B328" s="87" t="s">
        <v>704</v>
      </c>
      <c r="C328" s="87">
        <v>6969</v>
      </c>
      <c r="D328" s="87">
        <v>6985</v>
      </c>
      <c r="E328" s="87">
        <v>10312</v>
      </c>
      <c r="F328" s="87">
        <v>12199</v>
      </c>
      <c r="G328" s="87">
        <v>12974</v>
      </c>
      <c r="H328" s="87">
        <v>9523</v>
      </c>
      <c r="I328" s="87">
        <v>8745</v>
      </c>
      <c r="J328" s="87">
        <v>8948</v>
      </c>
      <c r="K328" s="87">
        <v>8221</v>
      </c>
      <c r="L328" s="87">
        <v>10197</v>
      </c>
      <c r="M328" s="87">
        <v>8339</v>
      </c>
      <c r="N328" s="87">
        <v>7633</v>
      </c>
      <c r="O328" s="87" t="str">
        <f t="shared" si="8"/>
        <v>QUITOTOTAL QUITO</v>
      </c>
      <c r="R328" s="245" t="s">
        <v>561</v>
      </c>
      <c r="S328" s="87" t="s">
        <v>704</v>
      </c>
      <c r="T328" s="87">
        <v>1201</v>
      </c>
      <c r="U328" s="87">
        <v>1200</v>
      </c>
      <c r="V328" s="87">
        <v>1693</v>
      </c>
      <c r="W328" s="87">
        <v>1986</v>
      </c>
      <c r="X328" s="87">
        <v>2119</v>
      </c>
      <c r="Y328" s="87">
        <v>1592</v>
      </c>
      <c r="Z328" s="87">
        <v>1424</v>
      </c>
      <c r="AA328" s="87">
        <v>1477</v>
      </c>
      <c r="AB328" s="87">
        <v>1374</v>
      </c>
      <c r="AC328" s="87">
        <v>1710</v>
      </c>
      <c r="AD328" s="87">
        <v>1406</v>
      </c>
      <c r="AE328" s="87">
        <v>1286</v>
      </c>
      <c r="AF328" s="87" t="str">
        <f t="shared" si="9"/>
        <v>QUITOTOTAL QUITO</v>
      </c>
    </row>
    <row r="329" spans="1:32" x14ac:dyDescent="0.25">
      <c r="A329" s="96" t="s">
        <v>620</v>
      </c>
      <c r="B329" s="96"/>
      <c r="C329" s="96">
        <v>502703</v>
      </c>
      <c r="D329" s="96">
        <v>922632</v>
      </c>
      <c r="E329" s="96">
        <v>4829524</v>
      </c>
      <c r="F329" s="96">
        <v>7005864</v>
      </c>
      <c r="G329" s="96">
        <v>3939449</v>
      </c>
      <c r="H329" s="96">
        <v>2516135</v>
      </c>
      <c r="I329" s="96">
        <v>1617077</v>
      </c>
      <c r="J329" s="96">
        <v>1927960</v>
      </c>
      <c r="K329" s="96">
        <v>1385503</v>
      </c>
      <c r="L329" s="96">
        <v>1126473</v>
      </c>
      <c r="M329" s="96">
        <v>480526</v>
      </c>
      <c r="N329" s="96">
        <v>284847</v>
      </c>
      <c r="O329" s="222" t="str">
        <f t="shared" si="8"/>
        <v>TOTAL</v>
      </c>
      <c r="R329" s="96" t="s">
        <v>620</v>
      </c>
      <c r="S329" s="96"/>
      <c r="T329" s="96">
        <v>85456</v>
      </c>
      <c r="U329" s="96">
        <v>138981</v>
      </c>
      <c r="V329" s="96">
        <v>558375</v>
      </c>
      <c r="W329" s="96">
        <v>820928</v>
      </c>
      <c r="X329" s="96">
        <v>547411</v>
      </c>
      <c r="Y329" s="96">
        <v>350474</v>
      </c>
      <c r="Z329" s="96">
        <v>267288</v>
      </c>
      <c r="AA329" s="96">
        <v>225032</v>
      </c>
      <c r="AB329" s="96">
        <v>152415</v>
      </c>
      <c r="AC329" s="96">
        <v>135027</v>
      </c>
      <c r="AD329" s="96">
        <v>72462</v>
      </c>
      <c r="AE329" s="96">
        <v>50542</v>
      </c>
      <c r="AF329" s="222" t="str">
        <f t="shared" si="9"/>
        <v>TOTAL</v>
      </c>
    </row>
    <row r="335" spans="1:32" x14ac:dyDescent="0.25">
      <c r="C335" s="248" t="s">
        <v>667</v>
      </c>
      <c r="D335" s="248"/>
      <c r="E335" s="248"/>
      <c r="F335" s="248"/>
      <c r="G335" s="248"/>
      <c r="H335" s="248"/>
      <c r="I335" s="248"/>
      <c r="J335" s="248"/>
      <c r="K335" s="248"/>
      <c r="L335" s="248"/>
      <c r="M335" s="248"/>
      <c r="N335" s="248"/>
      <c r="T335" s="248" t="s">
        <v>707</v>
      </c>
      <c r="U335" s="248"/>
      <c r="V335" s="248"/>
      <c r="W335" s="248"/>
      <c r="X335" s="248"/>
      <c r="Y335" s="248"/>
      <c r="Z335" s="248"/>
      <c r="AA335" s="248"/>
      <c r="AB335" s="248"/>
      <c r="AC335" s="248"/>
      <c r="AD335" s="248"/>
      <c r="AE335" s="248"/>
    </row>
    <row r="336" spans="1:32" x14ac:dyDescent="0.25">
      <c r="A336" s="96" t="s">
        <v>588</v>
      </c>
      <c r="B336" s="96" t="s">
        <v>592</v>
      </c>
      <c r="C336" s="96" t="s">
        <v>654</v>
      </c>
      <c r="D336" s="96" t="s">
        <v>655</v>
      </c>
      <c r="E336" s="96" t="s">
        <v>656</v>
      </c>
      <c r="F336" s="239" t="s">
        <v>657</v>
      </c>
      <c r="G336" s="96" t="s">
        <v>658</v>
      </c>
      <c r="H336" s="239" t="s">
        <v>659</v>
      </c>
      <c r="I336" s="239" t="s">
        <v>660</v>
      </c>
      <c r="J336" s="239" t="s">
        <v>661</v>
      </c>
      <c r="K336" s="239" t="s">
        <v>662</v>
      </c>
      <c r="L336" s="239" t="s">
        <v>663</v>
      </c>
      <c r="M336" s="239" t="s">
        <v>664</v>
      </c>
      <c r="N336" s="239" t="s">
        <v>665</v>
      </c>
      <c r="O336" s="226" t="s">
        <v>604</v>
      </c>
      <c r="R336" s="96" t="s">
        <v>588</v>
      </c>
      <c r="S336" s="96" t="s">
        <v>592</v>
      </c>
      <c r="T336" s="96" t="s">
        <v>654</v>
      </c>
      <c r="U336" s="96" t="s">
        <v>655</v>
      </c>
      <c r="V336" s="96" t="s">
        <v>656</v>
      </c>
      <c r="W336" s="239" t="s">
        <v>657</v>
      </c>
      <c r="X336" s="96" t="s">
        <v>658</v>
      </c>
      <c r="Y336" s="239" t="s">
        <v>659</v>
      </c>
      <c r="Z336" s="239" t="s">
        <v>660</v>
      </c>
      <c r="AA336" s="239" t="s">
        <v>661</v>
      </c>
      <c r="AB336" s="239" t="s">
        <v>662</v>
      </c>
      <c r="AC336" s="239" t="s">
        <v>663</v>
      </c>
      <c r="AD336" s="239" t="s">
        <v>664</v>
      </c>
      <c r="AE336" s="239" t="s">
        <v>665</v>
      </c>
      <c r="AF336" s="226" t="s">
        <v>604</v>
      </c>
    </row>
    <row r="337" spans="1:32" x14ac:dyDescent="0.25">
      <c r="A337" s="140" t="s">
        <v>557</v>
      </c>
      <c r="B337" s="69" t="s">
        <v>359</v>
      </c>
      <c r="C337" s="69"/>
      <c r="D337" s="69"/>
      <c r="E337" s="69"/>
      <c r="F337" s="69"/>
      <c r="G337" s="69"/>
      <c r="H337" s="82"/>
      <c r="I337" s="69"/>
      <c r="J337" s="69">
        <v>1759</v>
      </c>
      <c r="K337" s="69">
        <v>2474</v>
      </c>
      <c r="L337" s="69">
        <v>1539</v>
      </c>
      <c r="M337" s="69">
        <v>98</v>
      </c>
      <c r="N337" s="69">
        <v>120</v>
      </c>
      <c r="O337" s="82" t="str">
        <f>A337&amp;B337</f>
        <v>BUEONOS AIRESCC</v>
      </c>
      <c r="R337" s="150" t="s">
        <v>558</v>
      </c>
      <c r="S337" s="69" t="s">
        <v>374</v>
      </c>
      <c r="T337" s="69">
        <v>1</v>
      </c>
      <c r="U337" s="69">
        <v>1</v>
      </c>
      <c r="V337" s="69">
        <v>4</v>
      </c>
      <c r="W337" s="69">
        <v>6</v>
      </c>
      <c r="X337" s="69">
        <v>17</v>
      </c>
      <c r="Y337" s="69">
        <v>1</v>
      </c>
      <c r="Z337" s="69"/>
      <c r="AA337" s="69"/>
      <c r="AB337" s="69">
        <v>2</v>
      </c>
      <c r="AC337" s="69">
        <v>11</v>
      </c>
      <c r="AD337" s="69"/>
      <c r="AE337" s="69"/>
      <c r="AF337" s="82" t="str">
        <f>R337&amp;S337</f>
        <v>SANTIAGODH</v>
      </c>
    </row>
    <row r="338" spans="1:32" x14ac:dyDescent="0.25">
      <c r="A338" s="140" t="s">
        <v>557</v>
      </c>
      <c r="B338" s="69" t="s">
        <v>360</v>
      </c>
      <c r="C338" s="69"/>
      <c r="D338" s="69">
        <v>70</v>
      </c>
      <c r="E338" s="69">
        <v>138</v>
      </c>
      <c r="F338" s="69">
        <v>371</v>
      </c>
      <c r="G338" s="69">
        <v>469</v>
      </c>
      <c r="H338" s="82">
        <v>216</v>
      </c>
      <c r="I338" s="69">
        <v>107</v>
      </c>
      <c r="J338" s="69">
        <v>143</v>
      </c>
      <c r="K338" s="69">
        <v>52</v>
      </c>
      <c r="L338" s="69">
        <v>2419</v>
      </c>
      <c r="M338" s="69">
        <v>516</v>
      </c>
      <c r="N338" s="69">
        <v>179</v>
      </c>
      <c r="O338" s="82" t="str">
        <f t="shared" ref="O338:O401" si="10">A338&amp;B338</f>
        <v>BUEONOS AIRESCD</v>
      </c>
      <c r="R338" s="150" t="s">
        <v>558</v>
      </c>
      <c r="S338" s="69" t="s">
        <v>384</v>
      </c>
      <c r="T338" s="69"/>
      <c r="U338" s="69"/>
      <c r="V338" s="69">
        <v>15</v>
      </c>
      <c r="W338" s="69"/>
      <c r="X338" s="69"/>
      <c r="Y338" s="69">
        <v>1</v>
      </c>
      <c r="Z338" s="69"/>
      <c r="AA338" s="69"/>
      <c r="AB338" s="69"/>
      <c r="AC338" s="69"/>
      <c r="AD338" s="69"/>
      <c r="AE338" s="69"/>
      <c r="AF338" s="82" t="str">
        <f t="shared" ref="AF338:AF401" si="11">R338&amp;S338</f>
        <v>SANTIAGOEH</v>
      </c>
    </row>
    <row r="339" spans="1:32" x14ac:dyDescent="0.25">
      <c r="A339" s="140" t="s">
        <v>557</v>
      </c>
      <c r="B339" s="69" t="s">
        <v>346</v>
      </c>
      <c r="C339" s="69"/>
      <c r="D339" s="69"/>
      <c r="E339" s="69"/>
      <c r="F339" s="69"/>
      <c r="G339" s="69"/>
      <c r="H339" s="82">
        <v>18</v>
      </c>
      <c r="I339" s="69"/>
      <c r="J339" s="69"/>
      <c r="K339" s="69"/>
      <c r="L339" s="69"/>
      <c r="M339" s="69"/>
      <c r="N339" s="69"/>
      <c r="O339" s="82" t="str">
        <f t="shared" si="10"/>
        <v>BUEONOS AIRESAI</v>
      </c>
      <c r="R339" s="150" t="s">
        <v>558</v>
      </c>
      <c r="S339" s="69" t="s">
        <v>375</v>
      </c>
      <c r="T339" s="69"/>
      <c r="U339" s="69"/>
      <c r="V339" s="69">
        <v>4</v>
      </c>
      <c r="W339" s="69"/>
      <c r="X339" s="69"/>
      <c r="Y339" s="69">
        <v>3</v>
      </c>
      <c r="Z339" s="69">
        <v>2</v>
      </c>
      <c r="AA339" s="69">
        <v>1</v>
      </c>
      <c r="AB339" s="69"/>
      <c r="AC339" s="69"/>
      <c r="AD339" s="69"/>
      <c r="AE339" s="69"/>
      <c r="AF339" s="82" t="str">
        <f t="shared" si="11"/>
        <v>SANTIAGODI</v>
      </c>
    </row>
    <row r="340" spans="1:32" x14ac:dyDescent="0.25">
      <c r="A340" s="140" t="s">
        <v>557</v>
      </c>
      <c r="B340" s="69" t="s">
        <v>345</v>
      </c>
      <c r="C340" s="69">
        <v>514</v>
      </c>
      <c r="D340" s="69">
        <v>4814</v>
      </c>
      <c r="E340" s="69">
        <v>10539</v>
      </c>
      <c r="F340" s="69">
        <v>16318</v>
      </c>
      <c r="G340" s="69">
        <v>14462</v>
      </c>
      <c r="H340" s="82">
        <v>9547</v>
      </c>
      <c r="I340" s="69">
        <v>9222</v>
      </c>
      <c r="J340" s="69">
        <v>6872</v>
      </c>
      <c r="K340" s="69">
        <v>4201</v>
      </c>
      <c r="L340" s="69">
        <v>2417</v>
      </c>
      <c r="M340" s="69">
        <v>460</v>
      </c>
      <c r="N340" s="69">
        <v>305</v>
      </c>
      <c r="O340" s="82" t="str">
        <f t="shared" si="10"/>
        <v>BUEONOS AIRESAH</v>
      </c>
      <c r="R340" s="150" t="s">
        <v>558</v>
      </c>
      <c r="S340" s="69" t="s">
        <v>380</v>
      </c>
      <c r="T340" s="69"/>
      <c r="U340" s="69"/>
      <c r="V340" s="69"/>
      <c r="W340" s="69"/>
      <c r="X340" s="69"/>
      <c r="Y340" s="69"/>
      <c r="Z340" s="69"/>
      <c r="AA340" s="69"/>
      <c r="AB340" s="69"/>
      <c r="AC340" s="69">
        <v>3</v>
      </c>
      <c r="AD340" s="69">
        <v>9</v>
      </c>
      <c r="AE340" s="69">
        <v>9</v>
      </c>
      <c r="AF340" s="82" t="str">
        <f t="shared" si="11"/>
        <v>SANTIAGOED</v>
      </c>
    </row>
    <row r="341" spans="1:32" x14ac:dyDescent="0.25">
      <c r="A341" s="140" t="s">
        <v>557</v>
      </c>
      <c r="B341" s="69" t="s">
        <v>339</v>
      </c>
      <c r="C341" s="69">
        <v>8689</v>
      </c>
      <c r="D341" s="69">
        <v>214981</v>
      </c>
      <c r="E341" s="69">
        <v>750475</v>
      </c>
      <c r="F341" s="69">
        <v>666422</v>
      </c>
      <c r="G341" s="69">
        <v>456622</v>
      </c>
      <c r="H341" s="82">
        <v>269025</v>
      </c>
      <c r="I341" s="69">
        <v>273227</v>
      </c>
      <c r="J341" s="69">
        <v>184467</v>
      </c>
      <c r="K341" s="69">
        <v>255771</v>
      </c>
      <c r="L341" s="69">
        <v>179686</v>
      </c>
      <c r="M341" s="69">
        <v>38267</v>
      </c>
      <c r="N341" s="69">
        <v>8146</v>
      </c>
      <c r="O341" s="82" t="str">
        <f t="shared" si="10"/>
        <v>BUEONOS AIRESAD</v>
      </c>
      <c r="R341" s="150" t="s">
        <v>558</v>
      </c>
      <c r="S341" s="69" t="s">
        <v>362</v>
      </c>
      <c r="T341" s="69">
        <v>1</v>
      </c>
      <c r="U341" s="69">
        <v>44</v>
      </c>
      <c r="V341" s="69">
        <v>99</v>
      </c>
      <c r="W341" s="69">
        <v>129</v>
      </c>
      <c r="X341" s="69">
        <v>98</v>
      </c>
      <c r="Y341" s="69">
        <v>43</v>
      </c>
      <c r="Z341" s="69">
        <v>52</v>
      </c>
      <c r="AA341" s="69">
        <v>66</v>
      </c>
      <c r="AB341" s="69">
        <v>21</v>
      </c>
      <c r="AC341" s="69">
        <v>16</v>
      </c>
      <c r="AD341" s="69">
        <v>6</v>
      </c>
      <c r="AE341" s="69">
        <v>2</v>
      </c>
      <c r="AF341" s="82" t="str">
        <f t="shared" si="11"/>
        <v>SANTIAGOCF</v>
      </c>
    </row>
    <row r="342" spans="1:32" x14ac:dyDescent="0.25">
      <c r="A342" s="140" t="s">
        <v>557</v>
      </c>
      <c r="B342" s="69" t="s">
        <v>390</v>
      </c>
      <c r="C342" s="69"/>
      <c r="D342" s="69">
        <v>2</v>
      </c>
      <c r="E342" s="69">
        <v>13</v>
      </c>
      <c r="F342" s="69"/>
      <c r="G342" s="69"/>
      <c r="H342" s="82"/>
      <c r="I342" s="69"/>
      <c r="J342" s="69"/>
      <c r="K342" s="69"/>
      <c r="L342" s="69"/>
      <c r="M342" s="69"/>
      <c r="N342" s="69"/>
      <c r="O342" s="82" t="str">
        <f t="shared" si="10"/>
        <v>BUEONOS AIRESFD</v>
      </c>
      <c r="R342" s="150" t="s">
        <v>558</v>
      </c>
      <c r="S342" s="69" t="s">
        <v>360</v>
      </c>
      <c r="T342" s="69">
        <v>2</v>
      </c>
      <c r="U342" s="69"/>
      <c r="V342" s="69">
        <v>2</v>
      </c>
      <c r="W342" s="69"/>
      <c r="X342" s="69">
        <v>4</v>
      </c>
      <c r="Y342" s="69"/>
      <c r="Z342" s="69"/>
      <c r="AA342" s="69">
        <v>1</v>
      </c>
      <c r="AB342" s="69"/>
      <c r="AC342" s="69"/>
      <c r="AD342" s="69"/>
      <c r="AE342" s="69"/>
      <c r="AF342" s="82" t="str">
        <f t="shared" si="11"/>
        <v>SANTIAGOCD</v>
      </c>
    </row>
    <row r="343" spans="1:32" x14ac:dyDescent="0.25">
      <c r="A343" s="140" t="s">
        <v>557</v>
      </c>
      <c r="B343" s="69" t="s">
        <v>340</v>
      </c>
      <c r="C343" s="69">
        <v>7203</v>
      </c>
      <c r="D343" s="69">
        <v>200596</v>
      </c>
      <c r="E343" s="69">
        <v>697404</v>
      </c>
      <c r="F343" s="69">
        <v>725883</v>
      </c>
      <c r="G343" s="69">
        <v>398046</v>
      </c>
      <c r="H343" s="82">
        <v>224847</v>
      </c>
      <c r="I343" s="69">
        <v>286443</v>
      </c>
      <c r="J343" s="69">
        <v>203401</v>
      </c>
      <c r="K343" s="69">
        <v>164186</v>
      </c>
      <c r="L343" s="69">
        <v>102738</v>
      </c>
      <c r="M343" s="69">
        <v>19225</v>
      </c>
      <c r="N343" s="69">
        <v>5640</v>
      </c>
      <c r="O343" s="82" t="str">
        <f t="shared" si="10"/>
        <v>BUEONOS AIRESAB</v>
      </c>
      <c r="R343" s="150" t="s">
        <v>558</v>
      </c>
      <c r="S343" s="69" t="s">
        <v>346</v>
      </c>
      <c r="T343" s="69"/>
      <c r="U343" s="69">
        <v>2</v>
      </c>
      <c r="V343" s="69"/>
      <c r="W343" s="69"/>
      <c r="X343" s="69"/>
      <c r="Y343" s="69"/>
      <c r="Z343" s="69">
        <v>1</v>
      </c>
      <c r="AA343" s="69"/>
      <c r="AB343" s="69"/>
      <c r="AC343" s="69"/>
      <c r="AD343" s="69"/>
      <c r="AE343" s="69"/>
      <c r="AF343" s="82" t="str">
        <f t="shared" si="11"/>
        <v>SANTIAGOAI</v>
      </c>
    </row>
    <row r="344" spans="1:32" x14ac:dyDescent="0.25">
      <c r="A344" s="140" t="s">
        <v>557</v>
      </c>
      <c r="B344" s="69" t="s">
        <v>383</v>
      </c>
      <c r="C344" s="69"/>
      <c r="D344" s="69"/>
      <c r="E344" s="69"/>
      <c r="F344" s="69">
        <v>45</v>
      </c>
      <c r="G344" s="69">
        <v>27</v>
      </c>
      <c r="H344" s="82">
        <v>14</v>
      </c>
      <c r="I344" s="69"/>
      <c r="J344" s="69">
        <v>13</v>
      </c>
      <c r="K344" s="69"/>
      <c r="L344" s="69"/>
      <c r="M344" s="69"/>
      <c r="N344" s="69"/>
      <c r="O344" s="82" t="str">
        <f t="shared" si="10"/>
        <v>BUEONOS AIRESEG</v>
      </c>
      <c r="R344" s="150" t="s">
        <v>558</v>
      </c>
      <c r="S344" s="69" t="s">
        <v>347</v>
      </c>
      <c r="T344" s="69">
        <v>392</v>
      </c>
      <c r="U344" s="69">
        <v>579</v>
      </c>
      <c r="V344" s="69">
        <v>1092</v>
      </c>
      <c r="W344" s="69">
        <v>1425</v>
      </c>
      <c r="X344" s="69">
        <v>1076</v>
      </c>
      <c r="Y344" s="69">
        <v>656</v>
      </c>
      <c r="Z344" s="69">
        <v>586</v>
      </c>
      <c r="AA344" s="69">
        <v>428</v>
      </c>
      <c r="AB344" s="69">
        <v>333</v>
      </c>
      <c r="AC344" s="69">
        <v>196</v>
      </c>
      <c r="AD344" s="69">
        <v>113</v>
      </c>
      <c r="AE344" s="69">
        <v>86</v>
      </c>
      <c r="AF344" s="82" t="str">
        <f t="shared" si="11"/>
        <v>SANTIAGOAJ</v>
      </c>
    </row>
    <row r="345" spans="1:32" x14ac:dyDescent="0.25">
      <c r="A345" s="140" t="s">
        <v>557</v>
      </c>
      <c r="B345" s="69" t="s">
        <v>349</v>
      </c>
      <c r="C345" s="69">
        <v>22</v>
      </c>
      <c r="D345" s="69">
        <v>2867</v>
      </c>
      <c r="E345" s="69">
        <v>8434</v>
      </c>
      <c r="F345" s="69">
        <v>11765</v>
      </c>
      <c r="G345" s="69">
        <v>9667</v>
      </c>
      <c r="H345" s="82">
        <v>5337</v>
      </c>
      <c r="I345" s="69">
        <v>6514</v>
      </c>
      <c r="J345" s="69">
        <v>3352</v>
      </c>
      <c r="K345" s="69">
        <v>1731</v>
      </c>
      <c r="L345" s="69">
        <v>570</v>
      </c>
      <c r="M345" s="69">
        <v>122</v>
      </c>
      <c r="N345" s="69">
        <v>20</v>
      </c>
      <c r="O345" s="82" t="str">
        <f t="shared" si="10"/>
        <v>BUEONOS AIRESBC</v>
      </c>
      <c r="R345" s="150" t="s">
        <v>558</v>
      </c>
      <c r="S345" s="69" t="s">
        <v>345</v>
      </c>
      <c r="T345" s="69">
        <v>263</v>
      </c>
      <c r="U345" s="69">
        <v>1392</v>
      </c>
      <c r="V345" s="69">
        <v>2071</v>
      </c>
      <c r="W345" s="69">
        <v>2639</v>
      </c>
      <c r="X345" s="69">
        <v>2114</v>
      </c>
      <c r="Y345" s="69">
        <v>961</v>
      </c>
      <c r="Z345" s="69">
        <v>1085</v>
      </c>
      <c r="AA345" s="69">
        <v>648</v>
      </c>
      <c r="AB345" s="69">
        <v>540</v>
      </c>
      <c r="AC345" s="69">
        <v>407</v>
      </c>
      <c r="AD345" s="69">
        <v>198</v>
      </c>
      <c r="AE345" s="69">
        <v>159</v>
      </c>
      <c r="AF345" s="82" t="str">
        <f t="shared" si="11"/>
        <v>SANTIAGOAH</v>
      </c>
    </row>
    <row r="346" spans="1:32" x14ac:dyDescent="0.25">
      <c r="A346" s="140" t="s">
        <v>557</v>
      </c>
      <c r="B346" s="69" t="s">
        <v>348</v>
      </c>
      <c r="C346" s="69">
        <v>27</v>
      </c>
      <c r="D346" s="69">
        <v>255</v>
      </c>
      <c r="E346" s="69">
        <v>737</v>
      </c>
      <c r="F346" s="69">
        <v>284</v>
      </c>
      <c r="G346" s="69">
        <v>588</v>
      </c>
      <c r="H346" s="82">
        <v>559</v>
      </c>
      <c r="I346" s="69">
        <v>668</v>
      </c>
      <c r="J346" s="69">
        <v>168</v>
      </c>
      <c r="K346" s="69">
        <v>247</v>
      </c>
      <c r="L346" s="69">
        <v>13</v>
      </c>
      <c r="M346" s="69"/>
      <c r="N346" s="69">
        <v>13</v>
      </c>
      <c r="O346" s="82" t="str">
        <f t="shared" si="10"/>
        <v>BUEONOS AIRESBA</v>
      </c>
      <c r="R346" s="150" t="s">
        <v>558</v>
      </c>
      <c r="S346" s="69" t="s">
        <v>343</v>
      </c>
      <c r="T346" s="69">
        <v>169</v>
      </c>
      <c r="U346" s="69">
        <v>3634</v>
      </c>
      <c r="V346" s="69">
        <v>5321</v>
      </c>
      <c r="W346" s="69">
        <v>7131</v>
      </c>
      <c r="X346" s="69">
        <v>4543</v>
      </c>
      <c r="Y346" s="69">
        <v>2424</v>
      </c>
      <c r="Z346" s="69">
        <v>2571</v>
      </c>
      <c r="AA346" s="69">
        <v>1585</v>
      </c>
      <c r="AB346" s="69">
        <v>1121</v>
      </c>
      <c r="AC346" s="69">
        <v>536</v>
      </c>
      <c r="AD346" s="69">
        <v>251</v>
      </c>
      <c r="AE346" s="69">
        <v>172</v>
      </c>
      <c r="AF346" s="82" t="str">
        <f t="shared" si="11"/>
        <v>SANTIAGOAF</v>
      </c>
    </row>
    <row r="347" spans="1:32" x14ac:dyDescent="0.25">
      <c r="A347" s="140" t="s">
        <v>557</v>
      </c>
      <c r="B347" s="69" t="s">
        <v>372</v>
      </c>
      <c r="C347" s="69">
        <v>35</v>
      </c>
      <c r="D347" s="69"/>
      <c r="E347" s="69">
        <v>37</v>
      </c>
      <c r="F347" s="69">
        <v>40</v>
      </c>
      <c r="G347" s="69">
        <v>80</v>
      </c>
      <c r="H347" s="82">
        <v>153</v>
      </c>
      <c r="I347" s="69"/>
      <c r="J347" s="69"/>
      <c r="K347" s="69"/>
      <c r="L347" s="69">
        <v>62</v>
      </c>
      <c r="M347" s="69"/>
      <c r="N347" s="69"/>
      <c r="O347" s="82" t="str">
        <f t="shared" si="10"/>
        <v>BUEONOS AIRESDF</v>
      </c>
      <c r="R347" s="150" t="s">
        <v>558</v>
      </c>
      <c r="S347" s="69" t="s">
        <v>386</v>
      </c>
      <c r="T347" s="69"/>
      <c r="U347" s="69"/>
      <c r="V347" s="69">
        <v>2</v>
      </c>
      <c r="W347" s="69">
        <v>2</v>
      </c>
      <c r="X347" s="69"/>
      <c r="Y347" s="69"/>
      <c r="Z347" s="69"/>
      <c r="AA347" s="69"/>
      <c r="AB347" s="69"/>
      <c r="AC347" s="69"/>
      <c r="AD347" s="69"/>
      <c r="AE347" s="69"/>
      <c r="AF347" s="82" t="str">
        <f t="shared" si="11"/>
        <v>SANTIAGOEJ</v>
      </c>
    </row>
    <row r="348" spans="1:32" x14ac:dyDescent="0.25">
      <c r="A348" s="140" t="s">
        <v>557</v>
      </c>
      <c r="B348" s="69" t="s">
        <v>387</v>
      </c>
      <c r="C348" s="69"/>
      <c r="D348" s="69"/>
      <c r="E348" s="69">
        <v>47</v>
      </c>
      <c r="F348" s="69"/>
      <c r="G348" s="69"/>
      <c r="H348" s="82"/>
      <c r="I348" s="69"/>
      <c r="J348" s="69"/>
      <c r="K348" s="69"/>
      <c r="L348" s="69">
        <v>12</v>
      </c>
      <c r="M348" s="69"/>
      <c r="N348" s="69"/>
      <c r="O348" s="82" t="str">
        <f t="shared" si="10"/>
        <v>BUEONOS AIRESFA</v>
      </c>
      <c r="R348" s="150" t="s">
        <v>558</v>
      </c>
      <c r="S348" s="69" t="s">
        <v>370</v>
      </c>
      <c r="T348" s="69"/>
      <c r="U348" s="69"/>
      <c r="V348" s="69">
        <v>11</v>
      </c>
      <c r="W348" s="69">
        <v>8</v>
      </c>
      <c r="X348" s="69">
        <v>10</v>
      </c>
      <c r="Y348" s="69">
        <v>5</v>
      </c>
      <c r="Z348" s="69">
        <v>2</v>
      </c>
      <c r="AA348" s="69">
        <v>3</v>
      </c>
      <c r="AB348" s="69">
        <v>1</v>
      </c>
      <c r="AC348" s="69"/>
      <c r="AD348" s="69"/>
      <c r="AE348" s="69"/>
      <c r="AF348" s="82" t="str">
        <f t="shared" si="11"/>
        <v>SANTIAGODD</v>
      </c>
    </row>
    <row r="349" spans="1:32" x14ac:dyDescent="0.25">
      <c r="A349" s="140" t="s">
        <v>557</v>
      </c>
      <c r="B349" s="69" t="s">
        <v>81</v>
      </c>
      <c r="C349" s="69">
        <v>15367</v>
      </c>
      <c r="D349" s="69">
        <v>212425</v>
      </c>
      <c r="E349" s="69">
        <v>540570</v>
      </c>
      <c r="F349" s="69">
        <v>584071</v>
      </c>
      <c r="G349" s="69">
        <v>508256</v>
      </c>
      <c r="H349" s="82">
        <v>292340</v>
      </c>
      <c r="I349" s="69">
        <v>307474</v>
      </c>
      <c r="J349" s="69">
        <v>230872</v>
      </c>
      <c r="K349" s="69">
        <v>153439</v>
      </c>
      <c r="L349" s="69">
        <v>91332</v>
      </c>
      <c r="M349" s="69">
        <v>22646</v>
      </c>
      <c r="N349" s="69">
        <v>9300</v>
      </c>
      <c r="O349" s="82" t="str">
        <f t="shared" si="10"/>
        <v>BUEONOS AIRESAA</v>
      </c>
      <c r="R349" s="150" t="s">
        <v>558</v>
      </c>
      <c r="S349" s="69" t="s">
        <v>339</v>
      </c>
      <c r="T349" s="69">
        <v>5353</v>
      </c>
      <c r="U349" s="69">
        <v>36783</v>
      </c>
      <c r="V349" s="69">
        <v>34082</v>
      </c>
      <c r="W349" s="69">
        <v>23329</v>
      </c>
      <c r="X349" s="69">
        <v>18978</v>
      </c>
      <c r="Y349" s="69">
        <v>8268</v>
      </c>
      <c r="Z349" s="69">
        <v>8601</v>
      </c>
      <c r="AA349" s="69">
        <v>7930</v>
      </c>
      <c r="AB349" s="69">
        <v>7819</v>
      </c>
      <c r="AC349" s="69">
        <v>10576</v>
      </c>
      <c r="AD349" s="69">
        <v>6944</v>
      </c>
      <c r="AE349" s="69">
        <v>3876</v>
      </c>
      <c r="AF349" s="82" t="str">
        <f t="shared" si="11"/>
        <v>SANTIAGOAD</v>
      </c>
    </row>
    <row r="350" spans="1:32" x14ac:dyDescent="0.25">
      <c r="A350" s="140" t="s">
        <v>557</v>
      </c>
      <c r="B350" s="69" t="s">
        <v>369</v>
      </c>
      <c r="C350" s="69"/>
      <c r="D350" s="69">
        <v>37</v>
      </c>
      <c r="E350" s="69"/>
      <c r="F350" s="69">
        <v>75</v>
      </c>
      <c r="G350" s="69">
        <v>69</v>
      </c>
      <c r="H350" s="82">
        <v>115</v>
      </c>
      <c r="I350" s="69">
        <v>255</v>
      </c>
      <c r="J350" s="69"/>
      <c r="K350" s="69"/>
      <c r="L350" s="69">
        <v>30</v>
      </c>
      <c r="M350" s="69">
        <v>98</v>
      </c>
      <c r="N350" s="69"/>
      <c r="O350" s="82" t="str">
        <f t="shared" si="10"/>
        <v>BUEONOS AIRESDC</v>
      </c>
      <c r="R350" s="150" t="s">
        <v>558</v>
      </c>
      <c r="S350" s="69" t="s">
        <v>377</v>
      </c>
      <c r="T350" s="69"/>
      <c r="U350" s="69">
        <v>3</v>
      </c>
      <c r="V350" s="69">
        <v>3</v>
      </c>
      <c r="W350" s="69">
        <v>5</v>
      </c>
      <c r="X350" s="69"/>
      <c r="Y350" s="69"/>
      <c r="Z350" s="69">
        <v>3</v>
      </c>
      <c r="AA350" s="69"/>
      <c r="AB350" s="69">
        <v>3</v>
      </c>
      <c r="AC350" s="69">
        <v>3</v>
      </c>
      <c r="AD350" s="69"/>
      <c r="AE350" s="69"/>
      <c r="AF350" s="82" t="str">
        <f t="shared" si="11"/>
        <v>SANTIAGOEA</v>
      </c>
    </row>
    <row r="351" spans="1:32" x14ac:dyDescent="0.25">
      <c r="A351" s="140" t="s">
        <v>557</v>
      </c>
      <c r="B351" s="69" t="s">
        <v>381</v>
      </c>
      <c r="C351" s="69"/>
      <c r="D351" s="69"/>
      <c r="E351" s="69"/>
      <c r="F351" s="69"/>
      <c r="G351" s="69">
        <v>55</v>
      </c>
      <c r="H351" s="82">
        <v>48</v>
      </c>
      <c r="I351" s="69"/>
      <c r="J351" s="69"/>
      <c r="K351" s="69"/>
      <c r="L351" s="69"/>
      <c r="M351" s="69">
        <v>35</v>
      </c>
      <c r="N351" s="69"/>
      <c r="O351" s="82" t="str">
        <f t="shared" si="10"/>
        <v>BUEONOS AIRESEE</v>
      </c>
      <c r="R351" s="150" t="s">
        <v>558</v>
      </c>
      <c r="S351" s="69" t="s">
        <v>390</v>
      </c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>
        <v>1</v>
      </c>
      <c r="AE351" s="69"/>
      <c r="AF351" s="82" t="str">
        <f t="shared" si="11"/>
        <v>SANTIAGOFD</v>
      </c>
    </row>
    <row r="352" spans="1:32" x14ac:dyDescent="0.25">
      <c r="A352" s="140" t="s">
        <v>557</v>
      </c>
      <c r="B352" s="69" t="s">
        <v>341</v>
      </c>
      <c r="C352" s="69">
        <v>5048</v>
      </c>
      <c r="D352" s="69">
        <v>168366</v>
      </c>
      <c r="E352" s="69">
        <v>374811</v>
      </c>
      <c r="F352" s="69">
        <v>362730</v>
      </c>
      <c r="G352" s="69">
        <v>310550</v>
      </c>
      <c r="H352" s="82">
        <v>187902</v>
      </c>
      <c r="I352" s="69">
        <v>150531</v>
      </c>
      <c r="J352" s="69">
        <v>102269</v>
      </c>
      <c r="K352" s="69">
        <v>131977</v>
      </c>
      <c r="L352" s="69">
        <v>98862</v>
      </c>
      <c r="M352" s="69">
        <v>12327</v>
      </c>
      <c r="N352" s="69">
        <v>2265</v>
      </c>
      <c r="O352" s="82" t="str">
        <f t="shared" si="10"/>
        <v>BUEONOS AIRESAC</v>
      </c>
      <c r="R352" s="150" t="s">
        <v>558</v>
      </c>
      <c r="S352" s="69" t="s">
        <v>340</v>
      </c>
      <c r="T352" s="69">
        <v>4884</v>
      </c>
      <c r="U352" s="69">
        <v>35006</v>
      </c>
      <c r="V352" s="69">
        <v>46226</v>
      </c>
      <c r="W352" s="69">
        <v>40473</v>
      </c>
      <c r="X352" s="69">
        <v>25540</v>
      </c>
      <c r="Y352" s="69">
        <v>12465</v>
      </c>
      <c r="Z352" s="69">
        <v>12953</v>
      </c>
      <c r="AA352" s="69">
        <v>9834</v>
      </c>
      <c r="AB352" s="69">
        <v>9256</v>
      </c>
      <c r="AC352" s="69">
        <v>13846</v>
      </c>
      <c r="AD352" s="69">
        <v>6065</v>
      </c>
      <c r="AE352" s="69">
        <v>2943</v>
      </c>
      <c r="AF352" s="82" t="str">
        <f t="shared" si="11"/>
        <v>SANTIAGOAB</v>
      </c>
    </row>
    <row r="353" spans="1:32" x14ac:dyDescent="0.25">
      <c r="A353" s="140" t="s">
        <v>557</v>
      </c>
      <c r="B353" s="69" t="s">
        <v>358</v>
      </c>
      <c r="C353" s="69">
        <v>16</v>
      </c>
      <c r="D353" s="69">
        <v>168</v>
      </c>
      <c r="E353" s="69">
        <v>662</v>
      </c>
      <c r="F353" s="69">
        <v>1699</v>
      </c>
      <c r="G353" s="69">
        <v>1383</v>
      </c>
      <c r="H353" s="82">
        <v>1097</v>
      </c>
      <c r="I353" s="69">
        <v>733</v>
      </c>
      <c r="J353" s="69">
        <v>560</v>
      </c>
      <c r="K353" s="69">
        <v>147</v>
      </c>
      <c r="L353" s="69">
        <v>34</v>
      </c>
      <c r="M353" s="69">
        <v>48</v>
      </c>
      <c r="N353" s="69"/>
      <c r="O353" s="82" t="str">
        <f t="shared" si="10"/>
        <v>BUEONOS AIRESCB</v>
      </c>
      <c r="R353" s="150" t="s">
        <v>558</v>
      </c>
      <c r="S353" s="69" t="s">
        <v>383</v>
      </c>
      <c r="T353" s="69"/>
      <c r="U353" s="69">
        <v>1</v>
      </c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82" t="str">
        <f t="shared" si="11"/>
        <v>SANTIAGOEG</v>
      </c>
    </row>
    <row r="354" spans="1:32" x14ac:dyDescent="0.25">
      <c r="A354" s="140" t="s">
        <v>557</v>
      </c>
      <c r="B354" s="69" t="s">
        <v>342</v>
      </c>
      <c r="C354" s="69">
        <v>16</v>
      </c>
      <c r="D354" s="69"/>
      <c r="E354" s="69">
        <v>46</v>
      </c>
      <c r="F354" s="69">
        <v>141</v>
      </c>
      <c r="G354" s="69">
        <v>81</v>
      </c>
      <c r="H354" s="82">
        <v>355</v>
      </c>
      <c r="I354" s="69">
        <v>188</v>
      </c>
      <c r="J354" s="69">
        <v>46</v>
      </c>
      <c r="K354" s="69">
        <v>54</v>
      </c>
      <c r="L354" s="69"/>
      <c r="M354" s="69"/>
      <c r="N354" s="69"/>
      <c r="O354" s="82" t="str">
        <f t="shared" si="10"/>
        <v>BUEONOS AIRESAE</v>
      </c>
      <c r="R354" s="150" t="s">
        <v>558</v>
      </c>
      <c r="S354" s="69" t="s">
        <v>363</v>
      </c>
      <c r="T354" s="69">
        <v>2</v>
      </c>
      <c r="U354" s="69">
        <v>76</v>
      </c>
      <c r="V354" s="69">
        <v>116</v>
      </c>
      <c r="W354" s="69">
        <v>125</v>
      </c>
      <c r="X354" s="69">
        <v>67</v>
      </c>
      <c r="Y354" s="69">
        <v>30</v>
      </c>
      <c r="Z354" s="69">
        <v>30</v>
      </c>
      <c r="AA354" s="69">
        <v>33</v>
      </c>
      <c r="AB354" s="69">
        <v>19</v>
      </c>
      <c r="AC354" s="69">
        <v>28</v>
      </c>
      <c r="AD354" s="69">
        <v>22</v>
      </c>
      <c r="AE354" s="69">
        <v>7</v>
      </c>
      <c r="AF354" s="82" t="str">
        <f t="shared" si="11"/>
        <v>SANTIAGOCG</v>
      </c>
    </row>
    <row r="355" spans="1:32" x14ac:dyDescent="0.25">
      <c r="A355" s="140" t="s">
        <v>557</v>
      </c>
      <c r="B355" s="69" t="s">
        <v>368</v>
      </c>
      <c r="C355" s="69"/>
      <c r="D355" s="69"/>
      <c r="E355" s="69">
        <v>264</v>
      </c>
      <c r="F355" s="69">
        <v>294</v>
      </c>
      <c r="G355" s="69">
        <v>291</v>
      </c>
      <c r="H355" s="82">
        <v>93</v>
      </c>
      <c r="I355" s="69">
        <v>218</v>
      </c>
      <c r="J355" s="69">
        <v>145</v>
      </c>
      <c r="K355" s="69">
        <v>41</v>
      </c>
      <c r="L355" s="69">
        <v>81</v>
      </c>
      <c r="M355" s="69">
        <v>14</v>
      </c>
      <c r="N355" s="69"/>
      <c r="O355" s="82" t="str">
        <f t="shared" si="10"/>
        <v>BUEONOS AIRESDB</v>
      </c>
      <c r="R355" s="150" t="s">
        <v>558</v>
      </c>
      <c r="S355" s="69" t="s">
        <v>349</v>
      </c>
      <c r="T355" s="69">
        <v>73</v>
      </c>
      <c r="U355" s="69">
        <v>219</v>
      </c>
      <c r="V355" s="69">
        <v>227</v>
      </c>
      <c r="W355" s="69">
        <v>231</v>
      </c>
      <c r="X355" s="69">
        <v>168</v>
      </c>
      <c r="Y355" s="69">
        <v>87</v>
      </c>
      <c r="Z355" s="69">
        <v>84</v>
      </c>
      <c r="AA355" s="69">
        <v>48</v>
      </c>
      <c r="AB355" s="69">
        <v>68</v>
      </c>
      <c r="AC355" s="69">
        <v>79</v>
      </c>
      <c r="AD355" s="69">
        <v>33</v>
      </c>
      <c r="AE355" s="69">
        <v>74</v>
      </c>
      <c r="AF355" s="82" t="str">
        <f t="shared" si="11"/>
        <v>SANTIAGOBC</v>
      </c>
    </row>
    <row r="356" spans="1:32" x14ac:dyDescent="0.25">
      <c r="A356" s="140" t="s">
        <v>557</v>
      </c>
      <c r="B356" s="69" t="s">
        <v>367</v>
      </c>
      <c r="C356" s="69"/>
      <c r="D356" s="69">
        <v>36</v>
      </c>
      <c r="E356" s="69">
        <v>177</v>
      </c>
      <c r="F356" s="69">
        <v>436</v>
      </c>
      <c r="G356" s="69">
        <v>803</v>
      </c>
      <c r="H356" s="82">
        <v>401</v>
      </c>
      <c r="I356" s="69">
        <v>549</v>
      </c>
      <c r="J356" s="69">
        <v>616</v>
      </c>
      <c r="K356" s="69">
        <v>78</v>
      </c>
      <c r="L356" s="69">
        <v>57</v>
      </c>
      <c r="M356" s="69"/>
      <c r="N356" s="69"/>
      <c r="O356" s="82" t="str">
        <f t="shared" si="10"/>
        <v>BUEONOS AIRESDA</v>
      </c>
      <c r="R356" s="150" t="s">
        <v>558</v>
      </c>
      <c r="S356" s="69" t="s">
        <v>344</v>
      </c>
      <c r="T356" s="69">
        <v>740</v>
      </c>
      <c r="U356" s="69">
        <v>4060</v>
      </c>
      <c r="V356" s="69">
        <v>6632</v>
      </c>
      <c r="W356" s="69">
        <v>6918</v>
      </c>
      <c r="X356" s="69">
        <v>4311</v>
      </c>
      <c r="Y356" s="69">
        <v>2003</v>
      </c>
      <c r="Z356" s="69">
        <v>1695</v>
      </c>
      <c r="AA356" s="69">
        <v>1595</v>
      </c>
      <c r="AB356" s="69">
        <v>1314</v>
      </c>
      <c r="AC356" s="69">
        <v>1204</v>
      </c>
      <c r="AD356" s="69">
        <v>535</v>
      </c>
      <c r="AE356" s="69">
        <v>418</v>
      </c>
      <c r="AF356" s="82" t="str">
        <f t="shared" si="11"/>
        <v>SANTIAGOAG</v>
      </c>
    </row>
    <row r="357" spans="1:32" x14ac:dyDescent="0.25">
      <c r="A357" s="140" t="s">
        <v>557</v>
      </c>
      <c r="B357" s="82" t="s">
        <v>361</v>
      </c>
      <c r="C357" s="82">
        <v>45</v>
      </c>
      <c r="D357" s="82">
        <v>88</v>
      </c>
      <c r="E357" s="82">
        <v>174</v>
      </c>
      <c r="F357" s="82">
        <v>1150</v>
      </c>
      <c r="G357" s="82">
        <v>1114</v>
      </c>
      <c r="H357" s="82">
        <v>597</v>
      </c>
      <c r="I357" s="82">
        <v>567</v>
      </c>
      <c r="J357" s="82">
        <v>454</v>
      </c>
      <c r="K357" s="82">
        <v>343</v>
      </c>
      <c r="L357" s="82">
        <v>390</v>
      </c>
      <c r="M357" s="82">
        <v>28</v>
      </c>
      <c r="N357" s="82">
        <v>73</v>
      </c>
      <c r="O357" s="82" t="str">
        <f t="shared" si="10"/>
        <v>BUEONOS AIRESCE</v>
      </c>
      <c r="R357" s="150" t="s">
        <v>558</v>
      </c>
      <c r="S357" s="69" t="s">
        <v>348</v>
      </c>
      <c r="T357" s="69">
        <v>86</v>
      </c>
      <c r="U357" s="69">
        <v>774</v>
      </c>
      <c r="V357" s="69">
        <v>1115</v>
      </c>
      <c r="W357" s="69">
        <v>1336</v>
      </c>
      <c r="X357" s="69">
        <v>1321</v>
      </c>
      <c r="Y357" s="69">
        <v>894</v>
      </c>
      <c r="Z357" s="69">
        <v>592</v>
      </c>
      <c r="AA357" s="69">
        <v>454</v>
      </c>
      <c r="AB357" s="69">
        <v>247</v>
      </c>
      <c r="AC357" s="69">
        <v>89</v>
      </c>
      <c r="AD357" s="69">
        <v>165</v>
      </c>
      <c r="AE357" s="69">
        <v>74</v>
      </c>
      <c r="AF357" s="82" t="str">
        <f t="shared" si="11"/>
        <v>SANTIAGOBA</v>
      </c>
    </row>
    <row r="358" spans="1:32" x14ac:dyDescent="0.25">
      <c r="A358" s="242" t="s">
        <v>557</v>
      </c>
      <c r="B358" s="87" t="s">
        <v>700</v>
      </c>
      <c r="C358" s="87">
        <v>36982</v>
      </c>
      <c r="D358" s="87">
        <v>804705</v>
      </c>
      <c r="E358" s="87">
        <v>2384528</v>
      </c>
      <c r="F358" s="87">
        <v>2371724</v>
      </c>
      <c r="G358" s="87">
        <v>1702563</v>
      </c>
      <c r="H358" s="87">
        <v>992664</v>
      </c>
      <c r="I358" s="87">
        <v>1036696</v>
      </c>
      <c r="J358" s="87">
        <v>735137</v>
      </c>
      <c r="K358" s="87">
        <v>714741</v>
      </c>
      <c r="L358" s="87">
        <v>480242</v>
      </c>
      <c r="M358" s="87">
        <v>93884</v>
      </c>
      <c r="N358" s="87">
        <v>26061</v>
      </c>
      <c r="O358" s="87" t="str">
        <f t="shared" si="10"/>
        <v>BUEONOS AIRESTOTAL BUEONOS AIRES</v>
      </c>
      <c r="R358" s="150" t="s">
        <v>558</v>
      </c>
      <c r="S358" s="69" t="s">
        <v>385</v>
      </c>
      <c r="T358" s="69"/>
      <c r="U358" s="69">
        <v>1</v>
      </c>
      <c r="V358" s="69"/>
      <c r="W358" s="69">
        <v>1</v>
      </c>
      <c r="X358" s="69"/>
      <c r="Y358" s="69">
        <v>1</v>
      </c>
      <c r="Z358" s="69"/>
      <c r="AA358" s="69">
        <v>1</v>
      </c>
      <c r="AB358" s="69">
        <v>1</v>
      </c>
      <c r="AC358" s="69"/>
      <c r="AD358" s="69"/>
      <c r="AE358" s="69"/>
      <c r="AF358" s="82" t="str">
        <f t="shared" si="11"/>
        <v>SANTIAGOEI</v>
      </c>
    </row>
    <row r="359" spans="1:32" x14ac:dyDescent="0.25">
      <c r="A359" s="140" t="s">
        <v>558</v>
      </c>
      <c r="B359" s="69" t="s">
        <v>374</v>
      </c>
      <c r="C359" s="69">
        <v>19</v>
      </c>
      <c r="D359" s="69">
        <v>12</v>
      </c>
      <c r="E359" s="69">
        <v>55</v>
      </c>
      <c r="F359" s="69">
        <v>59</v>
      </c>
      <c r="G359" s="69">
        <v>153</v>
      </c>
      <c r="H359" s="82">
        <v>18</v>
      </c>
      <c r="I359" s="69"/>
      <c r="J359" s="69"/>
      <c r="K359" s="69">
        <v>11</v>
      </c>
      <c r="L359" s="69">
        <v>79</v>
      </c>
      <c r="M359" s="69"/>
      <c r="N359" s="69"/>
      <c r="O359" s="82" t="str">
        <f t="shared" si="10"/>
        <v>SANTIAGODH</v>
      </c>
      <c r="R359" s="150" t="s">
        <v>558</v>
      </c>
      <c r="S359" s="69" t="s">
        <v>353</v>
      </c>
      <c r="T359" s="69">
        <v>35</v>
      </c>
      <c r="U359" s="69">
        <v>166</v>
      </c>
      <c r="V359" s="69">
        <v>536</v>
      </c>
      <c r="W359" s="69">
        <v>616</v>
      </c>
      <c r="X359" s="69">
        <v>471</v>
      </c>
      <c r="Y359" s="69">
        <v>241</v>
      </c>
      <c r="Z359" s="69">
        <v>236</v>
      </c>
      <c r="AA359" s="69">
        <v>212</v>
      </c>
      <c r="AB359" s="69">
        <v>95</v>
      </c>
      <c r="AC359" s="69">
        <v>65</v>
      </c>
      <c r="AD359" s="69">
        <v>20</v>
      </c>
      <c r="AE359" s="69">
        <v>21</v>
      </c>
      <c r="AF359" s="82" t="str">
        <f t="shared" si="11"/>
        <v>SANTIAGOBG</v>
      </c>
    </row>
    <row r="360" spans="1:32" x14ac:dyDescent="0.25">
      <c r="A360" s="140" t="s">
        <v>558</v>
      </c>
      <c r="B360" s="69" t="s">
        <v>384</v>
      </c>
      <c r="C360" s="69"/>
      <c r="D360" s="69"/>
      <c r="E360" s="69">
        <v>82</v>
      </c>
      <c r="F360" s="69"/>
      <c r="G360" s="69"/>
      <c r="H360" s="82">
        <v>13</v>
      </c>
      <c r="I360" s="69"/>
      <c r="J360" s="69"/>
      <c r="K360" s="69"/>
      <c r="L360" s="69"/>
      <c r="M360" s="69"/>
      <c r="N360" s="69"/>
      <c r="O360" s="82" t="str">
        <f t="shared" si="10"/>
        <v>SANTIAGOEH</v>
      </c>
      <c r="R360" s="150" t="s">
        <v>558</v>
      </c>
      <c r="S360" s="69" t="s">
        <v>365</v>
      </c>
      <c r="T360" s="69"/>
      <c r="U360" s="69">
        <v>17</v>
      </c>
      <c r="V360" s="69">
        <v>15</v>
      </c>
      <c r="W360" s="69">
        <v>92</v>
      </c>
      <c r="X360" s="69">
        <v>60</v>
      </c>
      <c r="Y360" s="69">
        <v>30</v>
      </c>
      <c r="Z360" s="69">
        <v>34</v>
      </c>
      <c r="AA360" s="69">
        <v>29</v>
      </c>
      <c r="AB360" s="69">
        <v>9</v>
      </c>
      <c r="AC360" s="69">
        <v>5</v>
      </c>
      <c r="AD360" s="69">
        <v>2</v>
      </c>
      <c r="AE360" s="69">
        <v>1</v>
      </c>
      <c r="AF360" s="82" t="str">
        <f t="shared" si="11"/>
        <v>SANTIAGOCI</v>
      </c>
    </row>
    <row r="361" spans="1:32" x14ac:dyDescent="0.25">
      <c r="A361" s="140" t="s">
        <v>558</v>
      </c>
      <c r="B361" s="69" t="s">
        <v>375</v>
      </c>
      <c r="C361" s="69"/>
      <c r="D361" s="69"/>
      <c r="E361" s="69">
        <v>16</v>
      </c>
      <c r="F361" s="69"/>
      <c r="G361" s="69"/>
      <c r="H361" s="82">
        <v>24</v>
      </c>
      <c r="I361" s="69">
        <v>20</v>
      </c>
      <c r="J361" s="69">
        <v>8</v>
      </c>
      <c r="K361" s="69"/>
      <c r="L361" s="69"/>
      <c r="M361" s="69"/>
      <c r="N361" s="69"/>
      <c r="O361" s="82" t="str">
        <f t="shared" si="10"/>
        <v>SANTIAGODI</v>
      </c>
      <c r="R361" s="150" t="s">
        <v>558</v>
      </c>
      <c r="S361" s="69" t="s">
        <v>366</v>
      </c>
      <c r="T361" s="69">
        <v>2</v>
      </c>
      <c r="U361" s="69">
        <v>22</v>
      </c>
      <c r="V361" s="69">
        <v>30</v>
      </c>
      <c r="W361" s="69">
        <v>39</v>
      </c>
      <c r="X361" s="69">
        <v>63</v>
      </c>
      <c r="Y361" s="69">
        <v>19</v>
      </c>
      <c r="Z361" s="69">
        <v>38</v>
      </c>
      <c r="AA361" s="69">
        <v>12</v>
      </c>
      <c r="AB361" s="69">
        <v>22</v>
      </c>
      <c r="AC361" s="69">
        <v>5</v>
      </c>
      <c r="AD361" s="69">
        <v>1</v>
      </c>
      <c r="AE361" s="69">
        <v>1</v>
      </c>
      <c r="AF361" s="82" t="str">
        <f t="shared" si="11"/>
        <v>SANTIAGOCJ</v>
      </c>
    </row>
    <row r="362" spans="1:32" x14ac:dyDescent="0.25">
      <c r="A362" s="140" t="s">
        <v>558</v>
      </c>
      <c r="B362" s="69" t="s">
        <v>380</v>
      </c>
      <c r="C362" s="69"/>
      <c r="D362" s="69"/>
      <c r="E362" s="69"/>
      <c r="F362" s="69"/>
      <c r="G362" s="69"/>
      <c r="H362" s="82"/>
      <c r="I362" s="69"/>
      <c r="J362" s="69"/>
      <c r="K362" s="69"/>
      <c r="L362" s="69">
        <v>12</v>
      </c>
      <c r="M362" s="69">
        <v>64</v>
      </c>
      <c r="N362" s="69">
        <v>70</v>
      </c>
      <c r="O362" s="82" t="str">
        <f t="shared" si="10"/>
        <v>SANTIAGOED</v>
      </c>
      <c r="R362" s="150" t="s">
        <v>558</v>
      </c>
      <c r="S362" s="69" t="s">
        <v>388</v>
      </c>
      <c r="T362" s="69"/>
      <c r="U362" s="69">
        <v>6</v>
      </c>
      <c r="V362" s="69">
        <v>1</v>
      </c>
      <c r="W362" s="69"/>
      <c r="X362" s="69"/>
      <c r="Y362" s="69">
        <v>1</v>
      </c>
      <c r="Z362" s="69"/>
      <c r="AA362" s="69"/>
      <c r="AB362" s="69"/>
      <c r="AC362" s="69"/>
      <c r="AD362" s="69"/>
      <c r="AE362" s="69"/>
      <c r="AF362" s="82" t="str">
        <f t="shared" si="11"/>
        <v>SANTIAGOFB</v>
      </c>
    </row>
    <row r="363" spans="1:32" x14ac:dyDescent="0.25">
      <c r="A363" s="140" t="s">
        <v>558</v>
      </c>
      <c r="B363" s="69" t="s">
        <v>362</v>
      </c>
      <c r="C363" s="69">
        <v>7</v>
      </c>
      <c r="D363" s="69">
        <v>404</v>
      </c>
      <c r="E363" s="69">
        <v>925</v>
      </c>
      <c r="F363" s="69">
        <v>1295</v>
      </c>
      <c r="G363" s="69">
        <v>866</v>
      </c>
      <c r="H363" s="82">
        <v>385</v>
      </c>
      <c r="I363" s="69">
        <v>450</v>
      </c>
      <c r="J363" s="69">
        <v>643</v>
      </c>
      <c r="K363" s="69">
        <v>178</v>
      </c>
      <c r="L363" s="69">
        <v>127</v>
      </c>
      <c r="M363" s="69">
        <v>42</v>
      </c>
      <c r="N363" s="69">
        <v>21</v>
      </c>
      <c r="O363" s="82" t="str">
        <f t="shared" si="10"/>
        <v>SANTIAGOCF</v>
      </c>
      <c r="R363" s="150" t="s">
        <v>558</v>
      </c>
      <c r="S363" s="69" t="s">
        <v>357</v>
      </c>
      <c r="T363" s="69">
        <v>28</v>
      </c>
      <c r="U363" s="69">
        <v>286</v>
      </c>
      <c r="V363" s="69">
        <v>418</v>
      </c>
      <c r="W363" s="69">
        <v>135</v>
      </c>
      <c r="X363" s="69">
        <v>34</v>
      </c>
      <c r="Y363" s="69">
        <v>13</v>
      </c>
      <c r="Z363" s="69"/>
      <c r="AA363" s="69">
        <v>1</v>
      </c>
      <c r="AB363" s="69">
        <v>1</v>
      </c>
      <c r="AC363" s="69">
        <v>1</v>
      </c>
      <c r="AD363" s="69">
        <v>3</v>
      </c>
      <c r="AE363" s="69"/>
      <c r="AF363" s="82" t="str">
        <f t="shared" si="11"/>
        <v>SANTIAGOCA</v>
      </c>
    </row>
    <row r="364" spans="1:32" x14ac:dyDescent="0.25">
      <c r="A364" s="140" t="s">
        <v>558</v>
      </c>
      <c r="B364" s="69" t="s">
        <v>360</v>
      </c>
      <c r="C364" s="69">
        <v>17</v>
      </c>
      <c r="D364" s="69"/>
      <c r="E364" s="69">
        <v>16</v>
      </c>
      <c r="F364" s="69"/>
      <c r="G364" s="69">
        <v>16</v>
      </c>
      <c r="H364" s="82"/>
      <c r="I364" s="69"/>
      <c r="J364" s="69">
        <v>9</v>
      </c>
      <c r="K364" s="69"/>
      <c r="L364" s="69"/>
      <c r="M364" s="69"/>
      <c r="N364" s="69"/>
      <c r="O364" s="82" t="str">
        <f t="shared" si="10"/>
        <v>SANTIAGOCD</v>
      </c>
      <c r="R364" s="150" t="s">
        <v>558</v>
      </c>
      <c r="S364" s="69" t="s">
        <v>354</v>
      </c>
      <c r="T364" s="69">
        <v>19</v>
      </c>
      <c r="U364" s="69">
        <v>224</v>
      </c>
      <c r="V364" s="69">
        <v>496</v>
      </c>
      <c r="W364" s="69">
        <v>536</v>
      </c>
      <c r="X364" s="69">
        <v>352</v>
      </c>
      <c r="Y364" s="69">
        <v>135</v>
      </c>
      <c r="Z364" s="69">
        <v>175</v>
      </c>
      <c r="AA364" s="69">
        <v>115</v>
      </c>
      <c r="AB364" s="69">
        <v>81</v>
      </c>
      <c r="AC364" s="69">
        <v>49</v>
      </c>
      <c r="AD364" s="69">
        <v>19</v>
      </c>
      <c r="AE364" s="69">
        <v>16</v>
      </c>
      <c r="AF364" s="82" t="str">
        <f t="shared" si="11"/>
        <v>SANTIAGOBH</v>
      </c>
    </row>
    <row r="365" spans="1:32" x14ac:dyDescent="0.25">
      <c r="A365" s="140" t="s">
        <v>558</v>
      </c>
      <c r="B365" s="69" t="s">
        <v>346</v>
      </c>
      <c r="C365" s="69"/>
      <c r="D365" s="69">
        <v>17</v>
      </c>
      <c r="E365" s="69"/>
      <c r="F365" s="69"/>
      <c r="G365" s="69"/>
      <c r="H365" s="82"/>
      <c r="I365" s="69">
        <v>7</v>
      </c>
      <c r="J365" s="69"/>
      <c r="K365" s="69"/>
      <c r="L365" s="69"/>
      <c r="M365" s="69"/>
      <c r="N365" s="69"/>
      <c r="O365" s="82" t="str">
        <f t="shared" si="10"/>
        <v>SANTIAGOAI</v>
      </c>
      <c r="R365" s="150" t="s">
        <v>558</v>
      </c>
      <c r="S365" s="69" t="s">
        <v>372</v>
      </c>
      <c r="T365" s="69">
        <v>1</v>
      </c>
      <c r="U365" s="69">
        <v>1</v>
      </c>
      <c r="V365" s="69">
        <v>2</v>
      </c>
      <c r="W365" s="69">
        <v>2</v>
      </c>
      <c r="X365" s="69">
        <v>3</v>
      </c>
      <c r="Y365" s="69"/>
      <c r="Z365" s="69"/>
      <c r="AA365" s="69"/>
      <c r="AB365" s="69"/>
      <c r="AC365" s="69">
        <v>1</v>
      </c>
      <c r="AD365" s="69"/>
      <c r="AE365" s="69"/>
      <c r="AF365" s="82" t="str">
        <f t="shared" si="11"/>
        <v>SANTIAGODF</v>
      </c>
    </row>
    <row r="366" spans="1:32" x14ac:dyDescent="0.25">
      <c r="A366" s="140" t="s">
        <v>558</v>
      </c>
      <c r="B366" s="69" t="s">
        <v>347</v>
      </c>
      <c r="C366" s="69">
        <v>5034</v>
      </c>
      <c r="D366" s="69">
        <v>10644</v>
      </c>
      <c r="E366" s="69">
        <v>17849</v>
      </c>
      <c r="F366" s="69">
        <v>24794</v>
      </c>
      <c r="G366" s="69">
        <v>18250</v>
      </c>
      <c r="H366" s="82">
        <v>10513</v>
      </c>
      <c r="I366" s="69">
        <v>9464</v>
      </c>
      <c r="J366" s="69">
        <v>7633</v>
      </c>
      <c r="K366" s="69">
        <v>5995</v>
      </c>
      <c r="L366" s="69">
        <v>4093</v>
      </c>
      <c r="M366" s="69">
        <v>2130</v>
      </c>
      <c r="N366" s="69">
        <v>1857</v>
      </c>
      <c r="O366" s="82" t="str">
        <f t="shared" si="10"/>
        <v>SANTIAGOAJ</v>
      </c>
      <c r="R366" s="150" t="s">
        <v>558</v>
      </c>
      <c r="S366" s="69" t="s">
        <v>355</v>
      </c>
      <c r="T366" s="69">
        <v>9</v>
      </c>
      <c r="U366" s="69">
        <v>47</v>
      </c>
      <c r="V366" s="69">
        <v>40</v>
      </c>
      <c r="W366" s="69">
        <v>35</v>
      </c>
      <c r="X366" s="69">
        <v>6</v>
      </c>
      <c r="Y366" s="69">
        <v>3</v>
      </c>
      <c r="Z366" s="69">
        <v>7</v>
      </c>
      <c r="AA366" s="69">
        <v>7</v>
      </c>
      <c r="AB366" s="69">
        <v>6</v>
      </c>
      <c r="AC366" s="69">
        <v>5</v>
      </c>
      <c r="AD366" s="69">
        <v>4</v>
      </c>
      <c r="AE366" s="69">
        <v>3</v>
      </c>
      <c r="AF366" s="82" t="str">
        <f t="shared" si="11"/>
        <v>SANTIAGOBI</v>
      </c>
    </row>
    <row r="367" spans="1:32" x14ac:dyDescent="0.25">
      <c r="A367" s="140" t="s">
        <v>558</v>
      </c>
      <c r="B367" s="69" t="s">
        <v>345</v>
      </c>
      <c r="C367" s="69">
        <v>2527</v>
      </c>
      <c r="D367" s="69">
        <v>13954</v>
      </c>
      <c r="E367" s="69">
        <v>20020</v>
      </c>
      <c r="F367" s="69">
        <v>27707</v>
      </c>
      <c r="G367" s="69">
        <v>22716</v>
      </c>
      <c r="H367" s="82">
        <v>10404</v>
      </c>
      <c r="I367" s="69">
        <v>12363</v>
      </c>
      <c r="J367" s="69">
        <v>7254</v>
      </c>
      <c r="K367" s="69">
        <v>5951</v>
      </c>
      <c r="L367" s="69">
        <v>4469</v>
      </c>
      <c r="M367" s="69">
        <v>2164</v>
      </c>
      <c r="N367" s="69">
        <v>1752</v>
      </c>
      <c r="O367" s="82" t="str">
        <f t="shared" si="10"/>
        <v>SANTIAGOAH</v>
      </c>
      <c r="R367" s="150" t="s">
        <v>558</v>
      </c>
      <c r="S367" s="69" t="s">
        <v>338</v>
      </c>
      <c r="T367" s="69">
        <v>205</v>
      </c>
      <c r="U367" s="69">
        <v>203</v>
      </c>
      <c r="V367" s="69">
        <v>213</v>
      </c>
      <c r="W367" s="69">
        <v>235</v>
      </c>
      <c r="X367" s="69">
        <v>456</v>
      </c>
      <c r="Y367" s="69">
        <v>353</v>
      </c>
      <c r="Z367" s="69">
        <v>466</v>
      </c>
      <c r="AA367" s="69">
        <v>382</v>
      </c>
      <c r="AB367" s="69">
        <v>320</v>
      </c>
      <c r="AC367" s="69">
        <v>235</v>
      </c>
      <c r="AD367" s="69">
        <v>161</v>
      </c>
      <c r="AE367" s="69">
        <v>148</v>
      </c>
      <c r="AF367" s="82" t="str">
        <f t="shared" si="11"/>
        <v>SANTIAGOBB</v>
      </c>
    </row>
    <row r="368" spans="1:32" x14ac:dyDescent="0.25">
      <c r="A368" s="140" t="s">
        <v>558</v>
      </c>
      <c r="B368" s="69" t="s">
        <v>343</v>
      </c>
      <c r="C368" s="69">
        <v>4090</v>
      </c>
      <c r="D368" s="69">
        <v>89801</v>
      </c>
      <c r="E368" s="69">
        <v>131314</v>
      </c>
      <c r="F368" s="69">
        <v>172454</v>
      </c>
      <c r="G368" s="69">
        <v>108611</v>
      </c>
      <c r="H368" s="82">
        <v>57606</v>
      </c>
      <c r="I368" s="69">
        <v>62964</v>
      </c>
      <c r="J368" s="69">
        <v>37772</v>
      </c>
      <c r="K368" s="69">
        <v>27065</v>
      </c>
      <c r="L368" s="69">
        <v>12476</v>
      </c>
      <c r="M368" s="69">
        <v>6118</v>
      </c>
      <c r="N368" s="69">
        <v>4825</v>
      </c>
      <c r="O368" s="82" t="str">
        <f t="shared" si="10"/>
        <v>SANTIAGOAF</v>
      </c>
      <c r="R368" s="150" t="s">
        <v>558</v>
      </c>
      <c r="S368" s="69" t="s">
        <v>81</v>
      </c>
      <c r="T368" s="69">
        <v>3080</v>
      </c>
      <c r="U368" s="69">
        <v>11853</v>
      </c>
      <c r="V368" s="69">
        <v>19739</v>
      </c>
      <c r="W368" s="69">
        <v>22895</v>
      </c>
      <c r="X368" s="69">
        <v>19890</v>
      </c>
      <c r="Y368" s="69">
        <v>10353</v>
      </c>
      <c r="Z368" s="69">
        <v>11277</v>
      </c>
      <c r="AA368" s="69">
        <v>7326</v>
      </c>
      <c r="AB368" s="69">
        <v>5555</v>
      </c>
      <c r="AC368" s="69">
        <v>5399</v>
      </c>
      <c r="AD368" s="69">
        <v>2800</v>
      </c>
      <c r="AE368" s="69">
        <v>1871</v>
      </c>
      <c r="AF368" s="82" t="str">
        <f t="shared" si="11"/>
        <v>SANTIAGOAA</v>
      </c>
    </row>
    <row r="369" spans="1:32" x14ac:dyDescent="0.25">
      <c r="A369" s="140" t="s">
        <v>558</v>
      </c>
      <c r="B369" s="69" t="s">
        <v>386</v>
      </c>
      <c r="C369" s="69"/>
      <c r="D369" s="69"/>
      <c r="E369" s="69">
        <v>45</v>
      </c>
      <c r="F369" s="69">
        <v>23</v>
      </c>
      <c r="G369" s="69"/>
      <c r="H369" s="82"/>
      <c r="I369" s="69"/>
      <c r="J369" s="69"/>
      <c r="K369" s="69"/>
      <c r="L369" s="69"/>
      <c r="M369" s="69"/>
      <c r="N369" s="69"/>
      <c r="O369" s="82" t="str">
        <f t="shared" si="10"/>
        <v>SANTIAGOEJ</v>
      </c>
      <c r="R369" s="150" t="s">
        <v>558</v>
      </c>
      <c r="S369" s="69" t="s">
        <v>369</v>
      </c>
      <c r="T369" s="69"/>
      <c r="U369" s="69"/>
      <c r="V369" s="69"/>
      <c r="W369" s="69">
        <v>4</v>
      </c>
      <c r="X369" s="69"/>
      <c r="Y369" s="69"/>
      <c r="Z369" s="69"/>
      <c r="AA369" s="69">
        <v>3</v>
      </c>
      <c r="AB369" s="69"/>
      <c r="AC369" s="69"/>
      <c r="AD369" s="69"/>
      <c r="AE369" s="69"/>
      <c r="AF369" s="82" t="str">
        <f t="shared" si="11"/>
        <v>SANTIAGODC</v>
      </c>
    </row>
    <row r="370" spans="1:32" x14ac:dyDescent="0.25">
      <c r="A370" s="140" t="s">
        <v>558</v>
      </c>
      <c r="B370" s="69" t="s">
        <v>370</v>
      </c>
      <c r="C370" s="69"/>
      <c r="D370" s="69"/>
      <c r="E370" s="69">
        <v>406</v>
      </c>
      <c r="F370" s="69">
        <v>296</v>
      </c>
      <c r="G370" s="69">
        <v>351</v>
      </c>
      <c r="H370" s="82">
        <v>185</v>
      </c>
      <c r="I370" s="69">
        <v>74</v>
      </c>
      <c r="J370" s="69">
        <v>116</v>
      </c>
      <c r="K370" s="69">
        <v>37</v>
      </c>
      <c r="L370" s="69"/>
      <c r="M370" s="69"/>
      <c r="N370" s="69"/>
      <c r="O370" s="82" t="str">
        <f t="shared" si="10"/>
        <v>SANTIAGODD</v>
      </c>
      <c r="R370" s="150" t="s">
        <v>558</v>
      </c>
      <c r="S370" s="69" t="s">
        <v>392</v>
      </c>
      <c r="T370" s="69"/>
      <c r="U370" s="69"/>
      <c r="V370" s="69"/>
      <c r="W370" s="69">
        <v>1</v>
      </c>
      <c r="X370" s="69"/>
      <c r="Y370" s="69"/>
      <c r="Z370" s="69"/>
      <c r="AA370" s="69"/>
      <c r="AB370" s="69"/>
      <c r="AC370" s="69"/>
      <c r="AD370" s="69"/>
      <c r="AE370" s="69"/>
      <c r="AF370" s="82" t="str">
        <f t="shared" si="11"/>
        <v>SANTIAGOFF</v>
      </c>
    </row>
    <row r="371" spans="1:32" x14ac:dyDescent="0.25">
      <c r="A371" s="140" t="s">
        <v>558</v>
      </c>
      <c r="B371" s="69" t="s">
        <v>339</v>
      </c>
      <c r="C371" s="69">
        <v>55201</v>
      </c>
      <c r="D371" s="69">
        <v>372497</v>
      </c>
      <c r="E371" s="69">
        <v>345975</v>
      </c>
      <c r="F371" s="69">
        <v>236450</v>
      </c>
      <c r="G371" s="69">
        <v>182333</v>
      </c>
      <c r="H371" s="82">
        <v>79296</v>
      </c>
      <c r="I371" s="69">
        <v>84654</v>
      </c>
      <c r="J371" s="69">
        <v>77313</v>
      </c>
      <c r="K371" s="69">
        <v>76599</v>
      </c>
      <c r="L371" s="69">
        <v>107588</v>
      </c>
      <c r="M371" s="69">
        <v>68084</v>
      </c>
      <c r="N371" s="69">
        <v>38951</v>
      </c>
      <c r="O371" s="82" t="str">
        <f t="shared" si="10"/>
        <v>SANTIAGOAD</v>
      </c>
      <c r="R371" s="150" t="s">
        <v>558</v>
      </c>
      <c r="S371" s="69" t="s">
        <v>350</v>
      </c>
      <c r="T371" s="69">
        <v>5</v>
      </c>
      <c r="U371" s="69">
        <v>21</v>
      </c>
      <c r="V371" s="69">
        <v>29</v>
      </c>
      <c r="W371" s="69">
        <v>50</v>
      </c>
      <c r="X371" s="69">
        <v>33</v>
      </c>
      <c r="Y371" s="69">
        <v>20</v>
      </c>
      <c r="Z371" s="69">
        <v>12</v>
      </c>
      <c r="AA371" s="69">
        <v>39</v>
      </c>
      <c r="AB371" s="69">
        <v>11</v>
      </c>
      <c r="AC371" s="69">
        <v>3</v>
      </c>
      <c r="AD371" s="69">
        <v>1</v>
      </c>
      <c r="AE371" s="69"/>
      <c r="AF371" s="82" t="str">
        <f t="shared" si="11"/>
        <v>SANTIAGOBD</v>
      </c>
    </row>
    <row r="372" spans="1:32" x14ac:dyDescent="0.25">
      <c r="A372" s="140" t="s">
        <v>558</v>
      </c>
      <c r="B372" s="69" t="s">
        <v>377</v>
      </c>
      <c r="C372" s="69"/>
      <c r="D372" s="69">
        <v>44</v>
      </c>
      <c r="E372" s="69">
        <v>37</v>
      </c>
      <c r="F372" s="69">
        <v>62</v>
      </c>
      <c r="G372" s="69"/>
      <c r="H372" s="82"/>
      <c r="I372" s="69">
        <v>33</v>
      </c>
      <c r="J372" s="69"/>
      <c r="K372" s="69">
        <v>33</v>
      </c>
      <c r="L372" s="69">
        <v>32</v>
      </c>
      <c r="M372" s="69"/>
      <c r="N372" s="69"/>
      <c r="O372" s="82" t="str">
        <f t="shared" si="10"/>
        <v>SANTIAGOEA</v>
      </c>
      <c r="R372" s="150" t="s">
        <v>558</v>
      </c>
      <c r="S372" s="69" t="s">
        <v>341</v>
      </c>
      <c r="T372" s="69">
        <v>6716</v>
      </c>
      <c r="U372" s="69">
        <v>70936</v>
      </c>
      <c r="V372" s="69">
        <v>98972</v>
      </c>
      <c r="W372" s="69">
        <v>85219</v>
      </c>
      <c r="X372" s="69">
        <v>60495</v>
      </c>
      <c r="Y372" s="69">
        <v>30239</v>
      </c>
      <c r="Z372" s="69">
        <v>27638</v>
      </c>
      <c r="AA372" s="69">
        <v>15945</v>
      </c>
      <c r="AB372" s="69">
        <v>10980</v>
      </c>
      <c r="AC372" s="69">
        <v>13707</v>
      </c>
      <c r="AD372" s="69">
        <v>7140</v>
      </c>
      <c r="AE372" s="69">
        <v>3638</v>
      </c>
      <c r="AF372" s="82" t="str">
        <f t="shared" si="11"/>
        <v>SANTIAGOAC</v>
      </c>
    </row>
    <row r="373" spans="1:32" x14ac:dyDescent="0.25">
      <c r="A373" s="140" t="s">
        <v>558</v>
      </c>
      <c r="B373" s="69" t="s">
        <v>390</v>
      </c>
      <c r="C373" s="69"/>
      <c r="D373" s="69"/>
      <c r="E373" s="69"/>
      <c r="F373" s="69"/>
      <c r="G373" s="69"/>
      <c r="H373" s="82"/>
      <c r="I373" s="69"/>
      <c r="J373" s="69"/>
      <c r="K373" s="69"/>
      <c r="L373" s="69"/>
      <c r="M373" s="69">
        <v>15</v>
      </c>
      <c r="N373" s="69"/>
      <c r="O373" s="82" t="str">
        <f t="shared" si="10"/>
        <v>SANTIAGOFD</v>
      </c>
      <c r="R373" s="150" t="s">
        <v>558</v>
      </c>
      <c r="S373" s="69" t="s">
        <v>358</v>
      </c>
      <c r="T373" s="69"/>
      <c r="U373" s="69"/>
      <c r="V373" s="69"/>
      <c r="W373" s="69"/>
      <c r="X373" s="69">
        <v>1</v>
      </c>
      <c r="Y373" s="69"/>
      <c r="Z373" s="69"/>
      <c r="AA373" s="69"/>
      <c r="AB373" s="69"/>
      <c r="AC373" s="69"/>
      <c r="AD373" s="69"/>
      <c r="AE373" s="69"/>
      <c r="AF373" s="82" t="str">
        <f t="shared" si="11"/>
        <v>SANTIAGOCB</v>
      </c>
    </row>
    <row r="374" spans="1:32" x14ac:dyDescent="0.25">
      <c r="A374" s="140" t="s">
        <v>558</v>
      </c>
      <c r="B374" s="69" t="s">
        <v>340</v>
      </c>
      <c r="C374" s="69">
        <v>50557</v>
      </c>
      <c r="D374" s="69">
        <v>379763</v>
      </c>
      <c r="E374" s="69">
        <v>483561</v>
      </c>
      <c r="F374" s="69">
        <v>417104</v>
      </c>
      <c r="G374" s="69">
        <v>250727</v>
      </c>
      <c r="H374" s="82">
        <v>121379</v>
      </c>
      <c r="I374" s="69">
        <v>126374</v>
      </c>
      <c r="J374" s="69">
        <v>96329</v>
      </c>
      <c r="K374" s="69">
        <v>92434</v>
      </c>
      <c r="L374" s="69">
        <v>143454</v>
      </c>
      <c r="M374" s="69">
        <v>61740</v>
      </c>
      <c r="N374" s="69">
        <v>30644</v>
      </c>
      <c r="O374" s="82" t="str">
        <f t="shared" si="10"/>
        <v>SANTIAGOAB</v>
      </c>
      <c r="R374" s="150" t="s">
        <v>558</v>
      </c>
      <c r="S374" s="69" t="s">
        <v>364</v>
      </c>
      <c r="T374" s="69"/>
      <c r="U374" s="69"/>
      <c r="V374" s="69">
        <v>2</v>
      </c>
      <c r="W374" s="69">
        <v>119</v>
      </c>
      <c r="X374" s="69">
        <v>264</v>
      </c>
      <c r="Y374" s="69">
        <v>255</v>
      </c>
      <c r="Z374" s="69">
        <v>295</v>
      </c>
      <c r="AA374" s="69">
        <v>428</v>
      </c>
      <c r="AB374" s="69">
        <v>26</v>
      </c>
      <c r="AC374" s="69"/>
      <c r="AD374" s="69"/>
      <c r="AE374" s="69"/>
      <c r="AF374" s="82" t="str">
        <f t="shared" si="11"/>
        <v>SANTIAGOCH</v>
      </c>
    </row>
    <row r="375" spans="1:32" x14ac:dyDescent="0.25">
      <c r="A375" s="140" t="s">
        <v>558</v>
      </c>
      <c r="B375" s="69" t="s">
        <v>383</v>
      </c>
      <c r="C375" s="69"/>
      <c r="D375" s="69">
        <v>11</v>
      </c>
      <c r="E375" s="69"/>
      <c r="F375" s="69"/>
      <c r="G375" s="69"/>
      <c r="H375" s="82"/>
      <c r="I375" s="69"/>
      <c r="J375" s="69"/>
      <c r="K375" s="69"/>
      <c r="L375" s="69"/>
      <c r="M375" s="69"/>
      <c r="N375" s="69"/>
      <c r="O375" s="82" t="str">
        <f t="shared" si="10"/>
        <v>SANTIAGOEG</v>
      </c>
      <c r="R375" s="150" t="s">
        <v>558</v>
      </c>
      <c r="S375" s="69" t="s">
        <v>342</v>
      </c>
      <c r="T375" s="69">
        <v>609</v>
      </c>
      <c r="U375" s="69">
        <v>1144</v>
      </c>
      <c r="V375" s="69">
        <v>1752</v>
      </c>
      <c r="W375" s="69">
        <v>4025</v>
      </c>
      <c r="X375" s="69">
        <v>29773</v>
      </c>
      <c r="Y375" s="69">
        <v>19479</v>
      </c>
      <c r="Z375" s="69">
        <v>22808</v>
      </c>
      <c r="AA375" s="69">
        <v>13201</v>
      </c>
      <c r="AB375" s="69">
        <v>7335</v>
      </c>
      <c r="AC375" s="69">
        <v>4425</v>
      </c>
      <c r="AD375" s="69">
        <v>2550</v>
      </c>
      <c r="AE375" s="69">
        <v>1927</v>
      </c>
      <c r="AF375" s="82" t="str">
        <f t="shared" si="11"/>
        <v>SANTIAGOAE</v>
      </c>
    </row>
    <row r="376" spans="1:32" x14ac:dyDescent="0.25">
      <c r="A376" s="140" t="s">
        <v>558</v>
      </c>
      <c r="B376" s="69" t="s">
        <v>363</v>
      </c>
      <c r="C376" s="69">
        <v>18</v>
      </c>
      <c r="D376" s="69">
        <v>511</v>
      </c>
      <c r="E376" s="69">
        <v>959</v>
      </c>
      <c r="F376" s="69">
        <v>1296</v>
      </c>
      <c r="G376" s="69">
        <v>749</v>
      </c>
      <c r="H376" s="82">
        <v>388</v>
      </c>
      <c r="I376" s="69">
        <v>347</v>
      </c>
      <c r="J376" s="69">
        <v>332</v>
      </c>
      <c r="K376" s="69">
        <v>132</v>
      </c>
      <c r="L376" s="69">
        <v>147</v>
      </c>
      <c r="M376" s="69">
        <v>119</v>
      </c>
      <c r="N376" s="69">
        <v>42</v>
      </c>
      <c r="O376" s="82" t="str">
        <f t="shared" si="10"/>
        <v>SANTIAGOCG</v>
      </c>
      <c r="R376" s="150" t="s">
        <v>558</v>
      </c>
      <c r="S376" s="69" t="s">
        <v>352</v>
      </c>
      <c r="T376" s="69">
        <v>24</v>
      </c>
      <c r="U376" s="69">
        <v>286</v>
      </c>
      <c r="V376" s="69">
        <v>576</v>
      </c>
      <c r="W376" s="69">
        <v>797</v>
      </c>
      <c r="X376" s="69">
        <v>649</v>
      </c>
      <c r="Y376" s="69">
        <v>182</v>
      </c>
      <c r="Z376" s="69">
        <v>285</v>
      </c>
      <c r="AA376" s="69">
        <v>160</v>
      </c>
      <c r="AB376" s="69">
        <v>248</v>
      </c>
      <c r="AC376" s="69">
        <v>107</v>
      </c>
      <c r="AD376" s="69">
        <v>86</v>
      </c>
      <c r="AE376" s="69">
        <v>68</v>
      </c>
      <c r="AF376" s="82" t="str">
        <f t="shared" si="11"/>
        <v>SANTIAGOBF</v>
      </c>
    </row>
    <row r="377" spans="1:32" x14ac:dyDescent="0.25">
      <c r="A377" s="140" t="s">
        <v>558</v>
      </c>
      <c r="B377" s="69" t="s">
        <v>349</v>
      </c>
      <c r="C377" s="69">
        <v>802</v>
      </c>
      <c r="D377" s="69">
        <v>2400</v>
      </c>
      <c r="E377" s="69">
        <v>2925</v>
      </c>
      <c r="F377" s="69">
        <v>3086</v>
      </c>
      <c r="G377" s="69">
        <v>2464</v>
      </c>
      <c r="H377" s="82">
        <v>1221</v>
      </c>
      <c r="I377" s="69">
        <v>1175</v>
      </c>
      <c r="J377" s="69">
        <v>627</v>
      </c>
      <c r="K377" s="69">
        <v>815</v>
      </c>
      <c r="L377" s="69">
        <v>960</v>
      </c>
      <c r="M377" s="69">
        <v>361</v>
      </c>
      <c r="N377" s="69">
        <v>871</v>
      </c>
      <c r="O377" s="82" t="str">
        <f t="shared" si="10"/>
        <v>SANTIAGOBC</v>
      </c>
      <c r="R377" s="150" t="s">
        <v>558</v>
      </c>
      <c r="S377" s="69" t="s">
        <v>368</v>
      </c>
      <c r="T377" s="69"/>
      <c r="U377" s="69">
        <v>6</v>
      </c>
      <c r="V377" s="69">
        <v>22</v>
      </c>
      <c r="W377" s="69">
        <v>7</v>
      </c>
      <c r="X377" s="69">
        <v>4</v>
      </c>
      <c r="Y377" s="69"/>
      <c r="Z377" s="69">
        <v>2</v>
      </c>
      <c r="AA377" s="69">
        <v>2</v>
      </c>
      <c r="AB377" s="69"/>
      <c r="AC377" s="69">
        <v>1</v>
      </c>
      <c r="AD377" s="69"/>
      <c r="AE377" s="69">
        <v>2</v>
      </c>
      <c r="AF377" s="82" t="str">
        <f t="shared" si="11"/>
        <v>SANTIAGODB</v>
      </c>
    </row>
    <row r="378" spans="1:32" x14ac:dyDescent="0.25">
      <c r="A378" s="140" t="s">
        <v>558</v>
      </c>
      <c r="B378" s="69" t="s">
        <v>344</v>
      </c>
      <c r="C378" s="69">
        <v>6074</v>
      </c>
      <c r="D378" s="69">
        <v>36775</v>
      </c>
      <c r="E378" s="69">
        <v>69175</v>
      </c>
      <c r="F378" s="69">
        <v>72029</v>
      </c>
      <c r="G378" s="69">
        <v>47041</v>
      </c>
      <c r="H378" s="82">
        <v>21612</v>
      </c>
      <c r="I378" s="69">
        <v>19331</v>
      </c>
      <c r="J378" s="69">
        <v>19009</v>
      </c>
      <c r="K378" s="69">
        <v>14885</v>
      </c>
      <c r="L378" s="69">
        <v>12706</v>
      </c>
      <c r="M378" s="69">
        <v>5552</v>
      </c>
      <c r="N378" s="69">
        <v>4024</v>
      </c>
      <c r="O378" s="82" t="str">
        <f t="shared" si="10"/>
        <v>SANTIAGOAG</v>
      </c>
      <c r="R378" s="150" t="s">
        <v>558</v>
      </c>
      <c r="S378" s="69" t="s">
        <v>378</v>
      </c>
      <c r="T378" s="69"/>
      <c r="U378" s="69">
        <v>2</v>
      </c>
      <c r="V378" s="69"/>
      <c r="W378" s="69"/>
      <c r="X378" s="69">
        <v>5</v>
      </c>
      <c r="Y378" s="69"/>
      <c r="Z378" s="69"/>
      <c r="AA378" s="69">
        <v>1</v>
      </c>
      <c r="AB378" s="69">
        <v>1</v>
      </c>
      <c r="AC378" s="69">
        <v>1</v>
      </c>
      <c r="AD378" s="69">
        <v>1</v>
      </c>
      <c r="AE378" s="69"/>
      <c r="AF378" s="82" t="str">
        <f t="shared" si="11"/>
        <v>SANTIAGOEB</v>
      </c>
    </row>
    <row r="379" spans="1:32" x14ac:dyDescent="0.25">
      <c r="A379" s="140" t="s">
        <v>558</v>
      </c>
      <c r="B379" s="69" t="s">
        <v>348</v>
      </c>
      <c r="C379" s="69">
        <v>717</v>
      </c>
      <c r="D379" s="69">
        <v>8036</v>
      </c>
      <c r="E379" s="69">
        <v>11978</v>
      </c>
      <c r="F379" s="69">
        <v>14830</v>
      </c>
      <c r="G379" s="69">
        <v>14775</v>
      </c>
      <c r="H379" s="82">
        <v>9344</v>
      </c>
      <c r="I379" s="69">
        <v>6364</v>
      </c>
      <c r="J379" s="69">
        <v>5199</v>
      </c>
      <c r="K379" s="69">
        <v>2680</v>
      </c>
      <c r="L379" s="69">
        <v>917</v>
      </c>
      <c r="M379" s="69">
        <v>1375</v>
      </c>
      <c r="N379" s="69">
        <v>627</v>
      </c>
      <c r="O379" s="82" t="str">
        <f t="shared" si="10"/>
        <v>SANTIAGOBA</v>
      </c>
      <c r="R379" s="150" t="s">
        <v>558</v>
      </c>
      <c r="S379" s="69" t="s">
        <v>361</v>
      </c>
      <c r="T379" s="69"/>
      <c r="U379" s="69"/>
      <c r="V379" s="69"/>
      <c r="W379" s="69">
        <v>1</v>
      </c>
      <c r="X379" s="69">
        <v>4</v>
      </c>
      <c r="Y379" s="69">
        <v>2</v>
      </c>
      <c r="Z379" s="69">
        <v>2</v>
      </c>
      <c r="AA379" s="69">
        <v>1</v>
      </c>
      <c r="AB379" s="69"/>
      <c r="AC379" s="69">
        <v>2</v>
      </c>
      <c r="AD379" s="69"/>
      <c r="AE379" s="69"/>
      <c r="AF379" s="82" t="str">
        <f t="shared" si="11"/>
        <v>SANTIAGOCE</v>
      </c>
    </row>
    <row r="380" spans="1:32" x14ac:dyDescent="0.25">
      <c r="A380" s="140" t="s">
        <v>558</v>
      </c>
      <c r="B380" s="69" t="s">
        <v>385</v>
      </c>
      <c r="C380" s="69"/>
      <c r="D380" s="69">
        <v>17</v>
      </c>
      <c r="E380" s="69"/>
      <c r="F380" s="69">
        <v>17</v>
      </c>
      <c r="G380" s="69"/>
      <c r="H380" s="82">
        <v>17</v>
      </c>
      <c r="I380" s="69"/>
      <c r="J380" s="69">
        <v>7</v>
      </c>
      <c r="K380" s="69">
        <v>17</v>
      </c>
      <c r="L380" s="69"/>
      <c r="M380" s="69"/>
      <c r="N380" s="69"/>
      <c r="O380" s="82" t="str">
        <f t="shared" si="10"/>
        <v>SANTIAGOEI</v>
      </c>
      <c r="R380" s="245" t="s">
        <v>558</v>
      </c>
      <c r="S380" s="87" t="s">
        <v>701</v>
      </c>
      <c r="T380" s="87">
        <v>22699</v>
      </c>
      <c r="U380" s="87">
        <v>167795</v>
      </c>
      <c r="V380" s="87">
        <v>219865</v>
      </c>
      <c r="W380" s="87">
        <v>198566</v>
      </c>
      <c r="X380" s="87">
        <v>170810</v>
      </c>
      <c r="Y380" s="87">
        <v>89167</v>
      </c>
      <c r="Z380" s="87">
        <v>91532</v>
      </c>
      <c r="AA380" s="87">
        <v>60491</v>
      </c>
      <c r="AB380" s="87">
        <v>45435</v>
      </c>
      <c r="AC380" s="87">
        <v>51005</v>
      </c>
      <c r="AD380" s="87">
        <v>27130</v>
      </c>
      <c r="AE380" s="87">
        <v>15516</v>
      </c>
      <c r="AF380" s="87" t="str">
        <f t="shared" si="11"/>
        <v>SANTIAGOTOTAL SANTIAGO</v>
      </c>
    </row>
    <row r="381" spans="1:32" x14ac:dyDescent="0.25">
      <c r="A381" s="140" t="s">
        <v>558</v>
      </c>
      <c r="B381" s="69" t="s">
        <v>353</v>
      </c>
      <c r="C381" s="69">
        <v>311</v>
      </c>
      <c r="D381" s="69">
        <v>1371</v>
      </c>
      <c r="E381" s="69">
        <v>4365</v>
      </c>
      <c r="F381" s="69">
        <v>4931</v>
      </c>
      <c r="G381" s="69">
        <v>3800</v>
      </c>
      <c r="H381" s="82">
        <v>1921</v>
      </c>
      <c r="I381" s="69">
        <v>1985</v>
      </c>
      <c r="J381" s="69">
        <v>1764</v>
      </c>
      <c r="K381" s="69">
        <v>806</v>
      </c>
      <c r="L381" s="69">
        <v>553</v>
      </c>
      <c r="M381" s="69">
        <v>174</v>
      </c>
      <c r="N381" s="69">
        <v>175</v>
      </c>
      <c r="O381" s="82" t="str">
        <f t="shared" si="10"/>
        <v>SANTIAGOBG</v>
      </c>
      <c r="R381" s="150" t="s">
        <v>559</v>
      </c>
      <c r="S381" s="69" t="s">
        <v>389</v>
      </c>
      <c r="T381" s="69"/>
      <c r="U381" s="69"/>
      <c r="V381" s="69"/>
      <c r="W381" s="69"/>
      <c r="X381" s="69"/>
      <c r="Y381" s="69"/>
      <c r="Z381" s="69">
        <v>3</v>
      </c>
      <c r="AA381" s="69"/>
      <c r="AB381" s="69"/>
      <c r="AC381" s="69"/>
      <c r="AD381" s="69"/>
      <c r="AE381" s="69"/>
      <c r="AF381" s="82" t="str">
        <f t="shared" si="11"/>
        <v>BOGOTAFC</v>
      </c>
    </row>
    <row r="382" spans="1:32" x14ac:dyDescent="0.25">
      <c r="A382" s="140" t="s">
        <v>558</v>
      </c>
      <c r="B382" s="69" t="s">
        <v>365</v>
      </c>
      <c r="C382" s="69"/>
      <c r="D382" s="69">
        <v>160</v>
      </c>
      <c r="E382" s="69">
        <v>153</v>
      </c>
      <c r="F382" s="69">
        <v>1451</v>
      </c>
      <c r="G382" s="69">
        <v>808</v>
      </c>
      <c r="H382" s="82">
        <v>416</v>
      </c>
      <c r="I382" s="69">
        <v>487</v>
      </c>
      <c r="J382" s="69">
        <v>485</v>
      </c>
      <c r="K382" s="69">
        <v>72</v>
      </c>
      <c r="L382" s="69">
        <v>60</v>
      </c>
      <c r="M382" s="69">
        <v>16</v>
      </c>
      <c r="N382" s="69">
        <v>8</v>
      </c>
      <c r="O382" s="82" t="str">
        <f t="shared" si="10"/>
        <v>SANTIAGOCI</v>
      </c>
      <c r="R382" s="150" t="s">
        <v>559</v>
      </c>
      <c r="S382" s="69" t="s">
        <v>375</v>
      </c>
      <c r="T382" s="69"/>
      <c r="U382" s="69"/>
      <c r="V382" s="69"/>
      <c r="W382" s="69">
        <v>2</v>
      </c>
      <c r="X382" s="69">
        <v>4</v>
      </c>
      <c r="Y382" s="69">
        <v>5</v>
      </c>
      <c r="Z382" s="69"/>
      <c r="AA382" s="69"/>
      <c r="AB382" s="69"/>
      <c r="AC382" s="69">
        <v>1</v>
      </c>
      <c r="AD382" s="69"/>
      <c r="AE382" s="69"/>
      <c r="AF382" s="82" t="str">
        <f t="shared" si="11"/>
        <v>BOGOTADI</v>
      </c>
    </row>
    <row r="383" spans="1:32" x14ac:dyDescent="0.25">
      <c r="A383" s="140" t="s">
        <v>558</v>
      </c>
      <c r="B383" s="69" t="s">
        <v>366</v>
      </c>
      <c r="C383" s="69">
        <v>32</v>
      </c>
      <c r="D383" s="69">
        <v>294</v>
      </c>
      <c r="E383" s="69">
        <v>372</v>
      </c>
      <c r="F383" s="69">
        <v>516</v>
      </c>
      <c r="G383" s="69">
        <v>736</v>
      </c>
      <c r="H383" s="82">
        <v>237</v>
      </c>
      <c r="I383" s="69">
        <v>435</v>
      </c>
      <c r="J383" s="69">
        <v>149</v>
      </c>
      <c r="K383" s="69">
        <v>269</v>
      </c>
      <c r="L383" s="69">
        <v>88</v>
      </c>
      <c r="M383" s="69">
        <v>24</v>
      </c>
      <c r="N383" s="69">
        <v>16</v>
      </c>
      <c r="O383" s="82" t="str">
        <f t="shared" si="10"/>
        <v>SANTIAGOCJ</v>
      </c>
      <c r="R383" s="150" t="s">
        <v>559</v>
      </c>
      <c r="S383" s="69" t="s">
        <v>360</v>
      </c>
      <c r="T383" s="69"/>
      <c r="U383" s="69">
        <v>8</v>
      </c>
      <c r="V383" s="69">
        <v>11</v>
      </c>
      <c r="W383" s="69">
        <v>18</v>
      </c>
      <c r="X383" s="69">
        <v>40</v>
      </c>
      <c r="Y383" s="69">
        <v>18</v>
      </c>
      <c r="Z383" s="69">
        <v>23</v>
      </c>
      <c r="AA383" s="69">
        <v>6</v>
      </c>
      <c r="AB383" s="69"/>
      <c r="AC383" s="69">
        <v>1</v>
      </c>
      <c r="AD383" s="69"/>
      <c r="AE383" s="69"/>
      <c r="AF383" s="82" t="str">
        <f t="shared" si="11"/>
        <v>BOGOTACD</v>
      </c>
    </row>
    <row r="384" spans="1:32" x14ac:dyDescent="0.25">
      <c r="A384" s="140" t="s">
        <v>558</v>
      </c>
      <c r="B384" s="69" t="s">
        <v>388</v>
      </c>
      <c r="C384" s="69"/>
      <c r="D384" s="69">
        <v>16</v>
      </c>
      <c r="E384" s="69">
        <v>8</v>
      </c>
      <c r="F384" s="69"/>
      <c r="G384" s="69"/>
      <c r="H384" s="82">
        <v>15</v>
      </c>
      <c r="I384" s="69"/>
      <c r="J384" s="69"/>
      <c r="K384" s="69"/>
      <c r="L384" s="69"/>
      <c r="M384" s="69"/>
      <c r="N384" s="69"/>
      <c r="O384" s="82" t="str">
        <f t="shared" si="10"/>
        <v>SANTIAGOFB</v>
      </c>
      <c r="R384" s="150" t="s">
        <v>559</v>
      </c>
      <c r="S384" s="69" t="s">
        <v>346</v>
      </c>
      <c r="T384" s="69">
        <v>2</v>
      </c>
      <c r="U384" s="69">
        <v>2</v>
      </c>
      <c r="V384" s="69">
        <v>6</v>
      </c>
      <c r="W384" s="69">
        <v>10</v>
      </c>
      <c r="X384" s="69">
        <v>6</v>
      </c>
      <c r="Y384" s="69">
        <v>11</v>
      </c>
      <c r="Z384" s="69">
        <v>5</v>
      </c>
      <c r="AA384" s="69">
        <v>3</v>
      </c>
      <c r="AB384" s="69">
        <v>6</v>
      </c>
      <c r="AC384" s="69"/>
      <c r="AD384" s="69"/>
      <c r="AE384" s="69">
        <v>3</v>
      </c>
      <c r="AF384" s="82" t="str">
        <f t="shared" si="11"/>
        <v>BOGOTAAI</v>
      </c>
    </row>
    <row r="385" spans="1:32" x14ac:dyDescent="0.25">
      <c r="A385" s="140" t="s">
        <v>558</v>
      </c>
      <c r="B385" s="69" t="s">
        <v>357</v>
      </c>
      <c r="C385" s="69">
        <v>235</v>
      </c>
      <c r="D385" s="69">
        <v>2427</v>
      </c>
      <c r="E385" s="69">
        <v>3340</v>
      </c>
      <c r="F385" s="69">
        <v>1081</v>
      </c>
      <c r="G385" s="69">
        <v>273</v>
      </c>
      <c r="H385" s="82">
        <v>105</v>
      </c>
      <c r="I385" s="69"/>
      <c r="J385" s="69">
        <v>9</v>
      </c>
      <c r="K385" s="69">
        <v>9</v>
      </c>
      <c r="L385" s="69">
        <v>9</v>
      </c>
      <c r="M385" s="69">
        <v>26</v>
      </c>
      <c r="N385" s="69"/>
      <c r="O385" s="82" t="str">
        <f t="shared" si="10"/>
        <v>SANTIAGOCA</v>
      </c>
      <c r="R385" s="150" t="s">
        <v>559</v>
      </c>
      <c r="S385" s="69" t="s">
        <v>345</v>
      </c>
      <c r="T385" s="69">
        <v>137</v>
      </c>
      <c r="U385" s="69">
        <v>473</v>
      </c>
      <c r="V385" s="69">
        <v>1143</v>
      </c>
      <c r="W385" s="69">
        <v>1697</v>
      </c>
      <c r="X385" s="69">
        <v>1694</v>
      </c>
      <c r="Y385" s="69">
        <v>864</v>
      </c>
      <c r="Z385" s="69">
        <v>874</v>
      </c>
      <c r="AA385" s="69">
        <v>556</v>
      </c>
      <c r="AB385" s="69">
        <v>350</v>
      </c>
      <c r="AC385" s="69">
        <v>165</v>
      </c>
      <c r="AD385" s="69">
        <v>59</v>
      </c>
      <c r="AE385" s="69">
        <v>44</v>
      </c>
      <c r="AF385" s="82" t="str">
        <f t="shared" si="11"/>
        <v>BOGOTAAH</v>
      </c>
    </row>
    <row r="386" spans="1:32" x14ac:dyDescent="0.25">
      <c r="A386" s="140" t="s">
        <v>558</v>
      </c>
      <c r="B386" s="69" t="s">
        <v>354</v>
      </c>
      <c r="C386" s="69">
        <v>171</v>
      </c>
      <c r="D386" s="69">
        <v>2078</v>
      </c>
      <c r="E386" s="69">
        <v>4263</v>
      </c>
      <c r="F386" s="69">
        <v>4974</v>
      </c>
      <c r="G386" s="69">
        <v>3150</v>
      </c>
      <c r="H386" s="82">
        <v>1220</v>
      </c>
      <c r="I386" s="69">
        <v>1569</v>
      </c>
      <c r="J386" s="69">
        <v>996</v>
      </c>
      <c r="K386" s="69">
        <v>775</v>
      </c>
      <c r="L386" s="69">
        <v>462</v>
      </c>
      <c r="M386" s="69">
        <v>177</v>
      </c>
      <c r="N386" s="69">
        <v>147</v>
      </c>
      <c r="O386" s="82" t="str">
        <f t="shared" si="10"/>
        <v>SANTIAGOBH</v>
      </c>
      <c r="R386" s="150" t="s">
        <v>559</v>
      </c>
      <c r="S386" s="69" t="s">
        <v>339</v>
      </c>
      <c r="T386" s="69">
        <v>791</v>
      </c>
      <c r="U386" s="69">
        <v>7443</v>
      </c>
      <c r="V386" s="69">
        <v>17043</v>
      </c>
      <c r="W386" s="69">
        <v>23872</v>
      </c>
      <c r="X386" s="69">
        <v>23952</v>
      </c>
      <c r="Y386" s="69">
        <v>12873</v>
      </c>
      <c r="Z386" s="69">
        <v>13764</v>
      </c>
      <c r="AA386" s="69">
        <v>8236</v>
      </c>
      <c r="AB386" s="69">
        <v>4445</v>
      </c>
      <c r="AC386" s="69">
        <v>2572</v>
      </c>
      <c r="AD386" s="69">
        <v>1001</v>
      </c>
      <c r="AE386" s="69">
        <v>468</v>
      </c>
      <c r="AF386" s="82" t="str">
        <f t="shared" si="11"/>
        <v>BOGOTAAD</v>
      </c>
    </row>
    <row r="387" spans="1:32" x14ac:dyDescent="0.25">
      <c r="A387" s="140" t="s">
        <v>558</v>
      </c>
      <c r="B387" s="69" t="s">
        <v>372</v>
      </c>
      <c r="C387" s="69">
        <v>10</v>
      </c>
      <c r="D387" s="69">
        <v>10</v>
      </c>
      <c r="E387" s="69">
        <v>22</v>
      </c>
      <c r="F387" s="69">
        <v>20</v>
      </c>
      <c r="G387" s="69">
        <v>28</v>
      </c>
      <c r="H387" s="82"/>
      <c r="I387" s="69"/>
      <c r="J387" s="69"/>
      <c r="K387" s="69"/>
      <c r="L387" s="69">
        <v>10</v>
      </c>
      <c r="M387" s="69"/>
      <c r="N387" s="69"/>
      <c r="O387" s="82" t="str">
        <f t="shared" si="10"/>
        <v>SANTIAGODF</v>
      </c>
      <c r="R387" s="150" t="s">
        <v>559</v>
      </c>
      <c r="S387" s="69" t="s">
        <v>340</v>
      </c>
      <c r="T387" s="69">
        <v>1175</v>
      </c>
      <c r="U387" s="69">
        <v>11892</v>
      </c>
      <c r="V387" s="69">
        <v>29925</v>
      </c>
      <c r="W387" s="69">
        <v>41222</v>
      </c>
      <c r="X387" s="69">
        <v>40441</v>
      </c>
      <c r="Y387" s="69">
        <v>22394</v>
      </c>
      <c r="Z387" s="69">
        <v>23325</v>
      </c>
      <c r="AA387" s="69">
        <v>14494</v>
      </c>
      <c r="AB387" s="69">
        <v>7347</v>
      </c>
      <c r="AC387" s="69">
        <v>3967</v>
      </c>
      <c r="AD387" s="69">
        <v>1576</v>
      </c>
      <c r="AE387" s="69">
        <v>734</v>
      </c>
      <c r="AF387" s="82" t="str">
        <f t="shared" si="11"/>
        <v>BOGOTAAB</v>
      </c>
    </row>
    <row r="388" spans="1:32" x14ac:dyDescent="0.25">
      <c r="A388" s="140" t="s">
        <v>558</v>
      </c>
      <c r="B388" s="69" t="s">
        <v>355</v>
      </c>
      <c r="C388" s="69">
        <v>57</v>
      </c>
      <c r="D388" s="69">
        <v>394</v>
      </c>
      <c r="E388" s="69">
        <v>263</v>
      </c>
      <c r="F388" s="69">
        <v>259</v>
      </c>
      <c r="G388" s="69">
        <v>47</v>
      </c>
      <c r="H388" s="82">
        <v>20</v>
      </c>
      <c r="I388" s="69">
        <v>51</v>
      </c>
      <c r="J388" s="69">
        <v>47</v>
      </c>
      <c r="K388" s="69">
        <v>27</v>
      </c>
      <c r="L388" s="69">
        <v>30</v>
      </c>
      <c r="M388" s="69">
        <v>14</v>
      </c>
      <c r="N388" s="69">
        <v>26</v>
      </c>
      <c r="O388" s="82" t="str">
        <f t="shared" si="10"/>
        <v>SANTIAGOBI</v>
      </c>
      <c r="R388" s="150" t="s">
        <v>559</v>
      </c>
      <c r="S388" s="69" t="s">
        <v>344</v>
      </c>
      <c r="T388" s="69"/>
      <c r="U388" s="69">
        <v>1</v>
      </c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82" t="str">
        <f t="shared" si="11"/>
        <v>BOGOTAAG</v>
      </c>
    </row>
    <row r="389" spans="1:32" x14ac:dyDescent="0.25">
      <c r="A389" s="140" t="s">
        <v>558</v>
      </c>
      <c r="B389" s="69" t="s">
        <v>338</v>
      </c>
      <c r="C389" s="69">
        <v>6132</v>
      </c>
      <c r="D389" s="69">
        <v>5067</v>
      </c>
      <c r="E389" s="69">
        <v>4732</v>
      </c>
      <c r="F389" s="69">
        <v>4836</v>
      </c>
      <c r="G389" s="69">
        <v>12441</v>
      </c>
      <c r="H389" s="82">
        <v>6370</v>
      </c>
      <c r="I389" s="69">
        <v>8445</v>
      </c>
      <c r="J389" s="69">
        <v>6744</v>
      </c>
      <c r="K389" s="69">
        <v>6821</v>
      </c>
      <c r="L389" s="69">
        <v>5586</v>
      </c>
      <c r="M389" s="69">
        <v>4340</v>
      </c>
      <c r="N389" s="69">
        <v>4118</v>
      </c>
      <c r="O389" s="82" t="str">
        <f t="shared" si="10"/>
        <v>SANTIAGOBB</v>
      </c>
      <c r="R389" s="150" t="s">
        <v>559</v>
      </c>
      <c r="S389" s="69" t="s">
        <v>382</v>
      </c>
      <c r="T389" s="69"/>
      <c r="U389" s="69"/>
      <c r="V389" s="69"/>
      <c r="W389" s="69"/>
      <c r="X389" s="69"/>
      <c r="Y389" s="69"/>
      <c r="Z389" s="69">
        <v>1</v>
      </c>
      <c r="AA389" s="69"/>
      <c r="AB389" s="69">
        <v>1</v>
      </c>
      <c r="AC389" s="69">
        <v>1</v>
      </c>
      <c r="AD389" s="69"/>
      <c r="AE389" s="69"/>
      <c r="AF389" s="82" t="str">
        <f t="shared" si="11"/>
        <v>BOGOTAEF</v>
      </c>
    </row>
    <row r="390" spans="1:32" x14ac:dyDescent="0.25">
      <c r="A390" s="140" t="s">
        <v>558</v>
      </c>
      <c r="B390" s="69" t="s">
        <v>81</v>
      </c>
      <c r="C390" s="69">
        <v>20797</v>
      </c>
      <c r="D390" s="69">
        <v>104585</v>
      </c>
      <c r="E390" s="69">
        <v>177949</v>
      </c>
      <c r="F390" s="69">
        <v>202349</v>
      </c>
      <c r="G390" s="69">
        <v>162783</v>
      </c>
      <c r="H390" s="82">
        <v>80611</v>
      </c>
      <c r="I390" s="69">
        <v>88637</v>
      </c>
      <c r="J390" s="69">
        <v>57931</v>
      </c>
      <c r="K390" s="69">
        <v>44432</v>
      </c>
      <c r="L390" s="69">
        <v>42730</v>
      </c>
      <c r="M390" s="69">
        <v>20419</v>
      </c>
      <c r="N390" s="69">
        <v>13558</v>
      </c>
      <c r="O390" s="82" t="str">
        <f t="shared" si="10"/>
        <v>SANTIAGOAA</v>
      </c>
      <c r="R390" s="150" t="s">
        <v>559</v>
      </c>
      <c r="S390" s="69" t="s">
        <v>388</v>
      </c>
      <c r="T390" s="69"/>
      <c r="U390" s="69"/>
      <c r="V390" s="69"/>
      <c r="W390" s="69"/>
      <c r="X390" s="69">
        <v>1</v>
      </c>
      <c r="Y390" s="69"/>
      <c r="Z390" s="69"/>
      <c r="AA390" s="69"/>
      <c r="AB390" s="69"/>
      <c r="AC390" s="69"/>
      <c r="AD390" s="69"/>
      <c r="AE390" s="69"/>
      <c r="AF390" s="82" t="str">
        <f t="shared" si="11"/>
        <v>BOGOTAFB</v>
      </c>
    </row>
    <row r="391" spans="1:32" x14ac:dyDescent="0.25">
      <c r="A391" s="140" t="s">
        <v>558</v>
      </c>
      <c r="B391" s="69" t="s">
        <v>369</v>
      </c>
      <c r="C391" s="69"/>
      <c r="D391" s="69"/>
      <c r="E391" s="69"/>
      <c r="F391" s="69">
        <v>48</v>
      </c>
      <c r="G391" s="69"/>
      <c r="H391" s="82"/>
      <c r="I391" s="69"/>
      <c r="J391" s="69">
        <v>21</v>
      </c>
      <c r="K391" s="69"/>
      <c r="L391" s="69"/>
      <c r="M391" s="69"/>
      <c r="N391" s="69"/>
      <c r="O391" s="82" t="str">
        <f t="shared" si="10"/>
        <v>SANTIAGODC</v>
      </c>
      <c r="R391" s="150" t="s">
        <v>559</v>
      </c>
      <c r="S391" s="69" t="s">
        <v>357</v>
      </c>
      <c r="T391" s="69"/>
      <c r="U391" s="69"/>
      <c r="V391" s="69">
        <v>3</v>
      </c>
      <c r="W391" s="69"/>
      <c r="X391" s="69"/>
      <c r="Y391" s="69"/>
      <c r="Z391" s="69"/>
      <c r="AA391" s="69"/>
      <c r="AB391" s="69"/>
      <c r="AC391" s="69"/>
      <c r="AD391" s="69"/>
      <c r="AE391" s="69"/>
      <c r="AF391" s="82" t="str">
        <f t="shared" si="11"/>
        <v>BOGOTACA</v>
      </c>
    </row>
    <row r="392" spans="1:32" x14ac:dyDescent="0.25">
      <c r="A392" s="140" t="s">
        <v>558</v>
      </c>
      <c r="B392" s="69" t="s">
        <v>392</v>
      </c>
      <c r="C392" s="69"/>
      <c r="D392" s="69"/>
      <c r="E392" s="69"/>
      <c r="F392" s="69">
        <v>13</v>
      </c>
      <c r="G392" s="69"/>
      <c r="H392" s="82"/>
      <c r="I392" s="69"/>
      <c r="J392" s="69"/>
      <c r="K392" s="69"/>
      <c r="L392" s="69"/>
      <c r="M392" s="69"/>
      <c r="N392" s="69"/>
      <c r="O392" s="82" t="str">
        <f t="shared" si="10"/>
        <v>SANTIAGOFF</v>
      </c>
      <c r="R392" s="150" t="s">
        <v>559</v>
      </c>
      <c r="S392" s="69" t="s">
        <v>354</v>
      </c>
      <c r="T392" s="69"/>
      <c r="U392" s="69">
        <v>2</v>
      </c>
      <c r="V392" s="69">
        <v>2</v>
      </c>
      <c r="W392" s="69"/>
      <c r="X392" s="69"/>
      <c r="Y392" s="69"/>
      <c r="Z392" s="69"/>
      <c r="AA392" s="69"/>
      <c r="AB392" s="69"/>
      <c r="AC392" s="69">
        <v>2</v>
      </c>
      <c r="AD392" s="69"/>
      <c r="AE392" s="69"/>
      <c r="AF392" s="82" t="str">
        <f t="shared" si="11"/>
        <v>BOGOTABH</v>
      </c>
    </row>
    <row r="393" spans="1:32" x14ac:dyDescent="0.25">
      <c r="A393" s="140" t="s">
        <v>558</v>
      </c>
      <c r="B393" s="69" t="s">
        <v>350</v>
      </c>
      <c r="C393" s="69">
        <v>98</v>
      </c>
      <c r="D393" s="69">
        <v>480</v>
      </c>
      <c r="E393" s="69">
        <v>602</v>
      </c>
      <c r="F393" s="69">
        <v>1021</v>
      </c>
      <c r="G393" s="69">
        <v>769</v>
      </c>
      <c r="H393" s="82">
        <v>385</v>
      </c>
      <c r="I393" s="69">
        <v>255</v>
      </c>
      <c r="J393" s="69">
        <v>832</v>
      </c>
      <c r="K393" s="69">
        <v>148</v>
      </c>
      <c r="L393" s="69">
        <v>44</v>
      </c>
      <c r="M393" s="69">
        <v>32</v>
      </c>
      <c r="N393" s="69"/>
      <c r="O393" s="82" t="str">
        <f t="shared" si="10"/>
        <v>SANTIAGOBD</v>
      </c>
      <c r="R393" s="150" t="s">
        <v>559</v>
      </c>
      <c r="S393" s="69" t="s">
        <v>372</v>
      </c>
      <c r="T393" s="69">
        <v>1</v>
      </c>
      <c r="U393" s="69">
        <v>14</v>
      </c>
      <c r="V393" s="69">
        <v>42</v>
      </c>
      <c r="W393" s="69">
        <v>11</v>
      </c>
      <c r="X393" s="69"/>
      <c r="Y393" s="69"/>
      <c r="Z393" s="69"/>
      <c r="AA393" s="69"/>
      <c r="AB393" s="69"/>
      <c r="AC393" s="69"/>
      <c r="AD393" s="69"/>
      <c r="AE393" s="69"/>
      <c r="AF393" s="82" t="str">
        <f t="shared" si="11"/>
        <v>BOGOTADF</v>
      </c>
    </row>
    <row r="394" spans="1:32" x14ac:dyDescent="0.25">
      <c r="A394" s="140" t="s">
        <v>558</v>
      </c>
      <c r="B394" s="69" t="s">
        <v>341</v>
      </c>
      <c r="C394" s="69">
        <v>58337</v>
      </c>
      <c r="D394" s="69">
        <v>511084</v>
      </c>
      <c r="E394" s="69">
        <v>739263</v>
      </c>
      <c r="F394" s="69">
        <v>711982</v>
      </c>
      <c r="G394" s="69">
        <v>501760</v>
      </c>
      <c r="H394" s="82">
        <v>259625</v>
      </c>
      <c r="I394" s="69">
        <v>251118</v>
      </c>
      <c r="J394" s="69">
        <v>173945</v>
      </c>
      <c r="K394" s="69">
        <v>128548</v>
      </c>
      <c r="L394" s="69">
        <v>138685</v>
      </c>
      <c r="M394" s="69">
        <v>67466</v>
      </c>
      <c r="N394" s="69">
        <v>34591</v>
      </c>
      <c r="O394" s="82" t="str">
        <f t="shared" si="10"/>
        <v>SANTIAGOAC</v>
      </c>
      <c r="R394" s="150" t="s">
        <v>559</v>
      </c>
      <c r="S394" s="69" t="s">
        <v>81</v>
      </c>
      <c r="T394" s="69">
        <v>1653</v>
      </c>
      <c r="U394" s="69">
        <v>10894</v>
      </c>
      <c r="V394" s="69">
        <v>24880</v>
      </c>
      <c r="W394" s="69">
        <v>45299</v>
      </c>
      <c r="X394" s="69">
        <v>58386</v>
      </c>
      <c r="Y394" s="69">
        <v>32683</v>
      </c>
      <c r="Z394" s="69">
        <v>34898</v>
      </c>
      <c r="AA394" s="69">
        <v>18649</v>
      </c>
      <c r="AB394" s="69">
        <v>7873</v>
      </c>
      <c r="AC394" s="69">
        <v>4531</v>
      </c>
      <c r="AD394" s="69">
        <v>2037</v>
      </c>
      <c r="AE394" s="69">
        <v>1340</v>
      </c>
      <c r="AF394" s="82" t="str">
        <f t="shared" si="11"/>
        <v>BOGOTAAA</v>
      </c>
    </row>
    <row r="395" spans="1:32" x14ac:dyDescent="0.25">
      <c r="A395" s="140" t="s">
        <v>558</v>
      </c>
      <c r="B395" s="69" t="s">
        <v>358</v>
      </c>
      <c r="C395" s="69"/>
      <c r="D395" s="69"/>
      <c r="E395" s="69"/>
      <c r="F395" s="69"/>
      <c r="G395" s="69">
        <v>12</v>
      </c>
      <c r="H395" s="82"/>
      <c r="I395" s="69"/>
      <c r="J395" s="69"/>
      <c r="K395" s="69"/>
      <c r="L395" s="69"/>
      <c r="M395" s="69"/>
      <c r="N395" s="69"/>
      <c r="O395" s="82" t="str">
        <f t="shared" si="10"/>
        <v>SANTIAGOCB</v>
      </c>
      <c r="R395" s="150" t="s">
        <v>559</v>
      </c>
      <c r="S395" s="69" t="s">
        <v>369</v>
      </c>
      <c r="T395" s="69"/>
      <c r="U395" s="69"/>
      <c r="V395" s="69">
        <v>2</v>
      </c>
      <c r="W395" s="69">
        <v>1</v>
      </c>
      <c r="X395" s="69"/>
      <c r="Y395" s="69">
        <v>6</v>
      </c>
      <c r="Z395" s="69"/>
      <c r="AA395" s="69">
        <v>1</v>
      </c>
      <c r="AB395" s="69"/>
      <c r="AC395" s="69"/>
      <c r="AD395" s="69"/>
      <c r="AE395" s="69"/>
      <c r="AF395" s="82" t="str">
        <f t="shared" si="11"/>
        <v>BOGOTADC</v>
      </c>
    </row>
    <row r="396" spans="1:32" x14ac:dyDescent="0.25">
      <c r="A396" s="140" t="s">
        <v>558</v>
      </c>
      <c r="B396" s="69" t="s">
        <v>364</v>
      </c>
      <c r="C396" s="69"/>
      <c r="D396" s="69"/>
      <c r="E396" s="69">
        <v>2</v>
      </c>
      <c r="F396" s="69">
        <v>125</v>
      </c>
      <c r="G396" s="69">
        <v>238</v>
      </c>
      <c r="H396" s="82">
        <v>229</v>
      </c>
      <c r="I396" s="69">
        <v>313</v>
      </c>
      <c r="J396" s="69">
        <v>441</v>
      </c>
      <c r="K396" s="69">
        <v>30</v>
      </c>
      <c r="L396" s="69"/>
      <c r="M396" s="69"/>
      <c r="N396" s="69"/>
      <c r="O396" s="82" t="str">
        <f t="shared" si="10"/>
        <v>SANTIAGOCH</v>
      </c>
      <c r="R396" s="150" t="s">
        <v>559</v>
      </c>
      <c r="S396" s="69" t="s">
        <v>350</v>
      </c>
      <c r="T396" s="69">
        <v>12</v>
      </c>
      <c r="U396" s="69">
        <v>145</v>
      </c>
      <c r="V396" s="69">
        <v>366</v>
      </c>
      <c r="W396" s="69">
        <v>697</v>
      </c>
      <c r="X396" s="69">
        <v>828</v>
      </c>
      <c r="Y396" s="69">
        <v>305</v>
      </c>
      <c r="Z396" s="69">
        <v>357</v>
      </c>
      <c r="AA396" s="69">
        <v>526</v>
      </c>
      <c r="AB396" s="69">
        <v>202</v>
      </c>
      <c r="AC396" s="69">
        <v>121</v>
      </c>
      <c r="AD396" s="69">
        <v>26</v>
      </c>
      <c r="AE396" s="69">
        <v>4</v>
      </c>
      <c r="AF396" s="82" t="str">
        <f t="shared" si="11"/>
        <v>BOGOTABD</v>
      </c>
    </row>
    <row r="397" spans="1:32" x14ac:dyDescent="0.25">
      <c r="A397" s="140" t="s">
        <v>558</v>
      </c>
      <c r="B397" s="69" t="s">
        <v>342</v>
      </c>
      <c r="C397" s="69">
        <v>5329</v>
      </c>
      <c r="D397" s="69">
        <v>12712</v>
      </c>
      <c r="E397" s="69">
        <v>25237</v>
      </c>
      <c r="F397" s="69">
        <v>37157</v>
      </c>
      <c r="G397" s="69">
        <v>75144</v>
      </c>
      <c r="H397" s="82">
        <v>45806</v>
      </c>
      <c r="I397" s="69">
        <v>54295</v>
      </c>
      <c r="J397" s="69">
        <v>34701</v>
      </c>
      <c r="K397" s="69">
        <v>18439</v>
      </c>
      <c r="L397" s="69">
        <v>11019</v>
      </c>
      <c r="M397" s="69">
        <v>5926</v>
      </c>
      <c r="N397" s="69">
        <v>5288</v>
      </c>
      <c r="O397" s="82" t="str">
        <f t="shared" si="10"/>
        <v>SANTIAGOAE</v>
      </c>
      <c r="R397" s="150" t="s">
        <v>559</v>
      </c>
      <c r="S397" s="69" t="s">
        <v>341</v>
      </c>
      <c r="T397" s="69">
        <v>579</v>
      </c>
      <c r="U397" s="69">
        <v>37355</v>
      </c>
      <c r="V397" s="69">
        <v>36480</v>
      </c>
      <c r="W397" s="69">
        <v>76191</v>
      </c>
      <c r="X397" s="69">
        <v>71122</v>
      </c>
      <c r="Y397" s="69">
        <v>35218</v>
      </c>
      <c r="Z397" s="69">
        <v>27376</v>
      </c>
      <c r="AA397" s="69">
        <v>7582</v>
      </c>
      <c r="AB397" s="69">
        <v>1674</v>
      </c>
      <c r="AC397" s="69">
        <v>872</v>
      </c>
      <c r="AD397" s="69">
        <v>366</v>
      </c>
      <c r="AE397" s="69">
        <v>228</v>
      </c>
      <c r="AF397" s="82" t="str">
        <f t="shared" si="11"/>
        <v>BOGOTAAC</v>
      </c>
    </row>
    <row r="398" spans="1:32" x14ac:dyDescent="0.25">
      <c r="A398" s="140" t="s">
        <v>558</v>
      </c>
      <c r="B398" s="69" t="s">
        <v>352</v>
      </c>
      <c r="C398" s="69">
        <v>130</v>
      </c>
      <c r="D398" s="69">
        <v>2297</v>
      </c>
      <c r="E398" s="69">
        <v>4566</v>
      </c>
      <c r="F398" s="69">
        <v>5569</v>
      </c>
      <c r="G398" s="69">
        <v>3878</v>
      </c>
      <c r="H398" s="82">
        <v>1347</v>
      </c>
      <c r="I398" s="69">
        <v>2260</v>
      </c>
      <c r="J398" s="69">
        <v>1093</v>
      </c>
      <c r="K398" s="69">
        <v>1407</v>
      </c>
      <c r="L398" s="69">
        <v>642</v>
      </c>
      <c r="M398" s="69">
        <v>298</v>
      </c>
      <c r="N398" s="69">
        <v>306</v>
      </c>
      <c r="O398" s="82" t="str">
        <f t="shared" si="10"/>
        <v>SANTIAGOBF</v>
      </c>
      <c r="R398" s="150" t="s">
        <v>559</v>
      </c>
      <c r="S398" s="69" t="s">
        <v>364</v>
      </c>
      <c r="T398" s="69"/>
      <c r="U398" s="69">
        <v>47</v>
      </c>
      <c r="V398" s="69">
        <v>186</v>
      </c>
      <c r="W398" s="69">
        <v>414</v>
      </c>
      <c r="X398" s="69">
        <v>683</v>
      </c>
      <c r="Y398" s="69">
        <v>555</v>
      </c>
      <c r="Z398" s="69">
        <v>567</v>
      </c>
      <c r="AA398" s="69">
        <v>665</v>
      </c>
      <c r="AB398" s="69">
        <v>17</v>
      </c>
      <c r="AC398" s="69">
        <v>33</v>
      </c>
      <c r="AD398" s="69"/>
      <c r="AE398" s="69"/>
      <c r="AF398" s="82" t="str">
        <f t="shared" si="11"/>
        <v>BOGOTACH</v>
      </c>
    </row>
    <row r="399" spans="1:32" x14ac:dyDescent="0.25">
      <c r="A399" s="140" t="s">
        <v>558</v>
      </c>
      <c r="B399" s="69" t="s">
        <v>368</v>
      </c>
      <c r="C399" s="69"/>
      <c r="D399" s="69">
        <v>55</v>
      </c>
      <c r="E399" s="69">
        <v>247</v>
      </c>
      <c r="F399" s="69">
        <v>86</v>
      </c>
      <c r="G399" s="69">
        <v>43</v>
      </c>
      <c r="H399" s="82"/>
      <c r="I399" s="69">
        <v>25</v>
      </c>
      <c r="J399" s="69">
        <v>21</v>
      </c>
      <c r="K399" s="69"/>
      <c r="L399" s="69">
        <v>5</v>
      </c>
      <c r="M399" s="69"/>
      <c r="N399" s="69">
        <v>25</v>
      </c>
      <c r="O399" s="82" t="str">
        <f t="shared" si="10"/>
        <v>SANTIAGODB</v>
      </c>
      <c r="R399" s="150" t="s">
        <v>559</v>
      </c>
      <c r="S399" s="69" t="s">
        <v>342</v>
      </c>
      <c r="T399" s="69">
        <v>106</v>
      </c>
      <c r="U399" s="69">
        <v>1156</v>
      </c>
      <c r="V399" s="69">
        <v>2566</v>
      </c>
      <c r="W399" s="69">
        <v>5544</v>
      </c>
      <c r="X399" s="69">
        <v>3643</v>
      </c>
      <c r="Y399" s="69">
        <v>1781</v>
      </c>
      <c r="Z399" s="69">
        <v>896</v>
      </c>
      <c r="AA399" s="69">
        <v>536</v>
      </c>
      <c r="AB399" s="69">
        <v>372</v>
      </c>
      <c r="AC399" s="69">
        <v>275</v>
      </c>
      <c r="AD399" s="69">
        <v>97</v>
      </c>
      <c r="AE399" s="69">
        <v>116</v>
      </c>
      <c r="AF399" s="82" t="str">
        <f t="shared" si="11"/>
        <v>BOGOTAAE</v>
      </c>
    </row>
    <row r="400" spans="1:32" x14ac:dyDescent="0.25">
      <c r="A400" s="140" t="s">
        <v>558</v>
      </c>
      <c r="B400" s="69" t="s">
        <v>378</v>
      </c>
      <c r="C400" s="69"/>
      <c r="D400" s="69">
        <v>33</v>
      </c>
      <c r="E400" s="69"/>
      <c r="F400" s="69"/>
      <c r="G400" s="69">
        <v>118</v>
      </c>
      <c r="H400" s="82"/>
      <c r="I400" s="69"/>
      <c r="J400" s="69">
        <v>22</v>
      </c>
      <c r="K400" s="69">
        <v>21</v>
      </c>
      <c r="L400" s="69">
        <v>17</v>
      </c>
      <c r="M400" s="69">
        <v>17</v>
      </c>
      <c r="N400" s="69"/>
      <c r="O400" s="82" t="str">
        <f t="shared" si="10"/>
        <v>SANTIAGOEB</v>
      </c>
      <c r="R400" s="150" t="s">
        <v>559</v>
      </c>
      <c r="S400" s="69" t="s">
        <v>356</v>
      </c>
      <c r="T400" s="69">
        <v>1</v>
      </c>
      <c r="U400" s="69">
        <v>9</v>
      </c>
      <c r="V400" s="69">
        <v>30</v>
      </c>
      <c r="W400" s="69">
        <v>42</v>
      </c>
      <c r="X400" s="69">
        <v>85</v>
      </c>
      <c r="Y400" s="69">
        <v>47</v>
      </c>
      <c r="Z400" s="69">
        <v>42</v>
      </c>
      <c r="AA400" s="69">
        <v>21</v>
      </c>
      <c r="AB400" s="69">
        <v>8</v>
      </c>
      <c r="AC400" s="69"/>
      <c r="AD400" s="69">
        <v>1</v>
      </c>
      <c r="AE400" s="69"/>
      <c r="AF400" s="82" t="str">
        <f t="shared" si="11"/>
        <v>BOGOTABJ</v>
      </c>
    </row>
    <row r="401" spans="1:32" x14ac:dyDescent="0.25">
      <c r="A401" s="140" t="s">
        <v>558</v>
      </c>
      <c r="B401" s="69" t="s">
        <v>361</v>
      </c>
      <c r="C401" s="69"/>
      <c r="D401" s="69"/>
      <c r="E401" s="69"/>
      <c r="F401" s="69">
        <v>14</v>
      </c>
      <c r="G401" s="69">
        <v>51</v>
      </c>
      <c r="H401" s="82">
        <v>27</v>
      </c>
      <c r="I401" s="69">
        <v>34</v>
      </c>
      <c r="J401" s="69">
        <v>13</v>
      </c>
      <c r="K401" s="69"/>
      <c r="L401" s="69">
        <v>29</v>
      </c>
      <c r="M401" s="69"/>
      <c r="N401" s="69"/>
      <c r="O401" s="82" t="str">
        <f t="shared" si="10"/>
        <v>SANTIAGOCE</v>
      </c>
      <c r="R401" s="150" t="s">
        <v>559</v>
      </c>
      <c r="S401" s="69" t="s">
        <v>368</v>
      </c>
      <c r="T401" s="69"/>
      <c r="U401" s="69">
        <v>1</v>
      </c>
      <c r="V401" s="69">
        <v>6</v>
      </c>
      <c r="W401" s="69">
        <v>12</v>
      </c>
      <c r="X401" s="69">
        <v>11</v>
      </c>
      <c r="Y401" s="69">
        <v>14</v>
      </c>
      <c r="Z401" s="69">
        <v>8</v>
      </c>
      <c r="AA401" s="69">
        <v>5</v>
      </c>
      <c r="AB401" s="69">
        <v>2</v>
      </c>
      <c r="AC401" s="69">
        <v>4</v>
      </c>
      <c r="AD401" s="69">
        <v>2</v>
      </c>
      <c r="AE401" s="69"/>
      <c r="AF401" s="82" t="str">
        <f t="shared" si="11"/>
        <v>BOGOTADB</v>
      </c>
    </row>
    <row r="402" spans="1:32" x14ac:dyDescent="0.25">
      <c r="A402" s="242" t="s">
        <v>558</v>
      </c>
      <c r="B402" s="87" t="s">
        <v>701</v>
      </c>
      <c r="C402" s="87">
        <v>216702</v>
      </c>
      <c r="D402" s="87">
        <v>1557949</v>
      </c>
      <c r="E402" s="87">
        <v>2050722</v>
      </c>
      <c r="F402" s="87">
        <v>1947934</v>
      </c>
      <c r="G402" s="87">
        <v>1415131</v>
      </c>
      <c r="H402" s="87">
        <v>710739</v>
      </c>
      <c r="I402" s="87">
        <v>733529</v>
      </c>
      <c r="J402" s="87">
        <v>531465</v>
      </c>
      <c r="K402" s="87">
        <v>428636</v>
      </c>
      <c r="L402" s="87">
        <v>487029</v>
      </c>
      <c r="M402" s="87">
        <v>246693</v>
      </c>
      <c r="N402" s="87">
        <v>141942</v>
      </c>
      <c r="O402" s="87" t="str">
        <f t="shared" ref="O402:O465" si="12">A402&amp;B402</f>
        <v>SANTIAGOTOTAL SANTIAGO</v>
      </c>
      <c r="R402" s="150" t="s">
        <v>559</v>
      </c>
      <c r="S402" s="69" t="s">
        <v>361</v>
      </c>
      <c r="T402" s="69"/>
      <c r="U402" s="69"/>
      <c r="V402" s="69"/>
      <c r="W402" s="69">
        <v>8</v>
      </c>
      <c r="X402" s="69">
        <v>16</v>
      </c>
      <c r="Y402" s="69">
        <v>11</v>
      </c>
      <c r="Z402" s="69">
        <v>2</v>
      </c>
      <c r="AA402" s="69">
        <v>3</v>
      </c>
      <c r="AB402" s="69">
        <v>1</v>
      </c>
      <c r="AC402" s="69"/>
      <c r="AD402" s="69"/>
      <c r="AE402" s="69"/>
      <c r="AF402" s="82" t="str">
        <f t="shared" ref="AF402:AF465" si="13">R402&amp;S402</f>
        <v>BOGOTACE</v>
      </c>
    </row>
    <row r="403" spans="1:32" x14ac:dyDescent="0.25">
      <c r="A403" s="140" t="s">
        <v>559</v>
      </c>
      <c r="B403" s="69" t="s">
        <v>389</v>
      </c>
      <c r="C403" s="69"/>
      <c r="D403" s="69"/>
      <c r="E403" s="69"/>
      <c r="F403" s="69"/>
      <c r="G403" s="69"/>
      <c r="H403" s="82"/>
      <c r="I403" s="69">
        <v>35</v>
      </c>
      <c r="J403" s="69"/>
      <c r="K403" s="69"/>
      <c r="L403" s="69"/>
      <c r="M403" s="69"/>
      <c r="N403" s="69"/>
      <c r="O403" s="82" t="str">
        <f t="shared" si="12"/>
        <v>BOGOTAFC</v>
      </c>
      <c r="R403" s="245" t="s">
        <v>559</v>
      </c>
      <c r="S403" s="87" t="s">
        <v>702</v>
      </c>
      <c r="T403" s="87">
        <v>4457</v>
      </c>
      <c r="U403" s="87">
        <v>69442</v>
      </c>
      <c r="V403" s="87">
        <v>112691</v>
      </c>
      <c r="W403" s="87">
        <v>195040</v>
      </c>
      <c r="X403" s="87">
        <v>200912</v>
      </c>
      <c r="Y403" s="87">
        <v>106785</v>
      </c>
      <c r="Z403" s="87">
        <v>102141</v>
      </c>
      <c r="AA403" s="87">
        <v>51283</v>
      </c>
      <c r="AB403" s="87">
        <v>22298</v>
      </c>
      <c r="AC403" s="87">
        <v>12545</v>
      </c>
      <c r="AD403" s="87">
        <v>5165</v>
      </c>
      <c r="AE403" s="87">
        <v>2937</v>
      </c>
      <c r="AF403" s="87" t="str">
        <f t="shared" si="13"/>
        <v>BOGOTATOTAL BOGOTA</v>
      </c>
    </row>
    <row r="404" spans="1:32" x14ac:dyDescent="0.25">
      <c r="A404" s="140" t="s">
        <v>559</v>
      </c>
      <c r="B404" s="69" t="s">
        <v>375</v>
      </c>
      <c r="C404" s="69"/>
      <c r="D404" s="69"/>
      <c r="E404" s="69"/>
      <c r="F404" s="69">
        <v>7</v>
      </c>
      <c r="G404" s="69">
        <v>16</v>
      </c>
      <c r="H404" s="82">
        <v>23</v>
      </c>
      <c r="I404" s="69"/>
      <c r="J404" s="69"/>
      <c r="K404" s="69"/>
      <c r="L404" s="69">
        <v>8</v>
      </c>
      <c r="M404" s="69"/>
      <c r="N404" s="69"/>
      <c r="O404" s="82" t="str">
        <f t="shared" si="12"/>
        <v>BOGOTADI</v>
      </c>
      <c r="R404" s="150" t="s">
        <v>560</v>
      </c>
      <c r="S404" s="69" t="s">
        <v>375</v>
      </c>
      <c r="T404" s="69"/>
      <c r="U404" s="69"/>
      <c r="V404" s="69"/>
      <c r="W404" s="69">
        <v>4</v>
      </c>
      <c r="X404" s="69">
        <v>3</v>
      </c>
      <c r="Y404" s="69"/>
      <c r="Z404" s="69">
        <v>4</v>
      </c>
      <c r="AA404" s="69">
        <v>1</v>
      </c>
      <c r="AB404" s="69"/>
      <c r="AC404" s="69"/>
      <c r="AD404" s="69"/>
      <c r="AE404" s="69"/>
      <c r="AF404" s="82" t="str">
        <f t="shared" si="13"/>
        <v>LIMADI</v>
      </c>
    </row>
    <row r="405" spans="1:32" x14ac:dyDescent="0.25">
      <c r="A405" s="140" t="s">
        <v>559</v>
      </c>
      <c r="B405" s="69" t="s">
        <v>360</v>
      </c>
      <c r="C405" s="69"/>
      <c r="D405" s="69">
        <v>103</v>
      </c>
      <c r="E405" s="69">
        <v>117</v>
      </c>
      <c r="F405" s="69">
        <v>174</v>
      </c>
      <c r="G405" s="69">
        <v>248</v>
      </c>
      <c r="H405" s="82">
        <v>100</v>
      </c>
      <c r="I405" s="69">
        <v>135</v>
      </c>
      <c r="J405" s="69">
        <v>48</v>
      </c>
      <c r="K405" s="69"/>
      <c r="L405" s="69">
        <v>10</v>
      </c>
      <c r="M405" s="69"/>
      <c r="N405" s="69"/>
      <c r="O405" s="82" t="str">
        <f t="shared" si="12"/>
        <v>BOGOTACD</v>
      </c>
      <c r="R405" s="150" t="s">
        <v>560</v>
      </c>
      <c r="S405" s="69" t="s">
        <v>379</v>
      </c>
      <c r="T405" s="69"/>
      <c r="U405" s="69"/>
      <c r="V405" s="69">
        <v>1</v>
      </c>
      <c r="W405" s="69"/>
      <c r="X405" s="69">
        <v>1</v>
      </c>
      <c r="Y405" s="69">
        <v>1</v>
      </c>
      <c r="Z405" s="69">
        <v>1</v>
      </c>
      <c r="AA405" s="69"/>
      <c r="AB405" s="69"/>
      <c r="AC405" s="69"/>
      <c r="AD405" s="69"/>
      <c r="AE405" s="69"/>
      <c r="AF405" s="82" t="str">
        <f t="shared" si="13"/>
        <v>LIMAEC</v>
      </c>
    </row>
    <row r="406" spans="1:32" x14ac:dyDescent="0.25">
      <c r="A406" s="140" t="s">
        <v>559</v>
      </c>
      <c r="B406" s="69" t="s">
        <v>346</v>
      </c>
      <c r="C406" s="69">
        <v>7</v>
      </c>
      <c r="D406" s="69">
        <v>17</v>
      </c>
      <c r="E406" s="69">
        <v>36</v>
      </c>
      <c r="F406" s="69">
        <v>50</v>
      </c>
      <c r="G406" s="69">
        <v>33</v>
      </c>
      <c r="H406" s="82">
        <v>38</v>
      </c>
      <c r="I406" s="69">
        <v>34</v>
      </c>
      <c r="J406" s="69">
        <v>27</v>
      </c>
      <c r="K406" s="69">
        <v>29</v>
      </c>
      <c r="L406" s="69"/>
      <c r="M406" s="69"/>
      <c r="N406" s="69">
        <v>22</v>
      </c>
      <c r="O406" s="82" t="str">
        <f t="shared" si="12"/>
        <v>BOGOTAAI</v>
      </c>
      <c r="R406" s="150" t="s">
        <v>560</v>
      </c>
      <c r="S406" s="69" t="s">
        <v>360</v>
      </c>
      <c r="T406" s="69">
        <v>2</v>
      </c>
      <c r="U406" s="69">
        <v>6</v>
      </c>
      <c r="V406" s="69">
        <v>10</v>
      </c>
      <c r="W406" s="69"/>
      <c r="X406" s="69">
        <v>2</v>
      </c>
      <c r="Y406" s="69"/>
      <c r="Z406" s="69"/>
      <c r="AA406" s="69"/>
      <c r="AB406" s="69"/>
      <c r="AC406" s="69"/>
      <c r="AD406" s="69"/>
      <c r="AE406" s="69"/>
      <c r="AF406" s="82" t="str">
        <f t="shared" si="13"/>
        <v>LIMACD</v>
      </c>
    </row>
    <row r="407" spans="1:32" x14ac:dyDescent="0.25">
      <c r="A407" s="140" t="s">
        <v>559</v>
      </c>
      <c r="B407" s="69" t="s">
        <v>345</v>
      </c>
      <c r="C407" s="69">
        <v>1014</v>
      </c>
      <c r="D407" s="69">
        <v>4264</v>
      </c>
      <c r="E407" s="69">
        <v>8559</v>
      </c>
      <c r="F407" s="69">
        <v>12816</v>
      </c>
      <c r="G407" s="69">
        <v>12442</v>
      </c>
      <c r="H407" s="82">
        <v>6869</v>
      </c>
      <c r="I407" s="69">
        <v>7182</v>
      </c>
      <c r="J407" s="69">
        <v>4059</v>
      </c>
      <c r="K407" s="69">
        <v>2644</v>
      </c>
      <c r="L407" s="69">
        <v>1403</v>
      </c>
      <c r="M407" s="69">
        <v>484</v>
      </c>
      <c r="N407" s="69">
        <v>369</v>
      </c>
      <c r="O407" s="82" t="str">
        <f t="shared" si="12"/>
        <v>BOGOTAAH</v>
      </c>
      <c r="R407" s="150" t="s">
        <v>560</v>
      </c>
      <c r="S407" s="69" t="s">
        <v>371</v>
      </c>
      <c r="T407" s="69">
        <v>1</v>
      </c>
      <c r="U407" s="69">
        <v>8</v>
      </c>
      <c r="V407" s="69">
        <v>25</v>
      </c>
      <c r="W407" s="69">
        <v>13</v>
      </c>
      <c r="X407" s="69">
        <v>18</v>
      </c>
      <c r="Y407" s="69">
        <v>14</v>
      </c>
      <c r="Z407" s="69">
        <v>19</v>
      </c>
      <c r="AA407" s="69">
        <v>25</v>
      </c>
      <c r="AB407" s="69">
        <v>16</v>
      </c>
      <c r="AC407" s="69">
        <v>56</v>
      </c>
      <c r="AD407" s="69">
        <v>41</v>
      </c>
      <c r="AE407" s="69">
        <v>36</v>
      </c>
      <c r="AF407" s="82" t="str">
        <f t="shared" si="13"/>
        <v>LIMADE</v>
      </c>
    </row>
    <row r="408" spans="1:32" x14ac:dyDescent="0.25">
      <c r="A408" s="140" t="s">
        <v>559</v>
      </c>
      <c r="B408" s="69" t="s">
        <v>339</v>
      </c>
      <c r="C408" s="69">
        <v>7307</v>
      </c>
      <c r="D408" s="69">
        <v>74501</v>
      </c>
      <c r="E408" s="69">
        <v>165857</v>
      </c>
      <c r="F408" s="69">
        <v>215800</v>
      </c>
      <c r="G408" s="69">
        <v>205867</v>
      </c>
      <c r="H408" s="82">
        <v>107854</v>
      </c>
      <c r="I408" s="69">
        <v>120649</v>
      </c>
      <c r="J408" s="69">
        <v>75026</v>
      </c>
      <c r="K408" s="69">
        <v>41313</v>
      </c>
      <c r="L408" s="69">
        <v>24410</v>
      </c>
      <c r="M408" s="69">
        <v>9173</v>
      </c>
      <c r="N408" s="69">
        <v>4204</v>
      </c>
      <c r="O408" s="82" t="str">
        <f t="shared" si="12"/>
        <v>BOGOTAAD</v>
      </c>
      <c r="R408" s="150" t="s">
        <v>560</v>
      </c>
      <c r="S408" s="69" t="s">
        <v>346</v>
      </c>
      <c r="T408" s="69">
        <v>39</v>
      </c>
      <c r="U408" s="69">
        <v>6</v>
      </c>
      <c r="V408" s="69">
        <v>14</v>
      </c>
      <c r="W408" s="69">
        <v>18</v>
      </c>
      <c r="X408" s="69">
        <v>32</v>
      </c>
      <c r="Y408" s="69">
        <v>12</v>
      </c>
      <c r="Z408" s="69">
        <v>16</v>
      </c>
      <c r="AA408" s="69">
        <v>4</v>
      </c>
      <c r="AB408" s="69">
        <v>5</v>
      </c>
      <c r="AC408" s="69">
        <v>1</v>
      </c>
      <c r="AD408" s="69"/>
      <c r="AE408" s="69"/>
      <c r="AF408" s="82" t="str">
        <f t="shared" si="13"/>
        <v>LIMAAI</v>
      </c>
    </row>
    <row r="409" spans="1:32" x14ac:dyDescent="0.25">
      <c r="A409" s="140" t="s">
        <v>559</v>
      </c>
      <c r="B409" s="69" t="s">
        <v>340</v>
      </c>
      <c r="C409" s="69">
        <v>8439</v>
      </c>
      <c r="D409" s="69">
        <v>82858</v>
      </c>
      <c r="E409" s="69">
        <v>187203</v>
      </c>
      <c r="F409" s="69">
        <v>253751</v>
      </c>
      <c r="G409" s="69">
        <v>245912</v>
      </c>
      <c r="H409" s="82">
        <v>134383</v>
      </c>
      <c r="I409" s="69">
        <v>144731</v>
      </c>
      <c r="J409" s="69">
        <v>88804</v>
      </c>
      <c r="K409" s="69">
        <v>46860</v>
      </c>
      <c r="L409" s="69">
        <v>25495</v>
      </c>
      <c r="M409" s="69">
        <v>10316</v>
      </c>
      <c r="N409" s="69">
        <v>4645</v>
      </c>
      <c r="O409" s="82" t="str">
        <f t="shared" si="12"/>
        <v>BOGOTAAB</v>
      </c>
      <c r="R409" s="150" t="s">
        <v>560</v>
      </c>
      <c r="S409" s="69" t="s">
        <v>345</v>
      </c>
      <c r="T409" s="69">
        <v>334</v>
      </c>
      <c r="U409" s="69">
        <v>370</v>
      </c>
      <c r="V409" s="69">
        <v>607</v>
      </c>
      <c r="W409" s="69">
        <v>722</v>
      </c>
      <c r="X409" s="69">
        <v>950</v>
      </c>
      <c r="Y409" s="69">
        <v>580</v>
      </c>
      <c r="Z409" s="69">
        <v>500</v>
      </c>
      <c r="AA409" s="69">
        <v>384</v>
      </c>
      <c r="AB409" s="69">
        <v>422</v>
      </c>
      <c r="AC409" s="69">
        <v>284</v>
      </c>
      <c r="AD409" s="69">
        <v>147</v>
      </c>
      <c r="AE409" s="69">
        <v>142</v>
      </c>
      <c r="AF409" s="82" t="str">
        <f t="shared" si="13"/>
        <v>LIMAAH</v>
      </c>
    </row>
    <row r="410" spans="1:32" x14ac:dyDescent="0.25">
      <c r="A410" s="140" t="s">
        <v>559</v>
      </c>
      <c r="B410" s="69" t="s">
        <v>344</v>
      </c>
      <c r="C410" s="69"/>
      <c r="D410" s="69">
        <v>4</v>
      </c>
      <c r="E410" s="69"/>
      <c r="F410" s="69"/>
      <c r="G410" s="69"/>
      <c r="H410" s="82"/>
      <c r="I410" s="69"/>
      <c r="J410" s="69"/>
      <c r="K410" s="69"/>
      <c r="L410" s="69"/>
      <c r="M410" s="69"/>
      <c r="N410" s="69"/>
      <c r="O410" s="82" t="str">
        <f t="shared" si="12"/>
        <v>BOGOTAAG</v>
      </c>
      <c r="R410" s="150" t="s">
        <v>560</v>
      </c>
      <c r="S410" s="69" t="s">
        <v>339</v>
      </c>
      <c r="T410" s="69">
        <v>454</v>
      </c>
      <c r="U410" s="69">
        <v>1041</v>
      </c>
      <c r="V410" s="69">
        <v>1441</v>
      </c>
      <c r="W410" s="69">
        <v>2432</v>
      </c>
      <c r="X410" s="69">
        <v>2961</v>
      </c>
      <c r="Y410" s="69">
        <v>1737</v>
      </c>
      <c r="Z410" s="69">
        <v>2102</v>
      </c>
      <c r="AA410" s="69">
        <v>1247</v>
      </c>
      <c r="AB410" s="69">
        <v>647</v>
      </c>
      <c r="AC410" s="69">
        <v>421</v>
      </c>
      <c r="AD410" s="69">
        <v>233</v>
      </c>
      <c r="AE410" s="69">
        <v>210</v>
      </c>
      <c r="AF410" s="82" t="str">
        <f t="shared" si="13"/>
        <v>LIMAAD</v>
      </c>
    </row>
    <row r="411" spans="1:32" x14ac:dyDescent="0.25">
      <c r="A411" s="140" t="s">
        <v>559</v>
      </c>
      <c r="B411" s="69" t="s">
        <v>382</v>
      </c>
      <c r="C411" s="69"/>
      <c r="D411" s="69"/>
      <c r="E411" s="69"/>
      <c r="F411" s="69"/>
      <c r="G411" s="69"/>
      <c r="H411" s="82"/>
      <c r="I411" s="69">
        <v>14</v>
      </c>
      <c r="J411" s="69"/>
      <c r="K411" s="69">
        <v>14</v>
      </c>
      <c r="L411" s="69">
        <v>7</v>
      </c>
      <c r="M411" s="69"/>
      <c r="N411" s="69"/>
      <c r="O411" s="82" t="str">
        <f t="shared" si="12"/>
        <v>BOGOTAEF</v>
      </c>
      <c r="R411" s="150" t="s">
        <v>560</v>
      </c>
      <c r="S411" s="69" t="s">
        <v>340</v>
      </c>
      <c r="T411" s="69">
        <v>73</v>
      </c>
      <c r="U411" s="69">
        <v>85</v>
      </c>
      <c r="V411" s="69">
        <v>84</v>
      </c>
      <c r="W411" s="69">
        <v>80</v>
      </c>
      <c r="X411" s="69">
        <v>106</v>
      </c>
      <c r="Y411" s="69">
        <v>68</v>
      </c>
      <c r="Z411" s="69">
        <v>98</v>
      </c>
      <c r="AA411" s="69">
        <v>66</v>
      </c>
      <c r="AB411" s="69">
        <v>39</v>
      </c>
      <c r="AC411" s="69">
        <v>48</v>
      </c>
      <c r="AD411" s="69">
        <v>46</v>
      </c>
      <c r="AE411" s="69">
        <v>45</v>
      </c>
      <c r="AF411" s="82" t="str">
        <f t="shared" si="13"/>
        <v>LIMAAB</v>
      </c>
    </row>
    <row r="412" spans="1:32" x14ac:dyDescent="0.25">
      <c r="A412" s="140" t="s">
        <v>559</v>
      </c>
      <c r="B412" s="69" t="s">
        <v>388</v>
      </c>
      <c r="C412" s="69"/>
      <c r="D412" s="69"/>
      <c r="E412" s="69"/>
      <c r="F412" s="69"/>
      <c r="G412" s="69">
        <v>12</v>
      </c>
      <c r="H412" s="82"/>
      <c r="I412" s="69"/>
      <c r="J412" s="69"/>
      <c r="K412" s="69"/>
      <c r="L412" s="69"/>
      <c r="M412" s="69"/>
      <c r="N412" s="69"/>
      <c r="O412" s="82" t="str">
        <f t="shared" si="12"/>
        <v>BOGOTAFB</v>
      </c>
      <c r="R412" s="150" t="s">
        <v>560</v>
      </c>
      <c r="S412" s="69" t="s">
        <v>373</v>
      </c>
      <c r="T412" s="69">
        <v>4</v>
      </c>
      <c r="U412" s="69">
        <v>6</v>
      </c>
      <c r="V412" s="69">
        <v>3</v>
      </c>
      <c r="W412" s="69">
        <v>8</v>
      </c>
      <c r="X412" s="69">
        <v>3</v>
      </c>
      <c r="Y412" s="69">
        <v>1</v>
      </c>
      <c r="Z412" s="69">
        <v>2</v>
      </c>
      <c r="AA412" s="69">
        <v>2</v>
      </c>
      <c r="AB412" s="69">
        <v>1</v>
      </c>
      <c r="AC412" s="69">
        <v>3</v>
      </c>
      <c r="AD412" s="69">
        <v>3</v>
      </c>
      <c r="AE412" s="69">
        <v>3</v>
      </c>
      <c r="AF412" s="82" t="str">
        <f t="shared" si="13"/>
        <v>LIMADG</v>
      </c>
    </row>
    <row r="413" spans="1:32" x14ac:dyDescent="0.25">
      <c r="A413" s="140" t="s">
        <v>559</v>
      </c>
      <c r="B413" s="69" t="s">
        <v>357</v>
      </c>
      <c r="C413" s="69"/>
      <c r="D413" s="69"/>
      <c r="E413" s="69">
        <v>25</v>
      </c>
      <c r="F413" s="69"/>
      <c r="G413" s="69"/>
      <c r="H413" s="82"/>
      <c r="I413" s="69"/>
      <c r="J413" s="69"/>
      <c r="K413" s="69"/>
      <c r="L413" s="69"/>
      <c r="M413" s="69"/>
      <c r="N413" s="69"/>
      <c r="O413" s="82" t="str">
        <f t="shared" si="12"/>
        <v>BOGOTACA</v>
      </c>
      <c r="R413" s="150" t="s">
        <v>560</v>
      </c>
      <c r="S413" s="69" t="s">
        <v>344</v>
      </c>
      <c r="T413" s="69">
        <v>29</v>
      </c>
      <c r="U413" s="69">
        <v>36</v>
      </c>
      <c r="V413" s="69">
        <v>73</v>
      </c>
      <c r="W413" s="69">
        <v>73</v>
      </c>
      <c r="X413" s="69">
        <v>63</v>
      </c>
      <c r="Y413" s="69">
        <v>47</v>
      </c>
      <c r="Z413" s="69">
        <v>37</v>
      </c>
      <c r="AA413" s="69">
        <v>40</v>
      </c>
      <c r="AB413" s="69">
        <v>40</v>
      </c>
      <c r="AC413" s="69">
        <v>30</v>
      </c>
      <c r="AD413" s="69">
        <v>44</v>
      </c>
      <c r="AE413" s="69">
        <v>38</v>
      </c>
      <c r="AF413" s="82" t="str">
        <f t="shared" si="13"/>
        <v>LIMAAG</v>
      </c>
    </row>
    <row r="414" spans="1:32" x14ac:dyDescent="0.25">
      <c r="A414" s="140" t="s">
        <v>559</v>
      </c>
      <c r="B414" s="69" t="s">
        <v>354</v>
      </c>
      <c r="C414" s="69"/>
      <c r="D414" s="69">
        <v>16</v>
      </c>
      <c r="E414" s="69">
        <v>15</v>
      </c>
      <c r="F414" s="69"/>
      <c r="G414" s="69"/>
      <c r="H414" s="82"/>
      <c r="I414" s="69"/>
      <c r="J414" s="69"/>
      <c r="K414" s="69"/>
      <c r="L414" s="69">
        <v>15</v>
      </c>
      <c r="M414" s="69"/>
      <c r="N414" s="69"/>
      <c r="O414" s="82" t="str">
        <f t="shared" si="12"/>
        <v>BOGOTABH</v>
      </c>
      <c r="R414" s="150" t="s">
        <v>560</v>
      </c>
      <c r="S414" s="69" t="s">
        <v>382</v>
      </c>
      <c r="T414" s="69"/>
      <c r="U414" s="69"/>
      <c r="V414" s="69">
        <v>1</v>
      </c>
      <c r="W414" s="69">
        <v>1</v>
      </c>
      <c r="X414" s="69">
        <v>1</v>
      </c>
      <c r="Y414" s="69">
        <v>2</v>
      </c>
      <c r="Z414" s="69">
        <v>1</v>
      </c>
      <c r="AA414" s="69"/>
      <c r="AB414" s="69"/>
      <c r="AC414" s="69"/>
      <c r="AD414" s="69">
        <v>3</v>
      </c>
      <c r="AE414" s="69"/>
      <c r="AF414" s="82" t="str">
        <f t="shared" si="13"/>
        <v>LIMAEF</v>
      </c>
    </row>
    <row r="415" spans="1:32" x14ac:dyDescent="0.25">
      <c r="A415" s="140" t="s">
        <v>559</v>
      </c>
      <c r="B415" s="69" t="s">
        <v>372</v>
      </c>
      <c r="C415" s="69">
        <v>5</v>
      </c>
      <c r="D415" s="69">
        <v>71</v>
      </c>
      <c r="E415" s="69">
        <v>127</v>
      </c>
      <c r="F415" s="69">
        <v>28</v>
      </c>
      <c r="G415" s="69"/>
      <c r="H415" s="82"/>
      <c r="I415" s="69"/>
      <c r="J415" s="69"/>
      <c r="K415" s="69"/>
      <c r="L415" s="69"/>
      <c r="M415" s="69"/>
      <c r="N415" s="69"/>
      <c r="O415" s="82" t="str">
        <f t="shared" si="12"/>
        <v>BOGOTADF</v>
      </c>
      <c r="R415" s="150" t="s">
        <v>560</v>
      </c>
      <c r="S415" s="69" t="s">
        <v>391</v>
      </c>
      <c r="T415" s="69"/>
      <c r="U415" s="69"/>
      <c r="V415" s="69"/>
      <c r="W415" s="69"/>
      <c r="X415" s="69">
        <v>1</v>
      </c>
      <c r="Y415" s="69"/>
      <c r="Z415" s="69"/>
      <c r="AA415" s="69"/>
      <c r="AB415" s="69"/>
      <c r="AC415" s="69"/>
      <c r="AD415" s="69"/>
      <c r="AE415" s="69"/>
      <c r="AF415" s="82" t="str">
        <f t="shared" si="13"/>
        <v>LIMAFE</v>
      </c>
    </row>
    <row r="416" spans="1:32" x14ac:dyDescent="0.25">
      <c r="A416" s="140" t="s">
        <v>559</v>
      </c>
      <c r="B416" s="69" t="s">
        <v>81</v>
      </c>
      <c r="C416" s="69">
        <v>10961</v>
      </c>
      <c r="D416" s="69">
        <v>80652</v>
      </c>
      <c r="E416" s="69">
        <v>184298</v>
      </c>
      <c r="F416" s="69">
        <v>328914</v>
      </c>
      <c r="G416" s="69">
        <v>415107</v>
      </c>
      <c r="H416" s="82">
        <v>217386</v>
      </c>
      <c r="I416" s="69">
        <v>234033</v>
      </c>
      <c r="J416" s="69">
        <v>124809</v>
      </c>
      <c r="K416" s="69">
        <v>55619</v>
      </c>
      <c r="L416" s="69">
        <v>33079</v>
      </c>
      <c r="M416" s="69">
        <v>15286</v>
      </c>
      <c r="N416" s="69">
        <v>9254</v>
      </c>
      <c r="O416" s="82" t="str">
        <f t="shared" si="12"/>
        <v>BOGOTAAA</v>
      </c>
      <c r="R416" s="150" t="s">
        <v>560</v>
      </c>
      <c r="S416" s="69" t="s">
        <v>81</v>
      </c>
      <c r="T416" s="69">
        <v>27492</v>
      </c>
      <c r="U416" s="69">
        <v>29089</v>
      </c>
      <c r="V416" s="69">
        <v>33465</v>
      </c>
      <c r="W416" s="69">
        <v>38199</v>
      </c>
      <c r="X416" s="69">
        <v>49892</v>
      </c>
      <c r="Y416" s="69">
        <v>30549</v>
      </c>
      <c r="Z416" s="69">
        <v>38769</v>
      </c>
      <c r="AA416" s="69">
        <v>31185</v>
      </c>
      <c r="AB416" s="69">
        <v>24402</v>
      </c>
      <c r="AC416" s="69">
        <v>29514</v>
      </c>
      <c r="AD416" s="69">
        <v>23169</v>
      </c>
      <c r="AE416" s="69">
        <v>22115</v>
      </c>
      <c r="AF416" s="82" t="str">
        <f t="shared" si="13"/>
        <v>LIMAAA</v>
      </c>
    </row>
    <row r="417" spans="1:32" x14ac:dyDescent="0.25">
      <c r="A417" s="140" t="s">
        <v>559</v>
      </c>
      <c r="B417" s="69" t="s">
        <v>369</v>
      </c>
      <c r="C417" s="69"/>
      <c r="D417" s="69"/>
      <c r="E417" s="69">
        <v>27</v>
      </c>
      <c r="F417" s="69">
        <v>2</v>
      </c>
      <c r="G417" s="69"/>
      <c r="H417" s="82">
        <v>9</v>
      </c>
      <c r="I417" s="69"/>
      <c r="J417" s="69">
        <v>3</v>
      </c>
      <c r="K417" s="69"/>
      <c r="L417" s="69"/>
      <c r="M417" s="69"/>
      <c r="N417" s="69"/>
      <c r="O417" s="82" t="str">
        <f t="shared" si="12"/>
        <v>BOGOTADC</v>
      </c>
      <c r="R417" s="150" t="s">
        <v>560</v>
      </c>
      <c r="S417" s="69" t="s">
        <v>351</v>
      </c>
      <c r="T417" s="69">
        <v>293</v>
      </c>
      <c r="U417" s="69">
        <v>178</v>
      </c>
      <c r="V417" s="69">
        <v>298</v>
      </c>
      <c r="W417" s="69">
        <v>436</v>
      </c>
      <c r="X417" s="69">
        <v>707</v>
      </c>
      <c r="Y417" s="69">
        <v>385</v>
      </c>
      <c r="Z417" s="69">
        <v>1071</v>
      </c>
      <c r="AA417" s="69">
        <v>351</v>
      </c>
      <c r="AB417" s="69">
        <v>340</v>
      </c>
      <c r="AC417" s="69">
        <v>431</v>
      </c>
      <c r="AD417" s="69">
        <v>264</v>
      </c>
      <c r="AE417" s="69">
        <v>220</v>
      </c>
      <c r="AF417" s="82" t="str">
        <f t="shared" si="13"/>
        <v>LIMABE</v>
      </c>
    </row>
    <row r="418" spans="1:32" x14ac:dyDescent="0.25">
      <c r="A418" s="140" t="s">
        <v>559</v>
      </c>
      <c r="B418" s="69" t="s">
        <v>350</v>
      </c>
      <c r="C418" s="69">
        <v>175</v>
      </c>
      <c r="D418" s="69">
        <v>1994</v>
      </c>
      <c r="E418" s="69">
        <v>4836</v>
      </c>
      <c r="F418" s="69">
        <v>9422</v>
      </c>
      <c r="G418" s="69">
        <v>10823</v>
      </c>
      <c r="H418" s="82">
        <v>4323</v>
      </c>
      <c r="I418" s="69">
        <v>4970</v>
      </c>
      <c r="J418" s="69">
        <v>6928</v>
      </c>
      <c r="K418" s="69">
        <v>2854</v>
      </c>
      <c r="L418" s="69">
        <v>1705</v>
      </c>
      <c r="M418" s="69">
        <v>378</v>
      </c>
      <c r="N418" s="69">
        <v>54</v>
      </c>
      <c r="O418" s="82" t="str">
        <f t="shared" si="12"/>
        <v>BOGOTABD</v>
      </c>
      <c r="R418" s="150" t="s">
        <v>560</v>
      </c>
      <c r="S418" s="69" t="s">
        <v>369</v>
      </c>
      <c r="T418" s="69">
        <v>6</v>
      </c>
      <c r="U418" s="69">
        <v>2</v>
      </c>
      <c r="V418" s="69">
        <v>12</v>
      </c>
      <c r="W418" s="69">
        <v>7</v>
      </c>
      <c r="X418" s="69">
        <v>30</v>
      </c>
      <c r="Y418" s="69">
        <v>20</v>
      </c>
      <c r="Z418" s="69">
        <v>19</v>
      </c>
      <c r="AA418" s="69">
        <v>9</v>
      </c>
      <c r="AB418" s="69">
        <v>5</v>
      </c>
      <c r="AC418" s="69">
        <v>1</v>
      </c>
      <c r="AD418" s="69">
        <v>1</v>
      </c>
      <c r="AE418" s="69">
        <v>6</v>
      </c>
      <c r="AF418" s="82" t="str">
        <f t="shared" si="13"/>
        <v>LIMADC</v>
      </c>
    </row>
    <row r="419" spans="1:32" x14ac:dyDescent="0.25">
      <c r="A419" s="140" t="s">
        <v>559</v>
      </c>
      <c r="B419" s="69" t="s">
        <v>341</v>
      </c>
      <c r="C419" s="69">
        <v>2477</v>
      </c>
      <c r="D419" s="69">
        <v>51067</v>
      </c>
      <c r="E419" s="69">
        <v>71343</v>
      </c>
      <c r="F419" s="69">
        <v>125582</v>
      </c>
      <c r="G419" s="69">
        <v>124628</v>
      </c>
      <c r="H419" s="82">
        <v>61061</v>
      </c>
      <c r="I419" s="69">
        <v>54409</v>
      </c>
      <c r="J419" s="69">
        <v>25444</v>
      </c>
      <c r="K419" s="69">
        <v>10232</v>
      </c>
      <c r="L419" s="69">
        <v>5452</v>
      </c>
      <c r="M419" s="69">
        <v>2146</v>
      </c>
      <c r="N419" s="69">
        <v>1442</v>
      </c>
      <c r="O419" s="82" t="str">
        <f t="shared" si="12"/>
        <v>BOGOTAAC</v>
      </c>
      <c r="R419" s="150" t="s">
        <v>560</v>
      </c>
      <c r="S419" s="69" t="s">
        <v>341</v>
      </c>
      <c r="T419" s="69">
        <v>2330</v>
      </c>
      <c r="U419" s="69">
        <v>11790</v>
      </c>
      <c r="V419" s="69">
        <v>4650</v>
      </c>
      <c r="W419" s="69">
        <v>5893</v>
      </c>
      <c r="X419" s="69">
        <v>7400</v>
      </c>
      <c r="Y419" s="69">
        <v>4478</v>
      </c>
      <c r="Z419" s="69">
        <v>5618</v>
      </c>
      <c r="AA419" s="69">
        <v>4279</v>
      </c>
      <c r="AB419" s="69">
        <v>2892</v>
      </c>
      <c r="AC419" s="69">
        <v>2692</v>
      </c>
      <c r="AD419" s="69">
        <v>1825</v>
      </c>
      <c r="AE419" s="69">
        <v>1563</v>
      </c>
      <c r="AF419" s="82" t="str">
        <f t="shared" si="13"/>
        <v>LIMAAC</v>
      </c>
    </row>
    <row r="420" spans="1:32" x14ac:dyDescent="0.25">
      <c r="A420" s="140" t="s">
        <v>559</v>
      </c>
      <c r="B420" s="69" t="s">
        <v>364</v>
      </c>
      <c r="C420" s="69"/>
      <c r="D420" s="69">
        <v>47</v>
      </c>
      <c r="E420" s="69">
        <v>194</v>
      </c>
      <c r="F420" s="69">
        <v>434</v>
      </c>
      <c r="G420" s="69">
        <v>646</v>
      </c>
      <c r="H420" s="82">
        <v>515</v>
      </c>
      <c r="I420" s="69">
        <v>593</v>
      </c>
      <c r="J420" s="69">
        <v>693</v>
      </c>
      <c r="K420" s="69">
        <v>18</v>
      </c>
      <c r="L420" s="69">
        <v>33</v>
      </c>
      <c r="M420" s="69"/>
      <c r="N420" s="69"/>
      <c r="O420" s="82" t="str">
        <f t="shared" si="12"/>
        <v>BOGOTACH</v>
      </c>
      <c r="R420" s="150" t="s">
        <v>560</v>
      </c>
      <c r="S420" s="69" t="s">
        <v>342</v>
      </c>
      <c r="T420" s="69">
        <v>16722</v>
      </c>
      <c r="U420" s="69">
        <v>28185</v>
      </c>
      <c r="V420" s="69">
        <v>36236</v>
      </c>
      <c r="W420" s="69">
        <v>49003</v>
      </c>
      <c r="X420" s="69">
        <v>58515</v>
      </c>
      <c r="Y420" s="69">
        <v>47061</v>
      </c>
      <c r="Z420" s="69">
        <v>57764</v>
      </c>
      <c r="AA420" s="69">
        <v>25455</v>
      </c>
      <c r="AB420" s="69">
        <v>10114</v>
      </c>
      <c r="AC420" s="69">
        <v>9030</v>
      </c>
      <c r="AD420" s="69">
        <v>5935</v>
      </c>
      <c r="AE420" s="69">
        <v>4567</v>
      </c>
      <c r="AF420" s="82" t="str">
        <f t="shared" si="13"/>
        <v>LIMAAE</v>
      </c>
    </row>
    <row r="421" spans="1:32" x14ac:dyDescent="0.25">
      <c r="A421" s="140" t="s">
        <v>559</v>
      </c>
      <c r="B421" s="69" t="s">
        <v>342</v>
      </c>
      <c r="C421" s="69">
        <v>467</v>
      </c>
      <c r="D421" s="69">
        <v>5272</v>
      </c>
      <c r="E421" s="69">
        <v>12371</v>
      </c>
      <c r="F421" s="69">
        <v>24232</v>
      </c>
      <c r="G421" s="69">
        <v>17775</v>
      </c>
      <c r="H421" s="82">
        <v>8652</v>
      </c>
      <c r="I421" s="69">
        <v>4286</v>
      </c>
      <c r="J421" s="69">
        <v>2533</v>
      </c>
      <c r="K421" s="69">
        <v>1805</v>
      </c>
      <c r="L421" s="69">
        <v>1278</v>
      </c>
      <c r="M421" s="69">
        <v>446</v>
      </c>
      <c r="N421" s="69">
        <v>529</v>
      </c>
      <c r="O421" s="82" t="str">
        <f t="shared" si="12"/>
        <v>BOGOTAAE</v>
      </c>
      <c r="R421" s="150" t="s">
        <v>560</v>
      </c>
      <c r="S421" s="69" t="s">
        <v>356</v>
      </c>
      <c r="T421" s="69">
        <v>8</v>
      </c>
      <c r="U421" s="69">
        <v>63</v>
      </c>
      <c r="V421" s="69">
        <v>138</v>
      </c>
      <c r="W421" s="69">
        <v>283</v>
      </c>
      <c r="X421" s="69">
        <v>340</v>
      </c>
      <c r="Y421" s="69">
        <v>173</v>
      </c>
      <c r="Z421" s="69">
        <v>179</v>
      </c>
      <c r="AA421" s="69">
        <v>97</v>
      </c>
      <c r="AB421" s="69">
        <v>33</v>
      </c>
      <c r="AC421" s="69">
        <v>14</v>
      </c>
      <c r="AD421" s="69">
        <v>9</v>
      </c>
      <c r="AE421" s="69">
        <v>1</v>
      </c>
      <c r="AF421" s="82" t="str">
        <f t="shared" si="13"/>
        <v>LIMABJ</v>
      </c>
    </row>
    <row r="422" spans="1:32" x14ac:dyDescent="0.25">
      <c r="A422" s="140" t="s">
        <v>559</v>
      </c>
      <c r="B422" s="69" t="s">
        <v>356</v>
      </c>
      <c r="C422" s="69">
        <v>10</v>
      </c>
      <c r="D422" s="69">
        <v>90</v>
      </c>
      <c r="E422" s="69">
        <v>296</v>
      </c>
      <c r="F422" s="69">
        <v>410</v>
      </c>
      <c r="G422" s="69">
        <v>827</v>
      </c>
      <c r="H422" s="82">
        <v>472</v>
      </c>
      <c r="I422" s="69">
        <v>422</v>
      </c>
      <c r="J422" s="69">
        <v>213</v>
      </c>
      <c r="K422" s="69">
        <v>78</v>
      </c>
      <c r="L422" s="69"/>
      <c r="M422" s="69">
        <v>10</v>
      </c>
      <c r="N422" s="69"/>
      <c r="O422" s="82" t="str">
        <f t="shared" si="12"/>
        <v>BOGOTABJ</v>
      </c>
      <c r="R422" s="245" t="s">
        <v>560</v>
      </c>
      <c r="S422" s="87" t="s">
        <v>703</v>
      </c>
      <c r="T422" s="87">
        <v>47787</v>
      </c>
      <c r="U422" s="87">
        <v>70865</v>
      </c>
      <c r="V422" s="87">
        <v>77058</v>
      </c>
      <c r="W422" s="87">
        <v>97172</v>
      </c>
      <c r="X422" s="87">
        <v>121025</v>
      </c>
      <c r="Y422" s="87">
        <v>85128</v>
      </c>
      <c r="Z422" s="87">
        <v>106200</v>
      </c>
      <c r="AA422" s="87">
        <v>63145</v>
      </c>
      <c r="AB422" s="87">
        <v>38956</v>
      </c>
      <c r="AC422" s="87">
        <v>42525</v>
      </c>
      <c r="AD422" s="87">
        <v>31720</v>
      </c>
      <c r="AE422" s="87">
        <v>28946</v>
      </c>
      <c r="AF422" s="87" t="str">
        <f t="shared" si="13"/>
        <v>LIMATOTAL LIMA</v>
      </c>
    </row>
    <row r="423" spans="1:32" x14ac:dyDescent="0.25">
      <c r="A423" s="140" t="s">
        <v>559</v>
      </c>
      <c r="B423" s="69" t="s">
        <v>368</v>
      </c>
      <c r="C423" s="69"/>
      <c r="D423" s="69">
        <v>7</v>
      </c>
      <c r="E423" s="69">
        <v>53</v>
      </c>
      <c r="F423" s="69">
        <v>134</v>
      </c>
      <c r="G423" s="69">
        <v>123</v>
      </c>
      <c r="H423" s="82">
        <v>118</v>
      </c>
      <c r="I423" s="69">
        <v>78</v>
      </c>
      <c r="J423" s="69">
        <v>28</v>
      </c>
      <c r="K423" s="69">
        <v>14</v>
      </c>
      <c r="L423" s="69">
        <v>49</v>
      </c>
      <c r="M423" s="69">
        <v>28</v>
      </c>
      <c r="N423" s="69"/>
      <c r="O423" s="82" t="str">
        <f t="shared" si="12"/>
        <v>BOGOTADB</v>
      </c>
      <c r="R423" s="150" t="s">
        <v>557</v>
      </c>
      <c r="S423" s="69" t="s">
        <v>359</v>
      </c>
      <c r="T423" s="69"/>
      <c r="U423" s="69"/>
      <c r="V423" s="69"/>
      <c r="W423" s="69"/>
      <c r="X423" s="69"/>
      <c r="Y423" s="69"/>
      <c r="Z423" s="69"/>
      <c r="AA423" s="69">
        <v>88</v>
      </c>
      <c r="AB423" s="69">
        <v>124</v>
      </c>
      <c r="AC423" s="69">
        <v>77</v>
      </c>
      <c r="AD423" s="69">
        <v>5</v>
      </c>
      <c r="AE423" s="69">
        <v>6</v>
      </c>
      <c r="AF423" s="82" t="str">
        <f t="shared" si="13"/>
        <v>BUEONOS AIRESCC</v>
      </c>
    </row>
    <row r="424" spans="1:32" x14ac:dyDescent="0.25">
      <c r="A424" s="140" t="s">
        <v>559</v>
      </c>
      <c r="B424" s="69" t="s">
        <v>361</v>
      </c>
      <c r="C424" s="69"/>
      <c r="D424" s="69"/>
      <c r="E424" s="69"/>
      <c r="F424" s="69">
        <v>48</v>
      </c>
      <c r="G424" s="69">
        <v>92</v>
      </c>
      <c r="H424" s="82">
        <v>63</v>
      </c>
      <c r="I424" s="69">
        <v>11</v>
      </c>
      <c r="J424" s="69">
        <v>18</v>
      </c>
      <c r="K424" s="69">
        <v>6</v>
      </c>
      <c r="L424" s="69"/>
      <c r="M424" s="69"/>
      <c r="N424" s="69"/>
      <c r="O424" s="82" t="str">
        <f t="shared" si="12"/>
        <v>BOGOTACE</v>
      </c>
      <c r="R424" s="150" t="s">
        <v>557</v>
      </c>
      <c r="S424" s="69" t="s">
        <v>360</v>
      </c>
      <c r="T424" s="69"/>
      <c r="U424" s="69">
        <v>2</v>
      </c>
      <c r="V424" s="69">
        <v>6</v>
      </c>
      <c r="W424" s="69">
        <v>25</v>
      </c>
      <c r="X424" s="69">
        <v>28</v>
      </c>
      <c r="Y424" s="69">
        <v>15</v>
      </c>
      <c r="Z424" s="69">
        <v>7</v>
      </c>
      <c r="AA424" s="69">
        <v>12</v>
      </c>
      <c r="AB424" s="69">
        <v>4</v>
      </c>
      <c r="AC424" s="69">
        <v>110</v>
      </c>
      <c r="AD424" s="69">
        <v>25</v>
      </c>
      <c r="AE424" s="69">
        <v>8</v>
      </c>
      <c r="AF424" s="82" t="str">
        <f t="shared" si="13"/>
        <v>BUEONOS AIRESCD</v>
      </c>
    </row>
    <row r="425" spans="1:32" x14ac:dyDescent="0.25">
      <c r="A425" s="242" t="s">
        <v>559</v>
      </c>
      <c r="B425" s="87" t="s">
        <v>702</v>
      </c>
      <c r="C425" s="87">
        <v>30862</v>
      </c>
      <c r="D425" s="87">
        <v>300963</v>
      </c>
      <c r="E425" s="87">
        <v>635357</v>
      </c>
      <c r="F425" s="87">
        <v>971804</v>
      </c>
      <c r="G425" s="87">
        <v>1034551</v>
      </c>
      <c r="H425" s="87">
        <v>541866</v>
      </c>
      <c r="I425" s="87">
        <v>571582</v>
      </c>
      <c r="J425" s="87">
        <v>328633</v>
      </c>
      <c r="K425" s="87">
        <v>161486</v>
      </c>
      <c r="L425" s="87">
        <v>92944</v>
      </c>
      <c r="M425" s="87">
        <v>38267</v>
      </c>
      <c r="N425" s="87">
        <v>20519</v>
      </c>
      <c r="O425" s="87" t="str">
        <f t="shared" si="12"/>
        <v>BOGOTATOTAL BOGOTA</v>
      </c>
      <c r="R425" s="150" t="s">
        <v>557</v>
      </c>
      <c r="S425" s="69" t="s">
        <v>346</v>
      </c>
      <c r="T425" s="69"/>
      <c r="U425" s="69"/>
      <c r="V425" s="69"/>
      <c r="W425" s="69"/>
      <c r="X425" s="69"/>
      <c r="Y425" s="69">
        <v>2</v>
      </c>
      <c r="Z425" s="69"/>
      <c r="AA425" s="69"/>
      <c r="AB425" s="69"/>
      <c r="AC425" s="69"/>
      <c r="AD425" s="69"/>
      <c r="AE425" s="69"/>
      <c r="AF425" s="82" t="str">
        <f t="shared" si="13"/>
        <v>BUEONOS AIRESAI</v>
      </c>
    </row>
    <row r="426" spans="1:32" x14ac:dyDescent="0.25">
      <c r="A426" s="140" t="s">
        <v>560</v>
      </c>
      <c r="B426" s="69" t="s">
        <v>375</v>
      </c>
      <c r="C426" s="69"/>
      <c r="D426" s="69"/>
      <c r="E426" s="69"/>
      <c r="F426" s="69">
        <v>29</v>
      </c>
      <c r="G426" s="69">
        <v>15</v>
      </c>
      <c r="H426" s="82"/>
      <c r="I426" s="69">
        <v>22</v>
      </c>
      <c r="J426" s="69">
        <v>7</v>
      </c>
      <c r="K426" s="69"/>
      <c r="L426" s="69"/>
      <c r="M426" s="69"/>
      <c r="N426" s="69"/>
      <c r="O426" s="82" t="str">
        <f t="shared" si="12"/>
        <v>LIMADI</v>
      </c>
      <c r="R426" s="150" t="s">
        <v>557</v>
      </c>
      <c r="S426" s="69" t="s">
        <v>345</v>
      </c>
      <c r="T426" s="69">
        <v>37</v>
      </c>
      <c r="U426" s="69">
        <v>297</v>
      </c>
      <c r="V426" s="69">
        <v>672</v>
      </c>
      <c r="W426" s="69">
        <v>1117</v>
      </c>
      <c r="X426" s="69">
        <v>983</v>
      </c>
      <c r="Y426" s="69">
        <v>635</v>
      </c>
      <c r="Z426" s="69">
        <v>661</v>
      </c>
      <c r="AA426" s="69">
        <v>502</v>
      </c>
      <c r="AB426" s="69">
        <v>315</v>
      </c>
      <c r="AC426" s="69">
        <v>167</v>
      </c>
      <c r="AD426" s="69">
        <v>38</v>
      </c>
      <c r="AE426" s="69">
        <v>19</v>
      </c>
      <c r="AF426" s="82" t="str">
        <f t="shared" si="13"/>
        <v>BUEONOS AIRESAH</v>
      </c>
    </row>
    <row r="427" spans="1:32" x14ac:dyDescent="0.25">
      <c r="A427" s="140" t="s">
        <v>560</v>
      </c>
      <c r="B427" s="69" t="s">
        <v>379</v>
      </c>
      <c r="C427" s="69"/>
      <c r="D427" s="69"/>
      <c r="E427" s="69">
        <v>33</v>
      </c>
      <c r="F427" s="69"/>
      <c r="G427" s="69">
        <v>33</v>
      </c>
      <c r="H427" s="82">
        <v>33</v>
      </c>
      <c r="I427" s="69">
        <v>33</v>
      </c>
      <c r="J427" s="69"/>
      <c r="K427" s="69"/>
      <c r="L427" s="69"/>
      <c r="M427" s="69"/>
      <c r="N427" s="69"/>
      <c r="O427" s="82" t="str">
        <f t="shared" si="12"/>
        <v>LIMAEC</v>
      </c>
      <c r="R427" s="150" t="s">
        <v>557</v>
      </c>
      <c r="S427" s="69" t="s">
        <v>339</v>
      </c>
      <c r="T427" s="69">
        <v>383</v>
      </c>
      <c r="U427" s="69">
        <v>8703</v>
      </c>
      <c r="V427" s="69">
        <v>30463</v>
      </c>
      <c r="W427" s="69">
        <v>28780</v>
      </c>
      <c r="X427" s="69">
        <v>20635</v>
      </c>
      <c r="Y427" s="69">
        <v>11882</v>
      </c>
      <c r="Z427" s="69">
        <v>12093</v>
      </c>
      <c r="AA427" s="69">
        <v>8426</v>
      </c>
      <c r="AB427" s="69">
        <v>11377</v>
      </c>
      <c r="AC427" s="69">
        <v>8357</v>
      </c>
      <c r="AD427" s="69">
        <v>1739</v>
      </c>
      <c r="AE427" s="69">
        <v>388</v>
      </c>
      <c r="AF427" s="82" t="str">
        <f t="shared" si="13"/>
        <v>BUEONOS AIRESAD</v>
      </c>
    </row>
    <row r="428" spans="1:32" x14ac:dyDescent="0.25">
      <c r="A428" s="140" t="s">
        <v>560</v>
      </c>
      <c r="B428" s="69" t="s">
        <v>360</v>
      </c>
      <c r="C428" s="69">
        <v>17</v>
      </c>
      <c r="D428" s="69">
        <v>52</v>
      </c>
      <c r="E428" s="69">
        <v>86</v>
      </c>
      <c r="F428" s="69"/>
      <c r="G428" s="69">
        <v>16</v>
      </c>
      <c r="H428" s="82"/>
      <c r="I428" s="69"/>
      <c r="J428" s="69"/>
      <c r="K428" s="69"/>
      <c r="L428" s="69"/>
      <c r="M428" s="69"/>
      <c r="N428" s="69"/>
      <c r="O428" s="82" t="str">
        <f t="shared" si="12"/>
        <v>LIMACD</v>
      </c>
      <c r="R428" s="150" t="s">
        <v>557</v>
      </c>
      <c r="S428" s="69" t="s">
        <v>390</v>
      </c>
      <c r="T428" s="69"/>
      <c r="U428" s="69">
        <v>2</v>
      </c>
      <c r="V428" s="69">
        <v>1</v>
      </c>
      <c r="W428" s="69"/>
      <c r="X428" s="69"/>
      <c r="Y428" s="69"/>
      <c r="Z428" s="69"/>
      <c r="AA428" s="69"/>
      <c r="AB428" s="69"/>
      <c r="AC428" s="69"/>
      <c r="AD428" s="69"/>
      <c r="AE428" s="69"/>
      <c r="AF428" s="82" t="str">
        <f t="shared" si="13"/>
        <v>BUEONOS AIRESFD</v>
      </c>
    </row>
    <row r="429" spans="1:32" x14ac:dyDescent="0.25">
      <c r="A429" s="140" t="s">
        <v>560</v>
      </c>
      <c r="B429" s="69" t="s">
        <v>371</v>
      </c>
      <c r="C429" s="69">
        <v>4</v>
      </c>
      <c r="D429" s="69">
        <v>32</v>
      </c>
      <c r="E429" s="69">
        <v>100</v>
      </c>
      <c r="F429" s="69">
        <v>52</v>
      </c>
      <c r="G429" s="69">
        <v>71</v>
      </c>
      <c r="H429" s="82">
        <v>56</v>
      </c>
      <c r="I429" s="69">
        <v>76</v>
      </c>
      <c r="J429" s="69">
        <v>98</v>
      </c>
      <c r="K429" s="69">
        <v>64</v>
      </c>
      <c r="L429" s="69">
        <v>223</v>
      </c>
      <c r="M429" s="69">
        <v>162</v>
      </c>
      <c r="N429" s="69">
        <v>143</v>
      </c>
      <c r="O429" s="82" t="str">
        <f t="shared" si="12"/>
        <v>LIMADE</v>
      </c>
      <c r="R429" s="150" t="s">
        <v>557</v>
      </c>
      <c r="S429" s="69" t="s">
        <v>340</v>
      </c>
      <c r="T429" s="69">
        <v>303</v>
      </c>
      <c r="U429" s="69">
        <v>7649</v>
      </c>
      <c r="V429" s="69">
        <v>26302</v>
      </c>
      <c r="W429" s="69">
        <v>28435</v>
      </c>
      <c r="X429" s="69">
        <v>16253</v>
      </c>
      <c r="Y429" s="69">
        <v>9218</v>
      </c>
      <c r="Z429" s="69">
        <v>11758</v>
      </c>
      <c r="AA429" s="69">
        <v>8362</v>
      </c>
      <c r="AB429" s="69">
        <v>7700</v>
      </c>
      <c r="AC429" s="69">
        <v>5232</v>
      </c>
      <c r="AD429" s="69">
        <v>962</v>
      </c>
      <c r="AE429" s="69">
        <v>253</v>
      </c>
      <c r="AF429" s="82" t="str">
        <f t="shared" si="13"/>
        <v>BUEONOS AIRESAB</v>
      </c>
    </row>
    <row r="430" spans="1:32" x14ac:dyDescent="0.25">
      <c r="A430" s="140" t="s">
        <v>560</v>
      </c>
      <c r="B430" s="69" t="s">
        <v>346</v>
      </c>
      <c r="C430" s="69">
        <v>133</v>
      </c>
      <c r="D430" s="69">
        <v>29</v>
      </c>
      <c r="E430" s="69">
        <v>53</v>
      </c>
      <c r="F430" s="69">
        <v>82</v>
      </c>
      <c r="G430" s="69">
        <v>115</v>
      </c>
      <c r="H430" s="82">
        <v>55</v>
      </c>
      <c r="I430" s="69">
        <v>70</v>
      </c>
      <c r="J430" s="69">
        <v>19</v>
      </c>
      <c r="K430" s="69">
        <v>8</v>
      </c>
      <c r="L430" s="69">
        <v>9</v>
      </c>
      <c r="M430" s="69"/>
      <c r="N430" s="69"/>
      <c r="O430" s="82" t="str">
        <f t="shared" si="12"/>
        <v>LIMAAI</v>
      </c>
      <c r="R430" s="150" t="s">
        <v>557</v>
      </c>
      <c r="S430" s="69" t="s">
        <v>383</v>
      </c>
      <c r="T430" s="69"/>
      <c r="U430" s="69"/>
      <c r="V430" s="69"/>
      <c r="W430" s="69">
        <v>3</v>
      </c>
      <c r="X430" s="69">
        <v>3</v>
      </c>
      <c r="Y430" s="69">
        <v>2</v>
      </c>
      <c r="Z430" s="69"/>
      <c r="AA430" s="69">
        <v>1</v>
      </c>
      <c r="AB430" s="69"/>
      <c r="AC430" s="69"/>
      <c r="AD430" s="69"/>
      <c r="AE430" s="69"/>
      <c r="AF430" s="82" t="str">
        <f t="shared" si="13"/>
        <v>BUEONOS AIRESEG</v>
      </c>
    </row>
    <row r="431" spans="1:32" x14ac:dyDescent="0.25">
      <c r="A431" s="140" t="s">
        <v>560</v>
      </c>
      <c r="B431" s="69" t="s">
        <v>345</v>
      </c>
      <c r="C431" s="69">
        <v>1936</v>
      </c>
      <c r="D431" s="69">
        <v>2145</v>
      </c>
      <c r="E431" s="69">
        <v>2510</v>
      </c>
      <c r="F431" s="69">
        <v>3095</v>
      </c>
      <c r="G431" s="69">
        <v>3967</v>
      </c>
      <c r="H431" s="82">
        <v>2378</v>
      </c>
      <c r="I431" s="69">
        <v>2415</v>
      </c>
      <c r="J431" s="69">
        <v>1724</v>
      </c>
      <c r="K431" s="69">
        <v>1557</v>
      </c>
      <c r="L431" s="69">
        <v>1439</v>
      </c>
      <c r="M431" s="69">
        <v>795</v>
      </c>
      <c r="N431" s="69">
        <v>783</v>
      </c>
      <c r="O431" s="82" t="str">
        <f t="shared" si="12"/>
        <v>LIMAAH</v>
      </c>
      <c r="R431" s="150" t="s">
        <v>557</v>
      </c>
      <c r="S431" s="69" t="s">
        <v>349</v>
      </c>
      <c r="T431" s="69">
        <v>1</v>
      </c>
      <c r="U431" s="69">
        <v>151</v>
      </c>
      <c r="V431" s="69">
        <v>439</v>
      </c>
      <c r="W431" s="69">
        <v>612</v>
      </c>
      <c r="X431" s="69">
        <v>501</v>
      </c>
      <c r="Y431" s="69">
        <v>277</v>
      </c>
      <c r="Z431" s="69">
        <v>340</v>
      </c>
      <c r="AA431" s="69">
        <v>180</v>
      </c>
      <c r="AB431" s="69">
        <v>90</v>
      </c>
      <c r="AC431" s="69">
        <v>29</v>
      </c>
      <c r="AD431" s="69">
        <v>6</v>
      </c>
      <c r="AE431" s="69">
        <v>1</v>
      </c>
      <c r="AF431" s="82" t="str">
        <f t="shared" si="13"/>
        <v>BUEONOS AIRESBC</v>
      </c>
    </row>
    <row r="432" spans="1:32" x14ac:dyDescent="0.25">
      <c r="A432" s="140" t="s">
        <v>560</v>
      </c>
      <c r="B432" s="69" t="s">
        <v>339</v>
      </c>
      <c r="C432" s="69">
        <v>2792</v>
      </c>
      <c r="D432" s="69">
        <v>7351</v>
      </c>
      <c r="E432" s="69">
        <v>10791</v>
      </c>
      <c r="F432" s="69">
        <v>19187</v>
      </c>
      <c r="G432" s="69">
        <v>23598</v>
      </c>
      <c r="H432" s="82">
        <v>13906</v>
      </c>
      <c r="I432" s="69">
        <v>16971</v>
      </c>
      <c r="J432" s="69">
        <v>9902</v>
      </c>
      <c r="K432" s="69">
        <v>4559</v>
      </c>
      <c r="L432" s="69">
        <v>2760</v>
      </c>
      <c r="M432" s="69">
        <v>1404</v>
      </c>
      <c r="N432" s="69">
        <v>1260</v>
      </c>
      <c r="O432" s="82" t="str">
        <f t="shared" si="12"/>
        <v>LIMAAD</v>
      </c>
      <c r="R432" s="150" t="s">
        <v>557</v>
      </c>
      <c r="S432" s="69" t="s">
        <v>348</v>
      </c>
      <c r="T432" s="69">
        <v>3</v>
      </c>
      <c r="U432" s="69">
        <v>28</v>
      </c>
      <c r="V432" s="69">
        <v>68</v>
      </c>
      <c r="W432" s="69">
        <v>27</v>
      </c>
      <c r="X432" s="69">
        <v>61</v>
      </c>
      <c r="Y432" s="69">
        <v>58</v>
      </c>
      <c r="Z432" s="69">
        <v>66</v>
      </c>
      <c r="AA432" s="69">
        <v>16</v>
      </c>
      <c r="AB432" s="69">
        <v>24</v>
      </c>
      <c r="AC432" s="69">
        <v>1</v>
      </c>
      <c r="AD432" s="69"/>
      <c r="AE432" s="69">
        <v>1</v>
      </c>
      <c r="AF432" s="82" t="str">
        <f t="shared" si="13"/>
        <v>BUEONOS AIRESBA</v>
      </c>
    </row>
    <row r="433" spans="1:32" x14ac:dyDescent="0.25">
      <c r="A433" s="140" t="s">
        <v>560</v>
      </c>
      <c r="B433" s="69" t="s">
        <v>340</v>
      </c>
      <c r="C433" s="69">
        <v>316</v>
      </c>
      <c r="D433" s="69">
        <v>376</v>
      </c>
      <c r="E433" s="69">
        <v>365</v>
      </c>
      <c r="F433" s="69">
        <v>336</v>
      </c>
      <c r="G433" s="69">
        <v>459</v>
      </c>
      <c r="H433" s="82">
        <v>299</v>
      </c>
      <c r="I433" s="69">
        <v>425</v>
      </c>
      <c r="J433" s="69">
        <v>293</v>
      </c>
      <c r="K433" s="69">
        <v>166</v>
      </c>
      <c r="L433" s="69">
        <v>206</v>
      </c>
      <c r="M433" s="69">
        <v>204</v>
      </c>
      <c r="N433" s="69">
        <v>208</v>
      </c>
      <c r="O433" s="82" t="str">
        <f t="shared" si="12"/>
        <v>LIMAAB</v>
      </c>
      <c r="R433" s="150" t="s">
        <v>557</v>
      </c>
      <c r="S433" s="69" t="s">
        <v>372</v>
      </c>
      <c r="T433" s="69">
        <v>1</v>
      </c>
      <c r="U433" s="69"/>
      <c r="V433" s="69">
        <v>1</v>
      </c>
      <c r="W433" s="69">
        <v>1</v>
      </c>
      <c r="X433" s="69">
        <v>2</v>
      </c>
      <c r="Y433" s="69">
        <v>4</v>
      </c>
      <c r="Z433" s="69"/>
      <c r="AA433" s="69"/>
      <c r="AB433" s="69"/>
      <c r="AC433" s="69">
        <v>2</v>
      </c>
      <c r="AD433" s="69"/>
      <c r="AE433" s="69"/>
      <c r="AF433" s="82" t="str">
        <f t="shared" si="13"/>
        <v>BUEONOS AIRESDF</v>
      </c>
    </row>
    <row r="434" spans="1:32" x14ac:dyDescent="0.25">
      <c r="A434" s="140" t="s">
        <v>560</v>
      </c>
      <c r="B434" s="69" t="s">
        <v>373</v>
      </c>
      <c r="C434" s="69">
        <v>60</v>
      </c>
      <c r="D434" s="69">
        <v>102</v>
      </c>
      <c r="E434" s="69">
        <v>27</v>
      </c>
      <c r="F434" s="69">
        <v>86</v>
      </c>
      <c r="G434" s="69">
        <v>38</v>
      </c>
      <c r="H434" s="82">
        <v>13</v>
      </c>
      <c r="I434" s="69">
        <v>25</v>
      </c>
      <c r="J434" s="69">
        <v>66</v>
      </c>
      <c r="K434" s="69">
        <v>13</v>
      </c>
      <c r="L434" s="69">
        <v>46</v>
      </c>
      <c r="M434" s="69">
        <v>38</v>
      </c>
      <c r="N434" s="69">
        <v>38</v>
      </c>
      <c r="O434" s="82" t="str">
        <f t="shared" si="12"/>
        <v>LIMADG</v>
      </c>
      <c r="R434" s="150" t="s">
        <v>557</v>
      </c>
      <c r="S434" s="69" t="s">
        <v>387</v>
      </c>
      <c r="T434" s="69"/>
      <c r="U434" s="69"/>
      <c r="V434" s="69">
        <v>4</v>
      </c>
      <c r="W434" s="69"/>
      <c r="X434" s="69"/>
      <c r="Y434" s="69"/>
      <c r="Z434" s="69"/>
      <c r="AA434" s="69"/>
      <c r="AB434" s="69"/>
      <c r="AC434" s="69">
        <v>1</v>
      </c>
      <c r="AD434" s="69"/>
      <c r="AE434" s="69"/>
      <c r="AF434" s="82" t="str">
        <f t="shared" si="13"/>
        <v>BUEONOS AIRESFA</v>
      </c>
    </row>
    <row r="435" spans="1:32" x14ac:dyDescent="0.25">
      <c r="A435" s="140" t="s">
        <v>560</v>
      </c>
      <c r="B435" s="69" t="s">
        <v>344</v>
      </c>
      <c r="C435" s="69">
        <v>145</v>
      </c>
      <c r="D435" s="69">
        <v>178</v>
      </c>
      <c r="E435" s="69">
        <v>365</v>
      </c>
      <c r="F435" s="69">
        <v>365</v>
      </c>
      <c r="G435" s="69">
        <v>317</v>
      </c>
      <c r="H435" s="82">
        <v>232</v>
      </c>
      <c r="I435" s="69">
        <v>183</v>
      </c>
      <c r="J435" s="69">
        <v>200</v>
      </c>
      <c r="K435" s="69">
        <v>200</v>
      </c>
      <c r="L435" s="69">
        <v>151</v>
      </c>
      <c r="M435" s="69">
        <v>220</v>
      </c>
      <c r="N435" s="69">
        <v>191</v>
      </c>
      <c r="O435" s="82" t="str">
        <f t="shared" si="12"/>
        <v>LIMAAG</v>
      </c>
      <c r="R435" s="150" t="s">
        <v>557</v>
      </c>
      <c r="S435" s="69" t="s">
        <v>81</v>
      </c>
      <c r="T435" s="69">
        <v>1304</v>
      </c>
      <c r="U435" s="69">
        <v>16019</v>
      </c>
      <c r="V435" s="69">
        <v>41171</v>
      </c>
      <c r="W435" s="69">
        <v>46960</v>
      </c>
      <c r="X435" s="69">
        <v>41227</v>
      </c>
      <c r="Y435" s="69">
        <v>22517</v>
      </c>
      <c r="Z435" s="69">
        <v>23350</v>
      </c>
      <c r="AA435" s="69">
        <v>17631</v>
      </c>
      <c r="AB435" s="69">
        <v>12372</v>
      </c>
      <c r="AC435" s="69">
        <v>7349</v>
      </c>
      <c r="AD435" s="69">
        <v>1878</v>
      </c>
      <c r="AE435" s="69">
        <v>722</v>
      </c>
      <c r="AF435" s="82" t="str">
        <f t="shared" si="13"/>
        <v>BUEONOS AIRESAA</v>
      </c>
    </row>
    <row r="436" spans="1:32" x14ac:dyDescent="0.25">
      <c r="A436" s="140" t="s">
        <v>560</v>
      </c>
      <c r="B436" s="69" t="s">
        <v>382</v>
      </c>
      <c r="C436" s="69"/>
      <c r="D436" s="69"/>
      <c r="E436" s="69">
        <v>10</v>
      </c>
      <c r="F436" s="69">
        <v>14</v>
      </c>
      <c r="G436" s="69">
        <v>14</v>
      </c>
      <c r="H436" s="82">
        <v>28</v>
      </c>
      <c r="I436" s="69">
        <v>9</v>
      </c>
      <c r="J436" s="69"/>
      <c r="K436" s="69"/>
      <c r="L436" s="69"/>
      <c r="M436" s="69">
        <v>27</v>
      </c>
      <c r="N436" s="69"/>
      <c r="O436" s="82" t="str">
        <f t="shared" si="12"/>
        <v>LIMAEF</v>
      </c>
      <c r="R436" s="150" t="s">
        <v>557</v>
      </c>
      <c r="S436" s="69" t="s">
        <v>369</v>
      </c>
      <c r="T436" s="69"/>
      <c r="U436" s="69">
        <v>1</v>
      </c>
      <c r="V436" s="69"/>
      <c r="W436" s="69">
        <v>2</v>
      </c>
      <c r="X436" s="69">
        <v>2</v>
      </c>
      <c r="Y436" s="69">
        <v>3</v>
      </c>
      <c r="Z436" s="69">
        <v>7</v>
      </c>
      <c r="AA436" s="69"/>
      <c r="AB436" s="69"/>
      <c r="AC436" s="69">
        <v>1</v>
      </c>
      <c r="AD436" s="69">
        <v>2</v>
      </c>
      <c r="AE436" s="69"/>
      <c r="AF436" s="82" t="str">
        <f t="shared" si="13"/>
        <v>BUEONOS AIRESDC</v>
      </c>
    </row>
    <row r="437" spans="1:32" x14ac:dyDescent="0.25">
      <c r="A437" s="140" t="s">
        <v>560</v>
      </c>
      <c r="B437" s="69" t="s">
        <v>391</v>
      </c>
      <c r="C437" s="69"/>
      <c r="D437" s="69"/>
      <c r="E437" s="69"/>
      <c r="F437" s="69"/>
      <c r="G437" s="69">
        <v>24</v>
      </c>
      <c r="H437" s="82"/>
      <c r="I437" s="69"/>
      <c r="J437" s="69"/>
      <c r="K437" s="69"/>
      <c r="L437" s="69"/>
      <c r="M437" s="69"/>
      <c r="N437" s="69"/>
      <c r="O437" s="82" t="str">
        <f t="shared" si="12"/>
        <v>LIMAFE</v>
      </c>
      <c r="R437" s="150" t="s">
        <v>557</v>
      </c>
      <c r="S437" s="69" t="s">
        <v>381</v>
      </c>
      <c r="T437" s="69"/>
      <c r="U437" s="69"/>
      <c r="V437" s="69"/>
      <c r="W437" s="69"/>
      <c r="X437" s="69">
        <v>1</v>
      </c>
      <c r="Y437" s="69">
        <v>1</v>
      </c>
      <c r="Z437" s="69"/>
      <c r="AA437" s="69"/>
      <c r="AB437" s="69"/>
      <c r="AC437" s="69"/>
      <c r="AD437" s="69">
        <v>1</v>
      </c>
      <c r="AE437" s="69"/>
      <c r="AF437" s="82" t="str">
        <f t="shared" si="13"/>
        <v>BUEONOS AIRESEE</v>
      </c>
    </row>
    <row r="438" spans="1:32" x14ac:dyDescent="0.25">
      <c r="A438" s="140" t="s">
        <v>560</v>
      </c>
      <c r="B438" s="69" t="s">
        <v>81</v>
      </c>
      <c r="C438" s="69">
        <v>123980</v>
      </c>
      <c r="D438" s="69">
        <v>129134</v>
      </c>
      <c r="E438" s="69">
        <v>151950</v>
      </c>
      <c r="F438" s="69">
        <v>174316</v>
      </c>
      <c r="G438" s="69">
        <v>228873</v>
      </c>
      <c r="H438" s="82">
        <v>139384</v>
      </c>
      <c r="I438" s="69">
        <v>180290</v>
      </c>
      <c r="J438" s="69">
        <v>144581</v>
      </c>
      <c r="K438" s="69">
        <v>113824</v>
      </c>
      <c r="L438" s="69">
        <v>135731</v>
      </c>
      <c r="M438" s="69">
        <v>106446</v>
      </c>
      <c r="N438" s="69">
        <v>101746</v>
      </c>
      <c r="O438" s="82" t="str">
        <f t="shared" si="12"/>
        <v>LIMAAA</v>
      </c>
      <c r="R438" s="150" t="s">
        <v>557</v>
      </c>
      <c r="S438" s="69" t="s">
        <v>341</v>
      </c>
      <c r="T438" s="69">
        <v>306</v>
      </c>
      <c r="U438" s="69">
        <v>7815</v>
      </c>
      <c r="V438" s="69">
        <v>20592</v>
      </c>
      <c r="W438" s="69">
        <v>28145</v>
      </c>
      <c r="X438" s="69">
        <v>28937</v>
      </c>
      <c r="Y438" s="69">
        <v>15481</v>
      </c>
      <c r="Z438" s="69">
        <v>11683</v>
      </c>
      <c r="AA438" s="69">
        <v>6224</v>
      </c>
      <c r="AB438" s="69">
        <v>6039</v>
      </c>
      <c r="AC438" s="69">
        <v>4075</v>
      </c>
      <c r="AD438" s="69">
        <v>568</v>
      </c>
      <c r="AE438" s="69">
        <v>131</v>
      </c>
      <c r="AF438" s="82" t="str">
        <f t="shared" si="13"/>
        <v>BUEONOS AIRESAC</v>
      </c>
    </row>
    <row r="439" spans="1:32" x14ac:dyDescent="0.25">
      <c r="A439" s="140" t="s">
        <v>560</v>
      </c>
      <c r="B439" s="69" t="s">
        <v>351</v>
      </c>
      <c r="C439" s="69">
        <v>1038</v>
      </c>
      <c r="D439" s="69">
        <v>866</v>
      </c>
      <c r="E439" s="69">
        <v>1435</v>
      </c>
      <c r="F439" s="69">
        <v>2428</v>
      </c>
      <c r="G439" s="69">
        <v>3750</v>
      </c>
      <c r="H439" s="82">
        <v>2135</v>
      </c>
      <c r="I439" s="69">
        <v>3342</v>
      </c>
      <c r="J439" s="69">
        <v>2042</v>
      </c>
      <c r="K439" s="69">
        <v>2120</v>
      </c>
      <c r="L439" s="69">
        <v>2469</v>
      </c>
      <c r="M439" s="69">
        <v>1666</v>
      </c>
      <c r="N439" s="69">
        <v>1418</v>
      </c>
      <c r="O439" s="82" t="str">
        <f t="shared" si="12"/>
        <v>LIMABE</v>
      </c>
      <c r="R439" s="150" t="s">
        <v>557</v>
      </c>
      <c r="S439" s="69" t="s">
        <v>358</v>
      </c>
      <c r="T439" s="69">
        <v>1</v>
      </c>
      <c r="U439" s="69">
        <v>11</v>
      </c>
      <c r="V439" s="69">
        <v>41</v>
      </c>
      <c r="W439" s="69">
        <v>105</v>
      </c>
      <c r="X439" s="69">
        <v>87</v>
      </c>
      <c r="Y439" s="69">
        <v>67</v>
      </c>
      <c r="Z439" s="69">
        <v>45</v>
      </c>
      <c r="AA439" s="69">
        <v>33</v>
      </c>
      <c r="AB439" s="69">
        <v>9</v>
      </c>
      <c r="AC439" s="69">
        <v>2</v>
      </c>
      <c r="AD439" s="69">
        <v>3</v>
      </c>
      <c r="AE439" s="69"/>
      <c r="AF439" s="82" t="str">
        <f t="shared" si="13"/>
        <v>BUEONOS AIRESCB</v>
      </c>
    </row>
    <row r="440" spans="1:32" x14ac:dyDescent="0.25">
      <c r="A440" s="140" t="s">
        <v>560</v>
      </c>
      <c r="B440" s="69" t="s">
        <v>369</v>
      </c>
      <c r="C440" s="69">
        <v>25</v>
      </c>
      <c r="D440" s="69">
        <v>15</v>
      </c>
      <c r="E440" s="69">
        <v>57</v>
      </c>
      <c r="F440" s="69">
        <v>34</v>
      </c>
      <c r="G440" s="69">
        <v>112</v>
      </c>
      <c r="H440" s="82">
        <v>81</v>
      </c>
      <c r="I440" s="69">
        <v>117</v>
      </c>
      <c r="J440" s="69">
        <v>55</v>
      </c>
      <c r="K440" s="69">
        <v>30</v>
      </c>
      <c r="L440" s="69">
        <v>12</v>
      </c>
      <c r="M440" s="69">
        <v>6</v>
      </c>
      <c r="N440" s="69">
        <v>27</v>
      </c>
      <c r="O440" s="82" t="str">
        <f t="shared" si="12"/>
        <v>LIMADC</v>
      </c>
      <c r="R440" s="150" t="s">
        <v>557</v>
      </c>
      <c r="S440" s="69" t="s">
        <v>342</v>
      </c>
      <c r="T440" s="69">
        <v>1</v>
      </c>
      <c r="U440" s="69"/>
      <c r="V440" s="69">
        <v>5</v>
      </c>
      <c r="W440" s="69">
        <v>14</v>
      </c>
      <c r="X440" s="69">
        <v>9</v>
      </c>
      <c r="Y440" s="69">
        <v>30</v>
      </c>
      <c r="Z440" s="69">
        <v>15</v>
      </c>
      <c r="AA440" s="69">
        <v>3</v>
      </c>
      <c r="AB440" s="69">
        <v>4</v>
      </c>
      <c r="AC440" s="69"/>
      <c r="AD440" s="69"/>
      <c r="AE440" s="69"/>
      <c r="AF440" s="82" t="str">
        <f t="shared" si="13"/>
        <v>BUEONOS AIRESAE</v>
      </c>
    </row>
    <row r="441" spans="1:32" x14ac:dyDescent="0.25">
      <c r="A441" s="140" t="s">
        <v>560</v>
      </c>
      <c r="B441" s="69" t="s">
        <v>341</v>
      </c>
      <c r="C441" s="69">
        <v>10420</v>
      </c>
      <c r="D441" s="69">
        <v>14333</v>
      </c>
      <c r="E441" s="69">
        <v>20984</v>
      </c>
      <c r="F441" s="69">
        <v>26191</v>
      </c>
      <c r="G441" s="69">
        <v>31596</v>
      </c>
      <c r="H441" s="82">
        <v>19653</v>
      </c>
      <c r="I441" s="69">
        <v>24446</v>
      </c>
      <c r="J441" s="69">
        <v>18650</v>
      </c>
      <c r="K441" s="69">
        <v>12627</v>
      </c>
      <c r="L441" s="69">
        <v>11934</v>
      </c>
      <c r="M441" s="69">
        <v>8095</v>
      </c>
      <c r="N441" s="69">
        <v>6967</v>
      </c>
      <c r="O441" s="82" t="str">
        <f t="shared" si="12"/>
        <v>LIMAAC</v>
      </c>
      <c r="R441" s="150" t="s">
        <v>557</v>
      </c>
      <c r="S441" s="69" t="s">
        <v>368</v>
      </c>
      <c r="T441" s="69"/>
      <c r="U441" s="69"/>
      <c r="V441" s="69">
        <v>15</v>
      </c>
      <c r="W441" s="69">
        <v>15</v>
      </c>
      <c r="X441" s="69">
        <v>14</v>
      </c>
      <c r="Y441" s="69">
        <v>4</v>
      </c>
      <c r="Z441" s="69">
        <v>10</v>
      </c>
      <c r="AA441" s="69">
        <v>8</v>
      </c>
      <c r="AB441" s="69">
        <v>2</v>
      </c>
      <c r="AC441" s="69">
        <v>5</v>
      </c>
      <c r="AD441" s="69">
        <v>1</v>
      </c>
      <c r="AE441" s="69"/>
      <c r="AF441" s="82" t="str">
        <f t="shared" si="13"/>
        <v>BUEONOS AIRESDB</v>
      </c>
    </row>
    <row r="442" spans="1:32" x14ac:dyDescent="0.25">
      <c r="A442" s="140" t="s">
        <v>560</v>
      </c>
      <c r="B442" s="69" t="s">
        <v>342</v>
      </c>
      <c r="C442" s="69">
        <v>16991</v>
      </c>
      <c r="D442" s="69">
        <v>29559</v>
      </c>
      <c r="E442" s="69">
        <v>38142</v>
      </c>
      <c r="F442" s="69">
        <v>52144</v>
      </c>
      <c r="G442" s="69">
        <v>61890</v>
      </c>
      <c r="H442" s="82">
        <v>50230</v>
      </c>
      <c r="I442" s="69">
        <v>61628</v>
      </c>
      <c r="J442" s="69">
        <v>26582</v>
      </c>
      <c r="K442" s="69">
        <v>10036</v>
      </c>
      <c r="L442" s="69">
        <v>8943</v>
      </c>
      <c r="M442" s="69">
        <v>5877</v>
      </c>
      <c r="N442" s="69">
        <v>4535</v>
      </c>
      <c r="O442" s="82" t="str">
        <f t="shared" si="12"/>
        <v>LIMAAE</v>
      </c>
      <c r="R442" s="150" t="s">
        <v>557</v>
      </c>
      <c r="S442" s="69" t="s">
        <v>367</v>
      </c>
      <c r="T442" s="69"/>
      <c r="U442" s="69">
        <v>7</v>
      </c>
      <c r="V442" s="69">
        <v>36</v>
      </c>
      <c r="W442" s="69">
        <v>88</v>
      </c>
      <c r="X442" s="69">
        <v>169</v>
      </c>
      <c r="Y442" s="69">
        <v>98</v>
      </c>
      <c r="Z442" s="69">
        <v>117</v>
      </c>
      <c r="AA442" s="69">
        <v>136</v>
      </c>
      <c r="AB442" s="69">
        <v>17</v>
      </c>
      <c r="AC442" s="69">
        <v>12</v>
      </c>
      <c r="AD442" s="69"/>
      <c r="AE442" s="69"/>
      <c r="AF442" s="82" t="str">
        <f t="shared" si="13"/>
        <v>BUEONOS AIRESDA</v>
      </c>
    </row>
    <row r="443" spans="1:32" x14ac:dyDescent="0.25">
      <c r="A443" s="140" t="s">
        <v>560</v>
      </c>
      <c r="B443" s="69" t="s">
        <v>356</v>
      </c>
      <c r="C443" s="69">
        <v>26</v>
      </c>
      <c r="D443" s="69">
        <v>311</v>
      </c>
      <c r="E443" s="69">
        <v>691</v>
      </c>
      <c r="F443" s="69">
        <v>1453</v>
      </c>
      <c r="G443" s="69">
        <v>1727</v>
      </c>
      <c r="H443" s="82">
        <v>871</v>
      </c>
      <c r="I443" s="69">
        <v>936</v>
      </c>
      <c r="J443" s="69">
        <v>505</v>
      </c>
      <c r="K443" s="69">
        <v>172</v>
      </c>
      <c r="L443" s="69">
        <v>74</v>
      </c>
      <c r="M443" s="69">
        <v>48</v>
      </c>
      <c r="N443" s="69">
        <v>5</v>
      </c>
      <c r="O443" s="82" t="str">
        <f t="shared" si="12"/>
        <v>LIMABJ</v>
      </c>
      <c r="R443" s="150" t="s">
        <v>557</v>
      </c>
      <c r="S443" s="69" t="s">
        <v>361</v>
      </c>
      <c r="T443" s="69">
        <v>5</v>
      </c>
      <c r="U443" s="69">
        <v>8</v>
      </c>
      <c r="V443" s="69">
        <v>11</v>
      </c>
      <c r="W443" s="69">
        <v>58</v>
      </c>
      <c r="X443" s="69">
        <v>57</v>
      </c>
      <c r="Y443" s="69">
        <v>35</v>
      </c>
      <c r="Z443" s="69">
        <v>32</v>
      </c>
      <c r="AA443" s="69">
        <v>23</v>
      </c>
      <c r="AB443" s="69">
        <v>20</v>
      </c>
      <c r="AC443" s="69">
        <v>29</v>
      </c>
      <c r="AD443" s="69">
        <v>3</v>
      </c>
      <c r="AE443" s="69">
        <v>4</v>
      </c>
      <c r="AF443" s="82" t="str">
        <f t="shared" si="13"/>
        <v>BUEONOS AIRESCE</v>
      </c>
    </row>
    <row r="444" spans="1:32" x14ac:dyDescent="0.25">
      <c r="A444" s="242" t="s">
        <v>560</v>
      </c>
      <c r="B444" s="87" t="s">
        <v>703</v>
      </c>
      <c r="C444" s="87">
        <v>157883</v>
      </c>
      <c r="D444" s="87">
        <v>184483</v>
      </c>
      <c r="E444" s="87">
        <v>227599</v>
      </c>
      <c r="F444" s="87">
        <v>279812</v>
      </c>
      <c r="G444" s="87">
        <v>356615</v>
      </c>
      <c r="H444" s="87">
        <v>229354</v>
      </c>
      <c r="I444" s="87">
        <v>290988</v>
      </c>
      <c r="J444" s="87">
        <v>204724</v>
      </c>
      <c r="K444" s="87">
        <v>145376</v>
      </c>
      <c r="L444" s="87">
        <v>163997</v>
      </c>
      <c r="M444" s="87">
        <v>124988</v>
      </c>
      <c r="N444" s="87">
        <v>117321</v>
      </c>
      <c r="O444" s="87" t="str">
        <f t="shared" si="12"/>
        <v>LIMATOTAL LIMA</v>
      </c>
      <c r="R444" s="245" t="s">
        <v>557</v>
      </c>
      <c r="S444" s="87" t="s">
        <v>700</v>
      </c>
      <c r="T444" s="87">
        <v>2345</v>
      </c>
      <c r="U444" s="87">
        <v>40693</v>
      </c>
      <c r="V444" s="87">
        <v>119827</v>
      </c>
      <c r="W444" s="87">
        <v>134387</v>
      </c>
      <c r="X444" s="87">
        <v>108969</v>
      </c>
      <c r="Y444" s="87">
        <v>60329</v>
      </c>
      <c r="Z444" s="87">
        <v>60184</v>
      </c>
      <c r="AA444" s="87">
        <v>41645</v>
      </c>
      <c r="AB444" s="87">
        <v>38097</v>
      </c>
      <c r="AC444" s="87">
        <v>25449</v>
      </c>
      <c r="AD444" s="87">
        <v>5231</v>
      </c>
      <c r="AE444" s="87">
        <v>1533</v>
      </c>
      <c r="AF444" s="87" t="str">
        <f t="shared" si="13"/>
        <v>BUEONOS AIRESTOTAL BUEONOS AIRES</v>
      </c>
    </row>
    <row r="445" spans="1:32" x14ac:dyDescent="0.25">
      <c r="A445" s="140" t="s">
        <v>708</v>
      </c>
      <c r="B445" s="69" t="s">
        <v>375</v>
      </c>
      <c r="C445" s="69"/>
      <c r="D445" s="69"/>
      <c r="E445" s="69"/>
      <c r="F445" s="69">
        <v>40</v>
      </c>
      <c r="G445" s="69">
        <v>27</v>
      </c>
      <c r="H445" s="82">
        <v>13</v>
      </c>
      <c r="I445" s="69"/>
      <c r="J445" s="69">
        <v>36</v>
      </c>
      <c r="K445" s="69">
        <v>12</v>
      </c>
      <c r="L445" s="69"/>
      <c r="M445" s="69">
        <v>12</v>
      </c>
      <c r="N445" s="69"/>
      <c r="O445" s="82" t="str">
        <f t="shared" si="12"/>
        <v>MONTEVIDEODI</v>
      </c>
      <c r="R445" s="150" t="s">
        <v>708</v>
      </c>
      <c r="S445" s="69" t="s">
        <v>375</v>
      </c>
      <c r="T445" s="69"/>
      <c r="U445" s="69"/>
      <c r="V445" s="69"/>
      <c r="W445" s="69">
        <v>3</v>
      </c>
      <c r="X445" s="69">
        <v>2</v>
      </c>
      <c r="Y445" s="69">
        <v>1</v>
      </c>
      <c r="Z445" s="69"/>
      <c r="AA445" s="69">
        <v>3</v>
      </c>
      <c r="AB445" s="69">
        <v>1</v>
      </c>
      <c r="AC445" s="69"/>
      <c r="AD445" s="69">
        <v>1</v>
      </c>
      <c r="AE445" s="69"/>
      <c r="AF445" s="82" t="str">
        <f t="shared" si="13"/>
        <v>MONTEVIDEODI</v>
      </c>
    </row>
    <row r="446" spans="1:32" x14ac:dyDescent="0.25">
      <c r="A446" s="140" t="s">
        <v>708</v>
      </c>
      <c r="B446" s="69" t="s">
        <v>379</v>
      </c>
      <c r="C446" s="69">
        <v>3</v>
      </c>
      <c r="D446" s="69">
        <v>14</v>
      </c>
      <c r="E446" s="69">
        <v>3</v>
      </c>
      <c r="F446" s="69"/>
      <c r="G446" s="69">
        <v>3</v>
      </c>
      <c r="H446" s="82"/>
      <c r="I446" s="69"/>
      <c r="J446" s="69"/>
      <c r="K446" s="69"/>
      <c r="L446" s="69"/>
      <c r="M446" s="69"/>
      <c r="N446" s="69"/>
      <c r="O446" s="82" t="str">
        <f t="shared" si="12"/>
        <v>MONTEVIDEOEC</v>
      </c>
      <c r="R446" s="150" t="s">
        <v>708</v>
      </c>
      <c r="S446" s="69" t="s">
        <v>379</v>
      </c>
      <c r="T446" s="69">
        <v>1</v>
      </c>
      <c r="U446" s="69">
        <v>4</v>
      </c>
      <c r="V446" s="69">
        <v>1</v>
      </c>
      <c r="W446" s="69"/>
      <c r="X446" s="69">
        <v>1</v>
      </c>
      <c r="Y446" s="69"/>
      <c r="Z446" s="69"/>
      <c r="AA446" s="69"/>
      <c r="AB446" s="69"/>
      <c r="AC446" s="69"/>
      <c r="AD446" s="69"/>
      <c r="AE446" s="69"/>
      <c r="AF446" s="82" t="str">
        <f t="shared" si="13"/>
        <v>MONTEVIDEOEC</v>
      </c>
    </row>
    <row r="447" spans="1:32" x14ac:dyDescent="0.25">
      <c r="A447" s="140" t="s">
        <v>708</v>
      </c>
      <c r="B447" s="69" t="s">
        <v>360</v>
      </c>
      <c r="C447" s="69"/>
      <c r="D447" s="69">
        <v>32</v>
      </c>
      <c r="E447" s="69">
        <v>30</v>
      </c>
      <c r="F447" s="69"/>
      <c r="G447" s="69">
        <v>15</v>
      </c>
      <c r="H447" s="82"/>
      <c r="I447" s="69"/>
      <c r="J447" s="69"/>
      <c r="K447" s="69"/>
      <c r="L447" s="69"/>
      <c r="M447" s="69"/>
      <c r="N447" s="69"/>
      <c r="O447" s="82" t="str">
        <f t="shared" si="12"/>
        <v>MONTEVIDEOCD</v>
      </c>
      <c r="R447" s="150" t="s">
        <v>708</v>
      </c>
      <c r="S447" s="69" t="s">
        <v>360</v>
      </c>
      <c r="T447" s="69"/>
      <c r="U447" s="69">
        <v>2</v>
      </c>
      <c r="V447" s="69">
        <v>2</v>
      </c>
      <c r="W447" s="69"/>
      <c r="X447" s="69">
        <v>2</v>
      </c>
      <c r="Y447" s="69"/>
      <c r="Z447" s="69"/>
      <c r="AA447" s="69"/>
      <c r="AB447" s="69"/>
      <c r="AC447" s="69"/>
      <c r="AD447" s="69"/>
      <c r="AE447" s="69"/>
      <c r="AF447" s="82" t="str">
        <f t="shared" si="13"/>
        <v>MONTEVIDEOCD</v>
      </c>
    </row>
    <row r="448" spans="1:32" x14ac:dyDescent="0.25">
      <c r="A448" s="140" t="s">
        <v>708</v>
      </c>
      <c r="B448" s="69" t="s">
        <v>346</v>
      </c>
      <c r="C448" s="69">
        <v>9</v>
      </c>
      <c r="D448" s="69">
        <v>6</v>
      </c>
      <c r="E448" s="69"/>
      <c r="F448" s="69"/>
      <c r="G448" s="69"/>
      <c r="H448" s="82"/>
      <c r="I448" s="69"/>
      <c r="J448" s="69"/>
      <c r="K448" s="69"/>
      <c r="L448" s="69"/>
      <c r="M448" s="69"/>
      <c r="N448" s="69"/>
      <c r="O448" s="82" t="str">
        <f t="shared" si="12"/>
        <v>MONTEVIDEOAI</v>
      </c>
      <c r="R448" s="150" t="s">
        <v>708</v>
      </c>
      <c r="S448" s="69" t="s">
        <v>346</v>
      </c>
      <c r="T448" s="69">
        <v>3</v>
      </c>
      <c r="U448" s="69">
        <v>1</v>
      </c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82" t="str">
        <f t="shared" si="13"/>
        <v>MONTEVIDEOAI</v>
      </c>
    </row>
    <row r="449" spans="1:32" x14ac:dyDescent="0.25">
      <c r="A449" s="140" t="s">
        <v>708</v>
      </c>
      <c r="B449" s="69" t="s">
        <v>345</v>
      </c>
      <c r="C449" s="69">
        <v>190</v>
      </c>
      <c r="D449" s="69">
        <v>155</v>
      </c>
      <c r="E449" s="69">
        <v>297</v>
      </c>
      <c r="F449" s="69">
        <v>622</v>
      </c>
      <c r="G449" s="69">
        <v>680</v>
      </c>
      <c r="H449" s="82">
        <v>320</v>
      </c>
      <c r="I449" s="69">
        <v>405</v>
      </c>
      <c r="J449" s="69">
        <v>229</v>
      </c>
      <c r="K449" s="69">
        <v>235</v>
      </c>
      <c r="L449" s="69">
        <v>127</v>
      </c>
      <c r="M449" s="69">
        <v>48</v>
      </c>
      <c r="N449" s="69">
        <v>64</v>
      </c>
      <c r="O449" s="82" t="str">
        <f t="shared" si="12"/>
        <v>MONTEVIDEOAH</v>
      </c>
      <c r="R449" s="150" t="s">
        <v>708</v>
      </c>
      <c r="S449" s="69" t="s">
        <v>345</v>
      </c>
      <c r="T449" s="69">
        <v>45</v>
      </c>
      <c r="U449" s="69">
        <v>35</v>
      </c>
      <c r="V449" s="69">
        <v>71</v>
      </c>
      <c r="W449" s="69">
        <v>150</v>
      </c>
      <c r="X449" s="69">
        <v>147</v>
      </c>
      <c r="Y449" s="69">
        <v>76</v>
      </c>
      <c r="Z449" s="69">
        <v>99</v>
      </c>
      <c r="AA449" s="69">
        <v>51</v>
      </c>
      <c r="AB449" s="69">
        <v>55</v>
      </c>
      <c r="AC449" s="69">
        <v>32</v>
      </c>
      <c r="AD449" s="69">
        <v>8</v>
      </c>
      <c r="AE449" s="69">
        <v>11</v>
      </c>
      <c r="AF449" s="82" t="str">
        <f t="shared" si="13"/>
        <v>MONTEVIDEOAH</v>
      </c>
    </row>
    <row r="450" spans="1:32" x14ac:dyDescent="0.25">
      <c r="A450" s="140" t="s">
        <v>708</v>
      </c>
      <c r="B450" s="69" t="s">
        <v>339</v>
      </c>
      <c r="C450" s="69">
        <v>242</v>
      </c>
      <c r="D450" s="69">
        <v>219</v>
      </c>
      <c r="E450" s="69">
        <v>324</v>
      </c>
      <c r="F450" s="69">
        <v>360</v>
      </c>
      <c r="G450" s="69">
        <v>899</v>
      </c>
      <c r="H450" s="82">
        <v>470</v>
      </c>
      <c r="I450" s="69">
        <v>467</v>
      </c>
      <c r="J450" s="69">
        <v>178</v>
      </c>
      <c r="K450" s="69">
        <v>142</v>
      </c>
      <c r="L450" s="69">
        <v>258</v>
      </c>
      <c r="M450" s="69">
        <v>171</v>
      </c>
      <c r="N450" s="69">
        <v>112</v>
      </c>
      <c r="O450" s="82" t="str">
        <f t="shared" si="12"/>
        <v>MONTEVIDEOAD</v>
      </c>
      <c r="R450" s="150" t="s">
        <v>708</v>
      </c>
      <c r="S450" s="69" t="s">
        <v>339</v>
      </c>
      <c r="T450" s="69">
        <v>49</v>
      </c>
      <c r="U450" s="69">
        <v>44</v>
      </c>
      <c r="V450" s="69">
        <v>66</v>
      </c>
      <c r="W450" s="69">
        <v>72</v>
      </c>
      <c r="X450" s="69">
        <v>181</v>
      </c>
      <c r="Y450" s="69">
        <v>96</v>
      </c>
      <c r="Z450" s="69">
        <v>94</v>
      </c>
      <c r="AA450" s="69">
        <v>41</v>
      </c>
      <c r="AB450" s="69">
        <v>29</v>
      </c>
      <c r="AC450" s="69">
        <v>62</v>
      </c>
      <c r="AD450" s="69">
        <v>35</v>
      </c>
      <c r="AE450" s="69">
        <v>22</v>
      </c>
      <c r="AF450" s="82" t="str">
        <f t="shared" si="13"/>
        <v>MONTEVIDEOAD</v>
      </c>
    </row>
    <row r="451" spans="1:32" x14ac:dyDescent="0.25">
      <c r="A451" s="140" t="s">
        <v>708</v>
      </c>
      <c r="B451" s="69" t="s">
        <v>340</v>
      </c>
      <c r="C451" s="69">
        <v>3314</v>
      </c>
      <c r="D451" s="69">
        <v>3331</v>
      </c>
      <c r="E451" s="69">
        <v>3594</v>
      </c>
      <c r="F451" s="69">
        <v>3934</v>
      </c>
      <c r="G451" s="69">
        <v>4119</v>
      </c>
      <c r="H451" s="82">
        <v>2406</v>
      </c>
      <c r="I451" s="69">
        <v>2845</v>
      </c>
      <c r="J451" s="69">
        <v>2717</v>
      </c>
      <c r="K451" s="69">
        <v>2304</v>
      </c>
      <c r="L451" s="69">
        <v>2564</v>
      </c>
      <c r="M451" s="69">
        <v>1582</v>
      </c>
      <c r="N451" s="69">
        <v>1922</v>
      </c>
      <c r="O451" s="82" t="str">
        <f t="shared" si="12"/>
        <v>MONTEVIDEOAB</v>
      </c>
      <c r="R451" s="150" t="s">
        <v>708</v>
      </c>
      <c r="S451" s="69" t="s">
        <v>340</v>
      </c>
      <c r="T451" s="69">
        <v>622</v>
      </c>
      <c r="U451" s="69">
        <v>643</v>
      </c>
      <c r="V451" s="69">
        <v>670</v>
      </c>
      <c r="W451" s="69">
        <v>737</v>
      </c>
      <c r="X451" s="69">
        <v>760</v>
      </c>
      <c r="Y451" s="69">
        <v>426</v>
      </c>
      <c r="Z451" s="69">
        <v>492</v>
      </c>
      <c r="AA451" s="69">
        <v>477</v>
      </c>
      <c r="AB451" s="69">
        <v>409</v>
      </c>
      <c r="AC451" s="69">
        <v>476</v>
      </c>
      <c r="AD451" s="69">
        <v>298</v>
      </c>
      <c r="AE451" s="69">
        <v>350</v>
      </c>
      <c r="AF451" s="82" t="str">
        <f t="shared" si="13"/>
        <v>MONTEVIDEOAB</v>
      </c>
    </row>
    <row r="452" spans="1:32" x14ac:dyDescent="0.25">
      <c r="A452" s="140" t="s">
        <v>708</v>
      </c>
      <c r="B452" s="69" t="s">
        <v>344</v>
      </c>
      <c r="C452" s="69">
        <v>1019</v>
      </c>
      <c r="D452" s="69">
        <v>1676</v>
      </c>
      <c r="E452" s="69">
        <v>2049</v>
      </c>
      <c r="F452" s="69">
        <v>2999</v>
      </c>
      <c r="G452" s="69">
        <v>3405</v>
      </c>
      <c r="H452" s="82">
        <v>2521</v>
      </c>
      <c r="I452" s="69">
        <v>2382</v>
      </c>
      <c r="J452" s="69">
        <v>2296</v>
      </c>
      <c r="K452" s="69">
        <v>1707</v>
      </c>
      <c r="L452" s="69">
        <v>1527</v>
      </c>
      <c r="M452" s="69">
        <v>1139</v>
      </c>
      <c r="N452" s="69">
        <v>1029</v>
      </c>
      <c r="O452" s="82" t="str">
        <f t="shared" si="12"/>
        <v>MONTEVIDEOAG</v>
      </c>
      <c r="R452" s="150" t="s">
        <v>708</v>
      </c>
      <c r="S452" s="69" t="s">
        <v>344</v>
      </c>
      <c r="T452" s="69">
        <v>284</v>
      </c>
      <c r="U452" s="69">
        <v>450</v>
      </c>
      <c r="V452" s="69">
        <v>554</v>
      </c>
      <c r="W452" s="69">
        <v>797</v>
      </c>
      <c r="X452" s="69">
        <v>1046</v>
      </c>
      <c r="Y452" s="69">
        <v>675</v>
      </c>
      <c r="Z452" s="69">
        <v>639</v>
      </c>
      <c r="AA452" s="69">
        <v>611</v>
      </c>
      <c r="AB452" s="69">
        <v>462</v>
      </c>
      <c r="AC452" s="69">
        <v>421</v>
      </c>
      <c r="AD452" s="69">
        <v>312</v>
      </c>
      <c r="AE452" s="69">
        <v>274</v>
      </c>
      <c r="AF452" s="82" t="str">
        <f t="shared" si="13"/>
        <v>MONTEVIDEOAG</v>
      </c>
    </row>
    <row r="453" spans="1:32" x14ac:dyDescent="0.25">
      <c r="A453" s="140" t="s">
        <v>708</v>
      </c>
      <c r="B453" s="69" t="s">
        <v>393</v>
      </c>
      <c r="C453" s="69"/>
      <c r="D453" s="69"/>
      <c r="E453" s="69"/>
      <c r="F453" s="69"/>
      <c r="G453" s="69"/>
      <c r="H453" s="82">
        <v>4</v>
      </c>
      <c r="I453" s="69"/>
      <c r="J453" s="69"/>
      <c r="K453" s="69"/>
      <c r="L453" s="69"/>
      <c r="M453" s="69"/>
      <c r="N453" s="69"/>
      <c r="O453" s="82" t="str">
        <f t="shared" si="12"/>
        <v>MONTEVIDEOFH</v>
      </c>
      <c r="R453" s="150" t="s">
        <v>708</v>
      </c>
      <c r="S453" s="69" t="s">
        <v>393</v>
      </c>
      <c r="T453" s="69"/>
      <c r="U453" s="69"/>
      <c r="V453" s="69"/>
      <c r="W453" s="69"/>
      <c r="X453" s="69"/>
      <c r="Y453" s="69">
        <v>1</v>
      </c>
      <c r="Z453" s="69"/>
      <c r="AA453" s="69"/>
      <c r="AB453" s="69"/>
      <c r="AC453" s="69"/>
      <c r="AD453" s="69"/>
      <c r="AE453" s="69"/>
      <c r="AF453" s="82" t="str">
        <f t="shared" si="13"/>
        <v>MONTEVIDEOFH</v>
      </c>
    </row>
    <row r="454" spans="1:32" x14ac:dyDescent="0.25">
      <c r="A454" s="140" t="s">
        <v>708</v>
      </c>
      <c r="B454" s="69" t="s">
        <v>376</v>
      </c>
      <c r="C454" s="69">
        <v>18</v>
      </c>
      <c r="D454" s="69">
        <v>9</v>
      </c>
      <c r="E454" s="69">
        <v>9</v>
      </c>
      <c r="F454" s="69"/>
      <c r="G454" s="69">
        <v>36</v>
      </c>
      <c r="H454" s="82">
        <v>16</v>
      </c>
      <c r="I454" s="69">
        <v>54</v>
      </c>
      <c r="J454" s="69">
        <v>27</v>
      </c>
      <c r="K454" s="69">
        <v>18</v>
      </c>
      <c r="L454" s="69">
        <v>45</v>
      </c>
      <c r="M454" s="69">
        <v>18</v>
      </c>
      <c r="N454" s="69">
        <v>18</v>
      </c>
      <c r="O454" s="82" t="str">
        <f t="shared" si="12"/>
        <v>MONTEVIDEODJ</v>
      </c>
      <c r="R454" s="150" t="s">
        <v>708</v>
      </c>
      <c r="S454" s="69" t="s">
        <v>376</v>
      </c>
      <c r="T454" s="69">
        <v>2</v>
      </c>
      <c r="U454" s="69">
        <v>1</v>
      </c>
      <c r="V454" s="69">
        <v>1</v>
      </c>
      <c r="W454" s="69"/>
      <c r="X454" s="69">
        <v>4</v>
      </c>
      <c r="Y454" s="69">
        <v>2</v>
      </c>
      <c r="Z454" s="69">
        <v>6</v>
      </c>
      <c r="AA454" s="69">
        <v>3</v>
      </c>
      <c r="AB454" s="69">
        <v>2</v>
      </c>
      <c r="AC454" s="69">
        <v>5</v>
      </c>
      <c r="AD454" s="69">
        <v>3</v>
      </c>
      <c r="AE454" s="69">
        <v>2</v>
      </c>
      <c r="AF454" s="82" t="str">
        <f t="shared" si="13"/>
        <v>MONTEVIDEODJ</v>
      </c>
    </row>
    <row r="455" spans="1:32" x14ac:dyDescent="0.25">
      <c r="A455" s="140" t="s">
        <v>708</v>
      </c>
      <c r="B455" s="69" t="s">
        <v>354</v>
      </c>
      <c r="C455" s="69"/>
      <c r="D455" s="69"/>
      <c r="E455" s="69"/>
      <c r="F455" s="69"/>
      <c r="G455" s="69"/>
      <c r="H455" s="82"/>
      <c r="I455" s="69"/>
      <c r="J455" s="69"/>
      <c r="K455" s="69"/>
      <c r="L455" s="69"/>
      <c r="M455" s="69">
        <v>7</v>
      </c>
      <c r="N455" s="69"/>
      <c r="O455" s="82" t="str">
        <f t="shared" si="12"/>
        <v>MONTEVIDEOBH</v>
      </c>
      <c r="R455" s="150" t="s">
        <v>708</v>
      </c>
      <c r="S455" s="69" t="s">
        <v>354</v>
      </c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>
        <v>1</v>
      </c>
      <c r="AE455" s="69"/>
      <c r="AF455" s="82" t="str">
        <f t="shared" si="13"/>
        <v>MONTEVIDEOBH</v>
      </c>
    </row>
    <row r="456" spans="1:32" x14ac:dyDescent="0.25">
      <c r="A456" s="140" t="s">
        <v>708</v>
      </c>
      <c r="B456" s="69" t="s">
        <v>355</v>
      </c>
      <c r="C456" s="69">
        <v>517</v>
      </c>
      <c r="D456" s="69">
        <v>855</v>
      </c>
      <c r="E456" s="69">
        <v>947</v>
      </c>
      <c r="F456" s="69">
        <v>2655</v>
      </c>
      <c r="G456" s="69">
        <v>4103</v>
      </c>
      <c r="H456" s="82">
        <v>2085</v>
      </c>
      <c r="I456" s="69">
        <v>2262</v>
      </c>
      <c r="J456" s="69">
        <v>1279</v>
      </c>
      <c r="K456" s="69">
        <v>822</v>
      </c>
      <c r="L456" s="69">
        <v>664</v>
      </c>
      <c r="M456" s="69">
        <v>541</v>
      </c>
      <c r="N456" s="69">
        <v>385</v>
      </c>
      <c r="O456" s="82" t="str">
        <f t="shared" si="12"/>
        <v>MONTEVIDEOBI</v>
      </c>
      <c r="R456" s="150" t="s">
        <v>708</v>
      </c>
      <c r="S456" s="69" t="s">
        <v>355</v>
      </c>
      <c r="T456" s="69">
        <v>146</v>
      </c>
      <c r="U456" s="69">
        <v>213</v>
      </c>
      <c r="V456" s="69">
        <v>237</v>
      </c>
      <c r="W456" s="69">
        <v>678</v>
      </c>
      <c r="X456" s="69">
        <v>1045</v>
      </c>
      <c r="Y456" s="69">
        <v>530</v>
      </c>
      <c r="Z456" s="69">
        <v>583</v>
      </c>
      <c r="AA456" s="69">
        <v>324</v>
      </c>
      <c r="AB456" s="69">
        <v>214</v>
      </c>
      <c r="AC456" s="69">
        <v>173</v>
      </c>
      <c r="AD456" s="69">
        <v>142</v>
      </c>
      <c r="AE456" s="69">
        <v>102</v>
      </c>
      <c r="AF456" s="82" t="str">
        <f t="shared" si="13"/>
        <v>MONTEVIDEOBI</v>
      </c>
    </row>
    <row r="457" spans="1:32" x14ac:dyDescent="0.25">
      <c r="A457" s="140" t="s">
        <v>708</v>
      </c>
      <c r="B457" s="69" t="s">
        <v>81</v>
      </c>
      <c r="C457" s="69">
        <v>3589</v>
      </c>
      <c r="D457" s="69">
        <v>3928</v>
      </c>
      <c r="E457" s="69">
        <v>4651</v>
      </c>
      <c r="F457" s="69">
        <v>4648</v>
      </c>
      <c r="G457" s="69">
        <v>6161</v>
      </c>
      <c r="H457" s="82">
        <v>4295</v>
      </c>
      <c r="I457" s="69">
        <v>5280</v>
      </c>
      <c r="J457" s="69">
        <v>5085</v>
      </c>
      <c r="K457" s="69">
        <v>4713</v>
      </c>
      <c r="L457" s="69">
        <v>4995</v>
      </c>
      <c r="M457" s="69">
        <v>3090</v>
      </c>
      <c r="N457" s="69">
        <v>3059</v>
      </c>
      <c r="O457" s="82" t="str">
        <f t="shared" si="12"/>
        <v>MONTEVIDEOAA</v>
      </c>
      <c r="R457" s="150" t="s">
        <v>708</v>
      </c>
      <c r="S457" s="69" t="s">
        <v>81</v>
      </c>
      <c r="T457" s="69">
        <v>713</v>
      </c>
      <c r="U457" s="69">
        <v>788</v>
      </c>
      <c r="V457" s="69">
        <v>931</v>
      </c>
      <c r="W457" s="69">
        <v>968</v>
      </c>
      <c r="X457" s="69">
        <v>1274</v>
      </c>
      <c r="Y457" s="69">
        <v>859</v>
      </c>
      <c r="Z457" s="69">
        <v>1045</v>
      </c>
      <c r="AA457" s="69">
        <v>1004</v>
      </c>
      <c r="AB457" s="69">
        <v>932</v>
      </c>
      <c r="AC457" s="69">
        <v>989</v>
      </c>
      <c r="AD457" s="69">
        <v>614</v>
      </c>
      <c r="AE457" s="69">
        <v>606</v>
      </c>
      <c r="AF457" s="82" t="str">
        <f t="shared" si="13"/>
        <v>MONTEVIDEOAA</v>
      </c>
    </row>
    <row r="458" spans="1:32" x14ac:dyDescent="0.25">
      <c r="A458" s="140" t="s">
        <v>708</v>
      </c>
      <c r="B458" s="69" t="s">
        <v>369</v>
      </c>
      <c r="C458" s="69"/>
      <c r="D458" s="69"/>
      <c r="E458" s="69">
        <v>9</v>
      </c>
      <c r="F458" s="69">
        <v>9</v>
      </c>
      <c r="G458" s="69">
        <v>9</v>
      </c>
      <c r="H458" s="82">
        <v>18</v>
      </c>
      <c r="I458" s="69">
        <v>16</v>
      </c>
      <c r="J458" s="69">
        <v>51</v>
      </c>
      <c r="K458" s="69">
        <v>8</v>
      </c>
      <c r="L458" s="69"/>
      <c r="M458" s="69"/>
      <c r="N458" s="69">
        <v>22</v>
      </c>
      <c r="O458" s="82" t="str">
        <f t="shared" si="12"/>
        <v>MONTEVIDEODC</v>
      </c>
      <c r="R458" s="150" t="s">
        <v>708</v>
      </c>
      <c r="S458" s="69" t="s">
        <v>369</v>
      </c>
      <c r="T458" s="69"/>
      <c r="U458" s="69"/>
      <c r="V458" s="69">
        <v>1</v>
      </c>
      <c r="W458" s="69">
        <v>1</v>
      </c>
      <c r="X458" s="69">
        <v>1</v>
      </c>
      <c r="Y458" s="69">
        <v>2</v>
      </c>
      <c r="Z458" s="69">
        <v>2</v>
      </c>
      <c r="AA458" s="69">
        <v>7</v>
      </c>
      <c r="AB458" s="69">
        <v>1</v>
      </c>
      <c r="AC458" s="69"/>
      <c r="AD458" s="69"/>
      <c r="AE458" s="69">
        <v>2</v>
      </c>
      <c r="AF458" s="82" t="str">
        <f t="shared" si="13"/>
        <v>MONTEVIDEODC</v>
      </c>
    </row>
    <row r="459" spans="1:32" x14ac:dyDescent="0.25">
      <c r="A459" s="140" t="s">
        <v>708</v>
      </c>
      <c r="B459" s="69" t="s">
        <v>341</v>
      </c>
      <c r="C459" s="69">
        <v>1877</v>
      </c>
      <c r="D459" s="69">
        <v>1756</v>
      </c>
      <c r="E459" s="69">
        <v>2464</v>
      </c>
      <c r="F459" s="69">
        <v>3289</v>
      </c>
      <c r="G459" s="69">
        <v>3619</v>
      </c>
      <c r="H459" s="82">
        <v>2112</v>
      </c>
      <c r="I459" s="69">
        <v>1992</v>
      </c>
      <c r="J459" s="69">
        <v>1476</v>
      </c>
      <c r="K459" s="69">
        <v>846</v>
      </c>
      <c r="L459" s="69">
        <v>778</v>
      </c>
      <c r="M459" s="69">
        <v>442</v>
      </c>
      <c r="N459" s="69">
        <v>548</v>
      </c>
      <c r="O459" s="82" t="str">
        <f t="shared" si="12"/>
        <v>MONTEVIDEOAC</v>
      </c>
      <c r="R459" s="150" t="s">
        <v>708</v>
      </c>
      <c r="S459" s="69" t="s">
        <v>341</v>
      </c>
      <c r="T459" s="69">
        <v>524</v>
      </c>
      <c r="U459" s="69">
        <v>551</v>
      </c>
      <c r="V459" s="69">
        <v>611</v>
      </c>
      <c r="W459" s="69">
        <v>692</v>
      </c>
      <c r="X459" s="69">
        <v>851</v>
      </c>
      <c r="Y459" s="69">
        <v>437</v>
      </c>
      <c r="Z459" s="69">
        <v>424</v>
      </c>
      <c r="AA459" s="69">
        <v>313</v>
      </c>
      <c r="AB459" s="69">
        <v>180</v>
      </c>
      <c r="AC459" s="69">
        <v>161</v>
      </c>
      <c r="AD459" s="69">
        <v>91</v>
      </c>
      <c r="AE459" s="69">
        <v>128</v>
      </c>
      <c r="AF459" s="82" t="str">
        <f t="shared" si="13"/>
        <v>MONTEVIDEOAC</v>
      </c>
    </row>
    <row r="460" spans="1:32" x14ac:dyDescent="0.25">
      <c r="A460" s="140" t="s">
        <v>708</v>
      </c>
      <c r="B460" s="69" t="s">
        <v>342</v>
      </c>
      <c r="C460" s="69">
        <v>560</v>
      </c>
      <c r="D460" s="69">
        <v>6409</v>
      </c>
      <c r="E460" s="69">
        <v>16340</v>
      </c>
      <c r="F460" s="69">
        <v>32623</v>
      </c>
      <c r="G460" s="69">
        <v>41795</v>
      </c>
      <c r="H460" s="82">
        <v>22781</v>
      </c>
      <c r="I460" s="69">
        <v>22296</v>
      </c>
      <c r="J460" s="69">
        <v>5205</v>
      </c>
      <c r="K460" s="69">
        <v>273</v>
      </c>
      <c r="L460" s="69">
        <v>148</v>
      </c>
      <c r="M460" s="69">
        <v>54</v>
      </c>
      <c r="N460" s="69">
        <v>45</v>
      </c>
      <c r="O460" s="82" t="str">
        <f t="shared" si="12"/>
        <v>MONTEVIDEOAE</v>
      </c>
      <c r="R460" s="150" t="s">
        <v>708</v>
      </c>
      <c r="S460" s="69" t="s">
        <v>342</v>
      </c>
      <c r="T460" s="69">
        <v>278</v>
      </c>
      <c r="U460" s="69">
        <v>3217</v>
      </c>
      <c r="V460" s="69">
        <v>8210</v>
      </c>
      <c r="W460" s="69">
        <v>16394</v>
      </c>
      <c r="X460" s="69">
        <v>20967</v>
      </c>
      <c r="Y460" s="69">
        <v>11433</v>
      </c>
      <c r="Z460" s="69">
        <v>11152</v>
      </c>
      <c r="AA460" s="69">
        <v>2593</v>
      </c>
      <c r="AB460" s="69">
        <v>122</v>
      </c>
      <c r="AC460" s="69">
        <v>66</v>
      </c>
      <c r="AD460" s="69">
        <v>23</v>
      </c>
      <c r="AE460" s="69">
        <v>20</v>
      </c>
      <c r="AF460" s="82" t="str">
        <f t="shared" si="13"/>
        <v>MONTEVIDEOAE</v>
      </c>
    </row>
    <row r="461" spans="1:32" x14ac:dyDescent="0.25">
      <c r="A461" s="242" t="s">
        <v>708</v>
      </c>
      <c r="B461" s="87" t="s">
        <v>709</v>
      </c>
      <c r="C461" s="87">
        <v>11338</v>
      </c>
      <c r="D461" s="87">
        <v>18390</v>
      </c>
      <c r="E461" s="87">
        <v>30717</v>
      </c>
      <c r="F461" s="87">
        <v>51179</v>
      </c>
      <c r="G461" s="87">
        <v>64871</v>
      </c>
      <c r="H461" s="87">
        <v>37041</v>
      </c>
      <c r="I461" s="87">
        <v>37999</v>
      </c>
      <c r="J461" s="87">
        <v>18579</v>
      </c>
      <c r="K461" s="87">
        <v>11080</v>
      </c>
      <c r="L461" s="87">
        <v>11106</v>
      </c>
      <c r="M461" s="87">
        <v>7104</v>
      </c>
      <c r="N461" s="87">
        <v>7204</v>
      </c>
      <c r="O461" s="87" t="str">
        <f t="shared" si="12"/>
        <v>MONTEVIDEOTOTAL MONTEVIDEO</v>
      </c>
      <c r="R461" s="245" t="s">
        <v>708</v>
      </c>
      <c r="S461" s="87" t="s">
        <v>709</v>
      </c>
      <c r="T461" s="87">
        <v>2667</v>
      </c>
      <c r="U461" s="87">
        <v>5949</v>
      </c>
      <c r="V461" s="87">
        <v>11355</v>
      </c>
      <c r="W461" s="87">
        <v>20492</v>
      </c>
      <c r="X461" s="87">
        <v>26281</v>
      </c>
      <c r="Y461" s="87">
        <v>14538</v>
      </c>
      <c r="Z461" s="87">
        <v>14536</v>
      </c>
      <c r="AA461" s="87">
        <v>5427</v>
      </c>
      <c r="AB461" s="87">
        <v>2407</v>
      </c>
      <c r="AC461" s="87">
        <v>2385</v>
      </c>
      <c r="AD461" s="87">
        <v>1528</v>
      </c>
      <c r="AE461" s="87">
        <v>1517</v>
      </c>
      <c r="AF461" s="87" t="str">
        <f t="shared" si="13"/>
        <v>MONTEVIDEOTOTAL MONTEVIDEO</v>
      </c>
    </row>
    <row r="462" spans="1:32" x14ac:dyDescent="0.25">
      <c r="A462" s="140" t="s">
        <v>561</v>
      </c>
      <c r="B462" s="69" t="s">
        <v>346</v>
      </c>
      <c r="C462" s="69">
        <v>6419</v>
      </c>
      <c r="D462" s="69">
        <v>8631</v>
      </c>
      <c r="E462" s="69">
        <v>11206</v>
      </c>
      <c r="F462" s="69">
        <v>11874</v>
      </c>
      <c r="G462" s="69">
        <v>15184</v>
      </c>
      <c r="H462" s="82">
        <v>10231</v>
      </c>
      <c r="I462" s="69">
        <v>11306</v>
      </c>
      <c r="J462" s="69">
        <v>9020</v>
      </c>
      <c r="K462" s="69">
        <v>8177</v>
      </c>
      <c r="L462" s="69">
        <v>10350</v>
      </c>
      <c r="M462" s="69">
        <v>9171</v>
      </c>
      <c r="N462" s="69">
        <v>8004</v>
      </c>
      <c r="O462" s="82" t="str">
        <f t="shared" si="12"/>
        <v>QUITOAI</v>
      </c>
      <c r="R462" s="150" t="s">
        <v>561</v>
      </c>
      <c r="S462" s="69" t="s">
        <v>346</v>
      </c>
      <c r="T462" s="69">
        <v>1065</v>
      </c>
      <c r="U462" s="69">
        <v>1411</v>
      </c>
      <c r="V462" s="69">
        <v>1802</v>
      </c>
      <c r="W462" s="69">
        <v>1879</v>
      </c>
      <c r="X462" s="69">
        <v>2441</v>
      </c>
      <c r="Y462" s="69">
        <v>1659</v>
      </c>
      <c r="Z462" s="69">
        <v>1821</v>
      </c>
      <c r="AA462" s="69">
        <v>1422</v>
      </c>
      <c r="AB462" s="69">
        <v>1276</v>
      </c>
      <c r="AC462" s="69">
        <v>1621</v>
      </c>
      <c r="AD462" s="69">
        <v>1433</v>
      </c>
      <c r="AE462" s="69">
        <v>1275</v>
      </c>
      <c r="AF462" s="82" t="str">
        <f t="shared" si="13"/>
        <v>QUITOAI</v>
      </c>
    </row>
    <row r="463" spans="1:32" x14ac:dyDescent="0.25">
      <c r="A463" s="140" t="s">
        <v>561</v>
      </c>
      <c r="B463" s="69" t="s">
        <v>344</v>
      </c>
      <c r="C463" s="69">
        <v>180</v>
      </c>
      <c r="D463" s="69">
        <v>167</v>
      </c>
      <c r="E463" s="69">
        <v>149</v>
      </c>
      <c r="F463" s="69">
        <v>265</v>
      </c>
      <c r="G463" s="69">
        <v>235</v>
      </c>
      <c r="H463" s="82">
        <v>149</v>
      </c>
      <c r="I463" s="69">
        <v>254</v>
      </c>
      <c r="J463" s="69">
        <v>234</v>
      </c>
      <c r="K463" s="69">
        <v>93</v>
      </c>
      <c r="L463" s="69">
        <v>136</v>
      </c>
      <c r="M463" s="69">
        <v>129</v>
      </c>
      <c r="N463" s="69">
        <v>56</v>
      </c>
      <c r="O463" s="82" t="str">
        <f t="shared" si="12"/>
        <v>QUITOAG</v>
      </c>
      <c r="R463" s="150" t="s">
        <v>561</v>
      </c>
      <c r="S463" s="69" t="s">
        <v>344</v>
      </c>
      <c r="T463" s="69">
        <v>40</v>
      </c>
      <c r="U463" s="69">
        <v>37</v>
      </c>
      <c r="V463" s="69">
        <v>33</v>
      </c>
      <c r="W463" s="69">
        <v>59</v>
      </c>
      <c r="X463" s="69">
        <v>52</v>
      </c>
      <c r="Y463" s="69">
        <v>33</v>
      </c>
      <c r="Z463" s="69">
        <v>57</v>
      </c>
      <c r="AA463" s="69">
        <v>52</v>
      </c>
      <c r="AB463" s="69">
        <v>21</v>
      </c>
      <c r="AC463" s="69">
        <v>30</v>
      </c>
      <c r="AD463" s="69">
        <v>29</v>
      </c>
      <c r="AE463" s="69">
        <v>12</v>
      </c>
      <c r="AF463" s="82" t="str">
        <f t="shared" si="13"/>
        <v>QUITOAG</v>
      </c>
    </row>
    <row r="464" spans="1:32" x14ac:dyDescent="0.25">
      <c r="A464" s="140" t="s">
        <v>561</v>
      </c>
      <c r="B464" s="69" t="s">
        <v>369</v>
      </c>
      <c r="C464" s="69"/>
      <c r="D464" s="69"/>
      <c r="E464" s="69"/>
      <c r="F464" s="69"/>
      <c r="G464" s="69">
        <v>3</v>
      </c>
      <c r="H464" s="82"/>
      <c r="I464" s="69"/>
      <c r="J464" s="69"/>
      <c r="K464" s="69"/>
      <c r="L464" s="69"/>
      <c r="M464" s="69"/>
      <c r="N464" s="69"/>
      <c r="O464" s="82" t="str">
        <f t="shared" si="12"/>
        <v>QUITODC</v>
      </c>
      <c r="R464" s="150" t="s">
        <v>561</v>
      </c>
      <c r="S464" s="69" t="s">
        <v>369</v>
      </c>
      <c r="T464" s="69"/>
      <c r="U464" s="69"/>
      <c r="V464" s="69"/>
      <c r="W464" s="69"/>
      <c r="X464" s="69">
        <v>2</v>
      </c>
      <c r="Y464" s="69"/>
      <c r="Z464" s="69"/>
      <c r="AA464" s="69"/>
      <c r="AB464" s="69"/>
      <c r="AC464" s="69"/>
      <c r="AD464" s="69"/>
      <c r="AE464" s="69"/>
      <c r="AF464" s="82" t="str">
        <f t="shared" si="13"/>
        <v>QUITODC</v>
      </c>
    </row>
    <row r="465" spans="1:32" x14ac:dyDescent="0.25">
      <c r="A465" s="242" t="s">
        <v>561</v>
      </c>
      <c r="B465" s="87" t="s">
        <v>704</v>
      </c>
      <c r="C465" s="87">
        <v>6599</v>
      </c>
      <c r="D465" s="87">
        <v>8798</v>
      </c>
      <c r="E465" s="87">
        <v>11355</v>
      </c>
      <c r="F465" s="87">
        <v>12139</v>
      </c>
      <c r="G465" s="87">
        <v>15422</v>
      </c>
      <c r="H465" s="87">
        <v>10380</v>
      </c>
      <c r="I465" s="87">
        <v>11560</v>
      </c>
      <c r="J465" s="87">
        <v>9254</v>
      </c>
      <c r="K465" s="87">
        <v>8270</v>
      </c>
      <c r="L465" s="87">
        <v>10486</v>
      </c>
      <c r="M465" s="87">
        <v>9300</v>
      </c>
      <c r="N465" s="87">
        <v>8060</v>
      </c>
      <c r="O465" s="87" t="str">
        <f t="shared" si="12"/>
        <v>QUITOTOTAL QUITO</v>
      </c>
      <c r="R465" s="245" t="s">
        <v>561</v>
      </c>
      <c r="S465" s="87" t="s">
        <v>704</v>
      </c>
      <c r="T465" s="87">
        <v>1105</v>
      </c>
      <c r="U465" s="87">
        <v>1448</v>
      </c>
      <c r="V465" s="87">
        <v>1835</v>
      </c>
      <c r="W465" s="87">
        <v>1938</v>
      </c>
      <c r="X465" s="87">
        <v>2495</v>
      </c>
      <c r="Y465" s="87">
        <v>1692</v>
      </c>
      <c r="Z465" s="87">
        <v>1878</v>
      </c>
      <c r="AA465" s="87">
        <v>1474</v>
      </c>
      <c r="AB465" s="87">
        <v>1297</v>
      </c>
      <c r="AC465" s="87">
        <v>1651</v>
      </c>
      <c r="AD465" s="87">
        <v>1462</v>
      </c>
      <c r="AE465" s="87">
        <v>1287</v>
      </c>
      <c r="AF465" s="87" t="str">
        <f t="shared" si="13"/>
        <v>QUITOTOTAL QUITO</v>
      </c>
    </row>
    <row r="466" spans="1:32" s="15" customFormat="1" x14ac:dyDescent="0.25">
      <c r="A466" s="96" t="s">
        <v>620</v>
      </c>
      <c r="B466" s="96"/>
      <c r="C466" s="96">
        <v>460366</v>
      </c>
      <c r="D466" s="96">
        <v>2875288</v>
      </c>
      <c r="E466" s="96">
        <v>5340278</v>
      </c>
      <c r="F466" s="96">
        <v>5634592</v>
      </c>
      <c r="G466" s="96">
        <v>4589153</v>
      </c>
      <c r="H466" s="96">
        <v>2522044</v>
      </c>
      <c r="I466" s="96">
        <v>2682354</v>
      </c>
      <c r="J466" s="96">
        <v>1827792</v>
      </c>
      <c r="K466" s="96">
        <v>1469589</v>
      </c>
      <c r="L466" s="96">
        <v>1245804</v>
      </c>
      <c r="M466" s="96">
        <v>520236</v>
      </c>
      <c r="N466" s="96">
        <v>321107</v>
      </c>
      <c r="O466" s="35"/>
      <c r="R466" s="96" t="s">
        <v>620</v>
      </c>
      <c r="S466" s="96"/>
      <c r="T466" s="96">
        <v>81060</v>
      </c>
      <c r="U466" s="96">
        <v>356192</v>
      </c>
      <c r="V466" s="96">
        <v>542631</v>
      </c>
      <c r="W466" s="96">
        <v>647595</v>
      </c>
      <c r="X466" s="96">
        <v>630492</v>
      </c>
      <c r="Y466" s="96">
        <v>357639</v>
      </c>
      <c r="Z466" s="96">
        <v>376471</v>
      </c>
      <c r="AA466" s="96">
        <v>223465</v>
      </c>
      <c r="AB466" s="96">
        <v>148490</v>
      </c>
      <c r="AC466" s="96">
        <v>135560</v>
      </c>
      <c r="AD466" s="96">
        <v>72236</v>
      </c>
      <c r="AE466" s="96">
        <v>51736</v>
      </c>
    </row>
  </sheetData>
  <mergeCells count="4">
    <mergeCell ref="C222:N222"/>
    <mergeCell ref="T222:AE222"/>
    <mergeCell ref="C335:N335"/>
    <mergeCell ref="T335:AE335"/>
  </mergeCells>
  <conditionalFormatting sqref="B4:B61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D61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61">
    <cfRule type="iconSet" priority="57">
      <iconSet iconSet="3Arrows">
        <cfvo type="percent" val="0"/>
        <cfvo type="num" val="99"/>
        <cfvo type="num" val="101"/>
      </iconSet>
    </cfRule>
  </conditionalFormatting>
  <conditionalFormatting sqref="W4:W61">
    <cfRule type="iconSet" priority="56">
      <iconSet iconSet="3Arrows">
        <cfvo type="percent" val="0"/>
        <cfvo type="num" val="99"/>
        <cfvo type="num" val="101"/>
      </iconSet>
    </cfRule>
  </conditionalFormatting>
  <conditionalFormatting sqref="S4:S61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B7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0:D7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0:F76">
    <cfRule type="iconSet" priority="51">
      <iconSet iconSet="3Arrows">
        <cfvo type="percent" val="0"/>
        <cfvo type="num" val="99"/>
        <cfvo type="num" val="101"/>
      </iconSet>
    </cfRule>
  </conditionalFormatting>
  <conditionalFormatting sqref="W76">
    <cfRule type="iconSet" priority="48">
      <iconSet iconSet="3Arrows">
        <cfvo type="percent" val="0"/>
        <cfvo type="num" val="99"/>
        <cfvo type="num" val="101"/>
      </iconSet>
    </cfRule>
  </conditionalFormatting>
  <conditionalFormatting sqref="C83:C1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3:E1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7:C15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7:E15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52:C17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52:E17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5:C19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75:E19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4:C20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4:E20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1:C2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1:E2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3:H215">
    <cfRule type="iconSet" priority="35">
      <iconSet iconSet="3Arrows">
        <cfvo type="percent" val="0"/>
        <cfvo type="num" val="99"/>
        <cfvo type="num" val="101"/>
      </iconSet>
    </cfRule>
  </conditionalFormatting>
  <conditionalFormatting sqref="X83:X215">
    <cfRule type="iconSet" priority="34">
      <iconSet iconSet="3Arrows">
        <cfvo type="percent" val="0"/>
        <cfvo type="num" val="99"/>
        <cfvo type="num" val="101"/>
      </iconSet>
    </cfRule>
  </conditionalFormatting>
  <conditionalFormatting sqref="T211:T2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11:V21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94:T20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4:V20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0:T19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70:V19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51:T16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51:V16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8:T14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28:V14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83:T12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83:V12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83:Y214">
    <cfRule type="iconSet" priority="21">
      <iconSet iconSet="3Arrows">
        <cfvo type="percent" val="0"/>
        <cfvo type="num" val="99"/>
        <cfvo type="num" val="101"/>
      </iconSet>
    </cfRule>
  </conditionalFormatting>
  <conditionalFormatting sqref="W70">
    <cfRule type="iconSet" priority="18">
      <iconSet iconSet="3Arrows">
        <cfvo type="percent" val="0"/>
        <cfvo type="num" val="99"/>
        <cfvo type="num" val="101"/>
      </iconSet>
    </cfRule>
  </conditionalFormatting>
  <conditionalFormatting sqref="W71">
    <cfRule type="iconSet" priority="15">
      <iconSet iconSet="3Arrows">
        <cfvo type="percent" val="0"/>
        <cfvo type="num" val="99"/>
        <cfvo type="num" val="101"/>
      </iconSet>
    </cfRule>
  </conditionalFormatting>
  <conditionalFormatting sqref="W72">
    <cfRule type="iconSet" priority="12">
      <iconSet iconSet="3Arrows">
        <cfvo type="percent" val="0"/>
        <cfvo type="num" val="99"/>
        <cfvo type="num" val="101"/>
      </iconSet>
    </cfRule>
  </conditionalFormatting>
  <conditionalFormatting sqref="W73">
    <cfRule type="iconSet" priority="9">
      <iconSet iconSet="3Arrows">
        <cfvo type="percent" val="0"/>
        <cfvo type="num" val="99"/>
        <cfvo type="num" val="101"/>
      </iconSet>
    </cfRule>
  </conditionalFormatting>
  <conditionalFormatting sqref="W74">
    <cfRule type="iconSet" priority="6">
      <iconSet iconSet="3Arrows">
        <cfvo type="percent" val="0"/>
        <cfvo type="num" val="99"/>
        <cfvo type="num" val="101"/>
      </iconSet>
    </cfRule>
  </conditionalFormatting>
  <conditionalFormatting sqref="W75">
    <cfRule type="iconSet" priority="3">
      <iconSet iconSet="3Arrows">
        <cfvo type="percent" val="0"/>
        <cfvo type="num" val="99"/>
        <cfvo type="num" val="101"/>
      </iconSet>
    </cfRule>
  </conditionalFormatting>
  <conditionalFormatting sqref="U70:U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70:S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3EB9-B956-4803-8806-EC14C5684C6D}">
  <sheetPr codeName="Blad4">
    <tabColor theme="8"/>
  </sheetPr>
  <dimension ref="A2:JO442"/>
  <sheetViews>
    <sheetView showGridLines="0" topLeftCell="A166" zoomScale="60" zoomScaleNormal="60" workbookViewId="0">
      <selection activeCell="L107" sqref="L107"/>
    </sheetView>
  </sheetViews>
  <sheetFormatPr defaultColWidth="0" defaultRowHeight="15" x14ac:dyDescent="0.25"/>
  <cols>
    <col min="1" max="1" width="20.7109375" style="3" customWidth="1"/>
    <col min="2" max="2" width="32" style="3" customWidth="1"/>
    <col min="3" max="6" width="18.7109375" style="3" customWidth="1"/>
    <col min="7" max="7" width="15.7109375" style="43" customWidth="1"/>
    <col min="8" max="8" width="48.85546875" style="30" customWidth="1"/>
    <col min="9" max="14" width="15.7109375" style="30" customWidth="1"/>
    <col min="15" max="15" width="49.140625" style="30" customWidth="1"/>
    <col min="16" max="16" width="31.140625" style="30" customWidth="1"/>
    <col min="17" max="17" width="15.7109375" style="30" customWidth="1"/>
    <col min="18" max="18" width="15.7109375" style="3" customWidth="1"/>
    <col min="19" max="19" width="22.7109375" style="3" customWidth="1"/>
    <col min="20" max="20" width="31.85546875" style="3" customWidth="1"/>
    <col min="21" max="24" width="17.5703125" style="3" customWidth="1"/>
    <col min="25" max="25" width="21" style="3" bestFit="1" customWidth="1"/>
    <col min="26" max="26" width="49" style="3" customWidth="1"/>
    <col min="27" max="32" width="14.140625" style="3" customWidth="1"/>
    <col min="33" max="33" width="49" style="30" customWidth="1"/>
    <col min="34" max="266" width="8.7109375" style="30" customWidth="1"/>
    <col min="267" max="267" width="24.5703125" style="30" customWidth="1"/>
    <col min="268" max="272" width="21.5703125" style="30" customWidth="1"/>
    <col min="273" max="274" width="15.7109375" style="30" customWidth="1"/>
    <col min="275" max="275" width="42.5703125" style="30" customWidth="1"/>
    <col min="276" max="280" width="21.5703125" style="3" customWidth="1"/>
    <col min="281" max="281" width="21" style="3" bestFit="1" customWidth="1"/>
    <col min="282" max="522" width="0" style="3" hidden="1"/>
    <col min="523" max="523" width="42.42578125" style="3" customWidth="1"/>
    <col min="524" max="528" width="21.5703125" style="3" customWidth="1"/>
    <col min="529" max="530" width="15.7109375" style="3" customWidth="1"/>
    <col min="531" max="531" width="42.5703125" style="3" customWidth="1"/>
    <col min="532" max="536" width="21.5703125" style="3" customWidth="1"/>
    <col min="537" max="537" width="21" style="3" bestFit="1" customWidth="1"/>
    <col min="538" max="778" width="0" style="3" hidden="1"/>
    <col min="779" max="779" width="42.42578125" style="3" customWidth="1"/>
    <col min="780" max="784" width="21.5703125" style="3" customWidth="1"/>
    <col min="785" max="786" width="15.7109375" style="3" customWidth="1"/>
    <col min="787" max="787" width="42.5703125" style="3" customWidth="1"/>
    <col min="788" max="792" width="21.5703125" style="3" customWidth="1"/>
    <col min="793" max="793" width="21" style="3" bestFit="1" customWidth="1"/>
    <col min="794" max="1034" width="0" style="3" hidden="1"/>
    <col min="1035" max="1035" width="42.42578125" style="3" customWidth="1"/>
    <col min="1036" max="1040" width="21.5703125" style="3" customWidth="1"/>
    <col min="1041" max="1042" width="15.7109375" style="3" customWidth="1"/>
    <col min="1043" max="1043" width="42.5703125" style="3" customWidth="1"/>
    <col min="1044" max="1048" width="21.5703125" style="3" customWidth="1"/>
    <col min="1049" max="1049" width="21" style="3" bestFit="1" customWidth="1"/>
    <col min="1050" max="1290" width="0" style="3" hidden="1"/>
    <col min="1291" max="1291" width="42.42578125" style="3" customWidth="1"/>
    <col min="1292" max="1296" width="21.5703125" style="3" customWidth="1"/>
    <col min="1297" max="1298" width="15.7109375" style="3" customWidth="1"/>
    <col min="1299" max="1299" width="42.5703125" style="3" customWidth="1"/>
    <col min="1300" max="1304" width="21.5703125" style="3" customWidth="1"/>
    <col min="1305" max="1305" width="21" style="3" bestFit="1" customWidth="1"/>
    <col min="1306" max="1546" width="0" style="3" hidden="1"/>
    <col min="1547" max="1547" width="42.42578125" style="3" customWidth="1"/>
    <col min="1548" max="1552" width="21.5703125" style="3" customWidth="1"/>
    <col min="1553" max="1554" width="15.7109375" style="3" customWidth="1"/>
    <col min="1555" max="1555" width="42.5703125" style="3" customWidth="1"/>
    <col min="1556" max="1560" width="21.5703125" style="3" customWidth="1"/>
    <col min="1561" max="1561" width="21" style="3" bestFit="1" customWidth="1"/>
    <col min="1562" max="1802" width="0" style="3" hidden="1"/>
    <col min="1803" max="1803" width="42.42578125" style="3" customWidth="1"/>
    <col min="1804" max="1808" width="21.5703125" style="3" customWidth="1"/>
    <col min="1809" max="1810" width="15.7109375" style="3" customWidth="1"/>
    <col min="1811" max="1811" width="42.5703125" style="3" customWidth="1"/>
    <col min="1812" max="1816" width="21.5703125" style="3" customWidth="1"/>
    <col min="1817" max="1817" width="21" style="3" bestFit="1" customWidth="1"/>
    <col min="1818" max="2058" width="0" style="3" hidden="1"/>
    <col min="2059" max="2059" width="42.42578125" style="3" customWidth="1"/>
    <col min="2060" max="2064" width="21.5703125" style="3" customWidth="1"/>
    <col min="2065" max="2066" width="15.7109375" style="3" customWidth="1"/>
    <col min="2067" max="2067" width="42.5703125" style="3" customWidth="1"/>
    <col min="2068" max="2072" width="21.5703125" style="3" customWidth="1"/>
    <col min="2073" max="2073" width="21" style="3" bestFit="1" customWidth="1"/>
    <col min="2074" max="2314" width="0" style="3" hidden="1"/>
    <col min="2315" max="2315" width="42.42578125" style="3" customWidth="1"/>
    <col min="2316" max="2320" width="21.5703125" style="3" customWidth="1"/>
    <col min="2321" max="2322" width="15.7109375" style="3" customWidth="1"/>
    <col min="2323" max="2323" width="42.5703125" style="3" customWidth="1"/>
    <col min="2324" max="2328" width="21.5703125" style="3" customWidth="1"/>
    <col min="2329" max="2329" width="21" style="3" bestFit="1" customWidth="1"/>
    <col min="2330" max="2570" width="0" style="3" hidden="1"/>
    <col min="2571" max="2571" width="42.42578125" style="3" customWidth="1"/>
    <col min="2572" max="2576" width="21.5703125" style="3" customWidth="1"/>
    <col min="2577" max="2578" width="15.7109375" style="3" customWidth="1"/>
    <col min="2579" max="2579" width="42.5703125" style="3" customWidth="1"/>
    <col min="2580" max="2584" width="21.5703125" style="3" customWidth="1"/>
    <col min="2585" max="2585" width="21" style="3" bestFit="1" customWidth="1"/>
    <col min="2586" max="2826" width="0" style="3" hidden="1"/>
    <col min="2827" max="2827" width="42.42578125" style="3" customWidth="1"/>
    <col min="2828" max="2832" width="21.5703125" style="3" customWidth="1"/>
    <col min="2833" max="2834" width="15.7109375" style="3" customWidth="1"/>
    <col min="2835" max="2835" width="42.5703125" style="3" customWidth="1"/>
    <col min="2836" max="2840" width="21.5703125" style="3" customWidth="1"/>
    <col min="2841" max="2841" width="21" style="3" bestFit="1" customWidth="1"/>
    <col min="2842" max="3082" width="0" style="3" hidden="1"/>
    <col min="3083" max="3083" width="42.42578125" style="3" customWidth="1"/>
    <col min="3084" max="3088" width="21.5703125" style="3" customWidth="1"/>
    <col min="3089" max="3090" width="15.7109375" style="3" customWidth="1"/>
    <col min="3091" max="3091" width="42.5703125" style="3" customWidth="1"/>
    <col min="3092" max="3096" width="21.5703125" style="3" customWidth="1"/>
    <col min="3097" max="3097" width="21" style="3" bestFit="1" customWidth="1"/>
    <col min="3098" max="3338" width="0" style="3" hidden="1"/>
    <col min="3339" max="3339" width="42.42578125" style="3" customWidth="1"/>
    <col min="3340" max="3344" width="21.5703125" style="3" customWidth="1"/>
    <col min="3345" max="3346" width="15.7109375" style="3" customWidth="1"/>
    <col min="3347" max="3347" width="42.5703125" style="3" customWidth="1"/>
    <col min="3348" max="3352" width="21.5703125" style="3" customWidth="1"/>
    <col min="3353" max="3353" width="21" style="3" bestFit="1" customWidth="1"/>
    <col min="3354" max="3594" width="0" style="3" hidden="1"/>
    <col min="3595" max="3595" width="42.42578125" style="3" customWidth="1"/>
    <col min="3596" max="3600" width="21.5703125" style="3" customWidth="1"/>
    <col min="3601" max="3602" width="15.7109375" style="3" customWidth="1"/>
    <col min="3603" max="3603" width="42.5703125" style="3" customWidth="1"/>
    <col min="3604" max="3608" width="21.5703125" style="3" customWidth="1"/>
    <col min="3609" max="3609" width="21" style="3" bestFit="1" customWidth="1"/>
    <col min="3610" max="3850" width="0" style="3" hidden="1"/>
    <col min="3851" max="3851" width="42.42578125" style="3" customWidth="1"/>
    <col min="3852" max="3856" width="21.5703125" style="3" customWidth="1"/>
    <col min="3857" max="3858" width="15.7109375" style="3" customWidth="1"/>
    <col min="3859" max="3859" width="42.5703125" style="3" customWidth="1"/>
    <col min="3860" max="3864" width="21.5703125" style="3" customWidth="1"/>
    <col min="3865" max="3865" width="21" style="3" bestFit="1" customWidth="1"/>
    <col min="3866" max="4106" width="0" style="3" hidden="1"/>
    <col min="4107" max="4107" width="42.42578125" style="3" customWidth="1"/>
    <col min="4108" max="4112" width="21.5703125" style="3" customWidth="1"/>
    <col min="4113" max="4114" width="15.7109375" style="3" customWidth="1"/>
    <col min="4115" max="4115" width="42.5703125" style="3" customWidth="1"/>
    <col min="4116" max="4120" width="21.5703125" style="3" customWidth="1"/>
    <col min="4121" max="4121" width="21" style="3" bestFit="1" customWidth="1"/>
    <col min="4122" max="4362" width="0" style="3" hidden="1"/>
    <col min="4363" max="4363" width="42.42578125" style="3" customWidth="1"/>
    <col min="4364" max="4368" width="21.5703125" style="3" customWidth="1"/>
    <col min="4369" max="4370" width="15.7109375" style="3" customWidth="1"/>
    <col min="4371" max="4371" width="42.5703125" style="3" customWidth="1"/>
    <col min="4372" max="4376" width="21.5703125" style="3" customWidth="1"/>
    <col min="4377" max="4377" width="21" style="3" bestFit="1" customWidth="1"/>
    <col min="4378" max="4618" width="0" style="3" hidden="1"/>
    <col min="4619" max="4619" width="42.42578125" style="3" customWidth="1"/>
    <col min="4620" max="4624" width="21.5703125" style="3" customWidth="1"/>
    <col min="4625" max="4626" width="15.7109375" style="3" customWidth="1"/>
    <col min="4627" max="4627" width="42.5703125" style="3" customWidth="1"/>
    <col min="4628" max="4632" width="21.5703125" style="3" customWidth="1"/>
    <col min="4633" max="4633" width="21" style="3" bestFit="1" customWidth="1"/>
    <col min="4634" max="4874" width="0" style="3" hidden="1"/>
    <col min="4875" max="4875" width="42.42578125" style="3" customWidth="1"/>
    <col min="4876" max="4880" width="21.5703125" style="3" customWidth="1"/>
    <col min="4881" max="4882" width="15.7109375" style="3" customWidth="1"/>
    <col min="4883" max="4883" width="42.5703125" style="3" customWidth="1"/>
    <col min="4884" max="4888" width="21.5703125" style="3" customWidth="1"/>
    <col min="4889" max="4889" width="21" style="3" bestFit="1" customWidth="1"/>
    <col min="4890" max="5130" width="0" style="3" hidden="1"/>
    <col min="5131" max="5131" width="42.42578125" style="3" customWidth="1"/>
    <col min="5132" max="5136" width="21.5703125" style="3" customWidth="1"/>
    <col min="5137" max="5138" width="15.7109375" style="3" customWidth="1"/>
    <col min="5139" max="5139" width="42.5703125" style="3" customWidth="1"/>
    <col min="5140" max="5144" width="21.5703125" style="3" customWidth="1"/>
    <col min="5145" max="5145" width="21" style="3" bestFit="1" customWidth="1"/>
    <col min="5146" max="5386" width="0" style="3" hidden="1"/>
    <col min="5387" max="5387" width="42.42578125" style="3" customWidth="1"/>
    <col min="5388" max="5392" width="21.5703125" style="3" customWidth="1"/>
    <col min="5393" max="5394" width="15.7109375" style="3" customWidth="1"/>
    <col min="5395" max="5395" width="42.5703125" style="3" customWidth="1"/>
    <col min="5396" max="5400" width="21.5703125" style="3" customWidth="1"/>
    <col min="5401" max="5401" width="21" style="3" bestFit="1" customWidth="1"/>
    <col min="5402" max="5642" width="0" style="3" hidden="1"/>
    <col min="5643" max="5643" width="42.42578125" style="3" customWidth="1"/>
    <col min="5644" max="5648" width="21.5703125" style="3" customWidth="1"/>
    <col min="5649" max="5650" width="15.7109375" style="3" customWidth="1"/>
    <col min="5651" max="5651" width="42.5703125" style="3" customWidth="1"/>
    <col min="5652" max="5656" width="21.5703125" style="3" customWidth="1"/>
    <col min="5657" max="5657" width="21" style="3" bestFit="1" customWidth="1"/>
    <col min="5658" max="5898" width="0" style="3" hidden="1"/>
    <col min="5899" max="5899" width="42.42578125" style="3" customWidth="1"/>
    <col min="5900" max="5904" width="21.5703125" style="3" customWidth="1"/>
    <col min="5905" max="5906" width="15.7109375" style="3" customWidth="1"/>
    <col min="5907" max="5907" width="42.5703125" style="3" customWidth="1"/>
    <col min="5908" max="5912" width="21.5703125" style="3" customWidth="1"/>
    <col min="5913" max="5913" width="21" style="3" bestFit="1" customWidth="1"/>
    <col min="5914" max="6154" width="0" style="3" hidden="1"/>
    <col min="6155" max="6155" width="42.42578125" style="3" customWidth="1"/>
    <col min="6156" max="6160" width="21.5703125" style="3" customWidth="1"/>
    <col min="6161" max="6162" width="15.7109375" style="3" customWidth="1"/>
    <col min="6163" max="6163" width="42.5703125" style="3" customWidth="1"/>
    <col min="6164" max="6168" width="21.5703125" style="3" customWidth="1"/>
    <col min="6169" max="6169" width="21" style="3" bestFit="1" customWidth="1"/>
    <col min="6170" max="6410" width="0" style="3" hidden="1"/>
    <col min="6411" max="6411" width="42.42578125" style="3" customWidth="1"/>
    <col min="6412" max="6416" width="21.5703125" style="3" customWidth="1"/>
    <col min="6417" max="6418" width="15.7109375" style="3" customWidth="1"/>
    <col min="6419" max="6419" width="42.5703125" style="3" customWidth="1"/>
    <col min="6420" max="6424" width="21.5703125" style="3" customWidth="1"/>
    <col min="6425" max="6425" width="21" style="3" bestFit="1" customWidth="1"/>
    <col min="6426" max="6666" width="0" style="3" hidden="1"/>
    <col min="6667" max="6667" width="42.42578125" style="3" customWidth="1"/>
    <col min="6668" max="6672" width="21.5703125" style="3" customWidth="1"/>
    <col min="6673" max="6674" width="15.7109375" style="3" customWidth="1"/>
    <col min="6675" max="6675" width="42.5703125" style="3" customWidth="1"/>
    <col min="6676" max="6680" width="21.5703125" style="3" customWidth="1"/>
    <col min="6681" max="6681" width="21" style="3" bestFit="1" customWidth="1"/>
    <col min="6682" max="6922" width="0" style="3" hidden="1"/>
    <col min="6923" max="6923" width="42.42578125" style="3" customWidth="1"/>
    <col min="6924" max="6928" width="21.5703125" style="3" customWidth="1"/>
    <col min="6929" max="6930" width="15.7109375" style="3" customWidth="1"/>
    <col min="6931" max="6931" width="42.5703125" style="3" customWidth="1"/>
    <col min="6932" max="6936" width="21.5703125" style="3" customWidth="1"/>
    <col min="6937" max="6937" width="21" style="3" bestFit="1" customWidth="1"/>
    <col min="6938" max="7178" width="0" style="3" hidden="1"/>
    <col min="7179" max="7179" width="42.42578125" style="3" customWidth="1"/>
    <col min="7180" max="7184" width="21.5703125" style="3" customWidth="1"/>
    <col min="7185" max="7186" width="15.7109375" style="3" customWidth="1"/>
    <col min="7187" max="7187" width="42.5703125" style="3" customWidth="1"/>
    <col min="7188" max="7192" width="21.5703125" style="3" customWidth="1"/>
    <col min="7193" max="7193" width="21" style="3" bestFit="1" customWidth="1"/>
    <col min="7194" max="7434" width="0" style="3" hidden="1"/>
    <col min="7435" max="7435" width="42.42578125" style="3" customWidth="1"/>
    <col min="7436" max="7440" width="21.5703125" style="3" customWidth="1"/>
    <col min="7441" max="7442" width="15.7109375" style="3" customWidth="1"/>
    <col min="7443" max="7443" width="42.5703125" style="3" customWidth="1"/>
    <col min="7444" max="7448" width="21.5703125" style="3" customWidth="1"/>
    <col min="7449" max="7449" width="21" style="3" bestFit="1" customWidth="1"/>
    <col min="7450" max="7690" width="0" style="3" hidden="1"/>
    <col min="7691" max="7691" width="42.42578125" style="3" customWidth="1"/>
    <col min="7692" max="7696" width="21.5703125" style="3" customWidth="1"/>
    <col min="7697" max="7698" width="15.7109375" style="3" customWidth="1"/>
    <col min="7699" max="7699" width="42.5703125" style="3" customWidth="1"/>
    <col min="7700" max="7704" width="21.5703125" style="3" customWidth="1"/>
    <col min="7705" max="7705" width="21" style="3" bestFit="1" customWidth="1"/>
    <col min="7706" max="7946" width="0" style="3" hidden="1"/>
    <col min="7947" max="7947" width="42.42578125" style="3" customWidth="1"/>
    <col min="7948" max="7952" width="21.5703125" style="3" customWidth="1"/>
    <col min="7953" max="7954" width="15.7109375" style="3" customWidth="1"/>
    <col min="7955" max="7955" width="42.5703125" style="3" customWidth="1"/>
    <col min="7956" max="7960" width="21.5703125" style="3" customWidth="1"/>
    <col min="7961" max="7961" width="21" style="3" bestFit="1" customWidth="1"/>
    <col min="7962" max="8202" width="0" style="3" hidden="1"/>
    <col min="8203" max="8203" width="42.42578125" style="3" customWidth="1"/>
    <col min="8204" max="8208" width="21.5703125" style="3" customWidth="1"/>
    <col min="8209" max="8210" width="15.7109375" style="3" customWidth="1"/>
    <col min="8211" max="8211" width="42.5703125" style="3" customWidth="1"/>
    <col min="8212" max="8216" width="21.5703125" style="3" customWidth="1"/>
    <col min="8217" max="8217" width="21" style="3" bestFit="1" customWidth="1"/>
    <col min="8218" max="8458" width="0" style="3" hidden="1"/>
    <col min="8459" max="8459" width="42.42578125" style="3" customWidth="1"/>
    <col min="8460" max="8464" width="21.5703125" style="3" customWidth="1"/>
    <col min="8465" max="8466" width="15.7109375" style="3" customWidth="1"/>
    <col min="8467" max="8467" width="42.5703125" style="3" customWidth="1"/>
    <col min="8468" max="8472" width="21.5703125" style="3" customWidth="1"/>
    <col min="8473" max="8473" width="21" style="3" bestFit="1" customWidth="1"/>
    <col min="8474" max="8714" width="0" style="3" hidden="1"/>
    <col min="8715" max="8715" width="42.42578125" style="3" customWidth="1"/>
    <col min="8716" max="8720" width="21.5703125" style="3" customWidth="1"/>
    <col min="8721" max="8722" width="15.7109375" style="3" customWidth="1"/>
    <col min="8723" max="8723" width="42.5703125" style="3" customWidth="1"/>
    <col min="8724" max="8728" width="21.5703125" style="3" customWidth="1"/>
    <col min="8729" max="8729" width="21" style="3" bestFit="1" customWidth="1"/>
    <col min="8730" max="8970" width="0" style="3" hidden="1"/>
    <col min="8971" max="8971" width="42.42578125" style="3" customWidth="1"/>
    <col min="8972" max="8976" width="21.5703125" style="3" customWidth="1"/>
    <col min="8977" max="8978" width="15.7109375" style="3" customWidth="1"/>
    <col min="8979" max="8979" width="42.5703125" style="3" customWidth="1"/>
    <col min="8980" max="8984" width="21.5703125" style="3" customWidth="1"/>
    <col min="8985" max="8985" width="21" style="3" bestFit="1" customWidth="1"/>
    <col min="8986" max="9226" width="0" style="3" hidden="1"/>
    <col min="9227" max="9227" width="42.42578125" style="3" customWidth="1"/>
    <col min="9228" max="9232" width="21.5703125" style="3" customWidth="1"/>
    <col min="9233" max="9234" width="15.7109375" style="3" customWidth="1"/>
    <col min="9235" max="9235" width="42.5703125" style="3" customWidth="1"/>
    <col min="9236" max="9240" width="21.5703125" style="3" customWidth="1"/>
    <col min="9241" max="9241" width="21" style="3" bestFit="1" customWidth="1"/>
    <col min="9242" max="9482" width="0" style="3" hidden="1"/>
    <col min="9483" max="9483" width="42.42578125" style="3" customWidth="1"/>
    <col min="9484" max="9488" width="21.5703125" style="3" customWidth="1"/>
    <col min="9489" max="9490" width="15.7109375" style="3" customWidth="1"/>
    <col min="9491" max="9491" width="42.5703125" style="3" customWidth="1"/>
    <col min="9492" max="9496" width="21.5703125" style="3" customWidth="1"/>
    <col min="9497" max="9497" width="21" style="3" bestFit="1" customWidth="1"/>
    <col min="9498" max="9738" width="0" style="3" hidden="1"/>
    <col min="9739" max="9739" width="42.42578125" style="3" customWidth="1"/>
    <col min="9740" max="9744" width="21.5703125" style="3" customWidth="1"/>
    <col min="9745" max="9746" width="15.7109375" style="3" customWidth="1"/>
    <col min="9747" max="9747" width="42.5703125" style="3" customWidth="1"/>
    <col min="9748" max="9752" width="21.5703125" style="3" customWidth="1"/>
    <col min="9753" max="9753" width="21" style="3" bestFit="1" customWidth="1"/>
    <col min="9754" max="9994" width="0" style="3" hidden="1"/>
    <col min="9995" max="9995" width="42.42578125" style="3" customWidth="1"/>
    <col min="9996" max="10000" width="21.5703125" style="3" customWidth="1"/>
    <col min="10001" max="10002" width="15.7109375" style="3" customWidth="1"/>
    <col min="10003" max="10003" width="42.5703125" style="3" customWidth="1"/>
    <col min="10004" max="10008" width="21.5703125" style="3" customWidth="1"/>
    <col min="10009" max="10009" width="21" style="3" bestFit="1" customWidth="1"/>
    <col min="10010" max="10250" width="0" style="3" hidden="1"/>
    <col min="10251" max="10251" width="42.42578125" style="3" customWidth="1"/>
    <col min="10252" max="10256" width="21.5703125" style="3" customWidth="1"/>
    <col min="10257" max="10258" width="15.7109375" style="3" customWidth="1"/>
    <col min="10259" max="10259" width="42.5703125" style="3" customWidth="1"/>
    <col min="10260" max="10264" width="21.5703125" style="3" customWidth="1"/>
    <col min="10265" max="10265" width="21" style="3" bestFit="1" customWidth="1"/>
    <col min="10266" max="10506" width="0" style="3" hidden="1"/>
    <col min="10507" max="10507" width="42.42578125" style="3" customWidth="1"/>
    <col min="10508" max="10512" width="21.5703125" style="3" customWidth="1"/>
    <col min="10513" max="10514" width="15.7109375" style="3" customWidth="1"/>
    <col min="10515" max="10515" width="42.5703125" style="3" customWidth="1"/>
    <col min="10516" max="10520" width="21.5703125" style="3" customWidth="1"/>
    <col min="10521" max="10521" width="21" style="3" bestFit="1" customWidth="1"/>
    <col min="10522" max="10762" width="0" style="3" hidden="1"/>
    <col min="10763" max="10763" width="42.42578125" style="3" customWidth="1"/>
    <col min="10764" max="10768" width="21.5703125" style="3" customWidth="1"/>
    <col min="10769" max="10770" width="15.7109375" style="3" customWidth="1"/>
    <col min="10771" max="10771" width="42.5703125" style="3" customWidth="1"/>
    <col min="10772" max="10776" width="21.5703125" style="3" customWidth="1"/>
    <col min="10777" max="10777" width="21" style="3" bestFit="1" customWidth="1"/>
    <col min="10778" max="11018" width="0" style="3" hidden="1"/>
    <col min="11019" max="11019" width="42.42578125" style="3" customWidth="1"/>
    <col min="11020" max="11024" width="21.5703125" style="3" customWidth="1"/>
    <col min="11025" max="11026" width="15.7109375" style="3" customWidth="1"/>
    <col min="11027" max="11027" width="42.5703125" style="3" customWidth="1"/>
    <col min="11028" max="11032" width="21.5703125" style="3" customWidth="1"/>
    <col min="11033" max="11033" width="21" style="3" bestFit="1" customWidth="1"/>
    <col min="11034" max="11274" width="0" style="3" hidden="1"/>
    <col min="11275" max="11275" width="42.42578125" style="3" customWidth="1"/>
    <col min="11276" max="11280" width="21.5703125" style="3" customWidth="1"/>
    <col min="11281" max="11282" width="15.7109375" style="3" customWidth="1"/>
    <col min="11283" max="11283" width="42.5703125" style="3" customWidth="1"/>
    <col min="11284" max="11288" width="21.5703125" style="3" customWidth="1"/>
    <col min="11289" max="11289" width="21" style="3" bestFit="1" customWidth="1"/>
    <col min="11290" max="11530" width="0" style="3" hidden="1"/>
    <col min="11531" max="11531" width="42.42578125" style="3" customWidth="1"/>
    <col min="11532" max="11536" width="21.5703125" style="3" customWidth="1"/>
    <col min="11537" max="11538" width="15.7109375" style="3" customWidth="1"/>
    <col min="11539" max="11539" width="42.5703125" style="3" customWidth="1"/>
    <col min="11540" max="11544" width="21.5703125" style="3" customWidth="1"/>
    <col min="11545" max="11545" width="21" style="3" bestFit="1" customWidth="1"/>
    <col min="11546" max="11786" width="0" style="3" hidden="1"/>
    <col min="11787" max="11787" width="42.42578125" style="3" customWidth="1"/>
    <col min="11788" max="11792" width="21.5703125" style="3" customWidth="1"/>
    <col min="11793" max="11794" width="15.7109375" style="3" customWidth="1"/>
    <col min="11795" max="11795" width="42.5703125" style="3" customWidth="1"/>
    <col min="11796" max="11800" width="21.5703125" style="3" customWidth="1"/>
    <col min="11801" max="11801" width="21" style="3" bestFit="1" customWidth="1"/>
    <col min="11802" max="12042" width="0" style="3" hidden="1"/>
    <col min="12043" max="12043" width="42.42578125" style="3" customWidth="1"/>
    <col min="12044" max="12048" width="21.5703125" style="3" customWidth="1"/>
    <col min="12049" max="12050" width="15.7109375" style="3" customWidth="1"/>
    <col min="12051" max="12051" width="42.5703125" style="3" customWidth="1"/>
    <col min="12052" max="12056" width="21.5703125" style="3" customWidth="1"/>
    <col min="12057" max="12057" width="21" style="3" bestFit="1" customWidth="1"/>
    <col min="12058" max="12298" width="0" style="3" hidden="1"/>
    <col min="12299" max="12299" width="42.42578125" style="3" customWidth="1"/>
    <col min="12300" max="12304" width="21.5703125" style="3" customWidth="1"/>
    <col min="12305" max="12306" width="15.7109375" style="3" customWidth="1"/>
    <col min="12307" max="12307" width="42.5703125" style="3" customWidth="1"/>
    <col min="12308" max="12312" width="21.5703125" style="3" customWidth="1"/>
    <col min="12313" max="12313" width="21" style="3" bestFit="1" customWidth="1"/>
    <col min="12314" max="12554" width="0" style="3" hidden="1"/>
    <col min="12555" max="12555" width="42.42578125" style="3" customWidth="1"/>
    <col min="12556" max="12560" width="21.5703125" style="3" customWidth="1"/>
    <col min="12561" max="12562" width="15.7109375" style="3" customWidth="1"/>
    <col min="12563" max="12563" width="42.5703125" style="3" customWidth="1"/>
    <col min="12564" max="12568" width="21.5703125" style="3" customWidth="1"/>
    <col min="12569" max="12569" width="21" style="3" bestFit="1" customWidth="1"/>
    <col min="12570" max="12810" width="0" style="3" hidden="1"/>
    <col min="12811" max="12811" width="42.42578125" style="3" customWidth="1"/>
    <col min="12812" max="12816" width="21.5703125" style="3" customWidth="1"/>
    <col min="12817" max="12818" width="15.7109375" style="3" customWidth="1"/>
    <col min="12819" max="12819" width="42.5703125" style="3" customWidth="1"/>
    <col min="12820" max="12824" width="21.5703125" style="3" customWidth="1"/>
    <col min="12825" max="12825" width="21" style="3" bestFit="1" customWidth="1"/>
    <col min="12826" max="13066" width="0" style="3" hidden="1"/>
    <col min="13067" max="13067" width="42.42578125" style="3" customWidth="1"/>
    <col min="13068" max="13072" width="21.5703125" style="3" customWidth="1"/>
    <col min="13073" max="13074" width="15.7109375" style="3" customWidth="1"/>
    <col min="13075" max="13075" width="42.5703125" style="3" customWidth="1"/>
    <col min="13076" max="13080" width="21.5703125" style="3" customWidth="1"/>
    <col min="13081" max="13081" width="21" style="3" bestFit="1" customWidth="1"/>
    <col min="13082" max="13322" width="0" style="3" hidden="1"/>
    <col min="13323" max="13323" width="42.42578125" style="3" customWidth="1"/>
    <col min="13324" max="13328" width="21.5703125" style="3" customWidth="1"/>
    <col min="13329" max="13330" width="15.7109375" style="3" customWidth="1"/>
    <col min="13331" max="13331" width="42.5703125" style="3" customWidth="1"/>
    <col min="13332" max="13336" width="21.5703125" style="3" customWidth="1"/>
    <col min="13337" max="13337" width="21" style="3" bestFit="1" customWidth="1"/>
    <col min="13338" max="13578" width="0" style="3" hidden="1"/>
    <col min="13579" max="13579" width="42.42578125" style="3" customWidth="1"/>
    <col min="13580" max="13584" width="21.5703125" style="3" customWidth="1"/>
    <col min="13585" max="13586" width="15.7109375" style="3" customWidth="1"/>
    <col min="13587" max="13587" width="42.5703125" style="3" customWidth="1"/>
    <col min="13588" max="13592" width="21.5703125" style="3" customWidth="1"/>
    <col min="13593" max="13593" width="21" style="3" bestFit="1" customWidth="1"/>
    <col min="13594" max="13834" width="0" style="3" hidden="1"/>
    <col min="13835" max="13835" width="42.42578125" style="3" customWidth="1"/>
    <col min="13836" max="13840" width="21.5703125" style="3" customWidth="1"/>
    <col min="13841" max="13842" width="15.7109375" style="3" customWidth="1"/>
    <col min="13843" max="13843" width="42.5703125" style="3" customWidth="1"/>
    <col min="13844" max="13848" width="21.5703125" style="3" customWidth="1"/>
    <col min="13849" max="13849" width="21" style="3" bestFit="1" customWidth="1"/>
    <col min="13850" max="14090" width="0" style="3" hidden="1"/>
    <col min="14091" max="14091" width="42.42578125" style="3" customWidth="1"/>
    <col min="14092" max="14096" width="21.5703125" style="3" customWidth="1"/>
    <col min="14097" max="14098" width="15.7109375" style="3" customWidth="1"/>
    <col min="14099" max="14099" width="42.5703125" style="3" customWidth="1"/>
    <col min="14100" max="14104" width="21.5703125" style="3" customWidth="1"/>
    <col min="14105" max="14105" width="21" style="3" bestFit="1" customWidth="1"/>
    <col min="14106" max="14346" width="0" style="3" hidden="1"/>
    <col min="14347" max="14347" width="42.42578125" style="3" customWidth="1"/>
    <col min="14348" max="14352" width="21.5703125" style="3" customWidth="1"/>
    <col min="14353" max="14354" width="15.7109375" style="3" customWidth="1"/>
    <col min="14355" max="14355" width="42.5703125" style="3" customWidth="1"/>
    <col min="14356" max="14360" width="21.5703125" style="3" customWidth="1"/>
    <col min="14361" max="14361" width="21" style="3" bestFit="1" customWidth="1"/>
    <col min="14362" max="14602" width="0" style="3" hidden="1"/>
    <col min="14603" max="14603" width="42.42578125" style="3" customWidth="1"/>
    <col min="14604" max="14608" width="21.5703125" style="3" customWidth="1"/>
    <col min="14609" max="14610" width="15.7109375" style="3" customWidth="1"/>
    <col min="14611" max="14611" width="42.5703125" style="3" customWidth="1"/>
    <col min="14612" max="14616" width="21.5703125" style="3" customWidth="1"/>
    <col min="14617" max="14617" width="21" style="3" bestFit="1" customWidth="1"/>
    <col min="14618" max="14858" width="0" style="3" hidden="1"/>
    <col min="14859" max="14859" width="42.42578125" style="3" customWidth="1"/>
    <col min="14860" max="14864" width="21.5703125" style="3" customWidth="1"/>
    <col min="14865" max="14866" width="15.7109375" style="3" customWidth="1"/>
    <col min="14867" max="14867" width="42.5703125" style="3" customWidth="1"/>
    <col min="14868" max="14872" width="21.5703125" style="3" customWidth="1"/>
    <col min="14873" max="14873" width="21" style="3" bestFit="1" customWidth="1"/>
    <col min="14874" max="15114" width="0" style="3" hidden="1"/>
    <col min="15115" max="15115" width="42.42578125" style="3" customWidth="1"/>
    <col min="15116" max="15120" width="21.5703125" style="3" customWidth="1"/>
    <col min="15121" max="15122" width="15.7109375" style="3" customWidth="1"/>
    <col min="15123" max="15123" width="42.5703125" style="3" customWidth="1"/>
    <col min="15124" max="15128" width="21.5703125" style="3" customWidth="1"/>
    <col min="15129" max="15129" width="21" style="3" bestFit="1" customWidth="1"/>
    <col min="15130" max="15370" width="0" style="3" hidden="1"/>
    <col min="15371" max="15371" width="42.42578125" style="3" customWidth="1"/>
    <col min="15372" max="15376" width="21.5703125" style="3" customWidth="1"/>
    <col min="15377" max="15378" width="15.7109375" style="3" customWidth="1"/>
    <col min="15379" max="15379" width="42.5703125" style="3" customWidth="1"/>
    <col min="15380" max="15384" width="21.5703125" style="3" customWidth="1"/>
    <col min="15385" max="15385" width="21" style="3" bestFit="1" customWidth="1"/>
    <col min="15386" max="15626" width="0" style="3" hidden="1"/>
    <col min="15627" max="15627" width="42.42578125" style="3" customWidth="1"/>
    <col min="15628" max="15632" width="21.5703125" style="3" customWidth="1"/>
    <col min="15633" max="15634" width="15.7109375" style="3" customWidth="1"/>
    <col min="15635" max="15635" width="42.5703125" style="3" customWidth="1"/>
    <col min="15636" max="15640" width="21.5703125" style="3" customWidth="1"/>
    <col min="15641" max="15641" width="21" style="3" bestFit="1" customWidth="1"/>
    <col min="15642" max="15882" width="0" style="3" hidden="1"/>
    <col min="15883" max="15883" width="42.42578125" style="3" customWidth="1"/>
    <col min="15884" max="15888" width="21.5703125" style="3" customWidth="1"/>
    <col min="15889" max="15890" width="15.7109375" style="3" customWidth="1"/>
    <col min="15891" max="15891" width="42.5703125" style="3" customWidth="1"/>
    <col min="15892" max="15896" width="21.5703125" style="3" customWidth="1"/>
    <col min="15897" max="15897" width="21" style="3" bestFit="1" customWidth="1"/>
    <col min="15898" max="16138" width="0" style="3" hidden="1"/>
    <col min="16139" max="16139" width="42.42578125" style="3" customWidth="1"/>
    <col min="16140" max="16144" width="21.5703125" style="3" customWidth="1"/>
    <col min="16145" max="16146" width="15.7109375" style="3" customWidth="1"/>
    <col min="16147" max="16147" width="42.5703125" style="3" customWidth="1"/>
    <col min="16148" max="16152" width="21.5703125" style="3" customWidth="1"/>
    <col min="16153" max="16153" width="21" style="3" bestFit="1" customWidth="1"/>
    <col min="16154" max="16384" width="0" style="3" hidden="1"/>
  </cols>
  <sheetData>
    <row r="2" spans="1:24" x14ac:dyDescent="0.25">
      <c r="A2" s="25"/>
      <c r="B2" s="5" t="s">
        <v>642</v>
      </c>
      <c r="C2" s="13"/>
      <c r="D2" s="13"/>
      <c r="E2" s="13"/>
      <c r="F2" s="14"/>
      <c r="G2" s="78"/>
      <c r="H2" s="37"/>
      <c r="I2" s="37"/>
      <c r="J2" s="37"/>
      <c r="K2" s="37"/>
      <c r="L2" s="37"/>
      <c r="M2" s="37"/>
      <c r="N2" s="37"/>
      <c r="O2" s="37"/>
      <c r="P2" s="37"/>
      <c r="Q2" s="37"/>
      <c r="S2" s="25"/>
      <c r="T2" s="66" t="s">
        <v>698</v>
      </c>
      <c r="U2" s="67"/>
      <c r="V2" s="13"/>
      <c r="W2" s="13"/>
      <c r="X2" s="14"/>
    </row>
    <row r="3" spans="1:24" x14ac:dyDescent="0.25">
      <c r="A3" s="54" t="s">
        <v>592</v>
      </c>
      <c r="B3" s="54" t="s">
        <v>639</v>
      </c>
      <c r="C3" s="54" t="s">
        <v>640</v>
      </c>
      <c r="D3" s="54" t="s">
        <v>641</v>
      </c>
      <c r="E3" s="54" t="s">
        <v>644</v>
      </c>
      <c r="F3" s="54" t="s">
        <v>594</v>
      </c>
      <c r="G3" s="79"/>
      <c r="H3" s="32"/>
      <c r="I3" s="32"/>
      <c r="J3" s="32"/>
      <c r="K3" s="32"/>
      <c r="L3" s="32"/>
      <c r="M3" s="32"/>
      <c r="N3" s="32"/>
      <c r="O3" s="32"/>
      <c r="P3" s="32"/>
      <c r="Q3" s="32"/>
      <c r="S3" s="54" t="s">
        <v>592</v>
      </c>
      <c r="T3" s="54" t="s">
        <v>680</v>
      </c>
      <c r="U3" s="54" t="s">
        <v>640</v>
      </c>
      <c r="V3" s="54" t="s">
        <v>681</v>
      </c>
      <c r="W3" s="54" t="s">
        <v>644</v>
      </c>
      <c r="X3" s="54" t="s">
        <v>594</v>
      </c>
    </row>
    <row r="4" spans="1:24" x14ac:dyDescent="0.25">
      <c r="A4" s="69" t="s">
        <v>395</v>
      </c>
      <c r="B4" s="50">
        <v>3497957</v>
      </c>
      <c r="C4" s="51">
        <v>0.17991060935310077</v>
      </c>
      <c r="D4" s="50">
        <v>4293268</v>
      </c>
      <c r="E4" s="51">
        <v>0.22619787427312851</v>
      </c>
      <c r="F4" s="70">
        <v>122.7364430151657</v>
      </c>
      <c r="G4" s="61"/>
      <c r="H4" s="63"/>
      <c r="I4" s="63"/>
      <c r="J4" s="63"/>
      <c r="K4" s="63"/>
      <c r="L4" s="63"/>
      <c r="M4" s="63"/>
      <c r="N4" s="63"/>
      <c r="O4" s="63"/>
      <c r="P4" s="63"/>
      <c r="Q4" s="63"/>
      <c r="S4" s="69" t="s">
        <v>340</v>
      </c>
      <c r="T4" s="52">
        <v>291686</v>
      </c>
      <c r="U4" s="51">
        <v>0.1959633772083049</v>
      </c>
      <c r="V4" s="52">
        <v>305287</v>
      </c>
      <c r="W4" s="51">
        <v>0.21576699847055464</v>
      </c>
      <c r="X4" s="52">
        <v>104.66289091694495</v>
      </c>
    </row>
    <row r="5" spans="1:24" x14ac:dyDescent="0.25">
      <c r="A5" s="69" t="s">
        <v>340</v>
      </c>
      <c r="B5" s="50">
        <v>3941682</v>
      </c>
      <c r="C5" s="51">
        <v>0.20273274099600108</v>
      </c>
      <c r="D5" s="50">
        <v>3965459</v>
      </c>
      <c r="E5" s="51">
        <v>0.20892671883452091</v>
      </c>
      <c r="F5" s="70">
        <v>100.60321964075234</v>
      </c>
      <c r="G5" s="61"/>
      <c r="H5" s="63"/>
      <c r="I5" s="63"/>
      <c r="J5" s="63"/>
      <c r="K5" s="63"/>
      <c r="L5" s="63"/>
      <c r="M5" s="63"/>
      <c r="N5" s="63"/>
      <c r="O5" s="63"/>
      <c r="P5" s="63"/>
      <c r="Q5" s="63"/>
      <c r="S5" s="69" t="s">
        <v>396</v>
      </c>
      <c r="T5" s="52">
        <v>437949</v>
      </c>
      <c r="U5" s="51">
        <v>0.2942272343718928</v>
      </c>
      <c r="V5" s="52">
        <v>272406</v>
      </c>
      <c r="W5" s="51">
        <v>0.19252776890391635</v>
      </c>
      <c r="X5" s="52">
        <v>62.200393196468085</v>
      </c>
    </row>
    <row r="6" spans="1:24" x14ac:dyDescent="0.25">
      <c r="A6" s="69" t="s">
        <v>396</v>
      </c>
      <c r="B6" s="50">
        <v>5757541</v>
      </c>
      <c r="C6" s="51">
        <v>0.29612791400393462</v>
      </c>
      <c r="D6" s="50">
        <v>3751718</v>
      </c>
      <c r="E6" s="51">
        <v>0.19766542327947687</v>
      </c>
      <c r="F6" s="70">
        <v>65.161811266302749</v>
      </c>
      <c r="G6" s="61"/>
      <c r="H6" s="63"/>
      <c r="I6" s="63"/>
      <c r="J6" s="63"/>
      <c r="K6" s="63"/>
      <c r="L6" s="63"/>
      <c r="M6" s="63"/>
      <c r="N6" s="63"/>
      <c r="O6" s="63"/>
      <c r="P6" s="63"/>
      <c r="Q6" s="63"/>
      <c r="S6" s="69" t="s">
        <v>397</v>
      </c>
      <c r="T6" s="52">
        <v>221607</v>
      </c>
      <c r="U6" s="51">
        <v>0.14888220940669358</v>
      </c>
      <c r="V6" s="52">
        <v>197017</v>
      </c>
      <c r="W6" s="51">
        <v>0.13924525688179734</v>
      </c>
      <c r="X6" s="52">
        <v>88.903780115249063</v>
      </c>
    </row>
    <row r="7" spans="1:24" x14ac:dyDescent="0.25">
      <c r="A7" s="69" t="s">
        <v>397</v>
      </c>
      <c r="B7" s="50">
        <v>3745959</v>
      </c>
      <c r="C7" s="51">
        <v>0.19266610947525428</v>
      </c>
      <c r="D7" s="50">
        <v>2872752</v>
      </c>
      <c r="E7" s="51">
        <v>0.15135565627719455</v>
      </c>
      <c r="F7" s="70">
        <v>76.689360454826115</v>
      </c>
      <c r="G7" s="61"/>
      <c r="H7" s="63"/>
      <c r="I7" s="63"/>
      <c r="J7" s="63"/>
      <c r="K7" s="63"/>
      <c r="L7" s="63"/>
      <c r="M7" s="63"/>
      <c r="N7" s="63"/>
      <c r="O7" s="63"/>
      <c r="P7" s="63"/>
      <c r="Q7" s="63"/>
      <c r="S7" s="69" t="s">
        <v>395</v>
      </c>
      <c r="T7" s="52">
        <v>133115</v>
      </c>
      <c r="U7" s="51">
        <v>8.9430637593451545E-2</v>
      </c>
      <c r="V7" s="52">
        <v>168662</v>
      </c>
      <c r="W7" s="51">
        <v>0.11920485803863475</v>
      </c>
      <c r="X7" s="52">
        <v>126.70397776358789</v>
      </c>
    </row>
    <row r="8" spans="1:24" x14ac:dyDescent="0.25">
      <c r="A8" s="69" t="s">
        <v>81</v>
      </c>
      <c r="B8" s="50">
        <v>94151</v>
      </c>
      <c r="C8" s="51">
        <v>4.8424734155404969E-3</v>
      </c>
      <c r="D8" s="50">
        <v>1167390</v>
      </c>
      <c r="E8" s="51">
        <v>6.1505859044370739E-2</v>
      </c>
      <c r="F8" s="70">
        <v>1239.9124810145406</v>
      </c>
      <c r="G8" s="61"/>
      <c r="H8" s="63"/>
      <c r="I8" s="63"/>
      <c r="J8" s="63"/>
      <c r="K8" s="63"/>
      <c r="L8" s="63"/>
      <c r="M8" s="63"/>
      <c r="N8" s="63"/>
      <c r="O8" s="63"/>
      <c r="P8" s="63"/>
      <c r="Q8" s="63"/>
      <c r="S8" s="69" t="s">
        <v>342</v>
      </c>
      <c r="T8" s="52">
        <v>157958</v>
      </c>
      <c r="U8" s="51">
        <v>0.10612090788405829</v>
      </c>
      <c r="V8" s="52">
        <v>129193</v>
      </c>
      <c r="W8" s="51">
        <v>9.1309442699513466E-2</v>
      </c>
      <c r="X8" s="52">
        <v>81.789463021815919</v>
      </c>
    </row>
    <row r="9" spans="1:24" x14ac:dyDescent="0.25">
      <c r="A9" s="69" t="s">
        <v>345</v>
      </c>
      <c r="B9" s="50">
        <v>421014</v>
      </c>
      <c r="C9" s="51">
        <v>2.1654035565956461E-2</v>
      </c>
      <c r="D9" s="50">
        <v>449883</v>
      </c>
      <c r="E9" s="51">
        <v>2.3702824578297435E-2</v>
      </c>
      <c r="F9" s="70">
        <v>106.85701663127591</v>
      </c>
      <c r="G9" s="61"/>
      <c r="H9" s="63"/>
      <c r="I9" s="63"/>
      <c r="J9" s="63"/>
      <c r="K9" s="63"/>
      <c r="L9" s="63"/>
      <c r="M9" s="63"/>
      <c r="N9" s="63"/>
      <c r="O9" s="63"/>
      <c r="P9" s="63"/>
      <c r="Q9" s="63"/>
      <c r="S9" s="69" t="s">
        <v>81</v>
      </c>
      <c r="T9" s="52">
        <v>10370</v>
      </c>
      <c r="U9" s="51">
        <v>6.9668760984418921E-3</v>
      </c>
      <c r="V9" s="52">
        <v>81290</v>
      </c>
      <c r="W9" s="51">
        <v>5.7453148367507909E-2</v>
      </c>
      <c r="X9" s="52">
        <v>783.89585342333658</v>
      </c>
    </row>
    <row r="10" spans="1:24" x14ac:dyDescent="0.25">
      <c r="A10" s="69" t="s">
        <v>360</v>
      </c>
      <c r="B10" s="50">
        <v>241630</v>
      </c>
      <c r="C10" s="51">
        <v>1.2427768705558628E-2</v>
      </c>
      <c r="D10" s="50">
        <v>426452</v>
      </c>
      <c r="E10" s="51">
        <v>2.2468323868792769E-2</v>
      </c>
      <c r="F10" s="70">
        <v>176.48967429541034</v>
      </c>
      <c r="G10" s="61"/>
      <c r="H10" s="63"/>
      <c r="I10" s="63"/>
      <c r="J10" s="63"/>
      <c r="K10" s="63"/>
      <c r="L10" s="63"/>
      <c r="M10" s="63"/>
      <c r="N10" s="63"/>
      <c r="O10" s="63"/>
      <c r="P10" s="63"/>
      <c r="Q10" s="63"/>
      <c r="S10" s="69" t="s">
        <v>398</v>
      </c>
      <c r="T10" s="52">
        <v>90877</v>
      </c>
      <c r="U10" s="51">
        <v>6.105388613289333E-2</v>
      </c>
      <c r="V10" s="52">
        <v>67925</v>
      </c>
      <c r="W10" s="51">
        <v>4.8007197722511684E-2</v>
      </c>
      <c r="X10" s="52">
        <v>74.743884591260709</v>
      </c>
    </row>
    <row r="11" spans="1:24" x14ac:dyDescent="0.25">
      <c r="A11" s="69" t="s">
        <v>339</v>
      </c>
      <c r="B11" s="50">
        <v>83081</v>
      </c>
      <c r="C11" s="51">
        <v>4.2731095138290624E-3</v>
      </c>
      <c r="D11" s="50">
        <v>272406</v>
      </c>
      <c r="E11" s="51">
        <v>1.4352157409983687E-2</v>
      </c>
      <c r="F11" s="70">
        <v>327.88002070268772</v>
      </c>
      <c r="G11" s="61"/>
      <c r="H11" s="63"/>
      <c r="I11" s="63"/>
      <c r="J11" s="63"/>
      <c r="K11" s="63"/>
      <c r="L11" s="63"/>
      <c r="M11" s="63"/>
      <c r="N11" s="63"/>
      <c r="O11" s="63"/>
      <c r="P11" s="63"/>
      <c r="Q11" s="63"/>
      <c r="S11" s="69" t="s">
        <v>360</v>
      </c>
      <c r="T11" s="52">
        <v>21511</v>
      </c>
      <c r="U11" s="51">
        <v>1.4451733052418857E-2</v>
      </c>
      <c r="V11" s="52">
        <v>33218</v>
      </c>
      <c r="W11" s="51">
        <v>2.3477410289972661E-2</v>
      </c>
      <c r="X11" s="52">
        <v>154.42331830226397</v>
      </c>
    </row>
    <row r="12" spans="1:24" x14ac:dyDescent="0.25">
      <c r="A12" s="69" t="s">
        <v>342</v>
      </c>
      <c r="B12" s="50">
        <v>368718</v>
      </c>
      <c r="C12" s="51">
        <v>1.8964292602641087E-2</v>
      </c>
      <c r="D12" s="50">
        <v>265982</v>
      </c>
      <c r="E12" s="51">
        <v>1.4013698421555622E-2</v>
      </c>
      <c r="F12" s="70">
        <v>72.136971886373871</v>
      </c>
      <c r="G12" s="61"/>
      <c r="H12" s="63"/>
      <c r="I12" s="63"/>
      <c r="J12" s="63"/>
      <c r="K12" s="63"/>
      <c r="L12" s="63"/>
      <c r="M12" s="63"/>
      <c r="N12" s="63"/>
      <c r="O12" s="63"/>
      <c r="P12" s="63"/>
      <c r="Q12" s="63"/>
      <c r="S12" s="69" t="s">
        <v>345</v>
      </c>
      <c r="T12" s="52">
        <v>27363</v>
      </c>
      <c r="U12" s="51">
        <v>1.8383281647219429E-2</v>
      </c>
      <c r="V12" s="52">
        <v>28901</v>
      </c>
      <c r="W12" s="51">
        <v>2.0426294021027754E-2</v>
      </c>
      <c r="X12" s="52">
        <v>105.62072872126593</v>
      </c>
    </row>
    <row r="13" spans="1:24" x14ac:dyDescent="0.25">
      <c r="A13" s="69" t="s">
        <v>398</v>
      </c>
      <c r="B13" s="50">
        <v>348885</v>
      </c>
      <c r="C13" s="51">
        <v>1.7944220853531524E-2</v>
      </c>
      <c r="D13" s="50">
        <v>261994</v>
      </c>
      <c r="E13" s="51">
        <v>1.3803584093123008E-2</v>
      </c>
      <c r="F13" s="70">
        <v>75.094658698424993</v>
      </c>
      <c r="G13" s="61"/>
      <c r="H13" s="63"/>
      <c r="I13" s="63"/>
      <c r="J13" s="63"/>
      <c r="K13" s="63"/>
      <c r="L13" s="63"/>
      <c r="M13" s="63"/>
      <c r="N13" s="63"/>
      <c r="O13" s="63"/>
      <c r="P13" s="63"/>
      <c r="Q13" s="63"/>
      <c r="S13" s="69" t="s">
        <v>2</v>
      </c>
      <c r="T13" s="52">
        <v>29545</v>
      </c>
      <c r="U13" s="51">
        <v>1.9849214496476923E-2</v>
      </c>
      <c r="V13" s="52">
        <v>22491</v>
      </c>
      <c r="W13" s="51">
        <v>1.5895912903599711E-2</v>
      </c>
      <c r="X13" s="52">
        <v>76.124555762396341</v>
      </c>
    </row>
    <row r="14" spans="1:24" x14ac:dyDescent="0.25">
      <c r="A14" s="69" t="s">
        <v>341</v>
      </c>
      <c r="B14" s="50">
        <v>171345</v>
      </c>
      <c r="C14" s="51">
        <v>8.8127965436988077E-3</v>
      </c>
      <c r="D14" s="50">
        <v>235175</v>
      </c>
      <c r="E14" s="51">
        <v>1.2390581040406282E-2</v>
      </c>
      <c r="F14" s="70">
        <v>137.25232717616504</v>
      </c>
      <c r="G14" s="61"/>
      <c r="H14" s="63"/>
      <c r="I14" s="63"/>
      <c r="J14" s="63"/>
      <c r="K14" s="63"/>
      <c r="L14" s="63"/>
      <c r="M14" s="63"/>
      <c r="N14" s="63"/>
      <c r="O14" s="63"/>
      <c r="P14" s="63"/>
      <c r="Q14" s="63"/>
      <c r="S14" s="69" t="s">
        <v>346</v>
      </c>
      <c r="T14" s="52">
        <v>12597</v>
      </c>
      <c r="U14" s="51">
        <v>8.463041293353183E-3</v>
      </c>
      <c r="V14" s="52">
        <v>21224</v>
      </c>
      <c r="W14" s="51">
        <v>1.5000438195989518E-2</v>
      </c>
      <c r="X14" s="52">
        <v>168.48455981582916</v>
      </c>
    </row>
    <row r="15" spans="1:24" x14ac:dyDescent="0.25">
      <c r="A15" s="69" t="s">
        <v>2</v>
      </c>
      <c r="B15" s="50">
        <v>272016</v>
      </c>
      <c r="C15" s="51">
        <v>1.3990613467745047E-2</v>
      </c>
      <c r="D15" s="50">
        <v>217624</v>
      </c>
      <c r="E15" s="51">
        <v>1.1465877786063046E-2</v>
      </c>
      <c r="F15" s="70">
        <v>80.004117404858533</v>
      </c>
      <c r="G15" s="61"/>
      <c r="H15" s="63"/>
      <c r="I15" s="63"/>
      <c r="J15" s="63"/>
      <c r="K15" s="63"/>
      <c r="L15" s="63"/>
      <c r="M15" s="63"/>
      <c r="N15" s="63"/>
      <c r="O15" s="63"/>
      <c r="P15" s="63"/>
      <c r="Q15" s="63"/>
      <c r="S15" s="69" t="s">
        <v>341</v>
      </c>
      <c r="T15" s="52">
        <v>10476</v>
      </c>
      <c r="U15" s="51">
        <v>7.0380900682041718E-3</v>
      </c>
      <c r="V15" s="52">
        <v>17079</v>
      </c>
      <c r="W15" s="51">
        <v>1.2070885975749386E-2</v>
      </c>
      <c r="X15" s="52">
        <v>163.02978235967927</v>
      </c>
    </row>
    <row r="16" spans="1:24" x14ac:dyDescent="0.25">
      <c r="A16" s="69" t="s">
        <v>399</v>
      </c>
      <c r="B16" s="50">
        <v>49007</v>
      </c>
      <c r="C16" s="51">
        <v>2.520579650512402E-3</v>
      </c>
      <c r="D16" s="50">
        <v>126785</v>
      </c>
      <c r="E16" s="51">
        <v>6.6798759103132155E-3</v>
      </c>
      <c r="F16" s="70">
        <v>258.70793968208625</v>
      </c>
      <c r="G16" s="61"/>
      <c r="H16" s="63"/>
      <c r="I16" s="63"/>
      <c r="J16" s="63"/>
      <c r="K16" s="63"/>
      <c r="L16" s="63"/>
      <c r="M16" s="63"/>
      <c r="N16" s="63"/>
      <c r="O16" s="63"/>
      <c r="P16" s="63"/>
      <c r="Q16" s="63"/>
      <c r="S16" s="69" t="s">
        <v>339</v>
      </c>
      <c r="T16" s="52">
        <v>7060</v>
      </c>
      <c r="U16" s="51">
        <v>4.7431191181291953E-3</v>
      </c>
      <c r="V16" s="52">
        <v>16264</v>
      </c>
      <c r="W16" s="51">
        <v>1.1494870279851748E-2</v>
      </c>
      <c r="X16" s="52">
        <v>230.36827195467424</v>
      </c>
    </row>
    <row r="17" spans="1:24" x14ac:dyDescent="0.25">
      <c r="A17" s="69" t="s">
        <v>400</v>
      </c>
      <c r="B17" s="50">
        <v>152617</v>
      </c>
      <c r="C17" s="51">
        <v>7.8495583186534833E-3</v>
      </c>
      <c r="D17" s="50">
        <v>125418</v>
      </c>
      <c r="E17" s="51">
        <v>6.6078532706523863E-3</v>
      </c>
      <c r="F17" s="70">
        <v>82.178263234108911</v>
      </c>
      <c r="G17" s="61"/>
      <c r="H17" s="63"/>
      <c r="I17" s="63"/>
      <c r="J17" s="63"/>
      <c r="K17" s="63"/>
      <c r="L17" s="63"/>
      <c r="M17" s="63"/>
      <c r="N17" s="63"/>
      <c r="O17" s="63"/>
      <c r="P17" s="63"/>
      <c r="Q17" s="63"/>
      <c r="S17" s="69" t="s">
        <v>402</v>
      </c>
      <c r="T17" s="52">
        <v>6112</v>
      </c>
      <c r="U17" s="51">
        <v>4.106224369689185E-3</v>
      </c>
      <c r="V17" s="52">
        <v>10905</v>
      </c>
      <c r="W17" s="51">
        <v>7.7073020414278968E-3</v>
      </c>
      <c r="X17" s="52">
        <v>178.41950261780104</v>
      </c>
    </row>
    <row r="18" spans="1:24" x14ac:dyDescent="0.25">
      <c r="A18" s="69" t="s">
        <v>401</v>
      </c>
      <c r="B18" s="50">
        <v>98623</v>
      </c>
      <c r="C18" s="51">
        <v>5.0724820305769504E-3</v>
      </c>
      <c r="D18" s="50">
        <v>123940</v>
      </c>
      <c r="E18" s="51">
        <v>6.5299824137257552E-3</v>
      </c>
      <c r="F18" s="70">
        <v>125.67048254463968</v>
      </c>
      <c r="G18" s="61"/>
      <c r="H18" s="63"/>
      <c r="I18" s="63"/>
      <c r="J18" s="63"/>
      <c r="K18" s="63"/>
      <c r="L18" s="63"/>
      <c r="M18" s="63"/>
      <c r="N18" s="63"/>
      <c r="O18" s="63"/>
      <c r="P18" s="63"/>
      <c r="Q18" s="63"/>
      <c r="S18" s="69" t="s">
        <v>399</v>
      </c>
      <c r="T18" s="52">
        <v>3512</v>
      </c>
      <c r="U18" s="51">
        <v>2.3594666208030784E-3</v>
      </c>
      <c r="V18" s="52">
        <v>10660</v>
      </c>
      <c r="W18" s="51">
        <v>7.5341439487960921E-3</v>
      </c>
      <c r="X18" s="52">
        <v>303.53075170842823</v>
      </c>
    </row>
    <row r="19" spans="1:24" x14ac:dyDescent="0.25">
      <c r="A19" s="69" t="s">
        <v>346</v>
      </c>
      <c r="B19" s="50">
        <v>62364</v>
      </c>
      <c r="C19" s="51">
        <v>3.2075709454681051E-3</v>
      </c>
      <c r="D19" s="50">
        <v>104379</v>
      </c>
      <c r="E19" s="51">
        <v>5.4993790088936631E-3</v>
      </c>
      <c r="F19" s="70">
        <v>167.37059842216664</v>
      </c>
      <c r="G19" s="61"/>
      <c r="H19" s="63"/>
      <c r="I19" s="63"/>
      <c r="J19" s="63"/>
      <c r="K19" s="63"/>
      <c r="L19" s="63"/>
      <c r="M19" s="63"/>
      <c r="N19" s="63"/>
      <c r="O19" s="63"/>
      <c r="P19" s="63"/>
      <c r="Q19" s="63"/>
      <c r="S19" s="69" t="s">
        <v>400</v>
      </c>
      <c r="T19" s="52">
        <v>10735</v>
      </c>
      <c r="U19" s="51">
        <v>7.212094013189365E-3</v>
      </c>
      <c r="V19" s="52">
        <v>8833</v>
      </c>
      <c r="W19" s="51">
        <v>6.2428793151703453E-3</v>
      </c>
      <c r="X19" s="52">
        <v>82.282254308337215</v>
      </c>
    </row>
    <row r="20" spans="1:24" x14ac:dyDescent="0.25">
      <c r="A20" s="69" t="s">
        <v>402</v>
      </c>
      <c r="B20" s="50">
        <v>54560</v>
      </c>
      <c r="C20" s="51">
        <v>2.8061873963302515E-3</v>
      </c>
      <c r="D20" s="50">
        <v>98045</v>
      </c>
      <c r="E20" s="51">
        <v>5.1656618182486826E-3</v>
      </c>
      <c r="F20" s="70">
        <v>179.70124633431087</v>
      </c>
      <c r="G20" s="61"/>
      <c r="H20" s="63"/>
      <c r="I20" s="63"/>
      <c r="J20" s="63"/>
      <c r="K20" s="63"/>
      <c r="L20" s="63"/>
      <c r="M20" s="63"/>
      <c r="N20" s="63"/>
      <c r="O20" s="63"/>
      <c r="P20" s="63"/>
      <c r="Q20" s="63"/>
      <c r="S20" s="69" t="s">
        <v>401</v>
      </c>
      <c r="T20" s="52">
        <v>6659</v>
      </c>
      <c r="U20" s="51">
        <v>4.4737153268586847E-3</v>
      </c>
      <c r="V20" s="52">
        <v>8219</v>
      </c>
      <c r="W20" s="51">
        <v>5.8089239320032911E-3</v>
      </c>
      <c r="X20" s="52">
        <v>123.42694098212945</v>
      </c>
    </row>
    <row r="21" spans="1:24" x14ac:dyDescent="0.25">
      <c r="A21" s="69" t="s">
        <v>403</v>
      </c>
      <c r="B21" s="50"/>
      <c r="C21" s="51">
        <v>0</v>
      </c>
      <c r="D21" s="50">
        <v>95736</v>
      </c>
      <c r="E21" s="51">
        <v>5.0440083617915837E-3</v>
      </c>
      <c r="F21" s="71" t="e">
        <v>#DIV/0!</v>
      </c>
      <c r="G21" s="62"/>
      <c r="H21" s="64"/>
      <c r="I21" s="64"/>
      <c r="J21" s="64"/>
      <c r="K21" s="64"/>
      <c r="L21" s="64"/>
      <c r="M21" s="64"/>
      <c r="N21" s="64"/>
      <c r="O21" s="64"/>
      <c r="P21" s="64"/>
      <c r="Q21" s="64"/>
      <c r="S21" s="69" t="s">
        <v>403</v>
      </c>
      <c r="T21" s="52"/>
      <c r="U21" s="51">
        <v>0</v>
      </c>
      <c r="V21" s="52">
        <v>4539</v>
      </c>
      <c r="W21" s="51">
        <v>3.208018703901075E-3</v>
      </c>
      <c r="X21" s="53" t="e">
        <v>#DIV/0!</v>
      </c>
    </row>
    <row r="22" spans="1:24" x14ac:dyDescent="0.25">
      <c r="A22" s="69" t="s">
        <v>404</v>
      </c>
      <c r="B22" s="50">
        <v>1725</v>
      </c>
      <c r="C22" s="51">
        <v>8.8722017204356384E-5</v>
      </c>
      <c r="D22" s="50">
        <v>49891</v>
      </c>
      <c r="E22" s="51">
        <v>2.6285892577310932E-3</v>
      </c>
      <c r="F22" s="70">
        <v>2892.231884057971</v>
      </c>
      <c r="G22" s="61"/>
      <c r="H22" s="63"/>
      <c r="I22" s="63"/>
      <c r="J22" s="63"/>
      <c r="K22" s="63"/>
      <c r="L22" s="63"/>
      <c r="M22" s="63"/>
      <c r="N22" s="63"/>
      <c r="O22" s="63"/>
      <c r="P22" s="63"/>
      <c r="Q22" s="63"/>
      <c r="S22" s="69" t="s">
        <v>404</v>
      </c>
      <c r="T22" s="52">
        <v>125</v>
      </c>
      <c r="U22" s="51">
        <v>8.3978737927216634E-5</v>
      </c>
      <c r="V22" s="52">
        <v>3789</v>
      </c>
      <c r="W22" s="51">
        <v>2.6779429101302433E-3</v>
      </c>
      <c r="X22" s="52">
        <v>3031.2000000000003</v>
      </c>
    </row>
    <row r="23" spans="1:24" x14ac:dyDescent="0.25">
      <c r="A23" s="69" t="s">
        <v>405</v>
      </c>
      <c r="B23" s="50">
        <v>39055</v>
      </c>
      <c r="C23" s="51">
        <v>2.0087179025600802E-3</v>
      </c>
      <c r="D23" s="50">
        <v>18644</v>
      </c>
      <c r="E23" s="51">
        <v>9.8228975408667886E-4</v>
      </c>
      <c r="F23" s="70">
        <v>47.737805658686469</v>
      </c>
      <c r="G23" s="61"/>
      <c r="H23" s="63"/>
      <c r="I23" s="63"/>
      <c r="J23" s="63"/>
      <c r="K23" s="63"/>
      <c r="L23" s="63"/>
      <c r="M23" s="63"/>
      <c r="N23" s="63"/>
      <c r="O23" s="63"/>
      <c r="P23" s="63"/>
      <c r="Q23" s="63"/>
      <c r="S23" s="69" t="s">
        <v>405</v>
      </c>
      <c r="T23" s="52">
        <v>4993</v>
      </c>
      <c r="U23" s="51">
        <v>3.3544467077647414E-3</v>
      </c>
      <c r="V23" s="52">
        <v>2167</v>
      </c>
      <c r="W23" s="51">
        <v>1.5315656601351906E-3</v>
      </c>
      <c r="X23" s="52">
        <v>43.400761065491686</v>
      </c>
    </row>
    <row r="24" spans="1:24" x14ac:dyDescent="0.25">
      <c r="A24" s="69" t="s">
        <v>338</v>
      </c>
      <c r="B24" s="50">
        <v>6401</v>
      </c>
      <c r="C24" s="51">
        <v>3.2922297514497692E-4</v>
      </c>
      <c r="D24" s="50">
        <v>16593</v>
      </c>
      <c r="E24" s="51">
        <v>8.7422945127441879E-4</v>
      </c>
      <c r="F24" s="70">
        <v>259.22512107483209</v>
      </c>
      <c r="G24" s="61"/>
      <c r="H24" s="63"/>
      <c r="I24" s="63"/>
      <c r="J24" s="63"/>
      <c r="K24" s="63"/>
      <c r="L24" s="63"/>
      <c r="M24" s="63"/>
      <c r="N24" s="63"/>
      <c r="O24" s="63"/>
      <c r="P24" s="63"/>
      <c r="Q24" s="63"/>
      <c r="S24" s="69" t="s">
        <v>408</v>
      </c>
      <c r="T24" s="52">
        <v>1615</v>
      </c>
      <c r="U24" s="51">
        <v>1.0850052940196389E-3</v>
      </c>
      <c r="V24" s="52">
        <v>876</v>
      </c>
      <c r="W24" s="51">
        <v>6.1912852712433175E-4</v>
      </c>
      <c r="X24" s="52">
        <v>54.241486068111456</v>
      </c>
    </row>
    <row r="25" spans="1:24" x14ac:dyDescent="0.25">
      <c r="A25" s="69" t="s">
        <v>406</v>
      </c>
      <c r="B25" s="50"/>
      <c r="C25" s="51">
        <v>0</v>
      </c>
      <c r="D25" s="50">
        <v>7036</v>
      </c>
      <c r="E25" s="51">
        <v>3.7070321335302899E-4</v>
      </c>
      <c r="F25" s="71" t="e">
        <v>#DIV/0!</v>
      </c>
      <c r="G25" s="62"/>
      <c r="H25" s="64"/>
      <c r="I25" s="64"/>
      <c r="J25" s="64"/>
      <c r="K25" s="64"/>
      <c r="L25" s="64"/>
      <c r="M25" s="64"/>
      <c r="N25" s="64"/>
      <c r="O25" s="64"/>
      <c r="P25" s="64"/>
      <c r="Q25" s="64"/>
      <c r="S25" s="69" t="s">
        <v>338</v>
      </c>
      <c r="T25" s="52">
        <v>311</v>
      </c>
      <c r="U25" s="51">
        <v>2.0893909996291498E-4</v>
      </c>
      <c r="V25" s="52">
        <v>805</v>
      </c>
      <c r="W25" s="51">
        <v>5.689480186473597E-4</v>
      </c>
      <c r="X25" s="52">
        <v>258.84244372990355</v>
      </c>
    </row>
    <row r="26" spans="1:24" x14ac:dyDescent="0.25">
      <c r="A26" s="69" t="s">
        <v>407</v>
      </c>
      <c r="B26" s="50">
        <v>1845</v>
      </c>
      <c r="C26" s="51">
        <v>9.4893983618572471E-5</v>
      </c>
      <c r="D26" s="50">
        <v>6927</v>
      </c>
      <c r="E26" s="51">
        <v>3.6496036937129505E-4</v>
      </c>
      <c r="F26" s="70">
        <v>375.44715447154471</v>
      </c>
      <c r="G26" s="61"/>
      <c r="H26" s="63"/>
      <c r="I26" s="63"/>
      <c r="J26" s="63"/>
      <c r="K26" s="63"/>
      <c r="L26" s="63"/>
      <c r="M26" s="63"/>
      <c r="N26" s="63"/>
      <c r="O26" s="63"/>
      <c r="P26" s="63"/>
      <c r="Q26" s="63"/>
      <c r="S26" s="69" t="s">
        <v>409</v>
      </c>
      <c r="T26" s="52">
        <v>157</v>
      </c>
      <c r="U26" s="51">
        <v>1.054772948365841E-4</v>
      </c>
      <c r="V26" s="52">
        <v>630</v>
      </c>
      <c r="W26" s="51">
        <v>4.4526366676749885E-4</v>
      </c>
      <c r="X26" s="52">
        <v>401.27388535031849</v>
      </c>
    </row>
    <row r="27" spans="1:24" x14ac:dyDescent="0.25">
      <c r="A27" s="69" t="s">
        <v>347</v>
      </c>
      <c r="B27" s="50">
        <v>6899</v>
      </c>
      <c r="C27" s="51">
        <v>3.5483663576397372E-4</v>
      </c>
      <c r="D27" s="50">
        <v>6140</v>
      </c>
      <c r="E27" s="51">
        <v>3.2349598209033514E-4</v>
      </c>
      <c r="F27" s="70">
        <v>88.998405566024061</v>
      </c>
      <c r="G27" s="61"/>
      <c r="H27" s="63"/>
      <c r="I27" s="63"/>
      <c r="J27" s="63"/>
      <c r="K27" s="63"/>
      <c r="L27" s="63"/>
      <c r="M27" s="63"/>
      <c r="N27" s="63"/>
      <c r="O27" s="63"/>
      <c r="P27" s="63"/>
      <c r="Q27" s="63"/>
      <c r="S27" s="69" t="s">
        <v>406</v>
      </c>
      <c r="T27" s="52"/>
      <c r="U27" s="51">
        <v>0</v>
      </c>
      <c r="V27" s="52">
        <v>488</v>
      </c>
      <c r="W27" s="51">
        <v>3.4490264981355465E-4</v>
      </c>
      <c r="X27" s="53" t="e">
        <v>#DIV/0!</v>
      </c>
    </row>
    <row r="28" spans="1:24" x14ac:dyDescent="0.25">
      <c r="A28" s="69" t="s">
        <v>408</v>
      </c>
      <c r="B28" s="50">
        <v>10905</v>
      </c>
      <c r="C28" s="51">
        <v>5.6087744789188774E-4</v>
      </c>
      <c r="D28" s="50">
        <v>6054</v>
      </c>
      <c r="E28" s="51">
        <v>3.1896493087538906E-4</v>
      </c>
      <c r="F28" s="70">
        <v>55.515818431911967</v>
      </c>
      <c r="G28" s="61"/>
      <c r="H28" s="63"/>
      <c r="I28" s="63"/>
      <c r="J28" s="63"/>
      <c r="K28" s="63"/>
      <c r="L28" s="63"/>
      <c r="M28" s="63"/>
      <c r="N28" s="63"/>
      <c r="O28" s="63"/>
      <c r="P28" s="63"/>
      <c r="Q28" s="63"/>
      <c r="S28" s="69" t="s">
        <v>410</v>
      </c>
      <c r="T28" s="52">
        <v>646</v>
      </c>
      <c r="U28" s="51">
        <v>4.3400211760785559E-4</v>
      </c>
      <c r="V28" s="52">
        <v>437</v>
      </c>
      <c r="W28" s="51">
        <v>3.0885749583713811E-4</v>
      </c>
      <c r="X28" s="52">
        <v>67.64705882352942</v>
      </c>
    </row>
    <row r="29" spans="1:24" x14ac:dyDescent="0.25">
      <c r="A29" s="69" t="s">
        <v>409</v>
      </c>
      <c r="B29" s="50">
        <v>713</v>
      </c>
      <c r="C29" s="51">
        <v>3.6671767111133968E-5</v>
      </c>
      <c r="D29" s="50">
        <v>3357</v>
      </c>
      <c r="E29" s="51">
        <v>1.768690573089992E-4</v>
      </c>
      <c r="F29" s="70">
        <v>470.82748948106587</v>
      </c>
      <c r="G29" s="61"/>
      <c r="H29" s="63"/>
      <c r="I29" s="63"/>
      <c r="J29" s="63"/>
      <c r="K29" s="63"/>
      <c r="L29" s="63"/>
      <c r="M29" s="63"/>
      <c r="N29" s="63"/>
      <c r="O29" s="63"/>
      <c r="P29" s="63"/>
      <c r="Q29" s="63"/>
      <c r="S29" s="69" t="s">
        <v>347</v>
      </c>
      <c r="T29" s="52">
        <v>386</v>
      </c>
      <c r="U29" s="51">
        <v>2.5932634271924495E-4</v>
      </c>
      <c r="V29" s="52">
        <v>348</v>
      </c>
      <c r="W29" s="51">
        <v>2.4595516830966602E-4</v>
      </c>
      <c r="X29" s="52">
        <v>90.155440414507765</v>
      </c>
    </row>
    <row r="30" spans="1:24" x14ac:dyDescent="0.25">
      <c r="A30" s="69" t="s">
        <v>410</v>
      </c>
      <c r="B30" s="50">
        <v>3822</v>
      </c>
      <c r="C30" s="51">
        <v>1.9657713029278266E-4</v>
      </c>
      <c r="D30" s="50">
        <v>2544</v>
      </c>
      <c r="E30" s="51">
        <v>1.3403481733514864E-4</v>
      </c>
      <c r="F30" s="70">
        <v>66.562009419152275</v>
      </c>
      <c r="G30" s="61"/>
      <c r="H30" s="63"/>
      <c r="I30" s="63"/>
      <c r="J30" s="63"/>
      <c r="K30" s="63"/>
      <c r="L30" s="63"/>
      <c r="M30" s="63"/>
      <c r="N30" s="63"/>
      <c r="O30" s="63"/>
      <c r="P30" s="63"/>
      <c r="Q30" s="63"/>
      <c r="S30" s="69" t="s">
        <v>407</v>
      </c>
      <c r="T30" s="52">
        <v>95</v>
      </c>
      <c r="U30" s="51">
        <v>6.3823840824684647E-5</v>
      </c>
      <c r="V30" s="52">
        <v>342</v>
      </c>
      <c r="W30" s="51">
        <v>2.4171456195949938E-4</v>
      </c>
      <c r="X30" s="52">
        <v>360</v>
      </c>
    </row>
    <row r="31" spans="1:24" x14ac:dyDescent="0.25">
      <c r="A31" s="69" t="s">
        <v>354</v>
      </c>
      <c r="B31" s="50"/>
      <c r="C31" s="51">
        <v>0</v>
      </c>
      <c r="D31" s="50">
        <v>1585</v>
      </c>
      <c r="E31" s="51">
        <v>8.3508327624296616E-5</v>
      </c>
      <c r="F31" s="71" t="e">
        <v>#DIV/0!</v>
      </c>
      <c r="G31" s="62"/>
      <c r="H31" s="64"/>
      <c r="I31" s="64"/>
      <c r="J31" s="64"/>
      <c r="K31" s="64"/>
      <c r="L31" s="64"/>
      <c r="M31" s="64"/>
      <c r="N31" s="64"/>
      <c r="O31" s="64"/>
      <c r="P31" s="64"/>
      <c r="Q31" s="64"/>
      <c r="S31" s="69" t="s">
        <v>2</v>
      </c>
      <c r="T31" s="52">
        <v>554</v>
      </c>
      <c r="U31" s="51">
        <v>3.7219376649342412E-4</v>
      </c>
      <c r="V31" s="52">
        <v>254</v>
      </c>
      <c r="W31" s="51">
        <v>1.7951900215705511E-4</v>
      </c>
      <c r="X31" s="52">
        <v>45.848375451263543</v>
      </c>
    </row>
    <row r="32" spans="1:24" x14ac:dyDescent="0.25">
      <c r="A32" s="69" t="s">
        <v>2</v>
      </c>
      <c r="B32" s="50">
        <v>3197</v>
      </c>
      <c r="C32" s="51">
        <v>1.6443147188540714E-4</v>
      </c>
      <c r="D32" s="50">
        <v>1560</v>
      </c>
      <c r="E32" s="51">
        <v>8.2191161573440201E-5</v>
      </c>
      <c r="F32" s="70">
        <v>48.795746011886145</v>
      </c>
      <c r="G32" s="61"/>
      <c r="H32" s="63"/>
      <c r="I32" s="63"/>
      <c r="J32" s="63"/>
      <c r="K32" s="63"/>
      <c r="L32" s="63"/>
      <c r="M32" s="63"/>
      <c r="N32" s="63"/>
      <c r="O32" s="63"/>
      <c r="P32" s="63"/>
      <c r="Q32" s="63"/>
      <c r="S32" s="69" t="s">
        <v>354</v>
      </c>
      <c r="T32" s="52"/>
      <c r="U32" s="51">
        <v>0</v>
      </c>
      <c r="V32" s="52">
        <v>156</v>
      </c>
      <c r="W32" s="51">
        <v>1.1025576510433305E-4</v>
      </c>
      <c r="X32" s="53" t="e">
        <v>#DIV/0!</v>
      </c>
    </row>
    <row r="33" spans="1:24" x14ac:dyDescent="0.25">
      <c r="A33" s="69" t="s">
        <v>350</v>
      </c>
      <c r="B33" s="50">
        <v>3669</v>
      </c>
      <c r="C33" s="51">
        <v>1.8870787311465713E-4</v>
      </c>
      <c r="D33" s="50">
        <v>1518</v>
      </c>
      <c r="E33" s="51">
        <v>7.9978322608001428E-5</v>
      </c>
      <c r="F33" s="70">
        <v>41.373671300081767</v>
      </c>
      <c r="G33" s="61"/>
      <c r="H33" s="63"/>
      <c r="I33" s="63"/>
      <c r="J33" s="63"/>
      <c r="K33" s="63"/>
      <c r="L33" s="63"/>
      <c r="M33" s="63"/>
      <c r="N33" s="63"/>
      <c r="O33" s="63"/>
      <c r="P33" s="63"/>
      <c r="Q33" s="63"/>
      <c r="S33" s="69" t="s">
        <v>411</v>
      </c>
      <c r="T33" s="52"/>
      <c r="U33" s="51">
        <v>0</v>
      </c>
      <c r="V33" s="52">
        <v>109</v>
      </c>
      <c r="W33" s="51">
        <v>7.7037682028027575E-5</v>
      </c>
      <c r="X33" s="53" t="e">
        <v>#DIV/0!</v>
      </c>
    </row>
    <row r="34" spans="1:24" x14ac:dyDescent="0.25">
      <c r="A34" s="69" t="s">
        <v>411</v>
      </c>
      <c r="B34" s="50"/>
      <c r="C34" s="51">
        <v>0</v>
      </c>
      <c r="D34" s="50">
        <v>965</v>
      </c>
      <c r="E34" s="51">
        <v>5.084260956305756E-5</v>
      </c>
      <c r="F34" s="71" t="e">
        <v>#DIV/0!</v>
      </c>
      <c r="G34" s="62"/>
      <c r="H34" s="64"/>
      <c r="I34" s="64"/>
      <c r="J34" s="64"/>
      <c r="K34" s="64"/>
      <c r="L34" s="64"/>
      <c r="M34" s="64"/>
      <c r="N34" s="64"/>
      <c r="O34" s="64"/>
      <c r="P34" s="64"/>
      <c r="Q34" s="64"/>
      <c r="S34" s="69" t="s">
        <v>350</v>
      </c>
      <c r="T34" s="52">
        <v>213</v>
      </c>
      <c r="U34" s="51">
        <v>1.4309976942797714E-4</v>
      </c>
      <c r="V34" s="52">
        <v>103</v>
      </c>
      <c r="W34" s="51">
        <v>7.2797075677860925E-5</v>
      </c>
      <c r="X34" s="52">
        <v>48.356807511737088</v>
      </c>
    </row>
    <row r="35" spans="1:24" x14ac:dyDescent="0.25">
      <c r="A35" s="69" t="s">
        <v>412</v>
      </c>
      <c r="B35" s="50">
        <v>71</v>
      </c>
      <c r="C35" s="51">
        <v>3.6517467950778569E-6</v>
      </c>
      <c r="D35" s="50">
        <v>579</v>
      </c>
      <c r="E35" s="51">
        <v>3.0505565737834536E-5</v>
      </c>
      <c r="F35" s="70">
        <v>815.49295774647885</v>
      </c>
      <c r="G35" s="61"/>
      <c r="H35" s="63"/>
      <c r="I35" s="63"/>
      <c r="J35" s="63"/>
      <c r="K35" s="63"/>
      <c r="L35" s="63"/>
      <c r="M35" s="63"/>
      <c r="N35" s="63"/>
      <c r="O35" s="63"/>
      <c r="P35" s="63"/>
      <c r="Q35" s="63"/>
      <c r="S35" s="69" t="s">
        <v>412</v>
      </c>
      <c r="T35" s="52">
        <v>12</v>
      </c>
      <c r="U35" s="51">
        <v>8.0619588410127963E-6</v>
      </c>
      <c r="V35" s="52">
        <v>82</v>
      </c>
      <c r="W35" s="51">
        <v>5.7954953452277628E-5</v>
      </c>
      <c r="X35" s="52">
        <v>683.33333333333326</v>
      </c>
    </row>
    <row r="36" spans="1:24" x14ac:dyDescent="0.25">
      <c r="A36" s="69" t="s">
        <v>368</v>
      </c>
      <c r="B36" s="50">
        <v>40</v>
      </c>
      <c r="C36" s="51">
        <v>2.0573221380720319E-6</v>
      </c>
      <c r="D36" s="50">
        <v>543</v>
      </c>
      <c r="E36" s="51">
        <v>2.8608846624601301E-5</v>
      </c>
      <c r="F36" s="70">
        <v>1357.5</v>
      </c>
      <c r="G36" s="61"/>
      <c r="H36" s="63"/>
      <c r="I36" s="63"/>
      <c r="J36" s="63"/>
      <c r="K36" s="63"/>
      <c r="L36" s="63"/>
      <c r="M36" s="63"/>
      <c r="N36" s="63"/>
      <c r="O36" s="63"/>
      <c r="P36" s="63"/>
      <c r="Q36" s="63"/>
      <c r="S36" s="69" t="s">
        <v>382</v>
      </c>
      <c r="T36" s="52">
        <v>42</v>
      </c>
      <c r="U36" s="51">
        <v>2.821685594354479E-5</v>
      </c>
      <c r="V36" s="52">
        <v>54</v>
      </c>
      <c r="W36" s="51">
        <v>3.8165457151499901E-5</v>
      </c>
      <c r="X36" s="52">
        <v>128.57142857142858</v>
      </c>
    </row>
    <row r="37" spans="1:24" x14ac:dyDescent="0.25">
      <c r="A37" s="69" t="s">
        <v>413</v>
      </c>
      <c r="B37" s="50">
        <v>995</v>
      </c>
      <c r="C37" s="51">
        <v>5.1175888184541794E-5</v>
      </c>
      <c r="D37" s="50">
        <v>477</v>
      </c>
      <c r="E37" s="51">
        <v>2.5131528250340369E-5</v>
      </c>
      <c r="F37" s="70">
        <v>47.939698492462313</v>
      </c>
      <c r="G37" s="61"/>
      <c r="H37" s="63"/>
      <c r="I37" s="63"/>
      <c r="J37" s="63"/>
      <c r="K37" s="63"/>
      <c r="L37" s="63"/>
      <c r="M37" s="63"/>
      <c r="N37" s="63"/>
      <c r="O37" s="63"/>
      <c r="P37" s="63"/>
      <c r="Q37" s="63"/>
      <c r="S37" s="69" t="s">
        <v>417</v>
      </c>
      <c r="T37" s="52">
        <v>2</v>
      </c>
      <c r="U37" s="51">
        <v>1.3436598068354661E-6</v>
      </c>
      <c r="V37" s="52">
        <v>35</v>
      </c>
      <c r="W37" s="51">
        <v>2.473687037597216E-5</v>
      </c>
      <c r="X37" s="52">
        <v>1750</v>
      </c>
    </row>
    <row r="38" spans="1:24" x14ac:dyDescent="0.25">
      <c r="A38" s="69" t="s">
        <v>382</v>
      </c>
      <c r="B38" s="50">
        <v>398</v>
      </c>
      <c r="C38" s="51">
        <v>2.0470355273816719E-5</v>
      </c>
      <c r="D38" s="50">
        <v>399</v>
      </c>
      <c r="E38" s="51">
        <v>2.1021970171668358E-5</v>
      </c>
      <c r="F38" s="70">
        <v>100.25125628140702</v>
      </c>
      <c r="G38" s="61"/>
      <c r="H38" s="63"/>
      <c r="I38" s="63"/>
      <c r="J38" s="63"/>
      <c r="K38" s="63"/>
      <c r="L38" s="63"/>
      <c r="M38" s="63"/>
      <c r="N38" s="63"/>
      <c r="O38" s="63"/>
      <c r="P38" s="63"/>
      <c r="Q38" s="63"/>
      <c r="S38" s="69" t="s">
        <v>368</v>
      </c>
      <c r="T38" s="52">
        <v>2</v>
      </c>
      <c r="U38" s="51">
        <v>1.3436598068354661E-6</v>
      </c>
      <c r="V38" s="52">
        <v>28</v>
      </c>
      <c r="W38" s="51">
        <v>1.9789496300777727E-5</v>
      </c>
      <c r="X38" s="52">
        <v>1400</v>
      </c>
    </row>
    <row r="39" spans="1:24" x14ac:dyDescent="0.25">
      <c r="A39" s="69" t="s">
        <v>414</v>
      </c>
      <c r="B39" s="50"/>
      <c r="C39" s="51">
        <v>0</v>
      </c>
      <c r="D39" s="50">
        <v>259</v>
      </c>
      <c r="E39" s="51">
        <v>1.3645840286872443E-5</v>
      </c>
      <c r="F39" s="71" t="e">
        <v>#DIV/0!</v>
      </c>
      <c r="G39" s="62"/>
      <c r="H39" s="64"/>
      <c r="I39" s="64"/>
      <c r="J39" s="64"/>
      <c r="K39" s="64"/>
      <c r="L39" s="64"/>
      <c r="M39" s="64"/>
      <c r="N39" s="64"/>
      <c r="O39" s="64"/>
      <c r="P39" s="64"/>
      <c r="Q39" s="64"/>
      <c r="S39" s="69" t="s">
        <v>414</v>
      </c>
      <c r="T39" s="52"/>
      <c r="U39" s="51">
        <v>0</v>
      </c>
      <c r="V39" s="52">
        <v>18</v>
      </c>
      <c r="W39" s="51">
        <v>1.2721819050499968E-5</v>
      </c>
      <c r="X39" s="53" t="e">
        <v>#DIV/0!</v>
      </c>
    </row>
    <row r="40" spans="1:24" x14ac:dyDescent="0.25">
      <c r="A40" s="69" t="s">
        <v>164</v>
      </c>
      <c r="B40" s="50"/>
      <c r="C40" s="51">
        <v>0</v>
      </c>
      <c r="D40" s="50">
        <v>124</v>
      </c>
      <c r="E40" s="51">
        <v>6.5331436122478109E-6</v>
      </c>
      <c r="F40" s="71" t="e">
        <v>#DIV/0!</v>
      </c>
      <c r="G40" s="62"/>
      <c r="H40" s="64"/>
      <c r="I40" s="64"/>
      <c r="J40" s="64"/>
      <c r="K40" s="64"/>
      <c r="L40" s="64"/>
      <c r="M40" s="64"/>
      <c r="N40" s="64"/>
      <c r="O40" s="64"/>
      <c r="P40" s="64"/>
      <c r="Q40" s="64"/>
      <c r="S40" s="69" t="s">
        <v>12</v>
      </c>
      <c r="T40" s="52">
        <v>18</v>
      </c>
      <c r="U40" s="51">
        <v>1.2092938261519196E-5</v>
      </c>
      <c r="V40" s="52">
        <v>11</v>
      </c>
      <c r="W40" s="51">
        <v>7.7744449753055365E-6</v>
      </c>
      <c r="X40" s="52">
        <v>61.111111111111114</v>
      </c>
    </row>
    <row r="41" spans="1:24" x14ac:dyDescent="0.25">
      <c r="A41" s="69" t="s">
        <v>417</v>
      </c>
      <c r="B41" s="50">
        <v>10</v>
      </c>
      <c r="C41" s="51">
        <v>5.1433053451800798E-7</v>
      </c>
      <c r="D41" s="50">
        <v>117</v>
      </c>
      <c r="E41" s="51">
        <v>6.1643371180080152E-6</v>
      </c>
      <c r="F41" s="70">
        <v>1170</v>
      </c>
      <c r="G41" s="61"/>
      <c r="H41" s="63"/>
      <c r="I41" s="63"/>
      <c r="J41" s="63"/>
      <c r="K41" s="63"/>
      <c r="L41" s="63"/>
      <c r="M41" s="63"/>
      <c r="N41" s="63"/>
      <c r="O41" s="63"/>
      <c r="P41" s="63"/>
      <c r="Q41" s="63"/>
      <c r="S41" s="69" t="s">
        <v>372</v>
      </c>
      <c r="T41" s="52">
        <v>3</v>
      </c>
      <c r="U41" s="51">
        <v>2.0154897102531991E-6</v>
      </c>
      <c r="V41" s="52">
        <v>10</v>
      </c>
      <c r="W41" s="51">
        <v>7.0676772502777594E-6</v>
      </c>
      <c r="X41" s="52">
        <v>333.33333333333337</v>
      </c>
    </row>
    <row r="42" spans="1:24" x14ac:dyDescent="0.25">
      <c r="A42" s="69" t="s">
        <v>12</v>
      </c>
      <c r="B42" s="50">
        <v>157</v>
      </c>
      <c r="C42" s="51">
        <v>8.0749893919327255E-6</v>
      </c>
      <c r="D42" s="50">
        <v>93</v>
      </c>
      <c r="E42" s="51">
        <v>4.8998577091858578E-6</v>
      </c>
      <c r="F42" s="70">
        <v>59.235668789808912</v>
      </c>
      <c r="G42" s="61"/>
      <c r="H42" s="63"/>
      <c r="I42" s="63"/>
      <c r="J42" s="63"/>
      <c r="K42" s="63"/>
      <c r="L42" s="63"/>
      <c r="M42" s="63"/>
      <c r="N42" s="63"/>
      <c r="O42" s="63"/>
      <c r="P42" s="63"/>
      <c r="Q42" s="63"/>
      <c r="S42" s="69" t="s">
        <v>413</v>
      </c>
      <c r="T42" s="52">
        <v>24</v>
      </c>
      <c r="U42" s="51">
        <v>1.6123917682025593E-5</v>
      </c>
      <c r="V42" s="52">
        <v>9</v>
      </c>
      <c r="W42" s="51">
        <v>6.3609095252499841E-6</v>
      </c>
      <c r="X42" s="52">
        <v>37.5</v>
      </c>
    </row>
    <row r="43" spans="1:24" x14ac:dyDescent="0.25">
      <c r="A43" s="69" t="s">
        <v>372</v>
      </c>
      <c r="B43" s="50">
        <v>20</v>
      </c>
      <c r="C43" s="51">
        <v>1.028661069036016E-6</v>
      </c>
      <c r="D43" s="50">
        <v>91</v>
      </c>
      <c r="E43" s="51">
        <v>4.7944844251173447E-6</v>
      </c>
      <c r="F43" s="70">
        <v>455</v>
      </c>
      <c r="G43" s="61"/>
      <c r="H43" s="63"/>
      <c r="I43" s="63"/>
      <c r="J43" s="63"/>
      <c r="K43" s="63"/>
      <c r="L43" s="63"/>
      <c r="M43" s="63"/>
      <c r="N43" s="63"/>
      <c r="O43" s="63"/>
      <c r="P43" s="63"/>
      <c r="Q43" s="63"/>
      <c r="S43" s="69" t="s">
        <v>164</v>
      </c>
      <c r="T43" s="52"/>
      <c r="U43" s="51">
        <v>0</v>
      </c>
      <c r="V43" s="52">
        <v>9</v>
      </c>
      <c r="W43" s="51">
        <v>6.3609095252499841E-6</v>
      </c>
      <c r="X43" s="53" t="e">
        <v>#DIV/0!</v>
      </c>
    </row>
    <row r="44" spans="1:24" x14ac:dyDescent="0.25">
      <c r="A44" s="69" t="s">
        <v>415</v>
      </c>
      <c r="B44" s="50">
        <v>86</v>
      </c>
      <c r="C44" s="51">
        <v>4.4232425968548691E-6</v>
      </c>
      <c r="D44" s="50">
        <v>75</v>
      </c>
      <c r="E44" s="51">
        <v>3.9514981525692403E-6</v>
      </c>
      <c r="F44" s="70">
        <v>87.20930232558139</v>
      </c>
      <c r="G44" s="61"/>
      <c r="H44" s="63"/>
      <c r="I44" s="63"/>
      <c r="J44" s="63"/>
      <c r="K44" s="63"/>
      <c r="L44" s="63"/>
      <c r="M44" s="63"/>
      <c r="N44" s="63"/>
      <c r="O44" s="63"/>
      <c r="P44" s="63"/>
      <c r="Q44" s="63"/>
      <c r="S44" s="69" t="s">
        <v>415</v>
      </c>
      <c r="T44" s="52">
        <v>11</v>
      </c>
      <c r="U44" s="51">
        <v>7.3901289375950635E-6</v>
      </c>
      <c r="V44" s="52">
        <v>8</v>
      </c>
      <c r="W44" s="51">
        <v>5.6541418002222079E-6</v>
      </c>
      <c r="X44" s="52">
        <v>72.727272727272734</v>
      </c>
    </row>
    <row r="45" spans="1:24" x14ac:dyDescent="0.25">
      <c r="A45" s="69" t="s">
        <v>416</v>
      </c>
      <c r="B45" s="50">
        <v>945</v>
      </c>
      <c r="C45" s="51">
        <v>4.8604235511951755E-5</v>
      </c>
      <c r="D45" s="50">
        <v>62</v>
      </c>
      <c r="E45" s="51">
        <v>3.2665718061239055E-6</v>
      </c>
      <c r="F45" s="70">
        <v>6.56084656084656</v>
      </c>
      <c r="G45" s="61"/>
      <c r="H45" s="63"/>
      <c r="I45" s="63"/>
      <c r="J45" s="63"/>
      <c r="K45" s="63"/>
      <c r="L45" s="63"/>
      <c r="M45" s="63"/>
      <c r="N45" s="63"/>
      <c r="O45" s="63"/>
      <c r="P45" s="63"/>
      <c r="Q45" s="63"/>
      <c r="S45" s="69" t="s">
        <v>418</v>
      </c>
      <c r="T45" s="52"/>
      <c r="U45" s="51">
        <v>0</v>
      </c>
      <c r="V45" s="52">
        <v>6</v>
      </c>
      <c r="W45" s="51">
        <v>4.2406063501666555E-6</v>
      </c>
      <c r="X45" s="53" t="e">
        <v>#DIV/0!</v>
      </c>
    </row>
    <row r="46" spans="1:24" x14ac:dyDescent="0.25">
      <c r="A46" s="69" t="s">
        <v>418</v>
      </c>
      <c r="B46" s="50"/>
      <c r="C46" s="51">
        <v>0</v>
      </c>
      <c r="D46" s="50">
        <v>29</v>
      </c>
      <c r="E46" s="51">
        <v>1.5279126189934397E-6</v>
      </c>
      <c r="F46" s="71" t="e">
        <v>#DIV/0!</v>
      </c>
      <c r="G46" s="62"/>
      <c r="H46" s="64"/>
      <c r="I46" s="64"/>
      <c r="J46" s="64"/>
      <c r="K46" s="64"/>
      <c r="L46" s="64"/>
      <c r="M46" s="64"/>
      <c r="N46" s="64"/>
      <c r="O46" s="64"/>
      <c r="P46" s="64"/>
      <c r="Q46" s="64"/>
      <c r="S46" s="69" t="s">
        <v>416</v>
      </c>
      <c r="T46" s="52">
        <v>10</v>
      </c>
      <c r="U46" s="51">
        <v>6.7182990341773308E-6</v>
      </c>
      <c r="V46" s="52">
        <v>1</v>
      </c>
      <c r="W46" s="51">
        <v>7.0676772502777599E-7</v>
      </c>
      <c r="X46" s="52">
        <v>10</v>
      </c>
    </row>
    <row r="47" spans="1:24" x14ac:dyDescent="0.25">
      <c r="A47" s="69" t="s">
        <v>374</v>
      </c>
      <c r="B47" s="50">
        <v>89</v>
      </c>
      <c r="C47" s="51">
        <v>4.5775417572102712E-6</v>
      </c>
      <c r="D47" s="50">
        <v>21</v>
      </c>
      <c r="E47" s="51">
        <v>1.1064194827193873E-6</v>
      </c>
      <c r="F47" s="70">
        <v>23.595505617977526</v>
      </c>
      <c r="G47" s="61"/>
      <c r="H47" s="63"/>
      <c r="I47" s="63"/>
      <c r="J47" s="63"/>
      <c r="K47" s="63"/>
      <c r="L47" s="63"/>
      <c r="M47" s="63"/>
      <c r="N47" s="63"/>
      <c r="O47" s="63"/>
      <c r="P47" s="63"/>
      <c r="Q47" s="63"/>
      <c r="S47" s="69" t="s">
        <v>419</v>
      </c>
      <c r="T47" s="52"/>
      <c r="U47" s="51">
        <v>0</v>
      </c>
      <c r="V47" s="52">
        <v>1</v>
      </c>
      <c r="W47" s="51">
        <v>7.0676772502777599E-7</v>
      </c>
      <c r="X47" s="53" t="e">
        <v>#DIV/0!</v>
      </c>
    </row>
    <row r="48" spans="1:24" x14ac:dyDescent="0.25">
      <c r="A48" s="69" t="s">
        <v>380</v>
      </c>
      <c r="B48" s="50"/>
      <c r="C48" s="51">
        <v>0</v>
      </c>
      <c r="D48" s="50">
        <v>20</v>
      </c>
      <c r="E48" s="51">
        <v>1.0537328406851307E-6</v>
      </c>
      <c r="F48" s="71" t="e">
        <v>#DIV/0!</v>
      </c>
      <c r="G48" s="62"/>
      <c r="H48" s="64"/>
      <c r="I48" s="64"/>
      <c r="J48" s="64"/>
      <c r="K48" s="64"/>
      <c r="L48" s="64"/>
      <c r="M48" s="64"/>
      <c r="N48" s="64"/>
      <c r="O48" s="64"/>
      <c r="P48" s="64"/>
      <c r="Q48" s="64"/>
      <c r="S48" s="69" t="s">
        <v>380</v>
      </c>
      <c r="T48" s="52"/>
      <c r="U48" s="51">
        <v>0</v>
      </c>
      <c r="V48" s="52">
        <v>1</v>
      </c>
      <c r="W48" s="51">
        <v>7.0676772502777599E-7</v>
      </c>
      <c r="X48" s="53" t="e">
        <v>#DIV/0!</v>
      </c>
    </row>
    <row r="49" spans="1:275" x14ac:dyDescent="0.25">
      <c r="A49" s="69" t="s">
        <v>419</v>
      </c>
      <c r="B49" s="50"/>
      <c r="C49" s="51">
        <v>0</v>
      </c>
      <c r="D49" s="50">
        <v>20</v>
      </c>
      <c r="E49" s="51">
        <v>1.0537328406851307E-6</v>
      </c>
      <c r="F49" s="71" t="e">
        <v>#DIV/0!</v>
      </c>
      <c r="G49" s="62"/>
      <c r="H49" s="64"/>
      <c r="I49" s="64"/>
      <c r="J49" s="64"/>
      <c r="K49" s="64"/>
      <c r="L49" s="64"/>
      <c r="M49" s="64"/>
      <c r="N49" s="64"/>
      <c r="O49" s="64"/>
      <c r="P49" s="64"/>
      <c r="Q49" s="64"/>
      <c r="S49" s="69" t="s">
        <v>348</v>
      </c>
      <c r="T49" s="52">
        <v>3</v>
      </c>
      <c r="U49" s="51">
        <v>2.0154897102531991E-6</v>
      </c>
      <c r="V49" s="52">
        <v>1</v>
      </c>
      <c r="W49" s="51">
        <v>7.0676772502777599E-7</v>
      </c>
      <c r="X49" s="52">
        <v>33.333333333333329</v>
      </c>
    </row>
    <row r="50" spans="1:275" x14ac:dyDescent="0.25">
      <c r="A50" s="69" t="s">
        <v>348</v>
      </c>
      <c r="B50" s="50">
        <v>28</v>
      </c>
      <c r="C50" s="51">
        <v>1.4401254966504223E-6</v>
      </c>
      <c r="D50" s="50">
        <v>14</v>
      </c>
      <c r="E50" s="51">
        <v>7.3761298847959158E-7</v>
      </c>
      <c r="F50" s="70">
        <v>50</v>
      </c>
      <c r="G50" s="61"/>
      <c r="H50" s="63"/>
      <c r="I50" s="63"/>
      <c r="J50" s="63"/>
      <c r="K50" s="63"/>
      <c r="L50" s="63"/>
      <c r="M50" s="63"/>
      <c r="N50" s="63"/>
      <c r="O50" s="63"/>
      <c r="P50" s="63"/>
      <c r="Q50" s="63"/>
      <c r="S50" s="69" t="s">
        <v>374</v>
      </c>
      <c r="T50" s="52">
        <v>5</v>
      </c>
      <c r="U50" s="51">
        <v>3.3591495170886654E-6</v>
      </c>
      <c r="V50" s="52">
        <v>1</v>
      </c>
      <c r="W50" s="51">
        <v>7.0676772502777599E-7</v>
      </c>
      <c r="X50" s="52">
        <v>20</v>
      </c>
    </row>
    <row r="51" spans="1:275" x14ac:dyDescent="0.25">
      <c r="A51" s="69" t="s">
        <v>420</v>
      </c>
      <c r="B51" s="50">
        <v>200</v>
      </c>
      <c r="C51" s="51">
        <v>1.028661069036016E-5</v>
      </c>
      <c r="D51" s="50"/>
      <c r="E51" s="51">
        <v>0</v>
      </c>
      <c r="F51" s="70">
        <v>0</v>
      </c>
      <c r="G51" s="61"/>
      <c r="H51" s="63"/>
      <c r="I51" s="63"/>
      <c r="J51" s="63"/>
      <c r="K51" s="63"/>
      <c r="L51" s="63"/>
      <c r="M51" s="63"/>
      <c r="N51" s="63"/>
      <c r="O51" s="63"/>
      <c r="P51" s="63"/>
      <c r="Q51" s="63"/>
      <c r="S51" s="69" t="s">
        <v>423</v>
      </c>
      <c r="T51" s="52">
        <v>66</v>
      </c>
      <c r="U51" s="51">
        <v>4.4340773625570383E-5</v>
      </c>
      <c r="V51" s="52"/>
      <c r="W51" s="51">
        <v>0</v>
      </c>
      <c r="X51" s="52">
        <v>0</v>
      </c>
    </row>
    <row r="52" spans="1:275" x14ac:dyDescent="0.25">
      <c r="A52" s="69" t="s">
        <v>421</v>
      </c>
      <c r="B52" s="50">
        <v>14</v>
      </c>
      <c r="C52" s="51">
        <v>7.2006274832521117E-7</v>
      </c>
      <c r="D52" s="50"/>
      <c r="E52" s="51">
        <v>0</v>
      </c>
      <c r="F52" s="70">
        <v>0</v>
      </c>
      <c r="G52" s="61"/>
      <c r="H52" s="63"/>
      <c r="I52" s="63"/>
      <c r="J52" s="63"/>
      <c r="K52" s="63"/>
      <c r="L52" s="63"/>
      <c r="M52" s="63"/>
      <c r="N52" s="63"/>
      <c r="O52" s="63"/>
      <c r="P52" s="63"/>
      <c r="Q52" s="63"/>
      <c r="S52" s="69" t="s">
        <v>421</v>
      </c>
      <c r="T52" s="52">
        <v>3</v>
      </c>
      <c r="U52" s="51">
        <v>2.0154897102531991E-6</v>
      </c>
      <c r="V52" s="52"/>
      <c r="W52" s="51">
        <v>0</v>
      </c>
      <c r="X52" s="52">
        <v>0</v>
      </c>
    </row>
    <row r="53" spans="1:275" x14ac:dyDescent="0.25">
      <c r="A53" s="69" t="s">
        <v>422</v>
      </c>
      <c r="B53" s="50">
        <v>184</v>
      </c>
      <c r="C53" s="51">
        <v>9.4636818351313468E-6</v>
      </c>
      <c r="D53" s="50"/>
      <c r="E53" s="51">
        <v>0</v>
      </c>
      <c r="F53" s="70">
        <v>0</v>
      </c>
      <c r="G53" s="61"/>
      <c r="H53" s="63"/>
      <c r="I53" s="63"/>
      <c r="J53" s="63"/>
      <c r="K53" s="63"/>
      <c r="L53" s="63"/>
      <c r="M53" s="63"/>
      <c r="N53" s="63"/>
      <c r="O53" s="63"/>
      <c r="P53" s="63"/>
      <c r="Q53" s="63"/>
      <c r="S53" s="69" t="s">
        <v>422</v>
      </c>
      <c r="T53" s="52">
        <v>1</v>
      </c>
      <c r="U53" s="51">
        <v>6.7182990341773306E-7</v>
      </c>
      <c r="V53" s="52"/>
      <c r="W53" s="51">
        <v>0</v>
      </c>
      <c r="X53" s="52">
        <v>0</v>
      </c>
    </row>
    <row r="54" spans="1:275" x14ac:dyDescent="0.25">
      <c r="A54" s="69" t="s">
        <v>423</v>
      </c>
      <c r="B54" s="50">
        <v>132</v>
      </c>
      <c r="C54" s="51">
        <v>6.7891630556377053E-6</v>
      </c>
      <c r="D54" s="50"/>
      <c r="E54" s="51">
        <v>0</v>
      </c>
      <c r="F54" s="70">
        <v>0</v>
      </c>
      <c r="G54" s="61"/>
      <c r="H54" s="63"/>
      <c r="I54" s="63"/>
      <c r="J54" s="63"/>
      <c r="K54" s="63"/>
      <c r="L54" s="63"/>
      <c r="M54" s="63"/>
      <c r="N54" s="63"/>
      <c r="O54" s="63"/>
      <c r="P54" s="63"/>
      <c r="Q54" s="63"/>
      <c r="S54" s="69" t="s">
        <v>420</v>
      </c>
      <c r="T54" s="52">
        <v>43</v>
      </c>
      <c r="U54" s="51">
        <v>2.8888685846962524E-5</v>
      </c>
      <c r="V54" s="52"/>
      <c r="W54" s="51">
        <v>0</v>
      </c>
      <c r="X54" s="52">
        <v>0</v>
      </c>
    </row>
    <row r="55" spans="1:275" x14ac:dyDescent="0.25">
      <c r="A55" s="72" t="s">
        <v>620</v>
      </c>
      <c r="B55" s="73">
        <v>19442750</v>
      </c>
      <c r="C55" s="74">
        <v>1</v>
      </c>
      <c r="D55" s="73">
        <v>18980143</v>
      </c>
      <c r="E55" s="74">
        <v>1</v>
      </c>
      <c r="F55" s="75">
        <v>97.62067094418228</v>
      </c>
      <c r="G55" s="80"/>
      <c r="H55" s="65"/>
      <c r="I55" s="65"/>
      <c r="J55" s="65"/>
      <c r="K55" s="65"/>
      <c r="L55" s="65"/>
      <c r="M55" s="65"/>
      <c r="N55" s="65"/>
      <c r="O55" s="65"/>
      <c r="P55" s="65"/>
      <c r="Q55" s="65"/>
      <c r="S55" s="72" t="s">
        <v>620</v>
      </c>
      <c r="T55" s="101">
        <v>1488472</v>
      </c>
      <c r="U55" s="74">
        <v>1</v>
      </c>
      <c r="V55" s="101">
        <v>1414892</v>
      </c>
      <c r="W55" s="74">
        <v>1</v>
      </c>
      <c r="X55" s="101">
        <v>95.056675570652317</v>
      </c>
    </row>
    <row r="56" spans="1:275" x14ac:dyDescent="0.25">
      <c r="A56" s="15"/>
      <c r="B56" s="16"/>
      <c r="C56" s="17"/>
      <c r="D56" s="16"/>
      <c r="E56" s="17"/>
      <c r="F56" s="47"/>
      <c r="G56" s="80"/>
      <c r="H56" s="65"/>
      <c r="I56" s="65"/>
      <c r="J56" s="65"/>
      <c r="K56" s="65"/>
      <c r="L56" s="65"/>
      <c r="M56" s="65"/>
      <c r="N56" s="65"/>
      <c r="O56" s="65"/>
      <c r="P56" s="65"/>
      <c r="Q56" s="65"/>
      <c r="S56" s="15"/>
      <c r="T56" s="19"/>
      <c r="U56" s="17"/>
      <c r="V56" s="19"/>
      <c r="W56" s="17"/>
      <c r="X56" s="19"/>
    </row>
    <row r="57" spans="1:275" s="12" customFormat="1" ht="15.75" thickBot="1" x14ac:dyDescent="0.3">
      <c r="A57" s="20"/>
      <c r="B57" s="21"/>
      <c r="C57" s="22"/>
      <c r="D57" s="21"/>
      <c r="E57" s="22"/>
      <c r="F57" s="68"/>
      <c r="G57" s="68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20"/>
      <c r="T57" s="24"/>
      <c r="U57" s="22"/>
      <c r="V57" s="24"/>
      <c r="W57" s="22"/>
      <c r="X57" s="24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</row>
    <row r="61" spans="1:275" x14ac:dyDescent="0.25">
      <c r="A61" s="76"/>
      <c r="B61" s="77" t="s">
        <v>645</v>
      </c>
      <c r="C61" s="76"/>
      <c r="D61" s="76"/>
      <c r="E61" s="76"/>
      <c r="F61" s="76"/>
      <c r="G61" s="78"/>
      <c r="H61" s="37"/>
      <c r="I61" s="37"/>
      <c r="J61" s="37"/>
      <c r="K61" s="37"/>
      <c r="L61" s="37"/>
      <c r="M61" s="37"/>
      <c r="N61" s="37"/>
      <c r="O61" s="37"/>
      <c r="P61" s="37"/>
      <c r="Q61" s="37"/>
      <c r="S61" s="76"/>
      <c r="T61" s="77" t="s">
        <v>683</v>
      </c>
      <c r="U61" s="76"/>
      <c r="V61" s="76"/>
      <c r="W61" s="76"/>
      <c r="X61" s="76"/>
    </row>
    <row r="62" spans="1:275" x14ac:dyDescent="0.25">
      <c r="A62" s="54" t="s">
        <v>588</v>
      </c>
      <c r="B62" s="54" t="s">
        <v>639</v>
      </c>
      <c r="C62" s="54" t="s">
        <v>640</v>
      </c>
      <c r="D62" s="54" t="s">
        <v>641</v>
      </c>
      <c r="E62" s="54" t="s">
        <v>644</v>
      </c>
      <c r="F62" s="54" t="s">
        <v>594</v>
      </c>
      <c r="G62" s="79"/>
      <c r="H62" s="32"/>
      <c r="I62" s="32"/>
      <c r="J62" s="32"/>
      <c r="K62" s="32"/>
      <c r="L62" s="32"/>
      <c r="M62" s="32"/>
      <c r="N62" s="32"/>
      <c r="O62" s="32"/>
      <c r="P62" s="32"/>
      <c r="Q62" s="32"/>
      <c r="S62" s="54" t="s">
        <v>588</v>
      </c>
      <c r="T62" s="54" t="s">
        <v>680</v>
      </c>
      <c r="U62" s="54" t="s">
        <v>640</v>
      </c>
      <c r="V62" s="54" t="s">
        <v>681</v>
      </c>
      <c r="W62" s="54" t="s">
        <v>644</v>
      </c>
      <c r="X62" s="54" t="s">
        <v>594</v>
      </c>
    </row>
    <row r="63" spans="1:275" x14ac:dyDescent="0.25">
      <c r="A63" s="140" t="s">
        <v>565</v>
      </c>
      <c r="B63" s="50">
        <v>9434524</v>
      </c>
      <c r="C63" s="51">
        <v>0.48524637718429747</v>
      </c>
      <c r="D63" s="50">
        <v>9771466</v>
      </c>
      <c r="E63" s="51">
        <v>0.51482573129190856</v>
      </c>
      <c r="F63" s="70">
        <v>103.5713725461931</v>
      </c>
      <c r="G63" s="61"/>
      <c r="H63" s="63"/>
      <c r="I63" s="63"/>
      <c r="J63" s="63"/>
      <c r="K63" s="63"/>
      <c r="L63" s="63"/>
      <c r="M63" s="63"/>
      <c r="N63" s="63"/>
      <c r="O63" s="63"/>
      <c r="P63" s="63"/>
      <c r="Q63" s="63"/>
      <c r="S63" s="69" t="s">
        <v>565</v>
      </c>
      <c r="T63" s="52">
        <v>473851</v>
      </c>
      <c r="U63" s="51">
        <v>0.31834727156439624</v>
      </c>
      <c r="V63" s="52">
        <v>485516</v>
      </c>
      <c r="W63" s="51">
        <v>0.34314703878458569</v>
      </c>
      <c r="X63" s="55">
        <v>102.4617443035891</v>
      </c>
    </row>
    <row r="64" spans="1:275" x14ac:dyDescent="0.25">
      <c r="A64" s="140" t="s">
        <v>566</v>
      </c>
      <c r="B64" s="50">
        <v>6201412</v>
      </c>
      <c r="C64" s="51">
        <v>0.31895755487263888</v>
      </c>
      <c r="D64" s="50">
        <v>5901685</v>
      </c>
      <c r="E64" s="51">
        <v>0.31093996499394128</v>
      </c>
      <c r="F64" s="70">
        <v>95.166794272014172</v>
      </c>
      <c r="G64" s="61"/>
      <c r="H64" s="63"/>
      <c r="I64" s="63"/>
      <c r="J64" s="63"/>
      <c r="K64" s="63"/>
      <c r="L64" s="63"/>
      <c r="M64" s="63"/>
      <c r="N64" s="63"/>
      <c r="O64" s="63"/>
      <c r="P64" s="63"/>
      <c r="Q64" s="63"/>
      <c r="S64" s="69" t="s">
        <v>566</v>
      </c>
      <c r="T64" s="52">
        <v>611899</v>
      </c>
      <c r="U64" s="51">
        <v>0.41109204607140748</v>
      </c>
      <c r="V64" s="52">
        <v>588194</v>
      </c>
      <c r="W64" s="51">
        <v>0.41571653525498764</v>
      </c>
      <c r="X64" s="55">
        <v>96.125994649443783</v>
      </c>
    </row>
    <row r="65" spans="1:275" x14ac:dyDescent="0.25">
      <c r="A65" s="140" t="s">
        <v>567</v>
      </c>
      <c r="B65" s="50">
        <v>2531904</v>
      </c>
      <c r="C65" s="51">
        <v>0.13022355376682826</v>
      </c>
      <c r="D65" s="50">
        <v>1876806</v>
      </c>
      <c r="E65" s="51">
        <v>9.8882605889744873E-2</v>
      </c>
      <c r="F65" s="70">
        <v>74.126270190338971</v>
      </c>
      <c r="G65" s="61"/>
      <c r="H65" s="63"/>
      <c r="I65" s="63"/>
      <c r="J65" s="63"/>
      <c r="K65" s="63"/>
      <c r="L65" s="63"/>
      <c r="M65" s="63"/>
      <c r="N65" s="63"/>
      <c r="O65" s="63"/>
      <c r="P65" s="63"/>
      <c r="Q65" s="63"/>
      <c r="S65" s="69" t="s">
        <v>567</v>
      </c>
      <c r="T65" s="52">
        <v>295231</v>
      </c>
      <c r="U65" s="51">
        <v>0.19834501421592077</v>
      </c>
      <c r="V65" s="52">
        <v>224852</v>
      </c>
      <c r="W65" s="51">
        <v>0.15891813650794548</v>
      </c>
      <c r="X65" s="55">
        <v>76.161378717004652</v>
      </c>
    </row>
    <row r="66" spans="1:275" x14ac:dyDescent="0.25">
      <c r="A66" s="140" t="s">
        <v>568</v>
      </c>
      <c r="B66" s="50">
        <v>459852</v>
      </c>
      <c r="C66" s="51">
        <v>2.3651592495917501E-2</v>
      </c>
      <c r="D66" s="50">
        <v>639170</v>
      </c>
      <c r="E66" s="51">
        <v>3.3675720989035748E-2</v>
      </c>
      <c r="F66" s="70">
        <v>138.99472004036082</v>
      </c>
      <c r="G66" s="61"/>
      <c r="H66" s="63"/>
      <c r="I66" s="63"/>
      <c r="J66" s="63"/>
      <c r="K66" s="63"/>
      <c r="L66" s="63"/>
      <c r="M66" s="63"/>
      <c r="N66" s="63"/>
      <c r="O66" s="63"/>
      <c r="P66" s="63"/>
      <c r="Q66" s="63"/>
      <c r="S66" s="69" t="s">
        <v>568</v>
      </c>
      <c r="T66" s="52">
        <v>24153</v>
      </c>
      <c r="U66" s="51">
        <v>1.6226707657248506E-2</v>
      </c>
      <c r="V66" s="52">
        <v>34199</v>
      </c>
      <c r="W66" s="51">
        <v>2.4170749428224912E-2</v>
      </c>
      <c r="X66" s="55">
        <v>141.59317683103546</v>
      </c>
    </row>
    <row r="67" spans="1:275" x14ac:dyDescent="0.25">
      <c r="A67" s="140" t="s">
        <v>569</v>
      </c>
      <c r="B67" s="50">
        <v>502162</v>
      </c>
      <c r="C67" s="51">
        <v>2.5827724987463194E-2</v>
      </c>
      <c r="D67" s="50">
        <v>426103</v>
      </c>
      <c r="E67" s="51">
        <v>2.2449936230722813E-2</v>
      </c>
      <c r="F67" s="70">
        <v>84.853692633054663</v>
      </c>
      <c r="G67" s="61"/>
      <c r="H67" s="63"/>
      <c r="I67" s="63"/>
      <c r="J67" s="63"/>
      <c r="K67" s="63"/>
      <c r="L67" s="63"/>
      <c r="M67" s="63"/>
      <c r="N67" s="63"/>
      <c r="O67" s="63"/>
      <c r="P67" s="63"/>
      <c r="Q67" s="63"/>
      <c r="S67" s="69" t="s">
        <v>569</v>
      </c>
      <c r="T67" s="52">
        <v>41581</v>
      </c>
      <c r="U67" s="51">
        <v>2.7935359214012759E-2</v>
      </c>
      <c r="V67" s="52">
        <v>35239</v>
      </c>
      <c r="W67" s="51">
        <v>2.4905787862253798E-2</v>
      </c>
      <c r="X67" s="55">
        <v>84.747841562251992</v>
      </c>
    </row>
    <row r="68" spans="1:275" x14ac:dyDescent="0.25">
      <c r="A68" s="140" t="s">
        <v>570</v>
      </c>
      <c r="B68" s="50">
        <v>175721</v>
      </c>
      <c r="C68" s="51">
        <v>9.0378675856038881E-3</v>
      </c>
      <c r="D68" s="50">
        <v>226330</v>
      </c>
      <c r="E68" s="51">
        <v>1.1924567691613283E-2</v>
      </c>
      <c r="F68" s="70">
        <v>128.80076940149442</v>
      </c>
      <c r="G68" s="61"/>
      <c r="H68" s="63"/>
      <c r="I68" s="63"/>
      <c r="J68" s="63"/>
      <c r="K68" s="63"/>
      <c r="L68" s="63"/>
      <c r="M68" s="63"/>
      <c r="N68" s="63"/>
      <c r="O68" s="63"/>
      <c r="P68" s="63"/>
      <c r="Q68" s="63"/>
      <c r="S68" s="69" t="s">
        <v>570</v>
      </c>
      <c r="T68" s="52">
        <v>27824</v>
      </c>
      <c r="U68" s="51">
        <v>1.8692995232695006E-2</v>
      </c>
      <c r="V68" s="52">
        <v>32956</v>
      </c>
      <c r="W68" s="51">
        <v>2.3292237146015384E-2</v>
      </c>
      <c r="X68" s="55">
        <v>118.44450833812536</v>
      </c>
    </row>
    <row r="69" spans="1:275" x14ac:dyDescent="0.25">
      <c r="A69" s="140" t="s">
        <v>571</v>
      </c>
      <c r="B69" s="50">
        <v>89393</v>
      </c>
      <c r="C69" s="51">
        <v>4.5977549472168292E-3</v>
      </c>
      <c r="D69" s="50">
        <v>88467</v>
      </c>
      <c r="E69" s="51">
        <v>4.6610291608445735E-3</v>
      </c>
      <c r="F69" s="70">
        <v>98.964124707751168</v>
      </c>
      <c r="G69" s="61"/>
      <c r="H69" s="63"/>
      <c r="I69" s="63"/>
      <c r="J69" s="63"/>
      <c r="K69" s="63"/>
      <c r="L69" s="63"/>
      <c r="M69" s="63"/>
      <c r="N69" s="63"/>
      <c r="O69" s="63"/>
      <c r="P69" s="63"/>
      <c r="Q69" s="63"/>
      <c r="S69" s="69" t="s">
        <v>571</v>
      </c>
      <c r="T69" s="52">
        <v>9068</v>
      </c>
      <c r="U69" s="51">
        <v>6.0921535641920033E-3</v>
      </c>
      <c r="V69" s="52">
        <v>8985</v>
      </c>
      <c r="W69" s="51">
        <v>6.3503080093745669E-3</v>
      </c>
      <c r="X69" s="55">
        <v>99.084693427437145</v>
      </c>
    </row>
    <row r="70" spans="1:275" x14ac:dyDescent="0.25">
      <c r="A70" s="140" t="s">
        <v>572</v>
      </c>
      <c r="B70" s="50">
        <v>47782</v>
      </c>
      <c r="C70" s="51">
        <v>2.4575741600339459E-3</v>
      </c>
      <c r="D70" s="50">
        <v>50116</v>
      </c>
      <c r="E70" s="51">
        <v>2.6404437521888005E-3</v>
      </c>
      <c r="F70" s="70">
        <v>104.8846846092671</v>
      </c>
      <c r="G70" s="61"/>
      <c r="H70" s="63"/>
      <c r="I70" s="63"/>
      <c r="J70" s="63"/>
      <c r="K70" s="63"/>
      <c r="L70" s="63"/>
      <c r="M70" s="63"/>
      <c r="N70" s="63"/>
      <c r="O70" s="63"/>
      <c r="P70" s="63"/>
      <c r="Q70" s="63"/>
      <c r="S70" s="69" t="s">
        <v>572</v>
      </c>
      <c r="T70" s="52">
        <v>4865</v>
      </c>
      <c r="U70" s="51">
        <v>3.2684524801272715E-3</v>
      </c>
      <c r="V70" s="52">
        <v>4951</v>
      </c>
      <c r="W70" s="51">
        <v>3.499207006612519E-3</v>
      </c>
      <c r="X70" s="55">
        <v>101.7677286742035</v>
      </c>
    </row>
    <row r="71" spans="1:275" x14ac:dyDescent="0.25">
      <c r="A71" s="72" t="s">
        <v>620</v>
      </c>
      <c r="B71" s="73">
        <v>19442750</v>
      </c>
      <c r="C71" s="74">
        <v>1</v>
      </c>
      <c r="D71" s="73">
        <v>18980143</v>
      </c>
      <c r="E71" s="74">
        <v>1</v>
      </c>
      <c r="F71" s="75">
        <v>97.62067094418228</v>
      </c>
      <c r="G71" s="80"/>
      <c r="H71" s="65"/>
      <c r="I71" s="65"/>
      <c r="J71" s="65"/>
      <c r="K71" s="65"/>
      <c r="L71" s="65"/>
      <c r="M71" s="65"/>
      <c r="N71" s="65"/>
      <c r="O71" s="65"/>
      <c r="P71" s="65"/>
      <c r="Q71" s="65"/>
      <c r="S71" s="72" t="s">
        <v>620</v>
      </c>
      <c r="T71" s="101">
        <v>1488472</v>
      </c>
      <c r="U71" s="74">
        <v>1</v>
      </c>
      <c r="V71" s="101">
        <v>1414892</v>
      </c>
      <c r="W71" s="74">
        <v>1</v>
      </c>
      <c r="X71" s="102">
        <v>95.056675570652317</v>
      </c>
    </row>
    <row r="73" spans="1:275" s="12" customFormat="1" ht="15.75" thickBot="1" x14ac:dyDescent="0.3">
      <c r="H73" s="27"/>
      <c r="I73" s="27"/>
      <c r="J73" s="27"/>
      <c r="K73" s="27"/>
      <c r="L73" s="27"/>
      <c r="M73" s="27"/>
      <c r="N73" s="27"/>
      <c r="O73" s="27"/>
      <c r="P73" s="27"/>
      <c r="Q73" s="27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</row>
    <row r="75" spans="1:275" x14ac:dyDescent="0.25">
      <c r="H75" s="207"/>
    </row>
    <row r="76" spans="1:275" x14ac:dyDescent="0.25">
      <c r="A76" s="76"/>
      <c r="B76" s="76"/>
      <c r="C76" s="77" t="s">
        <v>697</v>
      </c>
      <c r="D76" s="76"/>
      <c r="E76" s="76"/>
      <c r="F76" s="76"/>
      <c r="G76" s="108"/>
      <c r="I76" s="37"/>
      <c r="J76" s="37"/>
      <c r="K76" s="37"/>
      <c r="L76" s="37"/>
      <c r="M76" s="37"/>
      <c r="N76" s="37"/>
      <c r="O76" s="37"/>
      <c r="P76" s="37"/>
      <c r="Q76" s="37"/>
      <c r="S76" s="25"/>
      <c r="T76" s="13"/>
      <c r="U76" s="5" t="s">
        <v>699</v>
      </c>
      <c r="V76" s="13"/>
      <c r="W76" s="13"/>
      <c r="X76" s="13"/>
      <c r="Y76" s="14"/>
    </row>
    <row r="77" spans="1:275" x14ac:dyDescent="0.25">
      <c r="A77" s="54" t="s">
        <v>588</v>
      </c>
      <c r="B77" s="54" t="s">
        <v>592</v>
      </c>
      <c r="C77" s="54" t="s">
        <v>639</v>
      </c>
      <c r="D77" s="54" t="s">
        <v>640</v>
      </c>
      <c r="E77" s="54" t="s">
        <v>641</v>
      </c>
      <c r="F77" s="54" t="s">
        <v>644</v>
      </c>
      <c r="G77" s="54" t="s">
        <v>594</v>
      </c>
      <c r="H77" s="229" t="s">
        <v>604</v>
      </c>
      <c r="I77" s="32"/>
      <c r="J77" s="32"/>
      <c r="K77" s="32"/>
      <c r="L77" s="32"/>
      <c r="M77" s="32"/>
      <c r="N77" s="32"/>
      <c r="O77" s="32"/>
      <c r="P77" s="32"/>
      <c r="Q77" s="32"/>
      <c r="S77" s="54" t="s">
        <v>588</v>
      </c>
      <c r="T77" s="96" t="s">
        <v>592</v>
      </c>
      <c r="U77" s="54" t="s">
        <v>680</v>
      </c>
      <c r="V77" s="54" t="s">
        <v>640</v>
      </c>
      <c r="W77" s="54" t="s">
        <v>681</v>
      </c>
      <c r="X77" s="54" t="s">
        <v>644</v>
      </c>
      <c r="Y77" s="54" t="s">
        <v>594</v>
      </c>
      <c r="Z77" s="96" t="s">
        <v>604</v>
      </c>
    </row>
    <row r="78" spans="1:275" x14ac:dyDescent="0.25">
      <c r="A78" s="140" t="s">
        <v>565</v>
      </c>
      <c r="B78" s="69" t="s">
        <v>395</v>
      </c>
      <c r="C78" s="103">
        <v>3497957</v>
      </c>
      <c r="D78" s="104">
        <v>0.3707613653852595</v>
      </c>
      <c r="E78" s="103">
        <v>4293268</v>
      </c>
      <c r="F78" s="105">
        <v>0.43936784920502203</v>
      </c>
      <c r="G78" s="109">
        <v>122.7364430151657</v>
      </c>
      <c r="H78" s="210" t="str">
        <f>A78&amp;B78</f>
        <v>AMSTEDAMGA</v>
      </c>
      <c r="I78" s="33"/>
      <c r="J78" s="33"/>
      <c r="K78" s="33"/>
      <c r="L78" s="33"/>
      <c r="M78" s="33"/>
      <c r="N78" s="33"/>
      <c r="O78" s="33"/>
      <c r="P78" s="33"/>
      <c r="Q78" s="33"/>
      <c r="S78" s="82" t="s">
        <v>566</v>
      </c>
      <c r="T78" s="69" t="s">
        <v>396</v>
      </c>
      <c r="U78" s="83">
        <v>237784</v>
      </c>
      <c r="V78" s="84">
        <v>0.3886000794248724</v>
      </c>
      <c r="W78" s="83">
        <v>159584</v>
      </c>
      <c r="X78" s="84">
        <v>0.27131184609159564</v>
      </c>
      <c r="Y78" s="85">
        <v>67.113010126837807</v>
      </c>
      <c r="Z78" s="210" t="str">
        <f>S78&amp;T78</f>
        <v>BERLINGB</v>
      </c>
    </row>
    <row r="79" spans="1:275" x14ac:dyDescent="0.25">
      <c r="A79" s="140" t="s">
        <v>565</v>
      </c>
      <c r="B79" s="69" t="s">
        <v>397</v>
      </c>
      <c r="C79" s="50">
        <v>2419535</v>
      </c>
      <c r="D79" s="51">
        <v>0.25645543961730344</v>
      </c>
      <c r="E79" s="50">
        <v>1812280</v>
      </c>
      <c r="F79" s="84">
        <v>0.18546654104921412</v>
      </c>
      <c r="G79" s="110">
        <v>74.901995631391983</v>
      </c>
      <c r="H79" s="210" t="str">
        <f t="shared" ref="H79:H142" si="0">A79&amp;B79</f>
        <v>AMSTEDAMGC</v>
      </c>
      <c r="I79" s="33"/>
      <c r="J79" s="33"/>
      <c r="K79" s="33"/>
      <c r="L79" s="33"/>
      <c r="M79" s="33"/>
      <c r="N79" s="33"/>
      <c r="O79" s="33"/>
      <c r="P79" s="33"/>
      <c r="Q79" s="33"/>
      <c r="S79" s="82" t="s">
        <v>566</v>
      </c>
      <c r="T79" s="69" t="s">
        <v>340</v>
      </c>
      <c r="U79" s="52">
        <v>96579</v>
      </c>
      <c r="V79" s="84">
        <v>0.1578348714412019</v>
      </c>
      <c r="W79" s="52">
        <v>129640</v>
      </c>
      <c r="X79" s="84">
        <v>0.22040347232375712</v>
      </c>
      <c r="Y79" s="55">
        <v>134.23207943755889</v>
      </c>
      <c r="Z79" s="210" t="str">
        <f t="shared" ref="Z79:Z142" si="1">S79&amp;T79</f>
        <v>BERLINAB</v>
      </c>
    </row>
    <row r="80" spans="1:275" x14ac:dyDescent="0.25">
      <c r="A80" s="140" t="s">
        <v>565</v>
      </c>
      <c r="B80" s="69" t="s">
        <v>340</v>
      </c>
      <c r="C80" s="50">
        <v>1635885</v>
      </c>
      <c r="D80" s="51">
        <v>0.17339348545830188</v>
      </c>
      <c r="E80" s="50">
        <v>1555903</v>
      </c>
      <c r="F80" s="84">
        <v>0.15922922926815689</v>
      </c>
      <c r="G80" s="110">
        <v>95.110781014557872</v>
      </c>
      <c r="H80" s="210" t="str">
        <f t="shared" si="0"/>
        <v>AMSTEDAMAB</v>
      </c>
      <c r="I80" s="33"/>
      <c r="J80" s="33"/>
      <c r="K80" s="33"/>
      <c r="L80" s="33"/>
      <c r="M80" s="33"/>
      <c r="N80" s="33"/>
      <c r="O80" s="33"/>
      <c r="P80" s="33"/>
      <c r="Q80" s="33"/>
      <c r="S80" s="82" t="s">
        <v>566</v>
      </c>
      <c r="T80" s="69" t="s">
        <v>342</v>
      </c>
      <c r="U80" s="52">
        <v>121227</v>
      </c>
      <c r="V80" s="84">
        <v>0.19811602895249053</v>
      </c>
      <c r="W80" s="52">
        <v>123628</v>
      </c>
      <c r="X80" s="84">
        <v>0.21018235480130706</v>
      </c>
      <c r="Y80" s="55">
        <v>101.98058188357379</v>
      </c>
      <c r="Z80" s="210" t="str">
        <f t="shared" si="1"/>
        <v>BERLINAE</v>
      </c>
    </row>
    <row r="81" spans="1:26" x14ac:dyDescent="0.25">
      <c r="A81" s="140" t="s">
        <v>565</v>
      </c>
      <c r="B81" s="69" t="s">
        <v>396</v>
      </c>
      <c r="C81" s="50">
        <v>1315462</v>
      </c>
      <c r="D81" s="51">
        <v>0.13943066974020099</v>
      </c>
      <c r="E81" s="50">
        <v>1002330</v>
      </c>
      <c r="F81" s="84">
        <v>0.10257723866613259</v>
      </c>
      <c r="G81" s="110">
        <v>76.196043671348917</v>
      </c>
      <c r="H81" s="210" t="str">
        <f t="shared" si="0"/>
        <v>AMSTEDAMGB</v>
      </c>
      <c r="I81" s="33"/>
      <c r="J81" s="33"/>
      <c r="K81" s="33"/>
      <c r="L81" s="33"/>
      <c r="M81" s="33"/>
      <c r="N81" s="33"/>
      <c r="O81" s="33"/>
      <c r="P81" s="33"/>
      <c r="Q81" s="33"/>
      <c r="S81" s="82" t="s">
        <v>566</v>
      </c>
      <c r="T81" s="69" t="s">
        <v>397</v>
      </c>
      <c r="U81" s="52">
        <v>85871</v>
      </c>
      <c r="V81" s="84">
        <v>0.14033525140586928</v>
      </c>
      <c r="W81" s="52">
        <v>68798</v>
      </c>
      <c r="X81" s="84">
        <v>0.11696481092972727</v>
      </c>
      <c r="Y81" s="55">
        <v>80.117851195397748</v>
      </c>
      <c r="Z81" s="210" t="str">
        <f t="shared" si="1"/>
        <v>BERLINGC</v>
      </c>
    </row>
    <row r="82" spans="1:26" x14ac:dyDescent="0.25">
      <c r="A82" s="140" t="s">
        <v>565</v>
      </c>
      <c r="B82" s="69" t="s">
        <v>81</v>
      </c>
      <c r="C82" s="50">
        <v>379</v>
      </c>
      <c r="D82" s="51">
        <v>4.0171608021771954E-5</v>
      </c>
      <c r="E82" s="50">
        <v>524292</v>
      </c>
      <c r="F82" s="84">
        <v>5.3655408512908911E-2</v>
      </c>
      <c r="G82" s="110">
        <v>138335.62005277045</v>
      </c>
      <c r="H82" s="210" t="str">
        <f t="shared" si="0"/>
        <v>AMSTEDAMAA</v>
      </c>
      <c r="I82" s="33"/>
      <c r="J82" s="33"/>
      <c r="K82" s="33"/>
      <c r="L82" s="33"/>
      <c r="M82" s="33"/>
      <c r="N82" s="33"/>
      <c r="O82" s="33"/>
      <c r="P82" s="33"/>
      <c r="Q82" s="33"/>
      <c r="S82" s="82" t="s">
        <v>566</v>
      </c>
      <c r="T82" s="69" t="s">
        <v>81</v>
      </c>
      <c r="U82" s="52">
        <v>10255</v>
      </c>
      <c r="V82" s="84">
        <v>1.6759301780195753E-2</v>
      </c>
      <c r="W82" s="52">
        <v>24268</v>
      </c>
      <c r="X82" s="84">
        <v>4.1258496346443518E-2</v>
      </c>
      <c r="Y82" s="55">
        <v>236.6455387615797</v>
      </c>
      <c r="Z82" s="210" t="str">
        <f t="shared" si="1"/>
        <v>BERLINAA</v>
      </c>
    </row>
    <row r="83" spans="1:26" x14ac:dyDescent="0.25">
      <c r="A83" s="140" t="s">
        <v>565</v>
      </c>
      <c r="B83" s="69" t="s">
        <v>345</v>
      </c>
      <c r="C83" s="50">
        <v>214650</v>
      </c>
      <c r="D83" s="51">
        <v>2.275154528198773E-2</v>
      </c>
      <c r="E83" s="50">
        <v>206853</v>
      </c>
      <c r="F83" s="84">
        <v>2.1169085580403185E-2</v>
      </c>
      <c r="G83" s="110">
        <v>96.367575122292109</v>
      </c>
      <c r="H83" s="210" t="str">
        <f t="shared" si="0"/>
        <v>AMSTEDAMAH</v>
      </c>
      <c r="I83" s="33"/>
      <c r="J83" s="33"/>
      <c r="K83" s="33"/>
      <c r="L83" s="33"/>
      <c r="M83" s="33"/>
      <c r="N83" s="33"/>
      <c r="O83" s="33"/>
      <c r="P83" s="33"/>
      <c r="Q83" s="33"/>
      <c r="S83" s="82" t="s">
        <v>566</v>
      </c>
      <c r="T83" s="69" t="s">
        <v>360</v>
      </c>
      <c r="U83" s="52">
        <v>11633</v>
      </c>
      <c r="V83" s="84">
        <v>1.9011307421649651E-2</v>
      </c>
      <c r="W83" s="52">
        <v>21010</v>
      </c>
      <c r="X83" s="84">
        <v>3.5719507509427165E-2</v>
      </c>
      <c r="Y83" s="55">
        <v>180.606894180349</v>
      </c>
      <c r="Z83" s="210" t="str">
        <f t="shared" si="1"/>
        <v>BERLINCD</v>
      </c>
    </row>
    <row r="84" spans="1:26" x14ac:dyDescent="0.25">
      <c r="A84" s="140" t="s">
        <v>565</v>
      </c>
      <c r="B84" s="69" t="s">
        <v>401</v>
      </c>
      <c r="C84" s="50">
        <v>98623</v>
      </c>
      <c r="D84" s="51">
        <v>1.0453415561823786E-2</v>
      </c>
      <c r="E84" s="50">
        <v>123940</v>
      </c>
      <c r="F84" s="84">
        <v>1.2683869544242389E-2</v>
      </c>
      <c r="G84" s="110">
        <v>125.67048254463968</v>
      </c>
      <c r="H84" s="210" t="str">
        <f t="shared" si="0"/>
        <v>AMSTEDAMGG</v>
      </c>
      <c r="I84" s="33"/>
      <c r="J84" s="33"/>
      <c r="K84" s="33"/>
      <c r="L84" s="33"/>
      <c r="M84" s="33"/>
      <c r="N84" s="33"/>
      <c r="O84" s="33"/>
      <c r="P84" s="33"/>
      <c r="Q84" s="33"/>
      <c r="S84" s="82" t="s">
        <v>566</v>
      </c>
      <c r="T84" s="69" t="s">
        <v>2</v>
      </c>
      <c r="U84" s="52">
        <v>16461</v>
      </c>
      <c r="V84" s="84">
        <v>2.6901498449907583E-2</v>
      </c>
      <c r="W84" s="52">
        <v>14268</v>
      </c>
      <c r="X84" s="84">
        <v>2.4257302862660958E-2</v>
      </c>
      <c r="Y84" s="55">
        <v>86.677601603790777</v>
      </c>
      <c r="Z84" s="210" t="str">
        <f t="shared" si="1"/>
        <v>BERLINHG</v>
      </c>
    </row>
    <row r="85" spans="1:26" x14ac:dyDescent="0.25">
      <c r="A85" s="140" t="s">
        <v>565</v>
      </c>
      <c r="B85" s="69" t="s">
        <v>403</v>
      </c>
      <c r="C85" s="50"/>
      <c r="D85" s="51">
        <v>0</v>
      </c>
      <c r="E85" s="50">
        <v>86992</v>
      </c>
      <c r="F85" s="84">
        <v>8.9026559576628524E-3</v>
      </c>
      <c r="G85" s="111" t="e">
        <v>#DIV/0!</v>
      </c>
      <c r="H85" s="210" t="str">
        <f t="shared" si="0"/>
        <v>AMSTEDAMGI</v>
      </c>
      <c r="I85" s="34"/>
      <c r="J85" s="34"/>
      <c r="K85" s="34"/>
      <c r="L85" s="34"/>
      <c r="M85" s="34"/>
      <c r="N85" s="34"/>
      <c r="O85" s="34"/>
      <c r="P85" s="34"/>
      <c r="Q85" s="34"/>
      <c r="S85" s="82" t="s">
        <v>566</v>
      </c>
      <c r="T85" s="69" t="s">
        <v>341</v>
      </c>
      <c r="U85" s="52">
        <v>6954</v>
      </c>
      <c r="V85" s="84">
        <v>1.1364620631836299E-2</v>
      </c>
      <c r="W85" s="52">
        <v>11699</v>
      </c>
      <c r="X85" s="84">
        <v>1.988969625667722E-2</v>
      </c>
      <c r="Y85" s="55">
        <v>168.234109864826</v>
      </c>
      <c r="Z85" s="210" t="str">
        <f t="shared" si="1"/>
        <v>BERLINAC</v>
      </c>
    </row>
    <row r="86" spans="1:26" x14ac:dyDescent="0.25">
      <c r="A86" s="140" t="s">
        <v>565</v>
      </c>
      <c r="B86" s="69" t="s">
        <v>399</v>
      </c>
      <c r="C86" s="50">
        <v>49007</v>
      </c>
      <c r="D86" s="51">
        <v>5.1944327026991503E-3</v>
      </c>
      <c r="E86" s="50">
        <v>58349</v>
      </c>
      <c r="F86" s="84">
        <v>5.9713660161126282E-3</v>
      </c>
      <c r="G86" s="110">
        <v>119.06258289632092</v>
      </c>
      <c r="H86" s="210" t="str">
        <f t="shared" si="0"/>
        <v>AMSTEDAMGE</v>
      </c>
      <c r="I86" s="33"/>
      <c r="J86" s="33"/>
      <c r="K86" s="33"/>
      <c r="L86" s="33"/>
      <c r="M86" s="33"/>
      <c r="N86" s="33"/>
      <c r="O86" s="33"/>
      <c r="P86" s="33"/>
      <c r="Q86" s="33"/>
      <c r="S86" s="82" t="s">
        <v>566</v>
      </c>
      <c r="T86" s="69" t="s">
        <v>402</v>
      </c>
      <c r="U86" s="52">
        <v>6112</v>
      </c>
      <c r="V86" s="84">
        <v>9.9885765461293456E-3</v>
      </c>
      <c r="W86" s="52">
        <v>10905</v>
      </c>
      <c r="X86" s="84">
        <v>1.8539801494064884E-2</v>
      </c>
      <c r="Y86" s="55">
        <v>178.41950261780104</v>
      </c>
      <c r="Z86" s="210" t="str">
        <f t="shared" si="1"/>
        <v>BERLINGH</v>
      </c>
    </row>
    <row r="87" spans="1:26" x14ac:dyDescent="0.25">
      <c r="A87" s="140" t="s">
        <v>565</v>
      </c>
      <c r="B87" s="69" t="s">
        <v>360</v>
      </c>
      <c r="C87" s="50">
        <v>837</v>
      </c>
      <c r="D87" s="51">
        <v>8.8716717451776058E-5</v>
      </c>
      <c r="E87" s="50">
        <v>41237</v>
      </c>
      <c r="F87" s="84">
        <v>4.2201446538318813E-3</v>
      </c>
      <c r="G87" s="110">
        <v>4926.7622461170849</v>
      </c>
      <c r="H87" s="210" t="str">
        <f t="shared" si="0"/>
        <v>AMSTEDAMCD</v>
      </c>
      <c r="I87" s="33"/>
      <c r="J87" s="33"/>
      <c r="K87" s="33"/>
      <c r="L87" s="33"/>
      <c r="M87" s="33"/>
      <c r="N87" s="33"/>
      <c r="O87" s="33"/>
      <c r="P87" s="33"/>
      <c r="Q87" s="33"/>
      <c r="S87" s="82" t="s">
        <v>566</v>
      </c>
      <c r="T87" s="69" t="s">
        <v>345</v>
      </c>
      <c r="U87" s="52">
        <v>7812</v>
      </c>
      <c r="V87" s="84">
        <v>1.2766812823684954E-2</v>
      </c>
      <c r="W87" s="52">
        <v>10636</v>
      </c>
      <c r="X87" s="84">
        <v>1.8082469389351132E-2</v>
      </c>
      <c r="Y87" s="55">
        <v>136.1495135688684</v>
      </c>
      <c r="Z87" s="210" t="str">
        <f t="shared" si="1"/>
        <v>BERLINAH</v>
      </c>
    </row>
    <row r="88" spans="1:26" x14ac:dyDescent="0.25">
      <c r="A88" s="140" t="s">
        <v>565</v>
      </c>
      <c r="B88" s="69" t="s">
        <v>339</v>
      </c>
      <c r="C88" s="50">
        <v>13214</v>
      </c>
      <c r="D88" s="51">
        <v>1.4006006026377165E-3</v>
      </c>
      <c r="E88" s="50">
        <v>37380</v>
      </c>
      <c r="F88" s="84">
        <v>3.8254239435515612E-3</v>
      </c>
      <c r="G88" s="110">
        <v>282.88179203874677</v>
      </c>
      <c r="H88" s="210" t="str">
        <f t="shared" si="0"/>
        <v>AMSTEDAMAD</v>
      </c>
      <c r="I88" s="33"/>
      <c r="J88" s="33"/>
      <c r="K88" s="33"/>
      <c r="L88" s="33"/>
      <c r="M88" s="33"/>
      <c r="N88" s="33"/>
      <c r="O88" s="33"/>
      <c r="P88" s="33"/>
      <c r="Q88" s="33"/>
      <c r="S88" s="82" t="s">
        <v>566</v>
      </c>
      <c r="T88" s="69" t="s">
        <v>400</v>
      </c>
      <c r="U88" s="52">
        <v>10735</v>
      </c>
      <c r="V88" s="84">
        <v>1.7543744964446748E-2</v>
      </c>
      <c r="W88" s="52">
        <v>8833</v>
      </c>
      <c r="X88" s="84">
        <v>1.5017154204225136E-2</v>
      </c>
      <c r="Y88" s="55">
        <v>82.282254308337215</v>
      </c>
      <c r="Z88" s="210" t="str">
        <f t="shared" si="1"/>
        <v>BERLINGF</v>
      </c>
    </row>
    <row r="89" spans="1:26" x14ac:dyDescent="0.25">
      <c r="A89" s="140" t="s">
        <v>565</v>
      </c>
      <c r="B89" s="69" t="s">
        <v>2</v>
      </c>
      <c r="C89" s="50">
        <v>50428</v>
      </c>
      <c r="D89" s="51">
        <v>5.3450497343586175E-3</v>
      </c>
      <c r="E89" s="50">
        <v>18450</v>
      </c>
      <c r="F89" s="84">
        <v>1.8881506623468782E-3</v>
      </c>
      <c r="G89" s="110">
        <v>36.586816847782977</v>
      </c>
      <c r="H89" s="210" t="str">
        <f t="shared" si="0"/>
        <v>AMSTEDAMHG</v>
      </c>
      <c r="I89" s="33"/>
      <c r="J89" s="33"/>
      <c r="K89" s="33"/>
      <c r="L89" s="33"/>
      <c r="M89" s="33"/>
      <c r="N89" s="33"/>
      <c r="O89" s="33"/>
      <c r="P89" s="33"/>
      <c r="Q89" s="33"/>
      <c r="S89" s="82" t="s">
        <v>566</v>
      </c>
      <c r="T89" s="69" t="s">
        <v>404</v>
      </c>
      <c r="U89" s="52">
        <v>125</v>
      </c>
      <c r="V89" s="84">
        <v>2.0428207923203011E-4</v>
      </c>
      <c r="W89" s="52">
        <v>3789</v>
      </c>
      <c r="X89" s="84">
        <v>6.4417522110052127E-3</v>
      </c>
      <c r="Y89" s="55">
        <v>3031.2000000000003</v>
      </c>
      <c r="Z89" s="210" t="str">
        <f t="shared" si="1"/>
        <v>BERLINGJ</v>
      </c>
    </row>
    <row r="90" spans="1:26" x14ac:dyDescent="0.25">
      <c r="A90" s="140" t="s">
        <v>565</v>
      </c>
      <c r="B90" s="69" t="s">
        <v>347</v>
      </c>
      <c r="C90" s="50">
        <v>6899</v>
      </c>
      <c r="D90" s="51">
        <v>7.3125045842270368E-4</v>
      </c>
      <c r="E90" s="50">
        <v>6140</v>
      </c>
      <c r="F90" s="84">
        <v>6.2836016622275508E-4</v>
      </c>
      <c r="G90" s="110">
        <v>88.998405566024061</v>
      </c>
      <c r="H90" s="210" t="str">
        <f t="shared" si="0"/>
        <v>AMSTEDAMAJ</v>
      </c>
      <c r="I90" s="33"/>
      <c r="J90" s="33"/>
      <c r="K90" s="33"/>
      <c r="L90" s="33"/>
      <c r="M90" s="33"/>
      <c r="N90" s="33"/>
      <c r="O90" s="33"/>
      <c r="P90" s="33"/>
      <c r="Q90" s="33"/>
      <c r="S90" s="82" t="s">
        <v>566</v>
      </c>
      <c r="T90" s="69" t="s">
        <v>339</v>
      </c>
      <c r="U90" s="52"/>
      <c r="V90" s="84">
        <v>0</v>
      </c>
      <c r="W90" s="52">
        <v>583</v>
      </c>
      <c r="X90" s="84">
        <v>9.9116958010452331E-4</v>
      </c>
      <c r="Y90" s="86" t="e">
        <v>#DIV/0!</v>
      </c>
      <c r="Z90" s="210" t="str">
        <f t="shared" si="1"/>
        <v>BERLINAD</v>
      </c>
    </row>
    <row r="91" spans="1:26" x14ac:dyDescent="0.25">
      <c r="A91" s="140" t="s">
        <v>565</v>
      </c>
      <c r="B91" s="69" t="s">
        <v>342</v>
      </c>
      <c r="C91" s="50">
        <v>125429</v>
      </c>
      <c r="D91" s="51">
        <v>1.329468238143228E-2</v>
      </c>
      <c r="E91" s="50">
        <v>2824</v>
      </c>
      <c r="F91" s="84">
        <v>2.8900474094675251E-4</v>
      </c>
      <c r="G91" s="110">
        <v>2.2514729448532633</v>
      </c>
      <c r="H91" s="210" t="str">
        <f t="shared" si="0"/>
        <v>AMSTEDAMAE</v>
      </c>
      <c r="I91" s="33"/>
      <c r="J91" s="33"/>
      <c r="K91" s="33"/>
      <c r="L91" s="33"/>
      <c r="M91" s="33"/>
      <c r="N91" s="33"/>
      <c r="O91" s="33"/>
      <c r="P91" s="33"/>
      <c r="Q91" s="33"/>
      <c r="S91" s="82" t="s">
        <v>566</v>
      </c>
      <c r="T91" s="69" t="s">
        <v>354</v>
      </c>
      <c r="U91" s="52"/>
      <c r="V91" s="84">
        <v>0</v>
      </c>
      <c r="W91" s="52">
        <v>149</v>
      </c>
      <c r="X91" s="84">
        <v>2.5331778290836019E-4</v>
      </c>
      <c r="Y91" s="86" t="e">
        <v>#DIV/0!</v>
      </c>
      <c r="Z91" s="210" t="str">
        <f t="shared" si="1"/>
        <v>BERLINBH</v>
      </c>
    </row>
    <row r="92" spans="1:26" x14ac:dyDescent="0.25">
      <c r="A92" s="140" t="s">
        <v>565</v>
      </c>
      <c r="B92" s="69" t="s">
        <v>368</v>
      </c>
      <c r="C92" s="50">
        <v>40</v>
      </c>
      <c r="D92" s="51">
        <v>4.2397475484719739E-6</v>
      </c>
      <c r="E92" s="50">
        <v>543</v>
      </c>
      <c r="F92" s="84">
        <v>5.5569962582891863E-5</v>
      </c>
      <c r="G92" s="110">
        <v>1357.5</v>
      </c>
      <c r="H92" s="210" t="str">
        <f t="shared" si="0"/>
        <v>AMSTEDAMDB</v>
      </c>
      <c r="I92" s="33"/>
      <c r="J92" s="33"/>
      <c r="K92" s="33"/>
      <c r="L92" s="33"/>
      <c r="M92" s="33"/>
      <c r="N92" s="33"/>
      <c r="O92" s="33"/>
      <c r="P92" s="33"/>
      <c r="Q92" s="33"/>
      <c r="S92" s="82" t="s">
        <v>566</v>
      </c>
      <c r="T92" s="69" t="s">
        <v>405</v>
      </c>
      <c r="U92" s="52">
        <v>95</v>
      </c>
      <c r="V92" s="84">
        <v>1.5525438021634288E-4</v>
      </c>
      <c r="W92" s="52">
        <v>124</v>
      </c>
      <c r="X92" s="84">
        <v>2.1081479919890376E-4</v>
      </c>
      <c r="Y92" s="55">
        <v>130.5263157894737</v>
      </c>
      <c r="Z92" s="210" t="str">
        <f t="shared" si="1"/>
        <v>BERLINHA</v>
      </c>
    </row>
    <row r="93" spans="1:26" x14ac:dyDescent="0.25">
      <c r="A93" s="140" t="s">
        <v>565</v>
      </c>
      <c r="B93" s="69" t="s">
        <v>413</v>
      </c>
      <c r="C93" s="50">
        <v>995</v>
      </c>
      <c r="D93" s="51">
        <v>1.0546372026824034E-4</v>
      </c>
      <c r="E93" s="50">
        <v>477</v>
      </c>
      <c r="F93" s="84">
        <v>4.8815602489943677E-5</v>
      </c>
      <c r="G93" s="110">
        <v>47.939698492462313</v>
      </c>
      <c r="H93" s="210" t="str">
        <f t="shared" si="0"/>
        <v>AMSTEDAMHJ</v>
      </c>
      <c r="I93" s="33"/>
      <c r="J93" s="33"/>
      <c r="K93" s="33"/>
      <c r="L93" s="33"/>
      <c r="M93" s="33"/>
      <c r="N93" s="33"/>
      <c r="O93" s="33"/>
      <c r="P93" s="33"/>
      <c r="Q93" s="33"/>
      <c r="S93" s="82" t="s">
        <v>566</v>
      </c>
      <c r="T93" s="69" t="s">
        <v>411</v>
      </c>
      <c r="U93" s="52"/>
      <c r="V93" s="84">
        <v>0</v>
      </c>
      <c r="W93" s="52">
        <v>109</v>
      </c>
      <c r="X93" s="84">
        <v>1.8531300897322992E-4</v>
      </c>
      <c r="Y93" s="86" t="e">
        <v>#DIV/0!</v>
      </c>
      <c r="Z93" s="210" t="str">
        <f t="shared" si="1"/>
        <v>BERLINHH</v>
      </c>
    </row>
    <row r="94" spans="1:26" x14ac:dyDescent="0.25">
      <c r="A94" s="140" t="s">
        <v>565</v>
      </c>
      <c r="B94" s="69" t="s">
        <v>414</v>
      </c>
      <c r="C94" s="50"/>
      <c r="D94" s="51">
        <v>0</v>
      </c>
      <c r="E94" s="50">
        <v>111</v>
      </c>
      <c r="F94" s="84">
        <v>1.1359605610867398E-5</v>
      </c>
      <c r="G94" s="111" t="e">
        <v>#DIV/0!</v>
      </c>
      <c r="H94" s="210" t="str">
        <f t="shared" si="0"/>
        <v>AMSTEDAMIA</v>
      </c>
      <c r="I94" s="34"/>
      <c r="J94" s="34"/>
      <c r="K94" s="34"/>
      <c r="L94" s="34"/>
      <c r="M94" s="34"/>
      <c r="N94" s="34"/>
      <c r="O94" s="34"/>
      <c r="P94" s="34"/>
      <c r="Q94" s="34"/>
      <c r="S94" s="82" t="s">
        <v>566</v>
      </c>
      <c r="T94" s="69" t="s">
        <v>350</v>
      </c>
      <c r="U94" s="52">
        <v>213</v>
      </c>
      <c r="V94" s="84">
        <v>3.4809666301137936E-4</v>
      </c>
      <c r="W94" s="52">
        <v>103</v>
      </c>
      <c r="X94" s="84">
        <v>1.751122928829604E-4</v>
      </c>
      <c r="Y94" s="55">
        <v>48.356807511737088</v>
      </c>
      <c r="Z94" s="210" t="str">
        <f t="shared" si="1"/>
        <v>BERLINBD</v>
      </c>
    </row>
    <row r="95" spans="1:26" x14ac:dyDescent="0.25">
      <c r="A95" s="140" t="s">
        <v>565</v>
      </c>
      <c r="B95" s="69" t="s">
        <v>416</v>
      </c>
      <c r="C95" s="50">
        <v>945</v>
      </c>
      <c r="D95" s="51">
        <v>1.0016403583265038E-4</v>
      </c>
      <c r="E95" s="50">
        <v>62</v>
      </c>
      <c r="F95" s="84">
        <v>6.3450049357998075E-6</v>
      </c>
      <c r="G95" s="110">
        <v>6.56084656084656</v>
      </c>
      <c r="H95" s="210" t="str">
        <f t="shared" si="0"/>
        <v>AMSTEDAMID</v>
      </c>
      <c r="I95" s="33"/>
      <c r="J95" s="33"/>
      <c r="K95" s="33"/>
      <c r="L95" s="33"/>
      <c r="M95" s="33"/>
      <c r="N95" s="33"/>
      <c r="O95" s="33"/>
      <c r="P95" s="33"/>
      <c r="Q95" s="33"/>
      <c r="S95" s="82" t="s">
        <v>566</v>
      </c>
      <c r="T95" s="69" t="s">
        <v>382</v>
      </c>
      <c r="U95" s="52">
        <v>42</v>
      </c>
      <c r="V95" s="84">
        <v>6.8638778621962115E-5</v>
      </c>
      <c r="W95" s="52">
        <v>54</v>
      </c>
      <c r="X95" s="84">
        <v>9.1806444812425833E-5</v>
      </c>
      <c r="Y95" s="55">
        <v>128.57142857142858</v>
      </c>
      <c r="Z95" s="210" t="str">
        <f t="shared" si="1"/>
        <v>BERLINEF</v>
      </c>
    </row>
    <row r="96" spans="1:26" x14ac:dyDescent="0.25">
      <c r="A96" s="140" t="s">
        <v>565</v>
      </c>
      <c r="B96" s="69" t="s">
        <v>374</v>
      </c>
      <c r="C96" s="50">
        <v>89</v>
      </c>
      <c r="D96" s="51">
        <v>9.4334382953501421E-6</v>
      </c>
      <c r="E96" s="50">
        <v>21</v>
      </c>
      <c r="F96" s="84">
        <v>2.1491145750289672E-6</v>
      </c>
      <c r="G96" s="110">
        <v>23.595505617977526</v>
      </c>
      <c r="H96" s="210" t="str">
        <f t="shared" si="0"/>
        <v>AMSTEDAMDH</v>
      </c>
      <c r="I96" s="33"/>
      <c r="J96" s="33"/>
      <c r="K96" s="33"/>
      <c r="L96" s="33"/>
      <c r="M96" s="33"/>
      <c r="N96" s="33"/>
      <c r="O96" s="33"/>
      <c r="P96" s="33"/>
      <c r="Q96" s="33"/>
      <c r="S96" s="82" t="s">
        <v>566</v>
      </c>
      <c r="T96" s="69" t="s">
        <v>414</v>
      </c>
      <c r="U96" s="52"/>
      <c r="V96" s="84">
        <v>0</v>
      </c>
      <c r="W96" s="52">
        <v>9</v>
      </c>
      <c r="X96" s="84">
        <v>1.5301074135404306E-5</v>
      </c>
      <c r="Y96" s="86" t="e">
        <v>#DIV/0!</v>
      </c>
      <c r="Z96" s="210" t="str">
        <f t="shared" si="1"/>
        <v>BERLINIA</v>
      </c>
    </row>
    <row r="97" spans="1:26" x14ac:dyDescent="0.25">
      <c r="A97" s="140" t="s">
        <v>565</v>
      </c>
      <c r="B97" s="69" t="s">
        <v>348</v>
      </c>
      <c r="C97" s="50">
        <v>28</v>
      </c>
      <c r="D97" s="51">
        <v>2.9678232839303815E-6</v>
      </c>
      <c r="E97" s="50">
        <v>14</v>
      </c>
      <c r="F97" s="84">
        <v>1.4327430500193112E-6</v>
      </c>
      <c r="G97" s="110">
        <v>50</v>
      </c>
      <c r="H97" s="210" t="str">
        <f t="shared" si="0"/>
        <v>AMSTEDAMBA</v>
      </c>
      <c r="I97" s="33"/>
      <c r="J97" s="33"/>
      <c r="K97" s="33"/>
      <c r="L97" s="33"/>
      <c r="M97" s="33"/>
      <c r="N97" s="33"/>
      <c r="O97" s="33"/>
      <c r="P97" s="33"/>
      <c r="Q97" s="33"/>
      <c r="S97" s="82" t="s">
        <v>566</v>
      </c>
      <c r="T97" s="69" t="s">
        <v>372</v>
      </c>
      <c r="U97" s="52"/>
      <c r="V97" s="84">
        <v>0</v>
      </c>
      <c r="W97" s="52">
        <v>5</v>
      </c>
      <c r="X97" s="84">
        <v>8.5005967418912814E-6</v>
      </c>
      <c r="Y97" s="86" t="e">
        <v>#DIV/0!</v>
      </c>
      <c r="Z97" s="210" t="str">
        <f t="shared" si="1"/>
        <v>BERLINDF</v>
      </c>
    </row>
    <row r="98" spans="1:26" x14ac:dyDescent="0.25">
      <c r="A98" s="140" t="s">
        <v>565</v>
      </c>
      <c r="B98" s="69" t="s">
        <v>421</v>
      </c>
      <c r="C98" s="50">
        <v>14</v>
      </c>
      <c r="D98" s="51">
        <v>1.4839116419651907E-6</v>
      </c>
      <c r="E98" s="50"/>
      <c r="F98" s="84">
        <v>0</v>
      </c>
      <c r="G98" s="110">
        <v>0</v>
      </c>
      <c r="H98" s="210" t="str">
        <f t="shared" si="0"/>
        <v>AMSTEDAMIH</v>
      </c>
      <c r="I98" s="33"/>
      <c r="J98" s="33"/>
      <c r="K98" s="33"/>
      <c r="L98" s="33"/>
      <c r="M98" s="33"/>
      <c r="N98" s="33"/>
      <c r="O98" s="33"/>
      <c r="P98" s="33"/>
      <c r="Q98" s="33"/>
      <c r="S98" s="82" t="s">
        <v>566</v>
      </c>
      <c r="T98" s="69" t="s">
        <v>408</v>
      </c>
      <c r="U98" s="52">
        <v>1</v>
      </c>
      <c r="V98" s="84">
        <v>1.6342566338562409E-6</v>
      </c>
      <c r="W98" s="52"/>
      <c r="X98" s="84">
        <v>0</v>
      </c>
      <c r="Y98" s="55">
        <v>0</v>
      </c>
      <c r="Z98" s="210" t="str">
        <f t="shared" si="1"/>
        <v>BERLINHD</v>
      </c>
    </row>
    <row r="99" spans="1:26" x14ac:dyDescent="0.25">
      <c r="A99" s="140" t="s">
        <v>565</v>
      </c>
      <c r="B99" s="69" t="s">
        <v>341</v>
      </c>
      <c r="C99" s="50">
        <v>3924</v>
      </c>
      <c r="D99" s="51">
        <v>4.1591923450510061E-4</v>
      </c>
      <c r="E99" s="50"/>
      <c r="F99" s="84">
        <v>0</v>
      </c>
      <c r="G99" s="110">
        <v>0</v>
      </c>
      <c r="H99" s="210" t="str">
        <f t="shared" si="0"/>
        <v>AMSTEDAMAC</v>
      </c>
      <c r="I99" s="33"/>
      <c r="J99" s="33"/>
      <c r="K99" s="33"/>
      <c r="L99" s="33"/>
      <c r="M99" s="33"/>
      <c r="N99" s="33"/>
      <c r="O99" s="33"/>
      <c r="P99" s="33"/>
      <c r="Q99" s="33"/>
      <c r="S99" s="87" t="s">
        <v>566</v>
      </c>
      <c r="T99" s="87" t="s">
        <v>687</v>
      </c>
      <c r="U99" s="88">
        <v>611899</v>
      </c>
      <c r="V99" s="89">
        <v>1</v>
      </c>
      <c r="W99" s="88">
        <v>588194</v>
      </c>
      <c r="X99" s="89">
        <v>1</v>
      </c>
      <c r="Y99" s="90">
        <v>96.125994649443783</v>
      </c>
      <c r="Z99" s="243" t="str">
        <f t="shared" si="1"/>
        <v>BERLINTOTAL BERLIN</v>
      </c>
    </row>
    <row r="100" spans="1:26" x14ac:dyDescent="0.25">
      <c r="A100" s="140" t="s">
        <v>565</v>
      </c>
      <c r="B100" s="69" t="s">
        <v>422</v>
      </c>
      <c r="C100" s="50">
        <v>184</v>
      </c>
      <c r="D100" s="51">
        <v>1.950283872297108E-5</v>
      </c>
      <c r="E100" s="50"/>
      <c r="F100" s="84">
        <v>0</v>
      </c>
      <c r="G100" s="110">
        <v>0</v>
      </c>
      <c r="H100" s="210" t="str">
        <f t="shared" si="0"/>
        <v>AMSTEDAMII</v>
      </c>
      <c r="I100" s="33"/>
      <c r="J100" s="33"/>
      <c r="K100" s="33"/>
      <c r="L100" s="33"/>
      <c r="M100" s="33"/>
      <c r="N100" s="33"/>
      <c r="O100" s="33"/>
      <c r="P100" s="33"/>
      <c r="Q100" s="33"/>
      <c r="S100" s="82" t="s">
        <v>565</v>
      </c>
      <c r="T100" s="82" t="s">
        <v>395</v>
      </c>
      <c r="U100" s="91">
        <v>133115</v>
      </c>
      <c r="V100" s="84">
        <v>0.28092163992478647</v>
      </c>
      <c r="W100" s="91">
        <v>168662</v>
      </c>
      <c r="X100" s="84">
        <v>0.34738710979658755</v>
      </c>
      <c r="Y100" s="92">
        <v>126.70397776358789</v>
      </c>
      <c r="Z100" s="210" t="str">
        <f t="shared" si="1"/>
        <v>AMSTEDAMGA</v>
      </c>
    </row>
    <row r="101" spans="1:26" x14ac:dyDescent="0.25">
      <c r="A101" s="242" t="s">
        <v>565</v>
      </c>
      <c r="B101" s="87" t="s">
        <v>688</v>
      </c>
      <c r="C101" s="106">
        <v>9434524</v>
      </c>
      <c r="D101" s="89">
        <v>1</v>
      </c>
      <c r="E101" s="106">
        <v>9771466</v>
      </c>
      <c r="F101" s="89">
        <v>1</v>
      </c>
      <c r="G101" s="112">
        <v>103.5713725461931</v>
      </c>
      <c r="H101" s="243" t="str">
        <f t="shared" si="0"/>
        <v>AMSTEDAMTOTAL AMSTERDAM</v>
      </c>
      <c r="I101" s="36"/>
      <c r="J101" s="36"/>
      <c r="K101" s="36"/>
      <c r="L101" s="36"/>
      <c r="M101" s="36"/>
      <c r="N101" s="36"/>
      <c r="O101" s="36"/>
      <c r="P101" s="36"/>
      <c r="Q101" s="36"/>
      <c r="S101" s="82" t="s">
        <v>565</v>
      </c>
      <c r="T101" s="69" t="s">
        <v>397</v>
      </c>
      <c r="U101" s="52">
        <v>112827</v>
      </c>
      <c r="V101" s="84">
        <v>0.23810649339138251</v>
      </c>
      <c r="W101" s="52">
        <v>108518</v>
      </c>
      <c r="X101" s="84">
        <v>0.2235106567033836</v>
      </c>
      <c r="Y101" s="55">
        <v>96.180878690384404</v>
      </c>
      <c r="Z101" s="210" t="str">
        <f t="shared" si="1"/>
        <v>AMSTEDAMGC</v>
      </c>
    </row>
    <row r="102" spans="1:26" x14ac:dyDescent="0.25">
      <c r="A102" s="140" t="s">
        <v>566</v>
      </c>
      <c r="B102" s="69" t="s">
        <v>396</v>
      </c>
      <c r="C102" s="103">
        <v>3008955</v>
      </c>
      <c r="D102" s="104">
        <v>0.48520482109558277</v>
      </c>
      <c r="E102" s="103">
        <v>2106377</v>
      </c>
      <c r="F102" s="105">
        <v>0.35691111945147869</v>
      </c>
      <c r="G102" s="109">
        <v>70.003605903046079</v>
      </c>
      <c r="H102" s="210" t="str">
        <f t="shared" si="0"/>
        <v>BERLINGB</v>
      </c>
      <c r="I102" s="33"/>
      <c r="J102" s="33"/>
      <c r="K102" s="33"/>
      <c r="L102" s="33"/>
      <c r="M102" s="33"/>
      <c r="N102" s="33"/>
      <c r="O102" s="33"/>
      <c r="P102" s="33"/>
      <c r="Q102" s="33"/>
      <c r="S102" s="82" t="s">
        <v>565</v>
      </c>
      <c r="T102" s="69" t="s">
        <v>340</v>
      </c>
      <c r="U102" s="52">
        <v>79825</v>
      </c>
      <c r="V102" s="84">
        <v>0.16846012776168037</v>
      </c>
      <c r="W102" s="52">
        <v>83816</v>
      </c>
      <c r="X102" s="84">
        <v>0.17263282775438915</v>
      </c>
      <c r="Y102" s="55">
        <v>104.99968681490761</v>
      </c>
      <c r="Z102" s="210" t="str">
        <f t="shared" si="1"/>
        <v>AMSTEDAMAB</v>
      </c>
    </row>
    <row r="103" spans="1:26" x14ac:dyDescent="0.25">
      <c r="A103" s="140" t="s">
        <v>566</v>
      </c>
      <c r="B103" s="69" t="s">
        <v>340</v>
      </c>
      <c r="C103" s="50">
        <v>1025379</v>
      </c>
      <c r="D103" s="51">
        <v>0.16534605344718267</v>
      </c>
      <c r="E103" s="50">
        <v>1359101</v>
      </c>
      <c r="F103" s="84">
        <v>0.23029033233729013</v>
      </c>
      <c r="G103" s="110">
        <v>132.54620974293408</v>
      </c>
      <c r="H103" s="210" t="str">
        <f t="shared" si="0"/>
        <v>BERLINAB</v>
      </c>
      <c r="I103" s="33"/>
      <c r="J103" s="33"/>
      <c r="K103" s="33"/>
      <c r="L103" s="33"/>
      <c r="M103" s="33"/>
      <c r="N103" s="33"/>
      <c r="O103" s="33"/>
      <c r="P103" s="33"/>
      <c r="Q103" s="33"/>
      <c r="S103" s="82" t="s">
        <v>565</v>
      </c>
      <c r="T103" s="69" t="s">
        <v>396</v>
      </c>
      <c r="U103" s="52">
        <v>80790</v>
      </c>
      <c r="V103" s="84">
        <v>0.17049663290781281</v>
      </c>
      <c r="W103" s="52">
        <v>62209</v>
      </c>
      <c r="X103" s="84">
        <v>0.12812965999060794</v>
      </c>
      <c r="Y103" s="55">
        <v>77.000866443866812</v>
      </c>
      <c r="Z103" s="210" t="str">
        <f t="shared" si="1"/>
        <v>AMSTEDAMGB</v>
      </c>
    </row>
    <row r="104" spans="1:26" x14ac:dyDescent="0.25">
      <c r="A104" s="140" t="s">
        <v>566</v>
      </c>
      <c r="B104" s="69" t="s">
        <v>397</v>
      </c>
      <c r="C104" s="50">
        <v>1077417</v>
      </c>
      <c r="D104" s="51">
        <v>0.17373736819937136</v>
      </c>
      <c r="E104" s="50">
        <v>854148</v>
      </c>
      <c r="F104" s="84">
        <v>0.14472951368973438</v>
      </c>
      <c r="G104" s="110">
        <v>79.277382851764912</v>
      </c>
      <c r="H104" s="210" t="str">
        <f t="shared" si="0"/>
        <v>BERLINGC</v>
      </c>
      <c r="I104" s="33"/>
      <c r="J104" s="33"/>
      <c r="K104" s="33"/>
      <c r="L104" s="33"/>
      <c r="M104" s="33"/>
      <c r="N104" s="33"/>
      <c r="O104" s="33"/>
      <c r="P104" s="33"/>
      <c r="Q104" s="33"/>
      <c r="S104" s="82" t="s">
        <v>565</v>
      </c>
      <c r="T104" s="69" t="s">
        <v>81</v>
      </c>
      <c r="U104" s="52">
        <v>34</v>
      </c>
      <c r="V104" s="84">
        <v>7.1752512920728243E-5</v>
      </c>
      <c r="W104" s="52">
        <v>27257</v>
      </c>
      <c r="X104" s="84">
        <v>5.6140271381375693E-2</v>
      </c>
      <c r="Y104" s="55">
        <v>80167.647058823524</v>
      </c>
      <c r="Z104" s="210" t="str">
        <f t="shared" si="1"/>
        <v>AMSTEDAMAA</v>
      </c>
    </row>
    <row r="105" spans="1:26" x14ac:dyDescent="0.25">
      <c r="A105" s="140" t="s">
        <v>566</v>
      </c>
      <c r="B105" s="69" t="s">
        <v>81</v>
      </c>
      <c r="C105" s="50">
        <v>92979</v>
      </c>
      <c r="D105" s="51">
        <v>1.4993198323220583E-2</v>
      </c>
      <c r="E105" s="50">
        <v>300533</v>
      </c>
      <c r="F105" s="84">
        <v>5.0923253274276756E-2</v>
      </c>
      <c r="G105" s="110">
        <v>323.22675012637262</v>
      </c>
      <c r="H105" s="210" t="str">
        <f t="shared" si="0"/>
        <v>BERLINAA</v>
      </c>
      <c r="I105" s="33"/>
      <c r="J105" s="33"/>
      <c r="K105" s="33"/>
      <c r="L105" s="33"/>
      <c r="M105" s="33"/>
      <c r="N105" s="33"/>
      <c r="O105" s="33"/>
      <c r="P105" s="33"/>
      <c r="Q105" s="33"/>
      <c r="S105" s="82" t="s">
        <v>565</v>
      </c>
      <c r="T105" s="69" t="s">
        <v>345</v>
      </c>
      <c r="U105" s="52">
        <v>12504</v>
      </c>
      <c r="V105" s="84">
        <v>2.6388041810611353E-2</v>
      </c>
      <c r="W105" s="52">
        <v>12330</v>
      </c>
      <c r="X105" s="84">
        <v>2.5395661522998211E-2</v>
      </c>
      <c r="Y105" s="55">
        <v>98.608445297504801</v>
      </c>
      <c r="Z105" s="210" t="str">
        <f t="shared" si="1"/>
        <v>AMSTEDAMAH</v>
      </c>
    </row>
    <row r="106" spans="1:26" x14ac:dyDescent="0.25">
      <c r="A106" s="140" t="s">
        <v>566</v>
      </c>
      <c r="B106" s="69" t="s">
        <v>342</v>
      </c>
      <c r="C106" s="50">
        <v>242618</v>
      </c>
      <c r="D106" s="51">
        <v>3.9123025530314708E-2</v>
      </c>
      <c r="E106" s="50">
        <v>247147</v>
      </c>
      <c r="F106" s="84">
        <v>4.1877362143184528E-2</v>
      </c>
      <c r="G106" s="110">
        <v>101.8667205236215</v>
      </c>
      <c r="H106" s="210" t="str">
        <f t="shared" si="0"/>
        <v>BERLINAE</v>
      </c>
      <c r="I106" s="33"/>
      <c r="J106" s="33"/>
      <c r="K106" s="33"/>
      <c r="L106" s="33"/>
      <c r="M106" s="33"/>
      <c r="N106" s="33"/>
      <c r="O106" s="33"/>
      <c r="P106" s="33"/>
      <c r="Q106" s="33"/>
      <c r="S106" s="82" t="s">
        <v>565</v>
      </c>
      <c r="T106" s="69" t="s">
        <v>401</v>
      </c>
      <c r="U106" s="52">
        <v>6659</v>
      </c>
      <c r="V106" s="84">
        <v>1.4052940692327334E-2</v>
      </c>
      <c r="W106" s="52">
        <v>8219</v>
      </c>
      <c r="X106" s="84">
        <v>1.6928381350975043E-2</v>
      </c>
      <c r="Y106" s="55">
        <v>123.42694098212945</v>
      </c>
      <c r="Z106" s="210" t="str">
        <f t="shared" si="1"/>
        <v>AMSTEDAMGG</v>
      </c>
    </row>
    <row r="107" spans="1:26" x14ac:dyDescent="0.25">
      <c r="A107" s="140" t="s">
        <v>566</v>
      </c>
      <c r="B107" s="69" t="s">
        <v>360</v>
      </c>
      <c r="C107" s="50">
        <v>132229</v>
      </c>
      <c r="D107" s="51">
        <v>2.1322402059401956E-2</v>
      </c>
      <c r="E107" s="50">
        <v>242028</v>
      </c>
      <c r="F107" s="84">
        <v>4.1009982742216844E-2</v>
      </c>
      <c r="G107" s="110">
        <v>183.03700398550998</v>
      </c>
      <c r="H107" s="210" t="str">
        <f t="shared" si="0"/>
        <v>BERLINCD</v>
      </c>
      <c r="I107" s="33"/>
      <c r="J107" s="33"/>
      <c r="K107" s="33"/>
      <c r="L107" s="33"/>
      <c r="M107" s="33"/>
      <c r="N107" s="33"/>
      <c r="O107" s="33"/>
      <c r="P107" s="33"/>
      <c r="Q107" s="33"/>
      <c r="S107" s="82" t="s">
        <v>565</v>
      </c>
      <c r="T107" s="69" t="s">
        <v>399</v>
      </c>
      <c r="U107" s="52">
        <v>3512</v>
      </c>
      <c r="V107" s="84">
        <v>7.4116125111058119E-3</v>
      </c>
      <c r="W107" s="52">
        <v>4290</v>
      </c>
      <c r="X107" s="84">
        <v>8.8359600919434168E-3</v>
      </c>
      <c r="Y107" s="55">
        <v>122.15261958997723</v>
      </c>
      <c r="Z107" s="210" t="str">
        <f t="shared" si="1"/>
        <v>AMSTEDAMGE</v>
      </c>
    </row>
    <row r="108" spans="1:26" x14ac:dyDescent="0.25">
      <c r="A108" s="140" t="s">
        <v>566</v>
      </c>
      <c r="B108" s="69" t="s">
        <v>345</v>
      </c>
      <c r="C108" s="50">
        <v>123044</v>
      </c>
      <c r="D108" s="51">
        <v>1.9841287758336327E-2</v>
      </c>
      <c r="E108" s="50">
        <v>179472</v>
      </c>
      <c r="F108" s="84">
        <v>3.0410298075888496E-2</v>
      </c>
      <c r="G108" s="110">
        <v>145.8600175546959</v>
      </c>
      <c r="H108" s="210" t="str">
        <f t="shared" si="0"/>
        <v>BERLINAH</v>
      </c>
      <c r="I108" s="33"/>
      <c r="J108" s="33"/>
      <c r="K108" s="33"/>
      <c r="L108" s="33"/>
      <c r="M108" s="33"/>
      <c r="N108" s="33"/>
      <c r="O108" s="33"/>
      <c r="P108" s="33"/>
      <c r="Q108" s="33"/>
      <c r="S108" s="82" t="s">
        <v>565</v>
      </c>
      <c r="T108" s="69" t="s">
        <v>403</v>
      </c>
      <c r="U108" s="52"/>
      <c r="V108" s="84">
        <v>0</v>
      </c>
      <c r="W108" s="52">
        <v>2979</v>
      </c>
      <c r="X108" s="84">
        <v>6.1357401197900787E-3</v>
      </c>
      <c r="Y108" s="86" t="e">
        <v>#DIV/0!</v>
      </c>
      <c r="Z108" s="210" t="str">
        <f t="shared" si="1"/>
        <v>AMSTEDAMGI</v>
      </c>
    </row>
    <row r="109" spans="1:26" x14ac:dyDescent="0.25">
      <c r="A109" s="140" t="s">
        <v>566</v>
      </c>
      <c r="B109" s="69" t="s">
        <v>341</v>
      </c>
      <c r="C109" s="50">
        <v>124867</v>
      </c>
      <c r="D109" s="51">
        <v>2.0135253068172217E-2</v>
      </c>
      <c r="E109" s="50">
        <v>169449</v>
      </c>
      <c r="F109" s="84">
        <v>2.8711969547680027E-2</v>
      </c>
      <c r="G109" s="110">
        <v>135.70358861828987</v>
      </c>
      <c r="H109" s="210" t="str">
        <f t="shared" si="0"/>
        <v>BERLINAC</v>
      </c>
      <c r="I109" s="33"/>
      <c r="J109" s="33"/>
      <c r="K109" s="33"/>
      <c r="L109" s="33"/>
      <c r="M109" s="33"/>
      <c r="N109" s="33"/>
      <c r="O109" s="33"/>
      <c r="P109" s="33"/>
      <c r="Q109" s="33"/>
      <c r="S109" s="82" t="s">
        <v>565</v>
      </c>
      <c r="T109" s="69" t="s">
        <v>2</v>
      </c>
      <c r="U109" s="52">
        <v>6830</v>
      </c>
      <c r="V109" s="84">
        <v>1.4413813624958057E-2</v>
      </c>
      <c r="W109" s="52">
        <v>2937</v>
      </c>
      <c r="X109" s="84">
        <v>6.0492342167920319E-3</v>
      </c>
      <c r="Y109" s="55">
        <v>43.001464128843338</v>
      </c>
      <c r="Z109" s="210" t="str">
        <f t="shared" si="1"/>
        <v>AMSTEDAMHG</v>
      </c>
    </row>
    <row r="110" spans="1:26" x14ac:dyDescent="0.25">
      <c r="A110" s="140" t="s">
        <v>566</v>
      </c>
      <c r="B110" s="69" t="s">
        <v>2</v>
      </c>
      <c r="C110" s="50">
        <v>160013</v>
      </c>
      <c r="D110" s="51">
        <v>2.5802672036626496E-2</v>
      </c>
      <c r="E110" s="50">
        <v>147255</v>
      </c>
      <c r="F110" s="84">
        <v>2.4951348640261214E-2</v>
      </c>
      <c r="G110" s="110">
        <v>92.026897814552569</v>
      </c>
      <c r="H110" s="210" t="str">
        <f t="shared" si="0"/>
        <v>BERLINHG</v>
      </c>
      <c r="I110" s="33"/>
      <c r="J110" s="33"/>
      <c r="K110" s="33"/>
      <c r="L110" s="33"/>
      <c r="M110" s="33"/>
      <c r="N110" s="33"/>
      <c r="O110" s="33"/>
      <c r="P110" s="33"/>
      <c r="Q110" s="33"/>
      <c r="S110" s="82" t="s">
        <v>565</v>
      </c>
      <c r="T110" s="69" t="s">
        <v>339</v>
      </c>
      <c r="U110" s="52">
        <v>686</v>
      </c>
      <c r="V110" s="84">
        <v>1.4477124665770464E-3</v>
      </c>
      <c r="W110" s="52">
        <v>1989</v>
      </c>
      <c r="X110" s="84">
        <v>4.0966724062646755E-3</v>
      </c>
      <c r="Y110" s="55">
        <v>289.94169096209913</v>
      </c>
      <c r="Z110" s="210" t="str">
        <f t="shared" si="1"/>
        <v>AMSTEDAMAD</v>
      </c>
    </row>
    <row r="111" spans="1:26" x14ac:dyDescent="0.25">
      <c r="A111" s="140" t="s">
        <v>566</v>
      </c>
      <c r="B111" s="69" t="s">
        <v>400</v>
      </c>
      <c r="C111" s="50">
        <v>152617</v>
      </c>
      <c r="D111" s="51">
        <v>2.4610040423052041E-2</v>
      </c>
      <c r="E111" s="50">
        <v>125418</v>
      </c>
      <c r="F111" s="84">
        <v>2.1251218931542432E-2</v>
      </c>
      <c r="G111" s="110">
        <v>82.178263234108911</v>
      </c>
      <c r="H111" s="210" t="str">
        <f t="shared" si="0"/>
        <v>BERLINGF</v>
      </c>
      <c r="I111" s="33"/>
      <c r="J111" s="33"/>
      <c r="K111" s="33"/>
      <c r="L111" s="33"/>
      <c r="M111" s="33"/>
      <c r="N111" s="33"/>
      <c r="O111" s="33"/>
      <c r="P111" s="33"/>
      <c r="Q111" s="33"/>
      <c r="S111" s="82" t="s">
        <v>565</v>
      </c>
      <c r="T111" s="69" t="s">
        <v>360</v>
      </c>
      <c r="U111" s="52">
        <v>42</v>
      </c>
      <c r="V111" s="84">
        <v>8.8635457137370188E-5</v>
      </c>
      <c r="W111" s="52">
        <v>1781</v>
      </c>
      <c r="X111" s="84">
        <v>3.6682622199886309E-3</v>
      </c>
      <c r="Y111" s="55">
        <v>4240.4761904761908</v>
      </c>
      <c r="Z111" s="210" t="str">
        <f t="shared" si="1"/>
        <v>AMSTEDAMCD</v>
      </c>
    </row>
    <row r="112" spans="1:26" x14ac:dyDescent="0.25">
      <c r="A112" s="140" t="s">
        <v>566</v>
      </c>
      <c r="B112" s="69" t="s">
        <v>402</v>
      </c>
      <c r="C112" s="50">
        <v>54560</v>
      </c>
      <c r="D112" s="51">
        <v>8.7979963272880428E-3</v>
      </c>
      <c r="E112" s="50">
        <v>98045</v>
      </c>
      <c r="F112" s="84">
        <v>1.6613052035139117E-2</v>
      </c>
      <c r="G112" s="110">
        <v>179.70124633431087</v>
      </c>
      <c r="H112" s="210" t="str">
        <f t="shared" si="0"/>
        <v>BERLINGH</v>
      </c>
      <c r="I112" s="33"/>
      <c r="J112" s="33"/>
      <c r="K112" s="33"/>
      <c r="L112" s="33"/>
      <c r="M112" s="33"/>
      <c r="N112" s="33"/>
      <c r="O112" s="33"/>
      <c r="P112" s="33"/>
      <c r="Q112" s="33"/>
      <c r="S112" s="82" t="s">
        <v>565</v>
      </c>
      <c r="T112" s="69" t="s">
        <v>347</v>
      </c>
      <c r="U112" s="52">
        <v>386</v>
      </c>
      <c r="V112" s="84">
        <v>8.1460205845297357E-4</v>
      </c>
      <c r="W112" s="52">
        <v>348</v>
      </c>
      <c r="X112" s="84">
        <v>7.1676319626953592E-4</v>
      </c>
      <c r="Y112" s="55">
        <v>90.155440414507765</v>
      </c>
      <c r="Z112" s="210" t="str">
        <f t="shared" si="1"/>
        <v>AMSTEDAMAJ</v>
      </c>
    </row>
    <row r="113" spans="1:26" x14ac:dyDescent="0.25">
      <c r="A113" s="140" t="s">
        <v>566</v>
      </c>
      <c r="B113" s="69" t="s">
        <v>404</v>
      </c>
      <c r="C113" s="50">
        <v>1725</v>
      </c>
      <c r="D113" s="51">
        <v>2.7816245719523229E-4</v>
      </c>
      <c r="E113" s="50">
        <v>49891</v>
      </c>
      <c r="F113" s="84">
        <v>8.4536873791129143E-3</v>
      </c>
      <c r="G113" s="110">
        <v>2892.231884057971</v>
      </c>
      <c r="H113" s="210" t="str">
        <f t="shared" si="0"/>
        <v>BERLINGJ</v>
      </c>
      <c r="I113" s="33"/>
      <c r="J113" s="33"/>
      <c r="K113" s="33"/>
      <c r="L113" s="33"/>
      <c r="M113" s="33"/>
      <c r="N113" s="33"/>
      <c r="O113" s="33"/>
      <c r="P113" s="33"/>
      <c r="Q113" s="33"/>
      <c r="S113" s="82" t="s">
        <v>565</v>
      </c>
      <c r="T113" s="69" t="s">
        <v>342</v>
      </c>
      <c r="U113" s="52">
        <v>36555</v>
      </c>
      <c r="V113" s="84">
        <v>7.7144503229918268E-2</v>
      </c>
      <c r="W113" s="52">
        <v>135</v>
      </c>
      <c r="X113" s="84">
        <v>2.7805468820800964E-4</v>
      </c>
      <c r="Y113" s="55">
        <v>0.36930652441526468</v>
      </c>
      <c r="Z113" s="210" t="str">
        <f t="shared" si="1"/>
        <v>AMSTEDAMAE</v>
      </c>
    </row>
    <row r="114" spans="1:26" x14ac:dyDescent="0.25">
      <c r="A114" s="140" t="s">
        <v>566</v>
      </c>
      <c r="B114" s="69" t="s">
        <v>339</v>
      </c>
      <c r="C114" s="50"/>
      <c r="D114" s="51">
        <v>0</v>
      </c>
      <c r="E114" s="50">
        <v>16973</v>
      </c>
      <c r="F114" s="84">
        <v>2.8759583068225431E-3</v>
      </c>
      <c r="G114" s="111" t="e">
        <v>#DIV/0!</v>
      </c>
      <c r="H114" s="210" t="str">
        <f t="shared" si="0"/>
        <v>BERLINAD</v>
      </c>
      <c r="I114" s="34"/>
      <c r="J114" s="34"/>
      <c r="K114" s="34"/>
      <c r="L114" s="34"/>
      <c r="M114" s="34"/>
      <c r="N114" s="34"/>
      <c r="O114" s="34"/>
      <c r="P114" s="34"/>
      <c r="Q114" s="34"/>
      <c r="S114" s="82" t="s">
        <v>565</v>
      </c>
      <c r="T114" s="69" t="s">
        <v>368</v>
      </c>
      <c r="U114" s="52">
        <v>2</v>
      </c>
      <c r="V114" s="84">
        <v>4.2207360541604854E-6</v>
      </c>
      <c r="W114" s="52">
        <v>28</v>
      </c>
      <c r="X114" s="84">
        <v>5.7670601998698295E-5</v>
      </c>
      <c r="Y114" s="55">
        <v>1400</v>
      </c>
      <c r="Z114" s="210" t="str">
        <f t="shared" si="1"/>
        <v>AMSTEDAMDB</v>
      </c>
    </row>
    <row r="115" spans="1:26" x14ac:dyDescent="0.25">
      <c r="A115" s="140" t="s">
        <v>566</v>
      </c>
      <c r="B115" s="69" t="s">
        <v>354</v>
      </c>
      <c r="C115" s="50"/>
      <c r="D115" s="51">
        <v>0</v>
      </c>
      <c r="E115" s="50">
        <v>1530</v>
      </c>
      <c r="F115" s="84">
        <v>2.5924799442870978E-4</v>
      </c>
      <c r="G115" s="111" t="e">
        <v>#DIV/0!</v>
      </c>
      <c r="H115" s="210" t="str">
        <f t="shared" si="0"/>
        <v>BERLINBH</v>
      </c>
      <c r="I115" s="34"/>
      <c r="J115" s="34"/>
      <c r="K115" s="34"/>
      <c r="L115" s="34"/>
      <c r="M115" s="34"/>
      <c r="N115" s="34"/>
      <c r="O115" s="34"/>
      <c r="P115" s="34"/>
      <c r="Q115" s="34"/>
      <c r="S115" s="82" t="s">
        <v>565</v>
      </c>
      <c r="T115" s="69" t="s">
        <v>413</v>
      </c>
      <c r="U115" s="52">
        <v>24</v>
      </c>
      <c r="V115" s="84">
        <v>5.0648832649925822E-5</v>
      </c>
      <c r="W115" s="52">
        <v>9</v>
      </c>
      <c r="X115" s="84">
        <v>1.853697921386731E-5</v>
      </c>
      <c r="Y115" s="55">
        <v>37.5</v>
      </c>
      <c r="Z115" s="210" t="str">
        <f t="shared" si="1"/>
        <v>AMSTEDAMHJ</v>
      </c>
    </row>
    <row r="116" spans="1:26" x14ac:dyDescent="0.25">
      <c r="A116" s="140" t="s">
        <v>566</v>
      </c>
      <c r="B116" s="69" t="s">
        <v>350</v>
      </c>
      <c r="C116" s="50">
        <v>3669</v>
      </c>
      <c r="D116" s="51">
        <v>5.9163945243438112E-4</v>
      </c>
      <c r="E116" s="50">
        <v>1518</v>
      </c>
      <c r="F116" s="84">
        <v>2.5721467682534736E-4</v>
      </c>
      <c r="G116" s="110">
        <v>41.373671300081767</v>
      </c>
      <c r="H116" s="210" t="str">
        <f t="shared" si="0"/>
        <v>BERLINBD</v>
      </c>
      <c r="I116" s="33"/>
      <c r="J116" s="33"/>
      <c r="K116" s="33"/>
      <c r="L116" s="33"/>
      <c r="M116" s="33"/>
      <c r="N116" s="33"/>
      <c r="O116" s="33"/>
      <c r="P116" s="33"/>
      <c r="Q116" s="33"/>
      <c r="S116" s="82" t="s">
        <v>565</v>
      </c>
      <c r="T116" s="69" t="s">
        <v>414</v>
      </c>
      <c r="U116" s="52"/>
      <c r="V116" s="84">
        <v>0</v>
      </c>
      <c r="W116" s="52">
        <v>6</v>
      </c>
      <c r="X116" s="84">
        <v>1.2357986142578206E-5</v>
      </c>
      <c r="Y116" s="86" t="e">
        <v>#DIV/0!</v>
      </c>
      <c r="Z116" s="210" t="str">
        <f t="shared" si="1"/>
        <v>AMSTEDAMIA</v>
      </c>
    </row>
    <row r="117" spans="1:26" x14ac:dyDescent="0.25">
      <c r="A117" s="140" t="s">
        <v>566</v>
      </c>
      <c r="B117" s="69" t="s">
        <v>405</v>
      </c>
      <c r="C117" s="50">
        <v>933</v>
      </c>
      <c r="D117" s="51">
        <v>1.5044960728298652E-4</v>
      </c>
      <c r="E117" s="50">
        <v>1261</v>
      </c>
      <c r="F117" s="84">
        <v>2.1366779148666864E-4</v>
      </c>
      <c r="G117" s="110">
        <v>135.15541264737405</v>
      </c>
      <c r="H117" s="210" t="str">
        <f t="shared" si="0"/>
        <v>BERLINHA</v>
      </c>
      <c r="I117" s="33"/>
      <c r="J117" s="33"/>
      <c r="K117" s="33"/>
      <c r="L117" s="33"/>
      <c r="M117" s="33"/>
      <c r="N117" s="33"/>
      <c r="O117" s="33"/>
      <c r="P117" s="33"/>
      <c r="Q117" s="33"/>
      <c r="S117" s="82" t="s">
        <v>565</v>
      </c>
      <c r="T117" s="69" t="s">
        <v>348</v>
      </c>
      <c r="U117" s="52">
        <v>3</v>
      </c>
      <c r="V117" s="84">
        <v>6.3311040812407277E-6</v>
      </c>
      <c r="W117" s="52">
        <v>1</v>
      </c>
      <c r="X117" s="84">
        <v>2.0596643570963675E-6</v>
      </c>
      <c r="Y117" s="55">
        <v>33.333333333333329</v>
      </c>
      <c r="Z117" s="210" t="str">
        <f t="shared" si="1"/>
        <v>AMSTEDAMBA</v>
      </c>
    </row>
    <row r="118" spans="1:26" x14ac:dyDescent="0.25">
      <c r="A118" s="140" t="s">
        <v>566</v>
      </c>
      <c r="B118" s="69" t="s">
        <v>411</v>
      </c>
      <c r="C118" s="50"/>
      <c r="D118" s="51">
        <v>0</v>
      </c>
      <c r="E118" s="50">
        <v>965</v>
      </c>
      <c r="F118" s="84">
        <v>1.6351262393706205E-4</v>
      </c>
      <c r="G118" s="111" t="e">
        <v>#DIV/0!</v>
      </c>
      <c r="H118" s="210" t="str">
        <f t="shared" si="0"/>
        <v>BERLINHH</v>
      </c>
      <c r="I118" s="34"/>
      <c r="J118" s="34"/>
      <c r="K118" s="34"/>
      <c r="L118" s="34"/>
      <c r="M118" s="34"/>
      <c r="N118" s="34"/>
      <c r="O118" s="34"/>
      <c r="P118" s="34"/>
      <c r="Q118" s="34"/>
      <c r="S118" s="82" t="s">
        <v>565</v>
      </c>
      <c r="T118" s="69" t="s">
        <v>416</v>
      </c>
      <c r="U118" s="52">
        <v>10</v>
      </c>
      <c r="V118" s="84">
        <v>2.1103680270802425E-5</v>
      </c>
      <c r="W118" s="52">
        <v>1</v>
      </c>
      <c r="X118" s="84">
        <v>2.0596643570963675E-6</v>
      </c>
      <c r="Y118" s="55">
        <v>10</v>
      </c>
      <c r="Z118" s="210" t="str">
        <f t="shared" si="1"/>
        <v>AMSTEDAMID</v>
      </c>
    </row>
    <row r="119" spans="1:26" x14ac:dyDescent="0.25">
      <c r="A119" s="140" t="s">
        <v>566</v>
      </c>
      <c r="B119" s="69" t="s">
        <v>382</v>
      </c>
      <c r="C119" s="50">
        <v>398</v>
      </c>
      <c r="D119" s="51">
        <v>6.4178932152870986E-5</v>
      </c>
      <c r="E119" s="50">
        <v>399</v>
      </c>
      <c r="F119" s="84">
        <v>6.7607810311800777E-5</v>
      </c>
      <c r="G119" s="110">
        <v>100.25125628140702</v>
      </c>
      <c r="H119" s="210" t="str">
        <f t="shared" si="0"/>
        <v>BERLINEF</v>
      </c>
      <c r="I119" s="33"/>
      <c r="J119" s="33"/>
      <c r="K119" s="33"/>
      <c r="L119" s="33"/>
      <c r="M119" s="33"/>
      <c r="N119" s="33"/>
      <c r="O119" s="33"/>
      <c r="P119" s="33"/>
      <c r="Q119" s="33"/>
      <c r="S119" s="82" t="s">
        <v>565</v>
      </c>
      <c r="T119" s="69" t="s">
        <v>374</v>
      </c>
      <c r="U119" s="52">
        <v>5</v>
      </c>
      <c r="V119" s="84">
        <v>1.0551840135401212E-5</v>
      </c>
      <c r="W119" s="52">
        <v>1</v>
      </c>
      <c r="X119" s="84">
        <v>2.0596643570963675E-6</v>
      </c>
      <c r="Y119" s="55">
        <v>20</v>
      </c>
      <c r="Z119" s="210" t="str">
        <f t="shared" si="1"/>
        <v>AMSTEDAMDH</v>
      </c>
    </row>
    <row r="120" spans="1:26" x14ac:dyDescent="0.25">
      <c r="A120" s="140" t="s">
        <v>566</v>
      </c>
      <c r="B120" s="69" t="s">
        <v>414</v>
      </c>
      <c r="C120" s="50"/>
      <c r="D120" s="51">
        <v>0</v>
      </c>
      <c r="E120" s="50">
        <v>118</v>
      </c>
      <c r="F120" s="84">
        <v>1.9994289766397223E-5</v>
      </c>
      <c r="G120" s="111" t="e">
        <v>#DIV/0!</v>
      </c>
      <c r="H120" s="210" t="str">
        <f t="shared" si="0"/>
        <v>BERLINIA</v>
      </c>
      <c r="I120" s="34"/>
      <c r="J120" s="34"/>
      <c r="K120" s="34"/>
      <c r="L120" s="34"/>
      <c r="M120" s="34"/>
      <c r="N120" s="34"/>
      <c r="O120" s="34"/>
      <c r="P120" s="34"/>
      <c r="Q120" s="34"/>
      <c r="S120" s="82" t="s">
        <v>565</v>
      </c>
      <c r="T120" s="69" t="s">
        <v>421</v>
      </c>
      <c r="U120" s="52">
        <v>3</v>
      </c>
      <c r="V120" s="84">
        <v>6.3311040812407277E-6</v>
      </c>
      <c r="W120" s="52"/>
      <c r="X120" s="84">
        <v>0</v>
      </c>
      <c r="Y120" s="55">
        <v>0</v>
      </c>
      <c r="Z120" s="210" t="str">
        <f t="shared" si="1"/>
        <v>AMSTEDAMIH</v>
      </c>
    </row>
    <row r="121" spans="1:26" x14ac:dyDescent="0.25">
      <c r="A121" s="140" t="s">
        <v>566</v>
      </c>
      <c r="B121" s="69" t="s">
        <v>372</v>
      </c>
      <c r="C121" s="50"/>
      <c r="D121" s="51">
        <v>0</v>
      </c>
      <c r="E121" s="50">
        <v>57</v>
      </c>
      <c r="F121" s="84">
        <v>9.6582586159715398E-6</v>
      </c>
      <c r="G121" s="111" t="e">
        <v>#DIV/0!</v>
      </c>
      <c r="H121" s="210" t="str">
        <f t="shared" si="0"/>
        <v>BERLINDF</v>
      </c>
      <c r="I121" s="34"/>
      <c r="J121" s="34"/>
      <c r="K121" s="34"/>
      <c r="L121" s="34"/>
      <c r="M121" s="34"/>
      <c r="N121" s="34"/>
      <c r="O121" s="34"/>
      <c r="P121" s="34"/>
      <c r="Q121" s="34"/>
      <c r="S121" s="82" t="s">
        <v>565</v>
      </c>
      <c r="T121" s="69" t="s">
        <v>341</v>
      </c>
      <c r="U121" s="52">
        <v>38</v>
      </c>
      <c r="V121" s="84">
        <v>8.0193985029049223E-5</v>
      </c>
      <c r="W121" s="52"/>
      <c r="X121" s="84">
        <v>0</v>
      </c>
      <c r="Y121" s="55">
        <v>0</v>
      </c>
      <c r="Z121" s="210" t="str">
        <f t="shared" si="1"/>
        <v>AMSTEDAMAC</v>
      </c>
    </row>
    <row r="122" spans="1:26" x14ac:dyDescent="0.25">
      <c r="A122" s="140" t="s">
        <v>566</v>
      </c>
      <c r="B122" s="69" t="s">
        <v>408</v>
      </c>
      <c r="C122" s="50">
        <v>9</v>
      </c>
      <c r="D122" s="51">
        <v>1.4512823853664296E-6</v>
      </c>
      <c r="E122" s="50"/>
      <c r="F122" s="84">
        <v>0</v>
      </c>
      <c r="G122" s="110">
        <v>0</v>
      </c>
      <c r="H122" s="210" t="str">
        <f t="shared" si="0"/>
        <v>BERLINHD</v>
      </c>
      <c r="I122" s="33"/>
      <c r="J122" s="33"/>
      <c r="K122" s="33"/>
      <c r="L122" s="33"/>
      <c r="M122" s="33"/>
      <c r="N122" s="33"/>
      <c r="O122" s="33"/>
      <c r="P122" s="33"/>
      <c r="Q122" s="33"/>
      <c r="S122" s="82" t="s">
        <v>565</v>
      </c>
      <c r="T122" s="69" t="s">
        <v>422</v>
      </c>
      <c r="U122" s="52">
        <v>1</v>
      </c>
      <c r="V122" s="84">
        <v>2.1103680270802427E-6</v>
      </c>
      <c r="W122" s="52"/>
      <c r="X122" s="84">
        <v>0</v>
      </c>
      <c r="Y122" s="55">
        <v>0</v>
      </c>
      <c r="Z122" s="210" t="str">
        <f t="shared" si="1"/>
        <v>AMSTEDAMII</v>
      </c>
    </row>
    <row r="123" spans="1:26" x14ac:dyDescent="0.25">
      <c r="A123" s="242" t="s">
        <v>566</v>
      </c>
      <c r="B123" s="87" t="s">
        <v>687</v>
      </c>
      <c r="C123" s="106">
        <v>6201412</v>
      </c>
      <c r="D123" s="89">
        <v>1</v>
      </c>
      <c r="E123" s="106">
        <v>5901685</v>
      </c>
      <c r="F123" s="89">
        <v>1</v>
      </c>
      <c r="G123" s="112">
        <v>95.166794272014172</v>
      </c>
      <c r="H123" s="243" t="str">
        <f t="shared" si="0"/>
        <v>BERLINTOTAL BERLIN</v>
      </c>
      <c r="I123" s="36"/>
      <c r="J123" s="36"/>
      <c r="K123" s="36"/>
      <c r="L123" s="36"/>
      <c r="M123" s="36"/>
      <c r="N123" s="36"/>
      <c r="O123" s="36"/>
      <c r="P123" s="36"/>
      <c r="Q123" s="36"/>
      <c r="S123" s="87" t="s">
        <v>565</v>
      </c>
      <c r="T123" s="87" t="s">
        <v>689</v>
      </c>
      <c r="U123" s="88">
        <v>473851</v>
      </c>
      <c r="V123" s="89">
        <v>1</v>
      </c>
      <c r="W123" s="88">
        <v>485516</v>
      </c>
      <c r="X123" s="89">
        <v>1</v>
      </c>
      <c r="Y123" s="90">
        <v>102.4617443035891</v>
      </c>
      <c r="Z123" s="243" t="str">
        <f t="shared" si="1"/>
        <v>AMSTEDAMTOTAL AMSTEDAM</v>
      </c>
    </row>
    <row r="124" spans="1:26" x14ac:dyDescent="0.25">
      <c r="A124" s="140" t="s">
        <v>567</v>
      </c>
      <c r="B124" s="69" t="s">
        <v>340</v>
      </c>
      <c r="C124" s="103">
        <v>1122572</v>
      </c>
      <c r="D124" s="105">
        <v>0.44337068072091201</v>
      </c>
      <c r="E124" s="103">
        <v>871671</v>
      </c>
      <c r="F124" s="105">
        <v>0.46444384768590891</v>
      </c>
      <c r="G124" s="109">
        <v>77.649451438304183</v>
      </c>
      <c r="H124" s="210" t="str">
        <f t="shared" si="0"/>
        <v>LONDONAB</v>
      </c>
      <c r="I124" s="33"/>
      <c r="J124" s="33"/>
      <c r="K124" s="33"/>
      <c r="L124" s="33"/>
      <c r="M124" s="33"/>
      <c r="N124" s="33"/>
      <c r="O124" s="33"/>
      <c r="P124" s="33"/>
      <c r="Q124" s="33"/>
      <c r="S124" s="82" t="s">
        <v>567</v>
      </c>
      <c r="T124" s="69" t="s">
        <v>340</v>
      </c>
      <c r="U124" s="93">
        <v>103146</v>
      </c>
      <c r="V124" s="84">
        <v>0.34937388011421566</v>
      </c>
      <c r="W124" s="93">
        <v>78460</v>
      </c>
      <c r="X124" s="84">
        <v>0.3489406365075694</v>
      </c>
      <c r="Y124" s="92">
        <v>76.066934248540903</v>
      </c>
      <c r="Z124" s="210" t="str">
        <f t="shared" si="1"/>
        <v>LONDONAB</v>
      </c>
    </row>
    <row r="125" spans="1:26" x14ac:dyDescent="0.25">
      <c r="A125" s="140" t="s">
        <v>567</v>
      </c>
      <c r="B125" s="69" t="s">
        <v>398</v>
      </c>
      <c r="C125" s="50">
        <v>348885</v>
      </c>
      <c r="D125" s="84">
        <v>0.13779550883445818</v>
      </c>
      <c r="E125" s="50">
        <v>261994</v>
      </c>
      <c r="F125" s="84">
        <v>0.13959567477938584</v>
      </c>
      <c r="G125" s="110">
        <v>75.094658698424993</v>
      </c>
      <c r="H125" s="210" t="str">
        <f t="shared" si="0"/>
        <v>LONDONGD</v>
      </c>
      <c r="I125" s="33"/>
      <c r="J125" s="33"/>
      <c r="K125" s="33"/>
      <c r="L125" s="33"/>
      <c r="M125" s="33"/>
      <c r="N125" s="33"/>
      <c r="O125" s="33"/>
      <c r="P125" s="33"/>
      <c r="Q125" s="33"/>
      <c r="S125" s="82" t="s">
        <v>567</v>
      </c>
      <c r="T125" s="69" t="s">
        <v>398</v>
      </c>
      <c r="U125" s="52">
        <v>90877</v>
      </c>
      <c r="V125" s="84">
        <v>0.3078165910761404</v>
      </c>
      <c r="W125" s="52">
        <v>67925</v>
      </c>
      <c r="X125" s="84">
        <v>0.30208759539608276</v>
      </c>
      <c r="Y125" s="55">
        <v>74.743884591260709</v>
      </c>
      <c r="Z125" s="210" t="str">
        <f t="shared" si="1"/>
        <v>LONDONGD</v>
      </c>
    </row>
    <row r="126" spans="1:26" x14ac:dyDescent="0.25">
      <c r="A126" s="140" t="s">
        <v>567</v>
      </c>
      <c r="B126" s="69" t="s">
        <v>396</v>
      </c>
      <c r="C126" s="50">
        <v>704271</v>
      </c>
      <c r="D126" s="84">
        <v>0.27815865056495032</v>
      </c>
      <c r="E126" s="50">
        <v>247686</v>
      </c>
      <c r="F126" s="84">
        <v>0.13197208448822095</v>
      </c>
      <c r="G126" s="110">
        <v>35.169132336841926</v>
      </c>
      <c r="H126" s="210" t="str">
        <f t="shared" si="0"/>
        <v>LONDONGB</v>
      </c>
      <c r="I126" s="33"/>
      <c r="J126" s="33"/>
      <c r="K126" s="33"/>
      <c r="L126" s="33"/>
      <c r="M126" s="33"/>
      <c r="N126" s="33"/>
      <c r="O126" s="33"/>
      <c r="P126" s="33"/>
      <c r="Q126" s="33"/>
      <c r="S126" s="82" t="s">
        <v>567</v>
      </c>
      <c r="T126" s="69" t="s">
        <v>81</v>
      </c>
      <c r="U126" s="52">
        <v>81</v>
      </c>
      <c r="V126" s="84">
        <v>2.7436143223441984E-4</v>
      </c>
      <c r="W126" s="52">
        <v>24227</v>
      </c>
      <c r="X126" s="84">
        <v>0.10774642876203014</v>
      </c>
      <c r="Y126" s="55">
        <v>29909.876543209877</v>
      </c>
      <c r="Z126" s="210" t="str">
        <f t="shared" si="1"/>
        <v>LONDONAA</v>
      </c>
    </row>
    <row r="127" spans="1:26" x14ac:dyDescent="0.25">
      <c r="A127" s="140" t="s">
        <v>567</v>
      </c>
      <c r="B127" s="69" t="s">
        <v>81</v>
      </c>
      <c r="C127" s="50">
        <v>793</v>
      </c>
      <c r="D127" s="84">
        <v>3.1320302823487778E-4</v>
      </c>
      <c r="E127" s="50">
        <v>220207</v>
      </c>
      <c r="F127" s="84">
        <v>0.11733072038345999</v>
      </c>
      <c r="G127" s="110">
        <v>27768.852459016391</v>
      </c>
      <c r="H127" s="210" t="str">
        <f t="shared" si="0"/>
        <v>LONDONAA</v>
      </c>
      <c r="I127" s="33"/>
      <c r="J127" s="33"/>
      <c r="K127" s="33"/>
      <c r="L127" s="33"/>
      <c r="M127" s="33"/>
      <c r="N127" s="33"/>
      <c r="O127" s="33"/>
      <c r="P127" s="33"/>
      <c r="Q127" s="33"/>
      <c r="S127" s="82" t="s">
        <v>567</v>
      </c>
      <c r="T127" s="69" t="s">
        <v>396</v>
      </c>
      <c r="U127" s="52">
        <v>65628</v>
      </c>
      <c r="V127" s="84">
        <v>0.22229372931704328</v>
      </c>
      <c r="W127" s="52">
        <v>22876</v>
      </c>
      <c r="X127" s="84">
        <v>0.10173803212779962</v>
      </c>
      <c r="Y127" s="55">
        <v>34.857073200463219</v>
      </c>
      <c r="Z127" s="210" t="str">
        <f t="shared" si="1"/>
        <v>LONDONGB</v>
      </c>
    </row>
    <row r="128" spans="1:26" x14ac:dyDescent="0.25">
      <c r="A128" s="140" t="s">
        <v>567</v>
      </c>
      <c r="B128" s="69" t="s">
        <v>397</v>
      </c>
      <c r="C128" s="50">
        <v>105655</v>
      </c>
      <c r="D128" s="84">
        <v>4.1729465256186649E-2</v>
      </c>
      <c r="E128" s="50">
        <v>61393</v>
      </c>
      <c r="F128" s="84">
        <v>3.2711425688110543E-2</v>
      </c>
      <c r="G128" s="110">
        <v>58.107046519331782</v>
      </c>
      <c r="H128" s="210" t="str">
        <f t="shared" si="0"/>
        <v>LONDONGC</v>
      </c>
      <c r="I128" s="33"/>
      <c r="J128" s="33"/>
      <c r="K128" s="33"/>
      <c r="L128" s="33"/>
      <c r="M128" s="33"/>
      <c r="N128" s="33"/>
      <c r="O128" s="33"/>
      <c r="P128" s="33"/>
      <c r="Q128" s="33"/>
      <c r="S128" s="82" t="s">
        <v>567</v>
      </c>
      <c r="T128" s="69" t="s">
        <v>397</v>
      </c>
      <c r="U128" s="52">
        <v>9808</v>
      </c>
      <c r="V128" s="84">
        <v>3.3221443547594931E-2</v>
      </c>
      <c r="W128" s="52">
        <v>6258</v>
      </c>
      <c r="X128" s="84">
        <v>2.7831640367886431E-2</v>
      </c>
      <c r="Y128" s="55">
        <v>63.805057096247964</v>
      </c>
      <c r="Z128" s="210" t="str">
        <f t="shared" si="1"/>
        <v>LONDONGC</v>
      </c>
    </row>
    <row r="129" spans="1:26" x14ac:dyDescent="0.25">
      <c r="A129" s="140" t="s">
        <v>567</v>
      </c>
      <c r="B129" s="69" t="s">
        <v>2</v>
      </c>
      <c r="C129" s="50">
        <v>61575</v>
      </c>
      <c r="D129" s="84">
        <v>2.4319642450898613E-2</v>
      </c>
      <c r="E129" s="50">
        <v>51919</v>
      </c>
      <c r="F129" s="84">
        <v>2.7663487861824824E-2</v>
      </c>
      <c r="G129" s="110">
        <v>84.318311002842066</v>
      </c>
      <c r="H129" s="210" t="str">
        <f t="shared" si="0"/>
        <v>LONDONHG</v>
      </c>
      <c r="I129" s="33"/>
      <c r="J129" s="33"/>
      <c r="K129" s="33"/>
      <c r="L129" s="33"/>
      <c r="M129" s="33"/>
      <c r="N129" s="33"/>
      <c r="O129" s="33"/>
      <c r="P129" s="33"/>
      <c r="Q129" s="33"/>
      <c r="S129" s="82" t="s">
        <v>567</v>
      </c>
      <c r="T129" s="69" t="s">
        <v>342</v>
      </c>
      <c r="U129" s="52">
        <v>176</v>
      </c>
      <c r="V129" s="84">
        <v>5.9614335892910978E-4</v>
      </c>
      <c r="W129" s="52">
        <v>5430</v>
      </c>
      <c r="X129" s="84">
        <v>2.4149218152384681E-2</v>
      </c>
      <c r="Y129" s="55">
        <v>3085.2272727272725</v>
      </c>
      <c r="Z129" s="210" t="str">
        <f t="shared" si="1"/>
        <v>LONDONAE</v>
      </c>
    </row>
    <row r="130" spans="1:26" x14ac:dyDescent="0.25">
      <c r="A130" s="140" t="s">
        <v>567</v>
      </c>
      <c r="B130" s="69" t="s">
        <v>345</v>
      </c>
      <c r="C130" s="50">
        <v>74247</v>
      </c>
      <c r="D130" s="84">
        <v>2.9324571547736406E-2</v>
      </c>
      <c r="E130" s="50">
        <v>49233</v>
      </c>
      <c r="F130" s="84">
        <v>2.623233301683818E-2</v>
      </c>
      <c r="G130" s="110">
        <v>66.309749888884397</v>
      </c>
      <c r="H130" s="210" t="str">
        <f t="shared" si="0"/>
        <v>LONDONAH</v>
      </c>
      <c r="I130" s="33"/>
      <c r="J130" s="33"/>
      <c r="K130" s="33"/>
      <c r="L130" s="33"/>
      <c r="M130" s="33"/>
      <c r="N130" s="33"/>
      <c r="O130" s="33"/>
      <c r="P130" s="33"/>
      <c r="Q130" s="33"/>
      <c r="S130" s="82" t="s">
        <v>567</v>
      </c>
      <c r="T130" s="69" t="s">
        <v>2</v>
      </c>
      <c r="U130" s="52">
        <v>6254</v>
      </c>
      <c r="V130" s="84">
        <v>2.1183412311037798E-2</v>
      </c>
      <c r="W130" s="52">
        <v>5286</v>
      </c>
      <c r="X130" s="84">
        <v>2.3508796897514811E-2</v>
      </c>
      <c r="Y130" s="55">
        <v>84.52190598017269</v>
      </c>
      <c r="Z130" s="210" t="str">
        <f t="shared" si="1"/>
        <v>LONDONHG</v>
      </c>
    </row>
    <row r="131" spans="1:26" x14ac:dyDescent="0.25">
      <c r="A131" s="140" t="s">
        <v>567</v>
      </c>
      <c r="B131" s="69" t="s">
        <v>339</v>
      </c>
      <c r="C131" s="50">
        <v>37080</v>
      </c>
      <c r="D131" s="84">
        <v>1.4645105027678774E-2</v>
      </c>
      <c r="E131" s="50">
        <v>30366</v>
      </c>
      <c r="F131" s="84">
        <v>1.6179615794067154E-2</v>
      </c>
      <c r="G131" s="110">
        <v>81.893203883495147</v>
      </c>
      <c r="H131" s="210" t="str">
        <f t="shared" si="0"/>
        <v>LONDONAD</v>
      </c>
      <c r="I131" s="33"/>
      <c r="J131" s="33"/>
      <c r="K131" s="33"/>
      <c r="L131" s="33"/>
      <c r="M131" s="33"/>
      <c r="N131" s="33"/>
      <c r="O131" s="33"/>
      <c r="P131" s="33"/>
      <c r="Q131" s="33"/>
      <c r="S131" s="82" t="s">
        <v>567</v>
      </c>
      <c r="T131" s="69" t="s">
        <v>345</v>
      </c>
      <c r="U131" s="52">
        <v>6325</v>
      </c>
      <c r="V131" s="84">
        <v>2.142390196151488E-2</v>
      </c>
      <c r="W131" s="52">
        <v>4717</v>
      </c>
      <c r="X131" s="84">
        <v>2.0978243466813727E-2</v>
      </c>
      <c r="Y131" s="55">
        <v>74.577075098814234</v>
      </c>
      <c r="Z131" s="210" t="str">
        <f t="shared" si="1"/>
        <v>LONDONAH</v>
      </c>
    </row>
    <row r="132" spans="1:26" x14ac:dyDescent="0.25">
      <c r="A132" s="140" t="s">
        <v>567</v>
      </c>
      <c r="B132" s="69" t="s">
        <v>360</v>
      </c>
      <c r="C132" s="50">
        <v>26100</v>
      </c>
      <c r="D132" s="84">
        <v>1.030844771365739E-2</v>
      </c>
      <c r="E132" s="50">
        <v>29484</v>
      </c>
      <c r="F132" s="84">
        <v>1.570966844735151E-2</v>
      </c>
      <c r="G132" s="110">
        <v>112.9655172413793</v>
      </c>
      <c r="H132" s="210" t="str">
        <f t="shared" si="0"/>
        <v>LONDONCD</v>
      </c>
      <c r="I132" s="33"/>
      <c r="J132" s="33"/>
      <c r="K132" s="33"/>
      <c r="L132" s="33"/>
      <c r="M132" s="33"/>
      <c r="N132" s="33"/>
      <c r="O132" s="33"/>
      <c r="P132" s="33"/>
      <c r="Q132" s="33"/>
      <c r="S132" s="82" t="s">
        <v>567</v>
      </c>
      <c r="T132" s="69" t="s">
        <v>339</v>
      </c>
      <c r="U132" s="52">
        <v>3935</v>
      </c>
      <c r="V132" s="84">
        <v>1.3328546121511629E-2</v>
      </c>
      <c r="W132" s="52">
        <v>3391</v>
      </c>
      <c r="X132" s="84">
        <v>1.508103107822034E-2</v>
      </c>
      <c r="Y132" s="55">
        <v>86.175349428208378</v>
      </c>
      <c r="Z132" s="210" t="str">
        <f t="shared" si="1"/>
        <v>LONDONAD</v>
      </c>
    </row>
    <row r="133" spans="1:26" x14ac:dyDescent="0.25">
      <c r="A133" s="140" t="s">
        <v>567</v>
      </c>
      <c r="B133" s="69" t="s">
        <v>405</v>
      </c>
      <c r="C133" s="50">
        <v>37304</v>
      </c>
      <c r="D133" s="84">
        <v>1.4733575996562271E-2</v>
      </c>
      <c r="E133" s="50">
        <v>16564</v>
      </c>
      <c r="F133" s="84">
        <v>8.825632484124624E-3</v>
      </c>
      <c r="G133" s="110">
        <v>44.402745013939523</v>
      </c>
      <c r="H133" s="210" t="str">
        <f t="shared" si="0"/>
        <v>LONDONHA</v>
      </c>
      <c r="I133" s="33"/>
      <c r="J133" s="33"/>
      <c r="K133" s="33"/>
      <c r="L133" s="33"/>
      <c r="M133" s="33"/>
      <c r="N133" s="33"/>
      <c r="O133" s="33"/>
      <c r="P133" s="33"/>
      <c r="Q133" s="33"/>
      <c r="S133" s="82" t="s">
        <v>567</v>
      </c>
      <c r="T133" s="69" t="s">
        <v>360</v>
      </c>
      <c r="U133" s="52">
        <v>2472</v>
      </c>
      <c r="V133" s="84">
        <v>8.3731044504134055E-3</v>
      </c>
      <c r="W133" s="52">
        <v>2571</v>
      </c>
      <c r="X133" s="84">
        <v>1.143418782132247E-2</v>
      </c>
      <c r="Y133" s="55">
        <v>104.00485436893203</v>
      </c>
      <c r="Z133" s="210" t="str">
        <f t="shared" si="1"/>
        <v>LONDONCD</v>
      </c>
    </row>
    <row r="134" spans="1:26" x14ac:dyDescent="0.25">
      <c r="A134" s="140" t="s">
        <v>567</v>
      </c>
      <c r="B134" s="69" t="s">
        <v>342</v>
      </c>
      <c r="C134" s="50">
        <v>671</v>
      </c>
      <c r="D134" s="84">
        <v>2.6501794696797353E-4</v>
      </c>
      <c r="E134" s="50">
        <v>16011</v>
      </c>
      <c r="F134" s="84">
        <v>8.53098295721561E-3</v>
      </c>
      <c r="G134" s="110">
        <v>2386.1400894187777</v>
      </c>
      <c r="H134" s="210" t="str">
        <f t="shared" si="0"/>
        <v>LONDONAE</v>
      </c>
      <c r="I134" s="33"/>
      <c r="J134" s="33"/>
      <c r="K134" s="33"/>
      <c r="L134" s="33"/>
      <c r="M134" s="33"/>
      <c r="N134" s="33"/>
      <c r="O134" s="33"/>
      <c r="P134" s="33"/>
      <c r="Q134" s="33"/>
      <c r="S134" s="82" t="s">
        <v>567</v>
      </c>
      <c r="T134" s="69" t="s">
        <v>405</v>
      </c>
      <c r="U134" s="52">
        <v>4818</v>
      </c>
      <c r="V134" s="84">
        <v>1.6319424450684378E-2</v>
      </c>
      <c r="W134" s="52">
        <v>1959</v>
      </c>
      <c r="X134" s="84">
        <v>8.7123974881255228E-3</v>
      </c>
      <c r="Y134" s="55">
        <v>40.660024906600249</v>
      </c>
      <c r="Z134" s="210" t="str">
        <f t="shared" si="1"/>
        <v>LONDONHA</v>
      </c>
    </row>
    <row r="135" spans="1:26" x14ac:dyDescent="0.25">
      <c r="A135" s="140" t="s">
        <v>567</v>
      </c>
      <c r="B135" s="69" t="s">
        <v>406</v>
      </c>
      <c r="C135" s="50"/>
      <c r="D135" s="84">
        <v>0</v>
      </c>
      <c r="E135" s="50">
        <v>7036</v>
      </c>
      <c r="F135" s="84">
        <v>3.7489223713052921E-3</v>
      </c>
      <c r="G135" s="111" t="e">
        <v>#DIV/0!</v>
      </c>
      <c r="H135" s="210" t="str">
        <f t="shared" si="0"/>
        <v>LONDONHB</v>
      </c>
      <c r="I135" s="34"/>
      <c r="J135" s="34"/>
      <c r="K135" s="34"/>
      <c r="L135" s="34"/>
      <c r="M135" s="34"/>
      <c r="N135" s="34"/>
      <c r="O135" s="34"/>
      <c r="P135" s="34"/>
      <c r="Q135" s="34"/>
      <c r="S135" s="82" t="s">
        <v>567</v>
      </c>
      <c r="T135" s="69" t="s">
        <v>408</v>
      </c>
      <c r="U135" s="52">
        <v>1614</v>
      </c>
      <c r="V135" s="84">
        <v>5.4669055756339947E-3</v>
      </c>
      <c r="W135" s="52">
        <v>876</v>
      </c>
      <c r="X135" s="84">
        <v>3.8958959671250423E-3</v>
      </c>
      <c r="Y135" s="55">
        <v>54.27509293680297</v>
      </c>
      <c r="Z135" s="210" t="str">
        <f t="shared" si="1"/>
        <v>LONDONHD</v>
      </c>
    </row>
    <row r="136" spans="1:26" x14ac:dyDescent="0.25">
      <c r="A136" s="140" t="s">
        <v>567</v>
      </c>
      <c r="B136" s="69" t="s">
        <v>407</v>
      </c>
      <c r="C136" s="50">
        <v>1845</v>
      </c>
      <c r="D136" s="84">
        <v>7.2870061424129822E-4</v>
      </c>
      <c r="E136" s="50">
        <v>6927</v>
      </c>
      <c r="F136" s="84">
        <v>3.6908449781170778E-3</v>
      </c>
      <c r="G136" s="110">
        <v>375.44715447154471</v>
      </c>
      <c r="H136" s="210" t="str">
        <f t="shared" si="0"/>
        <v>LONDONHC</v>
      </c>
      <c r="I136" s="33"/>
      <c r="J136" s="33"/>
      <c r="K136" s="33"/>
      <c r="L136" s="33"/>
      <c r="M136" s="33"/>
      <c r="N136" s="33"/>
      <c r="O136" s="33"/>
      <c r="P136" s="33"/>
      <c r="Q136" s="33"/>
      <c r="S136" s="82" t="s">
        <v>567</v>
      </c>
      <c r="T136" s="69" t="s">
        <v>406</v>
      </c>
      <c r="U136" s="52"/>
      <c r="V136" s="84">
        <v>0</v>
      </c>
      <c r="W136" s="52">
        <v>488</v>
      </c>
      <c r="X136" s="84">
        <v>2.1703164748367817E-3</v>
      </c>
      <c r="Y136" s="86" t="e">
        <v>#DIV/0!</v>
      </c>
      <c r="Z136" s="210" t="str">
        <f t="shared" si="1"/>
        <v>LONDONHB</v>
      </c>
    </row>
    <row r="137" spans="1:26" x14ac:dyDescent="0.25">
      <c r="A137" s="140" t="s">
        <v>567</v>
      </c>
      <c r="B137" s="69" t="s">
        <v>408</v>
      </c>
      <c r="C137" s="50">
        <v>10896</v>
      </c>
      <c r="D137" s="84">
        <v>4.3034807006900738E-3</v>
      </c>
      <c r="E137" s="50">
        <v>6054</v>
      </c>
      <c r="F137" s="84">
        <v>3.2256930124903694E-3</v>
      </c>
      <c r="G137" s="110">
        <v>55.56167400881057</v>
      </c>
      <c r="H137" s="210" t="str">
        <f t="shared" si="0"/>
        <v>LONDONHD</v>
      </c>
      <c r="I137" s="33"/>
      <c r="J137" s="33"/>
      <c r="K137" s="33"/>
      <c r="L137" s="33"/>
      <c r="M137" s="33"/>
      <c r="N137" s="33"/>
      <c r="O137" s="33"/>
      <c r="P137" s="33"/>
      <c r="Q137" s="33"/>
      <c r="S137" s="82" t="s">
        <v>567</v>
      </c>
      <c r="T137" s="69" t="s">
        <v>407</v>
      </c>
      <c r="U137" s="52">
        <v>95</v>
      </c>
      <c r="V137" s="84">
        <v>3.2178192669468994E-4</v>
      </c>
      <c r="W137" s="52">
        <v>342</v>
      </c>
      <c r="X137" s="84">
        <v>1.5210004803159411E-3</v>
      </c>
      <c r="Y137" s="55">
        <v>360</v>
      </c>
      <c r="Z137" s="210" t="str">
        <f t="shared" si="1"/>
        <v>LONDONHC</v>
      </c>
    </row>
    <row r="138" spans="1:26" x14ac:dyDescent="0.25">
      <c r="A138" s="140" t="s">
        <v>567</v>
      </c>
      <c r="B138" s="69" t="s">
        <v>164</v>
      </c>
      <c r="C138" s="50"/>
      <c r="D138" s="84">
        <v>0</v>
      </c>
      <c r="E138" s="50">
        <v>124</v>
      </c>
      <c r="F138" s="84">
        <v>6.6069695003106343E-5</v>
      </c>
      <c r="G138" s="111" t="e">
        <v>#DIV/0!</v>
      </c>
      <c r="H138" s="210" t="str">
        <f t="shared" si="0"/>
        <v>LONDONSB</v>
      </c>
      <c r="I138" s="34"/>
      <c r="J138" s="34"/>
      <c r="K138" s="34"/>
      <c r="L138" s="34"/>
      <c r="M138" s="34"/>
      <c r="N138" s="34"/>
      <c r="O138" s="34"/>
      <c r="P138" s="34"/>
      <c r="Q138" s="34"/>
      <c r="S138" s="82" t="s">
        <v>567</v>
      </c>
      <c r="T138" s="69" t="s">
        <v>417</v>
      </c>
      <c r="U138" s="52">
        <v>2</v>
      </c>
      <c r="V138" s="84">
        <v>6.7743563514671561E-6</v>
      </c>
      <c r="W138" s="52">
        <v>35</v>
      </c>
      <c r="X138" s="84">
        <v>1.5565794389198228E-4</v>
      </c>
      <c r="Y138" s="55">
        <v>1750</v>
      </c>
      <c r="Z138" s="210" t="str">
        <f t="shared" si="1"/>
        <v>LONDONIB</v>
      </c>
    </row>
    <row r="139" spans="1:26" x14ac:dyDescent="0.25">
      <c r="A139" s="140" t="s">
        <v>567</v>
      </c>
      <c r="B139" s="69" t="s">
        <v>417</v>
      </c>
      <c r="C139" s="50">
        <v>10</v>
      </c>
      <c r="D139" s="84">
        <v>3.9495968251560879E-6</v>
      </c>
      <c r="E139" s="50">
        <v>117</v>
      </c>
      <c r="F139" s="84">
        <v>6.2339954156156796E-5</v>
      </c>
      <c r="G139" s="110">
        <v>1170</v>
      </c>
      <c r="H139" s="210" t="str">
        <f t="shared" si="0"/>
        <v>LONDONIB</v>
      </c>
      <c r="I139" s="33"/>
      <c r="J139" s="33"/>
      <c r="K139" s="33"/>
      <c r="L139" s="33"/>
      <c r="M139" s="33"/>
      <c r="N139" s="33"/>
      <c r="O139" s="33"/>
      <c r="P139" s="33"/>
      <c r="Q139" s="33"/>
      <c r="S139" s="82" t="s">
        <v>567</v>
      </c>
      <c r="T139" s="69" t="s">
        <v>164</v>
      </c>
      <c r="U139" s="52"/>
      <c r="V139" s="84">
        <v>0</v>
      </c>
      <c r="W139" s="52">
        <v>9</v>
      </c>
      <c r="X139" s="84">
        <v>4.0026328429366872E-5</v>
      </c>
      <c r="Y139" s="86" t="e">
        <v>#DIV/0!</v>
      </c>
      <c r="Z139" s="210" t="str">
        <f t="shared" si="1"/>
        <v>LONDONSB</v>
      </c>
    </row>
    <row r="140" spans="1:26" x14ac:dyDescent="0.25">
      <c r="A140" s="140" t="s">
        <v>567</v>
      </c>
      <c r="B140" s="69" t="s">
        <v>372</v>
      </c>
      <c r="C140" s="50"/>
      <c r="D140" s="84">
        <v>0</v>
      </c>
      <c r="E140" s="50">
        <v>10</v>
      </c>
      <c r="F140" s="84">
        <v>5.3282012099279311E-6</v>
      </c>
      <c r="G140" s="111" t="e">
        <v>#DIV/0!</v>
      </c>
      <c r="H140" s="210" t="str">
        <f t="shared" si="0"/>
        <v>LONDONDF</v>
      </c>
      <c r="I140" s="34"/>
      <c r="J140" s="34"/>
      <c r="K140" s="34"/>
      <c r="L140" s="34"/>
      <c r="M140" s="34"/>
      <c r="N140" s="34"/>
      <c r="O140" s="34"/>
      <c r="P140" s="34"/>
      <c r="Q140" s="34"/>
      <c r="S140" s="82" t="s">
        <v>567</v>
      </c>
      <c r="T140" s="69" t="s">
        <v>414</v>
      </c>
      <c r="U140" s="52"/>
      <c r="V140" s="84">
        <v>0</v>
      </c>
      <c r="W140" s="52">
        <v>1</v>
      </c>
      <c r="X140" s="84">
        <v>4.4473698254852077E-6</v>
      </c>
      <c r="Y140" s="86" t="e">
        <v>#DIV/0!</v>
      </c>
      <c r="Z140" s="210" t="str">
        <f t="shared" si="1"/>
        <v>LONDONIA</v>
      </c>
    </row>
    <row r="141" spans="1:26" x14ac:dyDescent="0.25">
      <c r="A141" s="140" t="s">
        <v>567</v>
      </c>
      <c r="B141" s="69" t="s">
        <v>414</v>
      </c>
      <c r="C141" s="50"/>
      <c r="D141" s="84">
        <v>0</v>
      </c>
      <c r="E141" s="50">
        <v>10</v>
      </c>
      <c r="F141" s="84">
        <v>5.3282012099279311E-6</v>
      </c>
      <c r="G141" s="111" t="e">
        <v>#DIV/0!</v>
      </c>
      <c r="H141" s="210" t="str">
        <f t="shared" si="0"/>
        <v>LONDONIA</v>
      </c>
      <c r="I141" s="34"/>
      <c r="J141" s="34"/>
      <c r="K141" s="34"/>
      <c r="L141" s="34"/>
      <c r="M141" s="34"/>
      <c r="N141" s="34"/>
      <c r="O141" s="34"/>
      <c r="P141" s="34"/>
      <c r="Q141" s="34"/>
      <c r="S141" s="82" t="s">
        <v>567</v>
      </c>
      <c r="T141" s="69" t="s">
        <v>372</v>
      </c>
      <c r="U141" s="52"/>
      <c r="V141" s="84">
        <v>0</v>
      </c>
      <c r="W141" s="52">
        <v>1</v>
      </c>
      <c r="X141" s="84">
        <v>4.4473698254852077E-6</v>
      </c>
      <c r="Y141" s="86" t="e">
        <v>#DIV/0!</v>
      </c>
      <c r="Z141" s="210" t="str">
        <f t="shared" si="1"/>
        <v>LONDONDF</v>
      </c>
    </row>
    <row r="142" spans="1:26" x14ac:dyDescent="0.25">
      <c r="A142" s="242" t="s">
        <v>567</v>
      </c>
      <c r="B142" s="87" t="s">
        <v>690</v>
      </c>
      <c r="C142" s="106">
        <v>2531904</v>
      </c>
      <c r="D142" s="89">
        <v>1</v>
      </c>
      <c r="E142" s="106">
        <v>1876806</v>
      </c>
      <c r="F142" s="89">
        <v>1</v>
      </c>
      <c r="G142" s="112">
        <v>74.126270190338971</v>
      </c>
      <c r="H142" s="243" t="str">
        <f t="shared" si="0"/>
        <v>LONDONTOTAL LONDON</v>
      </c>
      <c r="I142" s="36"/>
      <c r="J142" s="36"/>
      <c r="K142" s="36"/>
      <c r="L142" s="36"/>
      <c r="M142" s="36"/>
      <c r="N142" s="36"/>
      <c r="O142" s="36"/>
      <c r="P142" s="36"/>
      <c r="Q142" s="36"/>
      <c r="S142" s="87" t="s">
        <v>567</v>
      </c>
      <c r="T142" s="87" t="s">
        <v>690</v>
      </c>
      <c r="U142" s="88">
        <v>295231</v>
      </c>
      <c r="V142" s="89">
        <v>1</v>
      </c>
      <c r="W142" s="88">
        <v>224852</v>
      </c>
      <c r="X142" s="89">
        <v>1</v>
      </c>
      <c r="Y142" s="90">
        <v>76.161378717004652</v>
      </c>
      <c r="Z142" s="243" t="str">
        <f t="shared" si="1"/>
        <v>LONDONTOTAL LONDON</v>
      </c>
    </row>
    <row r="143" spans="1:26" x14ac:dyDescent="0.25">
      <c r="A143" s="140" t="s">
        <v>568</v>
      </c>
      <c r="B143" s="69" t="s">
        <v>339</v>
      </c>
      <c r="C143" s="103">
        <v>23278</v>
      </c>
      <c r="D143" s="105">
        <v>5.0620634465001785E-2</v>
      </c>
      <c r="E143" s="103">
        <v>175821</v>
      </c>
      <c r="F143" s="105">
        <v>0.27507705305317837</v>
      </c>
      <c r="G143" s="109">
        <v>755.30973451327429</v>
      </c>
      <c r="H143" s="210" t="str">
        <f t="shared" ref="H143:H195" si="2">A143&amp;B143</f>
        <v>PARISAD</v>
      </c>
      <c r="I143" s="33"/>
      <c r="J143" s="33"/>
      <c r="K143" s="33"/>
      <c r="L143" s="33"/>
      <c r="M143" s="33"/>
      <c r="N143" s="33"/>
      <c r="O143" s="33"/>
      <c r="P143" s="33"/>
      <c r="Q143" s="33"/>
      <c r="S143" s="82" t="s">
        <v>569</v>
      </c>
      <c r="T143" s="69" t="s">
        <v>396</v>
      </c>
      <c r="U143" s="93">
        <v>33031</v>
      </c>
      <c r="V143" s="84">
        <v>0.79437723960462714</v>
      </c>
      <c r="W143" s="93">
        <v>18046</v>
      </c>
      <c r="X143" s="84">
        <v>0.51210306762393942</v>
      </c>
      <c r="Y143" s="92">
        <v>54.633526081559744</v>
      </c>
      <c r="Z143" s="210" t="str">
        <f t="shared" ref="Z143:Z195" si="3">S143&amp;T143</f>
        <v>ROMEGB</v>
      </c>
    </row>
    <row r="144" spans="1:26" x14ac:dyDescent="0.25">
      <c r="A144" s="140" t="s">
        <v>568</v>
      </c>
      <c r="B144" s="69" t="s">
        <v>396</v>
      </c>
      <c r="C144" s="50">
        <v>248345</v>
      </c>
      <c r="D144" s="105">
        <v>0.54005419134852084</v>
      </c>
      <c r="E144" s="50">
        <v>132039</v>
      </c>
      <c r="F144" s="105">
        <v>0.20657884443888166</v>
      </c>
      <c r="G144" s="110">
        <v>53.167569308824412</v>
      </c>
      <c r="H144" s="210" t="str">
        <f t="shared" si="2"/>
        <v>PARISGB</v>
      </c>
      <c r="I144" s="33"/>
      <c r="J144" s="33"/>
      <c r="K144" s="33"/>
      <c r="L144" s="33"/>
      <c r="M144" s="33"/>
      <c r="N144" s="33"/>
      <c r="O144" s="33"/>
      <c r="P144" s="33"/>
      <c r="Q144" s="33"/>
      <c r="S144" s="82" t="s">
        <v>569</v>
      </c>
      <c r="T144" s="69" t="s">
        <v>399</v>
      </c>
      <c r="U144" s="52"/>
      <c r="V144" s="84">
        <v>0</v>
      </c>
      <c r="W144" s="52">
        <v>6368</v>
      </c>
      <c r="X144" s="84">
        <v>0.18070887369108091</v>
      </c>
      <c r="Y144" s="86" t="e">
        <v>#DIV/0!</v>
      </c>
      <c r="Z144" s="210" t="str">
        <f t="shared" si="3"/>
        <v>ROMEGE</v>
      </c>
    </row>
    <row r="145" spans="1:26" x14ac:dyDescent="0.25">
      <c r="A145" s="140" t="s">
        <v>568</v>
      </c>
      <c r="B145" s="69" t="s">
        <v>340</v>
      </c>
      <c r="C145" s="50">
        <v>93375</v>
      </c>
      <c r="D145" s="84">
        <v>0.20305446100049582</v>
      </c>
      <c r="E145" s="50">
        <v>110637</v>
      </c>
      <c r="F145" s="84">
        <v>0.17309479481202183</v>
      </c>
      <c r="G145" s="110">
        <v>118.4867469879518</v>
      </c>
      <c r="H145" s="210" t="str">
        <f t="shared" si="2"/>
        <v>PARISAB</v>
      </c>
      <c r="I145" s="33"/>
      <c r="J145" s="33"/>
      <c r="K145" s="33"/>
      <c r="L145" s="33"/>
      <c r="M145" s="33"/>
      <c r="N145" s="33"/>
      <c r="O145" s="33"/>
      <c r="P145" s="33"/>
      <c r="Q145" s="33"/>
      <c r="S145" s="82" t="s">
        <v>569</v>
      </c>
      <c r="T145" s="69" t="s">
        <v>341</v>
      </c>
      <c r="U145" s="52">
        <v>2269</v>
      </c>
      <c r="V145" s="84">
        <v>5.4568192203169719E-2</v>
      </c>
      <c r="W145" s="52">
        <v>4640</v>
      </c>
      <c r="X145" s="84">
        <v>0.13167229490053634</v>
      </c>
      <c r="Y145" s="55">
        <v>204.49537241075362</v>
      </c>
      <c r="Z145" s="210" t="str">
        <f t="shared" si="3"/>
        <v>ROMEAC</v>
      </c>
    </row>
    <row r="146" spans="1:26" x14ac:dyDescent="0.25">
      <c r="A146" s="140" t="s">
        <v>568</v>
      </c>
      <c r="B146" s="69" t="s">
        <v>81</v>
      </c>
      <c r="C146" s="50"/>
      <c r="D146" s="84">
        <v>0</v>
      </c>
      <c r="E146" s="50">
        <v>107664</v>
      </c>
      <c r="F146" s="84">
        <v>0.16844345009934758</v>
      </c>
      <c r="G146" s="111" t="e">
        <v>#DIV/0!</v>
      </c>
      <c r="H146" s="210" t="str">
        <f t="shared" si="2"/>
        <v>PARISAA</v>
      </c>
      <c r="I146" s="34"/>
      <c r="J146" s="34"/>
      <c r="K146" s="34"/>
      <c r="L146" s="34"/>
      <c r="M146" s="34"/>
      <c r="N146" s="34"/>
      <c r="O146" s="34"/>
      <c r="P146" s="34"/>
      <c r="Q146" s="34"/>
      <c r="S146" s="82" t="s">
        <v>569</v>
      </c>
      <c r="T146" s="69" t="s">
        <v>397</v>
      </c>
      <c r="U146" s="52">
        <v>4110</v>
      </c>
      <c r="V146" s="84">
        <v>9.8843221663740655E-2</v>
      </c>
      <c r="W146" s="52">
        <v>4422</v>
      </c>
      <c r="X146" s="84">
        <v>0.12548596725219216</v>
      </c>
      <c r="Y146" s="55">
        <v>107.5912408759124</v>
      </c>
      <c r="Z146" s="210" t="str">
        <f t="shared" si="3"/>
        <v>ROMEGC</v>
      </c>
    </row>
    <row r="147" spans="1:26" x14ac:dyDescent="0.25">
      <c r="A147" s="140" t="s">
        <v>568</v>
      </c>
      <c r="B147" s="69" t="s">
        <v>360</v>
      </c>
      <c r="C147" s="50">
        <v>75653</v>
      </c>
      <c r="D147" s="84">
        <v>0.16451597470490506</v>
      </c>
      <c r="E147" s="50">
        <v>98781</v>
      </c>
      <c r="F147" s="84">
        <v>0.15454573900527246</v>
      </c>
      <c r="G147" s="110">
        <v>130.57116042985737</v>
      </c>
      <c r="H147" s="210" t="str">
        <f t="shared" si="2"/>
        <v>PARISCD</v>
      </c>
      <c r="I147" s="33"/>
      <c r="J147" s="33"/>
      <c r="K147" s="33"/>
      <c r="L147" s="33"/>
      <c r="M147" s="33"/>
      <c r="N147" s="33"/>
      <c r="O147" s="33"/>
      <c r="P147" s="33"/>
      <c r="Q147" s="33"/>
      <c r="S147" s="82" t="s">
        <v>569</v>
      </c>
      <c r="T147" s="69" t="s">
        <v>345</v>
      </c>
      <c r="U147" s="52">
        <v>381</v>
      </c>
      <c r="V147" s="84">
        <v>9.16283879656574E-3</v>
      </c>
      <c r="W147" s="52">
        <v>762</v>
      </c>
      <c r="X147" s="84">
        <v>2.1623769119441527E-2</v>
      </c>
      <c r="Y147" s="55">
        <v>200</v>
      </c>
      <c r="Z147" s="210" t="str">
        <f t="shared" si="3"/>
        <v>ROMEAH</v>
      </c>
    </row>
    <row r="148" spans="1:26" x14ac:dyDescent="0.25">
      <c r="A148" s="140" t="s">
        <v>568</v>
      </c>
      <c r="B148" s="69" t="s">
        <v>345</v>
      </c>
      <c r="C148" s="50"/>
      <c r="D148" s="84">
        <v>0</v>
      </c>
      <c r="E148" s="50">
        <v>4464</v>
      </c>
      <c r="F148" s="84">
        <v>6.9840574495048267E-3</v>
      </c>
      <c r="G148" s="111" t="e">
        <v>#DIV/0!</v>
      </c>
      <c r="H148" s="210" t="str">
        <f t="shared" si="2"/>
        <v>PARISAH</v>
      </c>
      <c r="I148" s="34"/>
      <c r="J148" s="34"/>
      <c r="K148" s="34"/>
      <c r="L148" s="34"/>
      <c r="M148" s="34"/>
      <c r="N148" s="34"/>
      <c r="O148" s="34"/>
      <c r="P148" s="34"/>
      <c r="Q148" s="34"/>
      <c r="S148" s="82" t="s">
        <v>569</v>
      </c>
      <c r="T148" s="69" t="s">
        <v>340</v>
      </c>
      <c r="U148" s="52">
        <v>1185</v>
      </c>
      <c r="V148" s="84">
        <v>2.8498593107428874E-2</v>
      </c>
      <c r="W148" s="52">
        <v>701</v>
      </c>
      <c r="X148" s="84">
        <v>1.9892732483895684E-2</v>
      </c>
      <c r="Y148" s="55">
        <v>59.156118143459913</v>
      </c>
      <c r="Z148" s="210" t="str">
        <f t="shared" si="3"/>
        <v>ROMEAB</v>
      </c>
    </row>
    <row r="149" spans="1:26" x14ac:dyDescent="0.25">
      <c r="A149" s="140" t="s">
        <v>568</v>
      </c>
      <c r="B149" s="69" t="s">
        <v>409</v>
      </c>
      <c r="C149" s="50">
        <v>713</v>
      </c>
      <c r="D149" s="84">
        <v>1.5504988561537191E-3</v>
      </c>
      <c r="E149" s="50">
        <v>3357</v>
      </c>
      <c r="F149" s="84">
        <v>5.2521238481155249E-3</v>
      </c>
      <c r="G149" s="110">
        <v>470.82748948106587</v>
      </c>
      <c r="H149" s="210" t="str">
        <f t="shared" si="2"/>
        <v>PARISHE</v>
      </c>
      <c r="I149" s="33"/>
      <c r="J149" s="33"/>
      <c r="K149" s="33"/>
      <c r="L149" s="33"/>
      <c r="M149" s="33"/>
      <c r="N149" s="33"/>
      <c r="O149" s="33"/>
      <c r="P149" s="33"/>
      <c r="Q149" s="33"/>
      <c r="S149" s="82" t="s">
        <v>569</v>
      </c>
      <c r="T149" s="69" t="s">
        <v>339</v>
      </c>
      <c r="U149" s="52">
        <v>525</v>
      </c>
      <c r="V149" s="84">
        <v>1.2625958971645703E-2</v>
      </c>
      <c r="W149" s="52">
        <v>214</v>
      </c>
      <c r="X149" s="84">
        <v>6.0728170492919779E-3</v>
      </c>
      <c r="Y149" s="55">
        <v>40.761904761904759</v>
      </c>
      <c r="Z149" s="210" t="str">
        <f t="shared" si="3"/>
        <v>ROMEAD</v>
      </c>
    </row>
    <row r="150" spans="1:26" x14ac:dyDescent="0.25">
      <c r="A150" s="140" t="s">
        <v>568</v>
      </c>
      <c r="B150" s="69" t="s">
        <v>410</v>
      </c>
      <c r="C150" s="50">
        <v>3822</v>
      </c>
      <c r="D150" s="84">
        <v>8.3113697450484074E-3</v>
      </c>
      <c r="E150" s="50">
        <v>2544</v>
      </c>
      <c r="F150" s="84">
        <v>3.9801617722984494E-3</v>
      </c>
      <c r="G150" s="110">
        <v>66.562009419152275</v>
      </c>
      <c r="H150" s="210" t="str">
        <f t="shared" si="2"/>
        <v>PARISHF</v>
      </c>
      <c r="I150" s="33"/>
      <c r="J150" s="33"/>
      <c r="K150" s="33"/>
      <c r="L150" s="33"/>
      <c r="M150" s="33"/>
      <c r="N150" s="33"/>
      <c r="O150" s="33"/>
      <c r="P150" s="33"/>
      <c r="Q150" s="33"/>
      <c r="S150" s="82" t="s">
        <v>569</v>
      </c>
      <c r="T150" s="69" t="s">
        <v>405</v>
      </c>
      <c r="U150" s="52">
        <v>80</v>
      </c>
      <c r="V150" s="84">
        <v>1.9239556528222025E-3</v>
      </c>
      <c r="W150" s="52">
        <v>84</v>
      </c>
      <c r="X150" s="84">
        <v>2.3837225800959166E-3</v>
      </c>
      <c r="Y150" s="55">
        <v>105</v>
      </c>
      <c r="Z150" s="210" t="str">
        <f t="shared" si="3"/>
        <v>ROMEHA</v>
      </c>
    </row>
    <row r="151" spans="1:26" x14ac:dyDescent="0.25">
      <c r="A151" s="140" t="s">
        <v>568</v>
      </c>
      <c r="B151" s="69" t="s">
        <v>2</v>
      </c>
      <c r="C151" s="50">
        <v>3197</v>
      </c>
      <c r="D151" s="84">
        <v>6.9522368066247398E-3</v>
      </c>
      <c r="E151" s="50">
        <v>1560</v>
      </c>
      <c r="F151" s="84">
        <v>2.4406652377301813E-3</v>
      </c>
      <c r="G151" s="110">
        <v>48.795746011886145</v>
      </c>
      <c r="H151" s="210" t="str">
        <f t="shared" si="2"/>
        <v>PARISHG</v>
      </c>
      <c r="I151" s="33"/>
      <c r="J151" s="33"/>
      <c r="K151" s="33"/>
      <c r="L151" s="33"/>
      <c r="M151" s="33"/>
      <c r="N151" s="33"/>
      <c r="O151" s="33"/>
      <c r="P151" s="33"/>
      <c r="Q151" s="33"/>
      <c r="S151" s="82" t="s">
        <v>569</v>
      </c>
      <c r="T151" s="69" t="s">
        <v>414</v>
      </c>
      <c r="U151" s="52"/>
      <c r="V151" s="84">
        <v>0</v>
      </c>
      <c r="W151" s="52">
        <v>2</v>
      </c>
      <c r="X151" s="84">
        <v>5.6755299526093247E-5</v>
      </c>
      <c r="Y151" s="86" t="e">
        <v>#DIV/0!</v>
      </c>
      <c r="Z151" s="210" t="str">
        <f t="shared" si="3"/>
        <v>ROMEIA</v>
      </c>
    </row>
    <row r="152" spans="1:26" x14ac:dyDescent="0.25">
      <c r="A152" s="140" t="s">
        <v>568</v>
      </c>
      <c r="B152" s="69" t="s">
        <v>341</v>
      </c>
      <c r="C152" s="50">
        <v>10960</v>
      </c>
      <c r="D152" s="84">
        <v>2.3833755208197419E-2</v>
      </c>
      <c r="E152" s="50">
        <v>1551</v>
      </c>
      <c r="F152" s="84">
        <v>2.4265844767432762E-3</v>
      </c>
      <c r="G152" s="110">
        <v>14.151459854014597</v>
      </c>
      <c r="H152" s="210" t="str">
        <f t="shared" si="2"/>
        <v>PARISAC</v>
      </c>
      <c r="I152" s="33"/>
      <c r="J152" s="33"/>
      <c r="K152" s="33"/>
      <c r="L152" s="33"/>
      <c r="M152" s="33"/>
      <c r="N152" s="33"/>
      <c r="O152" s="33"/>
      <c r="P152" s="33"/>
      <c r="Q152" s="33"/>
      <c r="S152" s="87" t="s">
        <v>569</v>
      </c>
      <c r="T152" s="87" t="s">
        <v>691</v>
      </c>
      <c r="U152" s="88">
        <v>41581</v>
      </c>
      <c r="V152" s="89">
        <v>1</v>
      </c>
      <c r="W152" s="88">
        <v>35239</v>
      </c>
      <c r="X152" s="89">
        <v>1</v>
      </c>
      <c r="Y152" s="90">
        <v>84.747841562251992</v>
      </c>
      <c r="Z152" s="243" t="str">
        <f t="shared" si="3"/>
        <v>ROMETOTAL ROME</v>
      </c>
    </row>
    <row r="153" spans="1:26" x14ac:dyDescent="0.25">
      <c r="A153" s="140" t="s">
        <v>568</v>
      </c>
      <c r="B153" s="69" t="s">
        <v>412</v>
      </c>
      <c r="C153" s="50">
        <v>71</v>
      </c>
      <c r="D153" s="84">
        <v>1.5439750180492855E-4</v>
      </c>
      <c r="E153" s="50">
        <v>579</v>
      </c>
      <c r="F153" s="84">
        <v>9.0586229015754806E-4</v>
      </c>
      <c r="G153" s="110">
        <v>815.49295774647885</v>
      </c>
      <c r="H153" s="210" t="str">
        <f t="shared" si="2"/>
        <v>PARISHI</v>
      </c>
      <c r="I153" s="33"/>
      <c r="J153" s="33"/>
      <c r="K153" s="33"/>
      <c r="L153" s="33"/>
      <c r="M153" s="33"/>
      <c r="N153" s="33"/>
      <c r="O153" s="33"/>
      <c r="P153" s="33"/>
      <c r="Q153" s="33"/>
      <c r="S153" s="82" t="s">
        <v>568</v>
      </c>
      <c r="T153" s="82" t="s">
        <v>339</v>
      </c>
      <c r="U153" s="91">
        <v>1360</v>
      </c>
      <c r="V153" s="84">
        <v>5.630770504699209E-2</v>
      </c>
      <c r="W153" s="91">
        <v>9272</v>
      </c>
      <c r="X153" s="84">
        <v>0.27111903856837921</v>
      </c>
      <c r="Y153" s="92">
        <v>681.76470588235293</v>
      </c>
      <c r="Z153" s="210" t="str">
        <f t="shared" si="3"/>
        <v>PARISAD</v>
      </c>
    </row>
    <row r="154" spans="1:26" x14ac:dyDescent="0.25">
      <c r="A154" s="140" t="s">
        <v>568</v>
      </c>
      <c r="B154" s="69" t="s">
        <v>415</v>
      </c>
      <c r="C154" s="50">
        <v>86</v>
      </c>
      <c r="D154" s="84">
        <v>1.8701669232709653E-4</v>
      </c>
      <c r="E154" s="50">
        <v>75</v>
      </c>
      <c r="F154" s="84">
        <v>1.173396748908741E-4</v>
      </c>
      <c r="G154" s="110">
        <v>87.20930232558139</v>
      </c>
      <c r="H154" s="210" t="str">
        <f t="shared" si="2"/>
        <v>PARISIC</v>
      </c>
      <c r="I154" s="33"/>
      <c r="J154" s="33"/>
      <c r="K154" s="33"/>
      <c r="L154" s="33"/>
      <c r="M154" s="33"/>
      <c r="N154" s="33"/>
      <c r="O154" s="33"/>
      <c r="P154" s="33"/>
      <c r="Q154" s="33"/>
      <c r="S154" s="82" t="s">
        <v>568</v>
      </c>
      <c r="T154" s="69" t="s">
        <v>360</v>
      </c>
      <c r="U154" s="52">
        <v>6953</v>
      </c>
      <c r="V154" s="84">
        <v>0.28787314205274706</v>
      </c>
      <c r="W154" s="52">
        <v>6969</v>
      </c>
      <c r="X154" s="84">
        <v>0.20377788824234627</v>
      </c>
      <c r="Y154" s="55">
        <v>100.23011649647636</v>
      </c>
      <c r="Z154" s="210" t="str">
        <f t="shared" si="3"/>
        <v>PARISCD</v>
      </c>
    </row>
    <row r="155" spans="1:26" x14ac:dyDescent="0.25">
      <c r="A155" s="140" t="s">
        <v>568</v>
      </c>
      <c r="B155" s="69" t="s">
        <v>354</v>
      </c>
      <c r="C155" s="50"/>
      <c r="D155" s="84">
        <v>0</v>
      </c>
      <c r="E155" s="50">
        <v>45</v>
      </c>
      <c r="F155" s="84">
        <v>7.0403804934524467E-5</v>
      </c>
      <c r="G155" s="111" t="e">
        <v>#DIV/0!</v>
      </c>
      <c r="H155" s="210" t="str">
        <f t="shared" si="2"/>
        <v>PARISBH</v>
      </c>
      <c r="I155" s="34"/>
      <c r="J155" s="34"/>
      <c r="K155" s="34"/>
      <c r="L155" s="34"/>
      <c r="M155" s="34"/>
      <c r="N155" s="34"/>
      <c r="O155" s="34"/>
      <c r="P155" s="34"/>
      <c r="Q155" s="34"/>
      <c r="S155" s="82" t="s">
        <v>568</v>
      </c>
      <c r="T155" s="69" t="s">
        <v>340</v>
      </c>
      <c r="U155" s="52">
        <v>5454</v>
      </c>
      <c r="V155" s="84">
        <v>0.22581045832815799</v>
      </c>
      <c r="W155" s="52">
        <v>6259</v>
      </c>
      <c r="X155" s="84">
        <v>0.18301704728208426</v>
      </c>
      <c r="Y155" s="55">
        <v>114.75980931426474</v>
      </c>
      <c r="Z155" s="210" t="str">
        <f t="shared" si="3"/>
        <v>PARISAB</v>
      </c>
    </row>
    <row r="156" spans="1:26" x14ac:dyDescent="0.25">
      <c r="A156" s="140" t="s">
        <v>568</v>
      </c>
      <c r="B156" s="69" t="s">
        <v>418</v>
      </c>
      <c r="C156" s="50"/>
      <c r="D156" s="84">
        <v>0</v>
      </c>
      <c r="E156" s="50">
        <v>29</v>
      </c>
      <c r="F156" s="84">
        <v>4.537134095780465E-5</v>
      </c>
      <c r="G156" s="111" t="e">
        <v>#DIV/0!</v>
      </c>
      <c r="H156" s="210" t="str">
        <f t="shared" si="2"/>
        <v>PARISIE</v>
      </c>
      <c r="I156" s="34"/>
      <c r="J156" s="34"/>
      <c r="K156" s="34"/>
      <c r="L156" s="34"/>
      <c r="M156" s="34"/>
      <c r="N156" s="34"/>
      <c r="O156" s="34"/>
      <c r="P156" s="34"/>
      <c r="Q156" s="34"/>
      <c r="S156" s="82" t="s">
        <v>568</v>
      </c>
      <c r="T156" s="69" t="s">
        <v>396</v>
      </c>
      <c r="U156" s="52">
        <v>7830</v>
      </c>
      <c r="V156" s="84">
        <v>0.32418333126319709</v>
      </c>
      <c r="W156" s="52">
        <v>5092</v>
      </c>
      <c r="X156" s="84">
        <v>0.14889324249247055</v>
      </c>
      <c r="Y156" s="55">
        <v>65.031928480204343</v>
      </c>
      <c r="Z156" s="210" t="str">
        <f t="shared" si="3"/>
        <v>PARISGB</v>
      </c>
    </row>
    <row r="157" spans="1:26" x14ac:dyDescent="0.25">
      <c r="A157" s="140" t="s">
        <v>568</v>
      </c>
      <c r="B157" s="69" t="s">
        <v>372</v>
      </c>
      <c r="C157" s="50">
        <v>20</v>
      </c>
      <c r="D157" s="84">
        <v>4.3492254029557334E-5</v>
      </c>
      <c r="E157" s="50">
        <v>24</v>
      </c>
      <c r="F157" s="84">
        <v>3.7548695965079716E-5</v>
      </c>
      <c r="G157" s="110">
        <v>120</v>
      </c>
      <c r="H157" s="210" t="str">
        <f t="shared" si="2"/>
        <v>PARISDF</v>
      </c>
      <c r="I157" s="33"/>
      <c r="J157" s="33"/>
      <c r="K157" s="33"/>
      <c r="L157" s="33"/>
      <c r="M157" s="33"/>
      <c r="N157" s="33"/>
      <c r="O157" s="33"/>
      <c r="P157" s="33"/>
      <c r="Q157" s="33"/>
      <c r="S157" s="82" t="s">
        <v>568</v>
      </c>
      <c r="T157" s="69" t="s">
        <v>81</v>
      </c>
      <c r="U157" s="52"/>
      <c r="V157" s="84">
        <v>0</v>
      </c>
      <c r="W157" s="52">
        <v>4463</v>
      </c>
      <c r="X157" s="84">
        <v>0.13050089183894265</v>
      </c>
      <c r="Y157" s="86" t="e">
        <v>#DIV/0!</v>
      </c>
      <c r="Z157" s="210" t="str">
        <f t="shared" si="3"/>
        <v>PARISAA</v>
      </c>
    </row>
    <row r="158" spans="1:26" x14ac:dyDescent="0.25">
      <c r="A158" s="140" t="s">
        <v>568</v>
      </c>
      <c r="B158" s="69" t="s">
        <v>420</v>
      </c>
      <c r="C158" s="50">
        <v>200</v>
      </c>
      <c r="D158" s="84">
        <v>4.3492254029557339E-4</v>
      </c>
      <c r="E158" s="50"/>
      <c r="F158" s="84">
        <v>0</v>
      </c>
      <c r="G158" s="110">
        <v>0</v>
      </c>
      <c r="H158" s="210" t="str">
        <f t="shared" si="2"/>
        <v>PARISIG</v>
      </c>
      <c r="I158" s="33"/>
      <c r="J158" s="33"/>
      <c r="K158" s="33"/>
      <c r="L158" s="33"/>
      <c r="M158" s="33"/>
      <c r="N158" s="33"/>
      <c r="O158" s="33"/>
      <c r="P158" s="33"/>
      <c r="Q158" s="33"/>
      <c r="S158" s="82" t="s">
        <v>568</v>
      </c>
      <c r="T158" s="69" t="s">
        <v>409</v>
      </c>
      <c r="U158" s="52">
        <v>157</v>
      </c>
      <c r="V158" s="84">
        <v>6.500227714983646E-3</v>
      </c>
      <c r="W158" s="52">
        <v>630</v>
      </c>
      <c r="X158" s="84">
        <v>1.8421591274598671E-2</v>
      </c>
      <c r="Y158" s="55">
        <v>401.27388535031849</v>
      </c>
      <c r="Z158" s="210" t="str">
        <f t="shared" si="3"/>
        <v>PARISHE</v>
      </c>
    </row>
    <row r="159" spans="1:26" x14ac:dyDescent="0.25">
      <c r="A159" s="140" t="s">
        <v>568</v>
      </c>
      <c r="B159" s="69" t="s">
        <v>423</v>
      </c>
      <c r="C159" s="50">
        <v>132</v>
      </c>
      <c r="D159" s="84">
        <v>2.8704887659507841E-4</v>
      </c>
      <c r="E159" s="50"/>
      <c r="F159" s="84">
        <v>0</v>
      </c>
      <c r="G159" s="110">
        <v>0</v>
      </c>
      <c r="H159" s="210" t="str">
        <f t="shared" si="2"/>
        <v>PARISIJ</v>
      </c>
      <c r="I159" s="33"/>
      <c r="J159" s="33"/>
      <c r="K159" s="33"/>
      <c r="L159" s="33"/>
      <c r="M159" s="33"/>
      <c r="N159" s="33"/>
      <c r="O159" s="33"/>
      <c r="P159" s="33"/>
      <c r="Q159" s="33"/>
      <c r="S159" s="82" t="s">
        <v>568</v>
      </c>
      <c r="T159" s="69" t="s">
        <v>341</v>
      </c>
      <c r="U159" s="52">
        <v>1064</v>
      </c>
      <c r="V159" s="84">
        <v>4.4052498654411458E-2</v>
      </c>
      <c r="W159" s="52">
        <v>557</v>
      </c>
      <c r="X159" s="84">
        <v>1.6287025936430891E-2</v>
      </c>
      <c r="Y159" s="55">
        <v>52.349624060150376</v>
      </c>
      <c r="Z159" s="210" t="s">
        <v>575</v>
      </c>
    </row>
    <row r="160" spans="1:26" x14ac:dyDescent="0.25">
      <c r="A160" s="242" t="s">
        <v>568</v>
      </c>
      <c r="B160" s="87" t="s">
        <v>692</v>
      </c>
      <c r="C160" s="106">
        <v>459852</v>
      </c>
      <c r="D160" s="89">
        <v>1</v>
      </c>
      <c r="E160" s="106">
        <v>639170</v>
      </c>
      <c r="F160" s="89">
        <v>1</v>
      </c>
      <c r="G160" s="112">
        <v>138.99472004036082</v>
      </c>
      <c r="H160" s="243" t="str">
        <f t="shared" si="2"/>
        <v>PARISTOTAL PARIS</v>
      </c>
      <c r="I160" s="36"/>
      <c r="J160" s="36"/>
      <c r="K160" s="36"/>
      <c r="L160" s="36"/>
      <c r="M160" s="36"/>
      <c r="N160" s="36"/>
      <c r="O160" s="36"/>
      <c r="P160" s="36"/>
      <c r="Q160" s="36"/>
      <c r="S160" s="82" t="s">
        <v>568</v>
      </c>
      <c r="T160" s="69" t="s">
        <v>410</v>
      </c>
      <c r="U160" s="52">
        <v>646</v>
      </c>
      <c r="V160" s="84">
        <v>2.6746159897321244E-2</v>
      </c>
      <c r="W160" s="52">
        <v>437</v>
      </c>
      <c r="X160" s="84">
        <v>1.2778151407935905E-2</v>
      </c>
      <c r="Y160" s="55">
        <v>67.64705882352942</v>
      </c>
      <c r="Z160" s="210" t="str">
        <f t="shared" si="3"/>
        <v>PARISHF</v>
      </c>
    </row>
    <row r="161" spans="1:26" x14ac:dyDescent="0.25">
      <c r="A161" s="140" t="s">
        <v>569</v>
      </c>
      <c r="B161" s="69" t="s">
        <v>396</v>
      </c>
      <c r="C161" s="103">
        <v>397458</v>
      </c>
      <c r="D161" s="105">
        <v>0.79149358175250217</v>
      </c>
      <c r="E161" s="103">
        <v>225810</v>
      </c>
      <c r="F161" s="105">
        <v>0.5299422909484327</v>
      </c>
      <c r="G161" s="109">
        <v>56.813550110955127</v>
      </c>
      <c r="H161" s="210" t="str">
        <f t="shared" si="2"/>
        <v>ROMEGB</v>
      </c>
      <c r="I161" s="33"/>
      <c r="J161" s="33"/>
      <c r="K161" s="33"/>
      <c r="L161" s="33"/>
      <c r="M161" s="33"/>
      <c r="N161" s="33"/>
      <c r="O161" s="33"/>
      <c r="P161" s="33"/>
      <c r="Q161" s="33"/>
      <c r="S161" s="82" t="s">
        <v>568</v>
      </c>
      <c r="T161" s="69" t="s">
        <v>2</v>
      </c>
      <c r="U161" s="52">
        <v>554</v>
      </c>
      <c r="V161" s="84">
        <v>2.2937109261789424E-2</v>
      </c>
      <c r="W161" s="52">
        <v>254</v>
      </c>
      <c r="X161" s="84">
        <v>7.4271177519810517E-3</v>
      </c>
      <c r="Y161" s="55">
        <v>45.848375451263543</v>
      </c>
      <c r="Z161" s="210" t="str">
        <f t="shared" si="3"/>
        <v>PARISHG</v>
      </c>
    </row>
    <row r="162" spans="1:26" x14ac:dyDescent="0.25">
      <c r="A162" s="140" t="s">
        <v>569</v>
      </c>
      <c r="B162" s="69" t="s">
        <v>399</v>
      </c>
      <c r="C162" s="50"/>
      <c r="D162" s="84">
        <v>0</v>
      </c>
      <c r="E162" s="50">
        <v>68396</v>
      </c>
      <c r="F162" s="84">
        <v>0.16051518060187325</v>
      </c>
      <c r="G162" s="111" t="e">
        <v>#DIV/0!</v>
      </c>
      <c r="H162" s="210" t="str">
        <f t="shared" si="2"/>
        <v>ROMEGE</v>
      </c>
      <c r="I162" s="34"/>
      <c r="J162" s="34"/>
      <c r="K162" s="34"/>
      <c r="L162" s="34"/>
      <c r="M162" s="34"/>
      <c r="N162" s="34"/>
      <c r="O162" s="34"/>
      <c r="P162" s="34"/>
      <c r="Q162" s="34"/>
      <c r="S162" s="82" t="s">
        <v>568</v>
      </c>
      <c r="T162" s="69" t="s">
        <v>345</v>
      </c>
      <c r="U162" s="52"/>
      <c r="V162" s="84">
        <v>0</v>
      </c>
      <c r="W162" s="52">
        <v>160</v>
      </c>
      <c r="X162" s="84">
        <v>4.6784993713266474E-3</v>
      </c>
      <c r="Y162" s="86" t="e">
        <v>#DIV/0!</v>
      </c>
      <c r="Z162" s="210" t="str">
        <f t="shared" si="3"/>
        <v>PARISAH</v>
      </c>
    </row>
    <row r="163" spans="1:26" x14ac:dyDescent="0.25">
      <c r="A163" s="140" t="s">
        <v>569</v>
      </c>
      <c r="B163" s="69" t="s">
        <v>341</v>
      </c>
      <c r="C163" s="50">
        <v>30173</v>
      </c>
      <c r="D163" s="84">
        <v>6.0086187326002363E-2</v>
      </c>
      <c r="E163" s="50">
        <v>63758</v>
      </c>
      <c r="F163" s="84">
        <v>0.14963048840303869</v>
      </c>
      <c r="G163" s="110">
        <v>211.30812315646438</v>
      </c>
      <c r="H163" s="210" t="str">
        <f t="shared" si="2"/>
        <v>ROMEAC</v>
      </c>
      <c r="I163" s="33"/>
      <c r="J163" s="33"/>
      <c r="K163" s="33"/>
      <c r="L163" s="33"/>
      <c r="M163" s="33"/>
      <c r="N163" s="33"/>
      <c r="O163" s="33"/>
      <c r="P163" s="33"/>
      <c r="Q163" s="33"/>
      <c r="S163" s="82" t="s">
        <v>568</v>
      </c>
      <c r="T163" s="69" t="s">
        <v>412</v>
      </c>
      <c r="U163" s="52">
        <v>12</v>
      </c>
      <c r="V163" s="84">
        <v>4.9683269159110665E-4</v>
      </c>
      <c r="W163" s="52">
        <v>82</v>
      </c>
      <c r="X163" s="84">
        <v>2.3977309278049065E-3</v>
      </c>
      <c r="Y163" s="55">
        <v>683.33333333333326</v>
      </c>
      <c r="Z163" s="210" t="str">
        <f t="shared" si="3"/>
        <v>PARISHI</v>
      </c>
    </row>
    <row r="164" spans="1:26" x14ac:dyDescent="0.25">
      <c r="A164" s="140" t="s">
        <v>569</v>
      </c>
      <c r="B164" s="69" t="s">
        <v>397</v>
      </c>
      <c r="C164" s="50">
        <v>54657</v>
      </c>
      <c r="D164" s="84">
        <v>0.10884336130571409</v>
      </c>
      <c r="E164" s="50">
        <v>54477</v>
      </c>
      <c r="F164" s="84">
        <v>0.12784936975332256</v>
      </c>
      <c r="G164" s="110">
        <v>99.670673472748234</v>
      </c>
      <c r="H164" s="210" t="str">
        <f t="shared" si="2"/>
        <v>ROMEGC</v>
      </c>
      <c r="I164" s="33"/>
      <c r="J164" s="33"/>
      <c r="K164" s="33"/>
      <c r="L164" s="33"/>
      <c r="M164" s="33"/>
      <c r="N164" s="33"/>
      <c r="O164" s="33"/>
      <c r="P164" s="33"/>
      <c r="Q164" s="33"/>
      <c r="S164" s="82" t="s">
        <v>568</v>
      </c>
      <c r="T164" s="69" t="s">
        <v>415</v>
      </c>
      <c r="U164" s="52">
        <v>11</v>
      </c>
      <c r="V164" s="84">
        <v>4.5542996729184778E-4</v>
      </c>
      <c r="W164" s="52">
        <v>8</v>
      </c>
      <c r="X164" s="84">
        <v>2.3392496856633235E-4</v>
      </c>
      <c r="Y164" s="55">
        <v>72.727272727272734</v>
      </c>
      <c r="Z164" s="210" t="str">
        <f t="shared" si="3"/>
        <v>PARISIC</v>
      </c>
    </row>
    <row r="165" spans="1:26" x14ac:dyDescent="0.25">
      <c r="A165" s="140" t="s">
        <v>569</v>
      </c>
      <c r="B165" s="69" t="s">
        <v>340</v>
      </c>
      <c r="C165" s="50">
        <v>10369</v>
      </c>
      <c r="D165" s="84">
        <v>2.0648714956527973E-2</v>
      </c>
      <c r="E165" s="50">
        <v>5734</v>
      </c>
      <c r="F165" s="84">
        <v>1.3456840247545782E-2</v>
      </c>
      <c r="G165" s="110">
        <v>55.29945028450188</v>
      </c>
      <c r="H165" s="210" t="str">
        <f t="shared" si="2"/>
        <v>ROMEAB</v>
      </c>
      <c r="I165" s="33"/>
      <c r="J165" s="33"/>
      <c r="K165" s="33"/>
      <c r="L165" s="33"/>
      <c r="M165" s="33"/>
      <c r="N165" s="33"/>
      <c r="O165" s="33"/>
      <c r="P165" s="33"/>
      <c r="Q165" s="33"/>
      <c r="S165" s="82" t="s">
        <v>568</v>
      </c>
      <c r="T165" s="69" t="s">
        <v>418</v>
      </c>
      <c r="U165" s="52"/>
      <c r="V165" s="84">
        <v>0</v>
      </c>
      <c r="W165" s="52">
        <v>6</v>
      </c>
      <c r="X165" s="84">
        <v>1.7544372642474927E-4</v>
      </c>
      <c r="Y165" s="86" t="e">
        <v>#DIV/0!</v>
      </c>
      <c r="Z165" s="210" t="str">
        <f t="shared" si="3"/>
        <v>PARISIE</v>
      </c>
    </row>
    <row r="166" spans="1:26" x14ac:dyDescent="0.25">
      <c r="A166" s="140" t="s">
        <v>569</v>
      </c>
      <c r="B166" s="69" t="s">
        <v>345</v>
      </c>
      <c r="C166" s="50">
        <v>5097</v>
      </c>
      <c r="D166" s="84">
        <v>1.0150110920380276E-2</v>
      </c>
      <c r="E166" s="50">
        <v>5542</v>
      </c>
      <c r="F166" s="84">
        <v>1.3006244968939434E-2</v>
      </c>
      <c r="G166" s="110">
        <v>108.73062585834805</v>
      </c>
      <c r="H166" s="210" t="str">
        <f t="shared" si="2"/>
        <v>ROMEAH</v>
      </c>
      <c r="I166" s="33"/>
      <c r="J166" s="33"/>
      <c r="K166" s="33"/>
      <c r="L166" s="33"/>
      <c r="M166" s="33"/>
      <c r="N166" s="33"/>
      <c r="O166" s="33"/>
      <c r="P166" s="33"/>
      <c r="Q166" s="33"/>
      <c r="S166" s="82" t="s">
        <v>568</v>
      </c>
      <c r="T166" s="69" t="s">
        <v>354</v>
      </c>
      <c r="U166" s="52"/>
      <c r="V166" s="84">
        <v>0</v>
      </c>
      <c r="W166" s="52">
        <v>6</v>
      </c>
      <c r="X166" s="84">
        <v>1.7544372642474927E-4</v>
      </c>
      <c r="Y166" s="86" t="e">
        <v>#DIV/0!</v>
      </c>
      <c r="Z166" s="210" t="str">
        <f t="shared" si="3"/>
        <v>PARISBH</v>
      </c>
    </row>
    <row r="167" spans="1:26" x14ac:dyDescent="0.25">
      <c r="A167" s="140" t="s">
        <v>569</v>
      </c>
      <c r="B167" s="69" t="s">
        <v>339</v>
      </c>
      <c r="C167" s="50">
        <v>3590</v>
      </c>
      <c r="D167" s="84">
        <v>7.1490873463145362E-3</v>
      </c>
      <c r="E167" s="50">
        <v>1547</v>
      </c>
      <c r="F167" s="84">
        <v>3.6305775833542593E-3</v>
      </c>
      <c r="G167" s="110">
        <v>43.091922005571028</v>
      </c>
      <c r="H167" s="210" t="str">
        <f t="shared" si="2"/>
        <v>ROMEAD</v>
      </c>
      <c r="I167" s="33"/>
      <c r="J167" s="33"/>
      <c r="K167" s="33"/>
      <c r="L167" s="33"/>
      <c r="M167" s="33"/>
      <c r="N167" s="33"/>
      <c r="O167" s="33"/>
      <c r="P167" s="33"/>
      <c r="Q167" s="33"/>
      <c r="S167" s="82" t="s">
        <v>568</v>
      </c>
      <c r="T167" s="69" t="s">
        <v>372</v>
      </c>
      <c r="U167" s="52">
        <v>3</v>
      </c>
      <c r="V167" s="84">
        <v>1.2420817289777666E-4</v>
      </c>
      <c r="W167" s="52">
        <v>4</v>
      </c>
      <c r="X167" s="84">
        <v>1.1696248428316618E-4</v>
      </c>
      <c r="Y167" s="55">
        <v>133.33333333333331</v>
      </c>
      <c r="Z167" s="210" t="str">
        <f t="shared" si="3"/>
        <v>PARISDF</v>
      </c>
    </row>
    <row r="168" spans="1:26" x14ac:dyDescent="0.25">
      <c r="A168" s="140" t="s">
        <v>569</v>
      </c>
      <c r="B168" s="69" t="s">
        <v>405</v>
      </c>
      <c r="C168" s="50">
        <v>818</v>
      </c>
      <c r="D168" s="84">
        <v>1.6289563925585768E-3</v>
      </c>
      <c r="E168" s="50">
        <v>819</v>
      </c>
      <c r="F168" s="84">
        <v>1.9220704853051961E-3</v>
      </c>
      <c r="G168" s="110">
        <v>100.12224938875305</v>
      </c>
      <c r="H168" s="210" t="str">
        <f t="shared" si="2"/>
        <v>ROMEHA</v>
      </c>
      <c r="I168" s="33"/>
      <c r="J168" s="33"/>
      <c r="K168" s="33"/>
      <c r="L168" s="33"/>
      <c r="M168" s="33"/>
      <c r="N168" s="33"/>
      <c r="O168" s="33"/>
      <c r="P168" s="33"/>
      <c r="Q168" s="33"/>
      <c r="S168" s="82" t="s">
        <v>568</v>
      </c>
      <c r="T168" s="69" t="s">
        <v>423</v>
      </c>
      <c r="U168" s="52">
        <v>66</v>
      </c>
      <c r="V168" s="84">
        <v>2.7325798037510867E-3</v>
      </c>
      <c r="W168" s="52"/>
      <c r="X168" s="84">
        <v>0</v>
      </c>
      <c r="Y168" s="55">
        <v>0</v>
      </c>
      <c r="Z168" s="210" t="str">
        <f t="shared" si="3"/>
        <v>PARISIJ</v>
      </c>
    </row>
    <row r="169" spans="1:26" x14ac:dyDescent="0.25">
      <c r="A169" s="140" t="s">
        <v>569</v>
      </c>
      <c r="B169" s="69" t="s">
        <v>414</v>
      </c>
      <c r="C169" s="50"/>
      <c r="D169" s="84">
        <v>0</v>
      </c>
      <c r="E169" s="50">
        <v>20</v>
      </c>
      <c r="F169" s="84">
        <v>4.6937008188161081E-5</v>
      </c>
      <c r="G169" s="111" t="e">
        <v>#DIV/0!</v>
      </c>
      <c r="H169" s="210" t="str">
        <f t="shared" si="2"/>
        <v>ROMEIA</v>
      </c>
      <c r="I169" s="34"/>
      <c r="J169" s="34"/>
      <c r="K169" s="34"/>
      <c r="L169" s="34"/>
      <c r="M169" s="34"/>
      <c r="N169" s="34"/>
      <c r="O169" s="34"/>
      <c r="P169" s="34"/>
      <c r="Q169" s="34"/>
      <c r="S169" s="82" t="s">
        <v>568</v>
      </c>
      <c r="T169" s="69" t="s">
        <v>420</v>
      </c>
      <c r="U169" s="52">
        <v>43</v>
      </c>
      <c r="V169" s="84">
        <v>1.7803171448681323E-3</v>
      </c>
      <c r="W169" s="52"/>
      <c r="X169" s="84">
        <v>0</v>
      </c>
      <c r="Y169" s="55">
        <v>0</v>
      </c>
      <c r="Z169" s="210" t="str">
        <f t="shared" si="3"/>
        <v>PARISIG</v>
      </c>
    </row>
    <row r="170" spans="1:26" x14ac:dyDescent="0.25">
      <c r="A170" s="242" t="s">
        <v>569</v>
      </c>
      <c r="B170" s="87" t="s">
        <v>691</v>
      </c>
      <c r="C170" s="106">
        <v>502162</v>
      </c>
      <c r="D170" s="89">
        <v>1</v>
      </c>
      <c r="E170" s="106">
        <v>426103</v>
      </c>
      <c r="F170" s="89">
        <v>1</v>
      </c>
      <c r="G170" s="112">
        <v>84.853692633054663</v>
      </c>
      <c r="H170" s="243" t="str">
        <f t="shared" si="2"/>
        <v>ROMETOTAL ROME</v>
      </c>
      <c r="I170" s="36"/>
      <c r="J170" s="36"/>
      <c r="K170" s="36"/>
      <c r="L170" s="36"/>
      <c r="M170" s="36"/>
      <c r="N170" s="36"/>
      <c r="O170" s="36"/>
      <c r="P170" s="36"/>
      <c r="Q170" s="36"/>
      <c r="S170" s="87" t="s">
        <v>568</v>
      </c>
      <c r="T170" s="87" t="s">
        <v>692</v>
      </c>
      <c r="U170" s="88">
        <v>24153</v>
      </c>
      <c r="V170" s="89">
        <v>1</v>
      </c>
      <c r="W170" s="88">
        <v>34199</v>
      </c>
      <c r="X170" s="89">
        <v>1</v>
      </c>
      <c r="Y170" s="90">
        <v>141.59317683103546</v>
      </c>
      <c r="Z170" s="243" t="str">
        <f t="shared" si="3"/>
        <v>PARISTOTAL PARIS</v>
      </c>
    </row>
    <row r="171" spans="1:26" x14ac:dyDescent="0.25">
      <c r="A171" s="140" t="s">
        <v>570</v>
      </c>
      <c r="B171" s="69" t="s">
        <v>346</v>
      </c>
      <c r="C171" s="103">
        <v>62364</v>
      </c>
      <c r="D171" s="105">
        <v>0.35490351181702812</v>
      </c>
      <c r="E171" s="103">
        <v>104379</v>
      </c>
      <c r="F171" s="105">
        <v>0.4611805770335351</v>
      </c>
      <c r="G171" s="109">
        <v>167.37059842216664</v>
      </c>
      <c r="H171" s="210" t="str">
        <f t="shared" si="2"/>
        <v>BRUSSELSAI</v>
      </c>
      <c r="I171" s="33"/>
      <c r="J171" s="33"/>
      <c r="K171" s="33"/>
      <c r="L171" s="33"/>
      <c r="M171" s="33"/>
      <c r="N171" s="33"/>
      <c r="O171" s="33"/>
      <c r="P171" s="33"/>
      <c r="Q171" s="33"/>
      <c r="S171" s="82" t="s">
        <v>570</v>
      </c>
      <c r="T171" s="69" t="s">
        <v>346</v>
      </c>
      <c r="U171" s="93">
        <v>12597</v>
      </c>
      <c r="V171" s="84">
        <v>0.45273864289821736</v>
      </c>
      <c r="W171" s="93">
        <v>21224</v>
      </c>
      <c r="X171" s="84">
        <v>0.64401019541206461</v>
      </c>
      <c r="Y171" s="92">
        <v>168.48455981582916</v>
      </c>
      <c r="Z171" s="210" t="str">
        <f t="shared" si="3"/>
        <v>BRUSSELSAI</v>
      </c>
    </row>
    <row r="172" spans="1:26" x14ac:dyDescent="0.25">
      <c r="A172" s="140" t="s">
        <v>570</v>
      </c>
      <c r="B172" s="69" t="s">
        <v>340</v>
      </c>
      <c r="C172" s="50">
        <v>38708</v>
      </c>
      <c r="D172" s="84">
        <v>0.22028101365232386</v>
      </c>
      <c r="E172" s="50">
        <v>46992</v>
      </c>
      <c r="F172" s="84">
        <v>0.20762603278398797</v>
      </c>
      <c r="G172" s="110">
        <v>121.40126072129793</v>
      </c>
      <c r="H172" s="210" t="str">
        <f t="shared" si="2"/>
        <v>BRUSSELSAB</v>
      </c>
      <c r="I172" s="33"/>
      <c r="J172" s="33"/>
      <c r="K172" s="33"/>
      <c r="L172" s="33"/>
      <c r="M172" s="33"/>
      <c r="N172" s="33"/>
      <c r="O172" s="33"/>
      <c r="P172" s="33"/>
      <c r="Q172" s="33"/>
      <c r="S172" s="82" t="s">
        <v>570</v>
      </c>
      <c r="T172" s="69" t="s">
        <v>340</v>
      </c>
      <c r="U172" s="52">
        <v>3902</v>
      </c>
      <c r="V172" s="84">
        <v>0.14023864289821736</v>
      </c>
      <c r="W172" s="52">
        <v>4728</v>
      </c>
      <c r="X172" s="84">
        <v>0.14346401262289113</v>
      </c>
      <c r="Y172" s="55">
        <v>121.16863147104048</v>
      </c>
      <c r="Z172" s="210" t="str">
        <f t="shared" si="3"/>
        <v>BRUSSELSAB</v>
      </c>
    </row>
    <row r="173" spans="1:26" x14ac:dyDescent="0.25">
      <c r="A173" s="140" t="s">
        <v>570</v>
      </c>
      <c r="B173" s="69" t="s">
        <v>338</v>
      </c>
      <c r="C173" s="50">
        <v>6401</v>
      </c>
      <c r="D173" s="84">
        <v>3.642706335611566E-2</v>
      </c>
      <c r="E173" s="50">
        <v>16593</v>
      </c>
      <c r="F173" s="84">
        <v>7.3313303583263378E-2</v>
      </c>
      <c r="G173" s="110">
        <v>259.22512107483209</v>
      </c>
      <c r="H173" s="210" t="str">
        <f t="shared" si="2"/>
        <v>BRUSSELSBB</v>
      </c>
      <c r="I173" s="33"/>
      <c r="J173" s="33"/>
      <c r="K173" s="33"/>
      <c r="L173" s="33"/>
      <c r="M173" s="33"/>
      <c r="N173" s="33"/>
      <c r="O173" s="33"/>
      <c r="P173" s="33"/>
      <c r="Q173" s="33"/>
      <c r="S173" s="82" t="s">
        <v>570</v>
      </c>
      <c r="T173" s="69" t="s">
        <v>396</v>
      </c>
      <c r="U173" s="52">
        <v>9868</v>
      </c>
      <c r="V173" s="84">
        <v>0.35465784933870043</v>
      </c>
      <c r="W173" s="52">
        <v>1631</v>
      </c>
      <c r="X173" s="84">
        <v>4.9490229396771453E-2</v>
      </c>
      <c r="Y173" s="55">
        <v>16.528171868666398</v>
      </c>
      <c r="Z173" s="210" t="str">
        <f t="shared" si="3"/>
        <v>BRUSSELSGB</v>
      </c>
    </row>
    <row r="174" spans="1:26" x14ac:dyDescent="0.25">
      <c r="A174" s="140" t="s">
        <v>570</v>
      </c>
      <c r="B174" s="69" t="s">
        <v>360</v>
      </c>
      <c r="C174" s="50">
        <v>6764</v>
      </c>
      <c r="D174" s="84">
        <v>3.8492838078544964E-2</v>
      </c>
      <c r="E174" s="50">
        <v>14713</v>
      </c>
      <c r="F174" s="84">
        <v>6.5006848407193035E-2</v>
      </c>
      <c r="G174" s="110">
        <v>217.51921939680662</v>
      </c>
      <c r="H174" s="210" t="str">
        <f t="shared" si="2"/>
        <v>BRUSSELSCD</v>
      </c>
      <c r="I174" s="33"/>
      <c r="J174" s="33"/>
      <c r="K174" s="33"/>
      <c r="L174" s="33"/>
      <c r="M174" s="33"/>
      <c r="N174" s="33"/>
      <c r="O174" s="33"/>
      <c r="P174" s="33"/>
      <c r="Q174" s="33"/>
      <c r="S174" s="82" t="s">
        <v>570</v>
      </c>
      <c r="T174" s="69" t="s">
        <v>403</v>
      </c>
      <c r="U174" s="52"/>
      <c r="V174" s="84">
        <v>0</v>
      </c>
      <c r="W174" s="52">
        <v>1560</v>
      </c>
      <c r="X174" s="84">
        <v>4.7335841728365094E-2</v>
      </c>
      <c r="Y174" s="86" t="e">
        <v>#DIV/0!</v>
      </c>
      <c r="Z174" s="210" t="str">
        <f t="shared" si="3"/>
        <v>BRUSSELSGI</v>
      </c>
    </row>
    <row r="175" spans="1:26" x14ac:dyDescent="0.25">
      <c r="A175" s="140" t="s">
        <v>570</v>
      </c>
      <c r="B175" s="69" t="s">
        <v>81</v>
      </c>
      <c r="C175" s="50"/>
      <c r="D175" s="84">
        <v>0</v>
      </c>
      <c r="E175" s="50">
        <v>14694</v>
      </c>
      <c r="F175" s="84">
        <v>6.4922900189988073E-2</v>
      </c>
      <c r="G175" s="111" t="e">
        <v>#DIV/0!</v>
      </c>
      <c r="H175" s="210" t="str">
        <f t="shared" si="2"/>
        <v>BRUSSELSAA</v>
      </c>
      <c r="I175" s="34"/>
      <c r="J175" s="34"/>
      <c r="K175" s="34"/>
      <c r="L175" s="34"/>
      <c r="M175" s="34"/>
      <c r="N175" s="34"/>
      <c r="O175" s="34"/>
      <c r="P175" s="34"/>
      <c r="Q175" s="34"/>
      <c r="S175" s="82" t="s">
        <v>570</v>
      </c>
      <c r="T175" s="69" t="s">
        <v>81</v>
      </c>
      <c r="U175" s="52"/>
      <c r="V175" s="84">
        <v>0</v>
      </c>
      <c r="W175" s="52">
        <v>1075</v>
      </c>
      <c r="X175" s="84">
        <v>3.2619249908969535E-2</v>
      </c>
      <c r="Y175" s="86" t="e">
        <v>#DIV/0!</v>
      </c>
      <c r="Z175" s="210" t="str">
        <f t="shared" si="3"/>
        <v>BRUSSELSAA</v>
      </c>
    </row>
    <row r="176" spans="1:26" x14ac:dyDescent="0.25">
      <c r="A176" s="140" t="s">
        <v>570</v>
      </c>
      <c r="B176" s="69" t="s">
        <v>339</v>
      </c>
      <c r="C176" s="50">
        <v>5919</v>
      </c>
      <c r="D176" s="84">
        <v>3.3684078738454706E-2</v>
      </c>
      <c r="E176" s="50">
        <v>10319</v>
      </c>
      <c r="F176" s="84">
        <v>4.5592718596739273E-2</v>
      </c>
      <c r="G176" s="110">
        <v>174.33688122993749</v>
      </c>
      <c r="H176" s="210" t="str">
        <f t="shared" si="2"/>
        <v>BRUSSELSAD</v>
      </c>
      <c r="I176" s="33"/>
      <c r="J176" s="33"/>
      <c r="K176" s="33"/>
      <c r="L176" s="33"/>
      <c r="M176" s="33"/>
      <c r="N176" s="33"/>
      <c r="O176" s="33"/>
      <c r="P176" s="33"/>
      <c r="Q176" s="33"/>
      <c r="S176" s="82" t="s">
        <v>570</v>
      </c>
      <c r="T176" s="69" t="s">
        <v>360</v>
      </c>
      <c r="U176" s="52">
        <v>407</v>
      </c>
      <c r="V176" s="84">
        <v>1.4627659574468085E-2</v>
      </c>
      <c r="W176" s="52">
        <v>869</v>
      </c>
      <c r="X176" s="84">
        <v>2.636849132176235E-2</v>
      </c>
      <c r="Y176" s="55">
        <v>213.51351351351352</v>
      </c>
      <c r="Z176" s="210" t="str">
        <f t="shared" si="3"/>
        <v>BRUSSELSCD</v>
      </c>
    </row>
    <row r="177" spans="1:26" x14ac:dyDescent="0.25">
      <c r="A177" s="140" t="s">
        <v>570</v>
      </c>
      <c r="B177" s="69" t="s">
        <v>403</v>
      </c>
      <c r="C177" s="50"/>
      <c r="D177" s="84">
        <v>0</v>
      </c>
      <c r="E177" s="50">
        <v>8744</v>
      </c>
      <c r="F177" s="84">
        <v>3.8633853223169708E-2</v>
      </c>
      <c r="G177" s="111" t="e">
        <v>#DIV/0!</v>
      </c>
      <c r="H177" s="210" t="str">
        <f t="shared" si="2"/>
        <v>BRUSSELSGI</v>
      </c>
      <c r="I177" s="34"/>
      <c r="J177" s="34"/>
      <c r="K177" s="34"/>
      <c r="L177" s="34"/>
      <c r="M177" s="34"/>
      <c r="N177" s="34"/>
      <c r="O177" s="34"/>
      <c r="P177" s="34"/>
      <c r="Q177" s="34"/>
      <c r="S177" s="82" t="s">
        <v>570</v>
      </c>
      <c r="T177" s="69" t="s">
        <v>339</v>
      </c>
      <c r="U177" s="52">
        <v>554</v>
      </c>
      <c r="V177" s="84">
        <v>1.9910868315123634E-2</v>
      </c>
      <c r="W177" s="52">
        <v>815</v>
      </c>
      <c r="X177" s="84">
        <v>2.472994295424202E-2</v>
      </c>
      <c r="Y177" s="55">
        <v>147.11191335740074</v>
      </c>
      <c r="Z177" s="210" t="str">
        <f t="shared" si="3"/>
        <v>BRUSSELSAD</v>
      </c>
    </row>
    <row r="178" spans="1:26" x14ac:dyDescent="0.25">
      <c r="A178" s="140" t="s">
        <v>570</v>
      </c>
      <c r="B178" s="69" t="s">
        <v>396</v>
      </c>
      <c r="C178" s="50">
        <v>53600</v>
      </c>
      <c r="D178" s="84">
        <v>0.30502899482702694</v>
      </c>
      <c r="E178" s="50">
        <v>8647</v>
      </c>
      <c r="F178" s="84">
        <v>3.820527548270225E-2</v>
      </c>
      <c r="G178" s="110">
        <v>16.132462686567166</v>
      </c>
      <c r="H178" s="210" t="str">
        <f t="shared" si="2"/>
        <v>BRUSSELSGB</v>
      </c>
      <c r="I178" s="33"/>
      <c r="J178" s="33"/>
      <c r="K178" s="33"/>
      <c r="L178" s="33"/>
      <c r="M178" s="33"/>
      <c r="N178" s="33"/>
      <c r="O178" s="33"/>
      <c r="P178" s="33"/>
      <c r="Q178" s="33"/>
      <c r="S178" s="82" t="s">
        <v>570</v>
      </c>
      <c r="T178" s="69" t="s">
        <v>338</v>
      </c>
      <c r="U178" s="52">
        <v>311</v>
      </c>
      <c r="V178" s="84">
        <v>1.117740080506038E-2</v>
      </c>
      <c r="W178" s="52">
        <v>805</v>
      </c>
      <c r="X178" s="84">
        <v>2.4426508071367883E-2</v>
      </c>
      <c r="Y178" s="55">
        <v>258.84244372990355</v>
      </c>
      <c r="Z178" s="210" t="str">
        <f t="shared" si="3"/>
        <v>BRUSSELSBB</v>
      </c>
    </row>
    <row r="179" spans="1:26" x14ac:dyDescent="0.25">
      <c r="A179" s="140" t="s">
        <v>570</v>
      </c>
      <c r="B179" s="69" t="s">
        <v>345</v>
      </c>
      <c r="C179" s="50">
        <v>544</v>
      </c>
      <c r="D179" s="84">
        <v>3.0958166639160943E-3</v>
      </c>
      <c r="E179" s="50">
        <v>777</v>
      </c>
      <c r="F179" s="84">
        <v>3.433040250960986E-3</v>
      </c>
      <c r="G179" s="110">
        <v>142.83088235294116</v>
      </c>
      <c r="H179" s="210" t="str">
        <f t="shared" si="2"/>
        <v>BRUSSELSAH</v>
      </c>
      <c r="I179" s="33"/>
      <c r="J179" s="33"/>
      <c r="K179" s="33"/>
      <c r="L179" s="33"/>
      <c r="M179" s="33"/>
      <c r="N179" s="33"/>
      <c r="O179" s="33"/>
      <c r="P179" s="33"/>
      <c r="Q179" s="33"/>
      <c r="S179" s="82" t="s">
        <v>570</v>
      </c>
      <c r="T179" s="69" t="s">
        <v>341</v>
      </c>
      <c r="U179" s="52">
        <v>151</v>
      </c>
      <c r="V179" s="84">
        <v>5.4269695227142038E-3</v>
      </c>
      <c r="W179" s="52">
        <v>183</v>
      </c>
      <c r="X179" s="84">
        <v>5.552858356596674E-3</v>
      </c>
      <c r="Y179" s="55">
        <v>121.19205298013244</v>
      </c>
      <c r="Z179" s="210" t="str">
        <f t="shared" si="3"/>
        <v>BRUSSELSAC</v>
      </c>
    </row>
    <row r="180" spans="1:26" x14ac:dyDescent="0.25">
      <c r="A180" s="140" t="s">
        <v>570</v>
      </c>
      <c r="B180" s="69" t="s">
        <v>341</v>
      </c>
      <c r="C180" s="50">
        <v>1421</v>
      </c>
      <c r="D180" s="84">
        <v>8.0866828665896503E-3</v>
      </c>
      <c r="E180" s="50">
        <v>417</v>
      </c>
      <c r="F180" s="84">
        <v>1.8424424512879425E-3</v>
      </c>
      <c r="G180" s="110">
        <v>29.345531315974664</v>
      </c>
      <c r="H180" s="210" t="str">
        <f t="shared" si="2"/>
        <v>BRUSSELSAC</v>
      </c>
      <c r="I180" s="33"/>
      <c r="J180" s="33"/>
      <c r="K180" s="33"/>
      <c r="L180" s="33"/>
      <c r="M180" s="33"/>
      <c r="N180" s="33"/>
      <c r="O180" s="33"/>
      <c r="P180" s="33"/>
      <c r="Q180" s="33"/>
      <c r="S180" s="82" t="s">
        <v>570</v>
      </c>
      <c r="T180" s="69" t="s">
        <v>345</v>
      </c>
      <c r="U180" s="52">
        <v>34</v>
      </c>
      <c r="V180" s="84">
        <v>1.2219666474985625E-3</v>
      </c>
      <c r="W180" s="52">
        <v>63</v>
      </c>
      <c r="X180" s="84">
        <v>1.9116397621070519E-3</v>
      </c>
      <c r="Y180" s="55">
        <v>185.29411764705884</v>
      </c>
      <c r="Z180" s="210" t="str">
        <f t="shared" si="3"/>
        <v>BRUSSELSAH</v>
      </c>
    </row>
    <row r="181" spans="1:26" x14ac:dyDescent="0.25">
      <c r="A181" s="140" t="s">
        <v>570</v>
      </c>
      <c r="B181" s="69" t="s">
        <v>419</v>
      </c>
      <c r="C181" s="50"/>
      <c r="D181" s="84">
        <v>0</v>
      </c>
      <c r="E181" s="50">
        <v>20</v>
      </c>
      <c r="F181" s="84">
        <v>8.8366544426280209E-5</v>
      </c>
      <c r="G181" s="111" t="e">
        <v>#DIV/0!</v>
      </c>
      <c r="H181" s="210" t="str">
        <f t="shared" si="2"/>
        <v>BRUSSELSIF</v>
      </c>
      <c r="I181" s="34"/>
      <c r="J181" s="34"/>
      <c r="K181" s="34"/>
      <c r="L181" s="34"/>
      <c r="M181" s="34"/>
      <c r="N181" s="34"/>
      <c r="O181" s="34"/>
      <c r="P181" s="34"/>
      <c r="Q181" s="34"/>
      <c r="S181" s="82" t="s">
        <v>570</v>
      </c>
      <c r="T181" s="69" t="s">
        <v>419</v>
      </c>
      <c r="U181" s="52"/>
      <c r="V181" s="84">
        <v>0</v>
      </c>
      <c r="W181" s="52">
        <v>1</v>
      </c>
      <c r="X181" s="84">
        <v>3.0343488287413521E-5</v>
      </c>
      <c r="Y181" s="86" t="e">
        <v>#DIV/0!</v>
      </c>
      <c r="Z181" s="210" t="str">
        <f t="shared" si="3"/>
        <v>BRUSSELSIF</v>
      </c>
    </row>
    <row r="182" spans="1:26" x14ac:dyDescent="0.25">
      <c r="A182" s="140" t="s">
        <v>570</v>
      </c>
      <c r="B182" s="69" t="s">
        <v>380</v>
      </c>
      <c r="C182" s="50"/>
      <c r="D182" s="84">
        <v>0</v>
      </c>
      <c r="E182" s="50">
        <v>20</v>
      </c>
      <c r="F182" s="84">
        <v>8.8366544426280209E-5</v>
      </c>
      <c r="G182" s="111" t="e">
        <v>#DIV/0!</v>
      </c>
      <c r="H182" s="210" t="str">
        <f t="shared" si="2"/>
        <v>BRUSSELSED</v>
      </c>
      <c r="I182" s="34"/>
      <c r="J182" s="34"/>
      <c r="K182" s="34"/>
      <c r="L182" s="34"/>
      <c r="M182" s="34"/>
      <c r="N182" s="34"/>
      <c r="O182" s="34"/>
      <c r="P182" s="34"/>
      <c r="Q182" s="34"/>
      <c r="S182" s="82" t="s">
        <v>570</v>
      </c>
      <c r="T182" s="69" t="s">
        <v>380</v>
      </c>
      <c r="U182" s="52"/>
      <c r="V182" s="84">
        <v>0</v>
      </c>
      <c r="W182" s="52">
        <v>1</v>
      </c>
      <c r="X182" s="84">
        <v>3.0343488287413521E-5</v>
      </c>
      <c r="Y182" s="86" t="e">
        <v>#DIV/0!</v>
      </c>
      <c r="Z182" s="210" t="str">
        <f t="shared" si="3"/>
        <v>BRUSSELSED</v>
      </c>
    </row>
    <row r="183" spans="1:26" x14ac:dyDescent="0.25">
      <c r="A183" s="140" t="s">
        <v>570</v>
      </c>
      <c r="B183" s="69" t="s">
        <v>399</v>
      </c>
      <c r="C183" s="50"/>
      <c r="D183" s="84">
        <v>0</v>
      </c>
      <c r="E183" s="50">
        <v>15</v>
      </c>
      <c r="F183" s="84">
        <v>6.627490831971016E-5</v>
      </c>
      <c r="G183" s="111" t="e">
        <v>#DIV/0!</v>
      </c>
      <c r="H183" s="210" t="str">
        <f t="shared" si="2"/>
        <v>BRUSSELSGE</v>
      </c>
      <c r="I183" s="34"/>
      <c r="J183" s="34"/>
      <c r="K183" s="34"/>
      <c r="L183" s="34"/>
      <c r="M183" s="34"/>
      <c r="N183" s="34"/>
      <c r="O183" s="34"/>
      <c r="P183" s="34"/>
      <c r="Q183" s="34"/>
      <c r="S183" s="82" t="s">
        <v>570</v>
      </c>
      <c r="T183" s="69" t="s">
        <v>399</v>
      </c>
      <c r="U183" s="52"/>
      <c r="V183" s="84">
        <v>0</v>
      </c>
      <c r="W183" s="52">
        <v>1</v>
      </c>
      <c r="X183" s="84">
        <v>3.0343488287413521E-5</v>
      </c>
      <c r="Y183" s="86" t="e">
        <v>#DIV/0!</v>
      </c>
      <c r="Z183" s="210" t="str">
        <f t="shared" si="3"/>
        <v>BRUSSELSGE</v>
      </c>
    </row>
    <row r="184" spans="1:26" x14ac:dyDescent="0.25">
      <c r="A184" s="242" t="s">
        <v>570</v>
      </c>
      <c r="B184" s="87" t="s">
        <v>693</v>
      </c>
      <c r="C184" s="106">
        <v>175721</v>
      </c>
      <c r="D184" s="89">
        <v>1</v>
      </c>
      <c r="E184" s="106">
        <v>226330</v>
      </c>
      <c r="F184" s="89">
        <v>1</v>
      </c>
      <c r="G184" s="112">
        <v>128.80076940149442</v>
      </c>
      <c r="H184" s="243" t="str">
        <f t="shared" si="2"/>
        <v>BRUSSELSTOTAL BRUSSELS</v>
      </c>
      <c r="I184" s="36"/>
      <c r="J184" s="36"/>
      <c r="K184" s="36"/>
      <c r="L184" s="36"/>
      <c r="M184" s="36"/>
      <c r="N184" s="36"/>
      <c r="O184" s="36"/>
      <c r="P184" s="36"/>
      <c r="Q184" s="36"/>
      <c r="S184" s="87" t="s">
        <v>570</v>
      </c>
      <c r="T184" s="87" t="s">
        <v>693</v>
      </c>
      <c r="U184" s="88">
        <v>27824</v>
      </c>
      <c r="V184" s="89">
        <v>1</v>
      </c>
      <c r="W184" s="88">
        <v>32956</v>
      </c>
      <c r="X184" s="89">
        <v>1</v>
      </c>
      <c r="Y184" s="90">
        <v>118.44450833812536</v>
      </c>
      <c r="Z184" s="243" t="str">
        <f t="shared" si="3"/>
        <v>BRUSSELSTOTAL BRUSSELS</v>
      </c>
    </row>
    <row r="185" spans="1:26" x14ac:dyDescent="0.25">
      <c r="A185" s="140" t="s">
        <v>571</v>
      </c>
      <c r="B185" s="69" t="s">
        <v>397</v>
      </c>
      <c r="C185" s="103">
        <v>40913</v>
      </c>
      <c r="D185" s="105">
        <v>0.45767565693063217</v>
      </c>
      <c r="E185" s="103">
        <v>40363</v>
      </c>
      <c r="F185" s="105">
        <v>0.45624922287406605</v>
      </c>
      <c r="G185" s="109">
        <v>98.655684012416586</v>
      </c>
      <c r="H185" s="210" t="str">
        <f t="shared" si="2"/>
        <v>COPENHAGENGC</v>
      </c>
      <c r="I185" s="33"/>
      <c r="J185" s="33"/>
      <c r="K185" s="33"/>
      <c r="L185" s="33"/>
      <c r="M185" s="33"/>
      <c r="N185" s="33"/>
      <c r="O185" s="33"/>
      <c r="P185" s="33"/>
      <c r="Q185" s="33"/>
      <c r="S185" s="82" t="s">
        <v>571</v>
      </c>
      <c r="T185" s="82" t="s">
        <v>397</v>
      </c>
      <c r="U185" s="91">
        <v>4126</v>
      </c>
      <c r="V185" s="84">
        <v>0.45500661667401854</v>
      </c>
      <c r="W185" s="91">
        <v>4071</v>
      </c>
      <c r="X185" s="84">
        <v>0.45308848080133557</v>
      </c>
      <c r="Y185" s="92">
        <v>98.666989820649547</v>
      </c>
      <c r="Z185" s="210" t="str">
        <f t="shared" si="3"/>
        <v>COPENHAGENGC</v>
      </c>
    </row>
    <row r="186" spans="1:26" x14ac:dyDescent="0.25">
      <c r="A186" s="140" t="s">
        <v>571</v>
      </c>
      <c r="B186" s="69" t="s">
        <v>396</v>
      </c>
      <c r="C186" s="50">
        <v>29450</v>
      </c>
      <c r="D186" s="84">
        <v>0.32944413992147037</v>
      </c>
      <c r="E186" s="50">
        <v>28829</v>
      </c>
      <c r="F186" s="84">
        <v>0.32587292436727822</v>
      </c>
      <c r="G186" s="110">
        <v>97.891341256366729</v>
      </c>
      <c r="H186" s="210" t="str">
        <f t="shared" si="2"/>
        <v>COPENHAGENGB</v>
      </c>
      <c r="I186" s="33"/>
      <c r="J186" s="33"/>
      <c r="K186" s="33"/>
      <c r="L186" s="33"/>
      <c r="M186" s="33"/>
      <c r="N186" s="33"/>
      <c r="O186" s="33"/>
      <c r="P186" s="33"/>
      <c r="Q186" s="33"/>
      <c r="S186" s="82" t="s">
        <v>571</v>
      </c>
      <c r="T186" s="69" t="s">
        <v>396</v>
      </c>
      <c r="U186" s="52">
        <v>3018</v>
      </c>
      <c r="V186" s="84">
        <v>0.33281870313189238</v>
      </c>
      <c r="W186" s="52">
        <v>2968</v>
      </c>
      <c r="X186" s="84">
        <v>0.33032832498608794</v>
      </c>
      <c r="Y186" s="55">
        <v>98.343273691186212</v>
      </c>
      <c r="Z186" s="210" t="str">
        <f t="shared" si="3"/>
        <v>COPENHAGENGB</v>
      </c>
    </row>
    <row r="187" spans="1:26" x14ac:dyDescent="0.25">
      <c r="A187" s="140" t="s">
        <v>571</v>
      </c>
      <c r="B187" s="69" t="s">
        <v>340</v>
      </c>
      <c r="C187" s="50">
        <v>15394</v>
      </c>
      <c r="D187" s="84">
        <v>0.17220587741769489</v>
      </c>
      <c r="E187" s="50">
        <v>15421</v>
      </c>
      <c r="F187" s="84">
        <v>0.17431358585687318</v>
      </c>
      <c r="G187" s="110">
        <v>100.17539301026375</v>
      </c>
      <c r="H187" s="210" t="str">
        <f t="shared" si="2"/>
        <v>COPENHAGENAB</v>
      </c>
      <c r="I187" s="33"/>
      <c r="J187" s="33"/>
      <c r="K187" s="33"/>
      <c r="L187" s="33"/>
      <c r="M187" s="33"/>
      <c r="N187" s="33"/>
      <c r="O187" s="33"/>
      <c r="P187" s="33"/>
      <c r="Q187" s="33"/>
      <c r="S187" s="82" t="s">
        <v>571</v>
      </c>
      <c r="T187" s="69" t="s">
        <v>340</v>
      </c>
      <c r="U187" s="52">
        <v>1595</v>
      </c>
      <c r="V187" s="84">
        <v>0.17589325099250111</v>
      </c>
      <c r="W187" s="52">
        <v>1683</v>
      </c>
      <c r="X187" s="84">
        <v>0.18731218697829716</v>
      </c>
      <c r="Y187" s="55">
        <v>105.51724137931035</v>
      </c>
      <c r="Z187" s="210" t="str">
        <f t="shared" si="3"/>
        <v>COPENHAGENAB</v>
      </c>
    </row>
    <row r="188" spans="1:26" x14ac:dyDescent="0.25">
      <c r="A188" s="140" t="s">
        <v>571</v>
      </c>
      <c r="B188" s="69" t="s">
        <v>345</v>
      </c>
      <c r="C188" s="50">
        <v>3432</v>
      </c>
      <c r="D188" s="84">
        <v>3.8392267850950297E-2</v>
      </c>
      <c r="E188" s="50">
        <v>3542</v>
      </c>
      <c r="F188" s="84">
        <v>4.0037528117829249E-2</v>
      </c>
      <c r="G188" s="110">
        <v>103.20512820512822</v>
      </c>
      <c r="H188" s="210" t="str">
        <f t="shared" si="2"/>
        <v>COPENHAGENAH</v>
      </c>
      <c r="I188" s="33"/>
      <c r="J188" s="33"/>
      <c r="K188" s="33"/>
      <c r="L188" s="33"/>
      <c r="M188" s="33"/>
      <c r="N188" s="33"/>
      <c r="O188" s="33"/>
      <c r="P188" s="33"/>
      <c r="Q188" s="33"/>
      <c r="S188" s="82" t="s">
        <v>571</v>
      </c>
      <c r="T188" s="69" t="s">
        <v>345</v>
      </c>
      <c r="U188" s="52">
        <v>307</v>
      </c>
      <c r="V188" s="84">
        <v>3.3855315394794881E-2</v>
      </c>
      <c r="W188" s="52">
        <v>233</v>
      </c>
      <c r="X188" s="84">
        <v>2.5932109070673344E-2</v>
      </c>
      <c r="Y188" s="55">
        <v>75.895765472312704</v>
      </c>
      <c r="Z188" s="210" t="str">
        <f t="shared" si="3"/>
        <v>COPENHAGENAH</v>
      </c>
    </row>
    <row r="189" spans="1:26" x14ac:dyDescent="0.25">
      <c r="A189" s="140" t="s">
        <v>571</v>
      </c>
      <c r="B189" s="69" t="s">
        <v>360</v>
      </c>
      <c r="C189" s="50">
        <v>47</v>
      </c>
      <c r="D189" s="84">
        <v>5.2576823688655716E-4</v>
      </c>
      <c r="E189" s="50">
        <v>209</v>
      </c>
      <c r="F189" s="84">
        <v>2.3624628392507939E-3</v>
      </c>
      <c r="G189" s="110">
        <v>444.68085106382978</v>
      </c>
      <c r="H189" s="210" t="str">
        <f t="shared" si="2"/>
        <v>COPENHAGENCD</v>
      </c>
      <c r="I189" s="33"/>
      <c r="J189" s="33"/>
      <c r="K189" s="33"/>
      <c r="L189" s="33"/>
      <c r="M189" s="33"/>
      <c r="N189" s="33"/>
      <c r="O189" s="33"/>
      <c r="P189" s="33"/>
      <c r="Q189" s="33"/>
      <c r="S189" s="82" t="s">
        <v>571</v>
      </c>
      <c r="T189" s="69" t="s">
        <v>360</v>
      </c>
      <c r="U189" s="52">
        <v>4</v>
      </c>
      <c r="V189" s="84">
        <v>4.4111160123511248E-4</v>
      </c>
      <c r="W189" s="52">
        <v>18</v>
      </c>
      <c r="X189" s="84">
        <v>2.0033388981636059E-3</v>
      </c>
      <c r="Y189" s="55">
        <v>450</v>
      </c>
      <c r="Z189" s="210" t="str">
        <f t="shared" si="3"/>
        <v>COPENHAGENCD</v>
      </c>
    </row>
    <row r="190" spans="1:26" x14ac:dyDescent="0.25">
      <c r="A190" s="140" t="s">
        <v>571</v>
      </c>
      <c r="B190" s="69" t="s">
        <v>12</v>
      </c>
      <c r="C190" s="50">
        <v>157</v>
      </c>
      <c r="D190" s="84">
        <v>1.7562896423657334E-3</v>
      </c>
      <c r="E190" s="50">
        <v>93</v>
      </c>
      <c r="F190" s="84">
        <v>1.0512394452168606E-3</v>
      </c>
      <c r="G190" s="110">
        <v>59.235668789808912</v>
      </c>
      <c r="H190" s="210" t="str">
        <f t="shared" si="2"/>
        <v>COPENHAGENKB</v>
      </c>
      <c r="I190" s="33"/>
      <c r="J190" s="33"/>
      <c r="K190" s="33"/>
      <c r="L190" s="33"/>
      <c r="M190" s="33"/>
      <c r="N190" s="33"/>
      <c r="O190" s="33"/>
      <c r="P190" s="33"/>
      <c r="Q190" s="33"/>
      <c r="S190" s="82" t="s">
        <v>571</v>
      </c>
      <c r="T190" s="69" t="s">
        <v>12</v>
      </c>
      <c r="U190" s="52">
        <v>18</v>
      </c>
      <c r="V190" s="84">
        <v>1.985002205558006E-3</v>
      </c>
      <c r="W190" s="52">
        <v>11</v>
      </c>
      <c r="X190" s="84">
        <v>1.2242626599888702E-3</v>
      </c>
      <c r="Y190" s="55">
        <v>61.111111111111114</v>
      </c>
      <c r="Z190" s="210" t="str">
        <f t="shared" si="3"/>
        <v>COPENHAGENKB</v>
      </c>
    </row>
    <row r="191" spans="1:26" x14ac:dyDescent="0.25">
      <c r="A191" s="140" t="s">
        <v>571</v>
      </c>
      <c r="B191" s="69" t="s">
        <v>354</v>
      </c>
      <c r="C191" s="50"/>
      <c r="D191" s="84">
        <v>0</v>
      </c>
      <c r="E191" s="50">
        <v>10</v>
      </c>
      <c r="F191" s="84">
        <v>1.1303649948568393E-4</v>
      </c>
      <c r="G191" s="111" t="e">
        <v>#DIV/0!</v>
      </c>
      <c r="H191" s="210" t="str">
        <f t="shared" si="2"/>
        <v>COPENHAGENBH</v>
      </c>
      <c r="I191" s="34"/>
      <c r="J191" s="34"/>
      <c r="K191" s="34"/>
      <c r="L191" s="34"/>
      <c r="M191" s="34"/>
      <c r="N191" s="34"/>
      <c r="O191" s="34"/>
      <c r="P191" s="34"/>
      <c r="Q191" s="34"/>
      <c r="S191" s="82" t="s">
        <v>571</v>
      </c>
      <c r="T191" s="69" t="s">
        <v>354</v>
      </c>
      <c r="U191" s="52"/>
      <c r="V191" s="84">
        <v>0</v>
      </c>
      <c r="W191" s="52">
        <v>1</v>
      </c>
      <c r="X191" s="84">
        <v>1.1129660545353366E-4</v>
      </c>
      <c r="Y191" s="86" t="e">
        <v>#DIV/0!</v>
      </c>
      <c r="Z191" s="210" t="str">
        <f t="shared" si="3"/>
        <v>COPENHAGENBH</v>
      </c>
    </row>
    <row r="192" spans="1:26" x14ac:dyDescent="0.25">
      <c r="A192" s="242" t="s">
        <v>571</v>
      </c>
      <c r="B192" s="87" t="s">
        <v>694</v>
      </c>
      <c r="C192" s="106">
        <v>89393</v>
      </c>
      <c r="D192" s="89">
        <v>1</v>
      </c>
      <c r="E192" s="106">
        <v>88467</v>
      </c>
      <c r="F192" s="89">
        <v>1</v>
      </c>
      <c r="G192" s="112">
        <v>98.964124707751168</v>
      </c>
      <c r="H192" s="243" t="str">
        <f t="shared" si="2"/>
        <v>COPENHAGENTOTAL COPENHAGEN</v>
      </c>
      <c r="I192" s="36"/>
      <c r="J192" s="36"/>
      <c r="K192" s="36"/>
      <c r="L192" s="36"/>
      <c r="M192" s="36"/>
      <c r="N192" s="36"/>
      <c r="O192" s="36"/>
      <c r="P192" s="36"/>
      <c r="Q192" s="36"/>
      <c r="S192" s="87" t="s">
        <v>571</v>
      </c>
      <c r="T192" s="87" t="s">
        <v>694</v>
      </c>
      <c r="U192" s="88">
        <v>9068</v>
      </c>
      <c r="V192" s="89">
        <v>1</v>
      </c>
      <c r="W192" s="88">
        <v>8985</v>
      </c>
      <c r="X192" s="89">
        <v>1</v>
      </c>
      <c r="Y192" s="90">
        <v>99.084693427437145</v>
      </c>
      <c r="Z192" s="243" t="str">
        <f t="shared" si="3"/>
        <v>COPENHAGENTOTAL COPENHAGEN</v>
      </c>
    </row>
    <row r="193" spans="1:273" x14ac:dyDescent="0.25">
      <c r="A193" s="140" t="s">
        <v>572</v>
      </c>
      <c r="B193" s="69" t="s">
        <v>397</v>
      </c>
      <c r="C193" s="103">
        <v>47782</v>
      </c>
      <c r="D193" s="104">
        <v>1</v>
      </c>
      <c r="E193" s="103">
        <v>50091</v>
      </c>
      <c r="F193" s="105">
        <v>0.99950115731502909</v>
      </c>
      <c r="G193" s="109">
        <v>104.83236365158429</v>
      </c>
      <c r="H193" s="210" t="str">
        <f t="shared" si="2"/>
        <v>OSLOGC</v>
      </c>
      <c r="I193" s="33"/>
      <c r="J193" s="33"/>
      <c r="K193" s="33"/>
      <c r="L193" s="33"/>
      <c r="M193" s="33"/>
      <c r="N193" s="33"/>
      <c r="O193" s="33"/>
      <c r="P193" s="33"/>
      <c r="Q193" s="33"/>
      <c r="S193" s="82" t="s">
        <v>572</v>
      </c>
      <c r="T193" s="82" t="s">
        <v>397</v>
      </c>
      <c r="U193" s="94">
        <v>4865</v>
      </c>
      <c r="V193" s="95">
        <v>1</v>
      </c>
      <c r="W193" s="94">
        <v>4950</v>
      </c>
      <c r="X193" s="95">
        <v>1</v>
      </c>
      <c r="Y193" s="85">
        <v>101.74717368961974</v>
      </c>
      <c r="Z193" s="210" t="str">
        <f t="shared" si="3"/>
        <v>OSLOGC</v>
      </c>
    </row>
    <row r="194" spans="1:273" x14ac:dyDescent="0.25">
      <c r="A194" s="140" t="s">
        <v>572</v>
      </c>
      <c r="B194" s="69" t="s">
        <v>399</v>
      </c>
      <c r="C194" s="50"/>
      <c r="D194" s="51">
        <v>0</v>
      </c>
      <c r="E194" s="50">
        <v>25</v>
      </c>
      <c r="F194" s="84">
        <v>4.9884268497086756E-4</v>
      </c>
      <c r="G194" s="111" t="e">
        <v>#DIV/0!</v>
      </c>
      <c r="H194" s="210" t="str">
        <f t="shared" si="2"/>
        <v>OSLOGE</v>
      </c>
      <c r="I194" s="34"/>
      <c r="J194" s="34"/>
      <c r="K194" s="34"/>
      <c r="L194" s="34"/>
      <c r="M194" s="34"/>
      <c r="N194" s="34"/>
      <c r="O194" s="34"/>
      <c r="P194" s="34"/>
      <c r="Q194" s="34"/>
      <c r="S194" s="82" t="s">
        <v>572</v>
      </c>
      <c r="T194" s="69" t="s">
        <v>399</v>
      </c>
      <c r="U194" s="52"/>
      <c r="V194" s="51">
        <v>0</v>
      </c>
      <c r="W194" s="52">
        <v>1</v>
      </c>
      <c r="X194" s="51">
        <v>0</v>
      </c>
      <c r="Y194" s="86" t="e">
        <v>#DIV/0!</v>
      </c>
      <c r="Z194" s="210" t="str">
        <f t="shared" si="3"/>
        <v>OSLOGE</v>
      </c>
    </row>
    <row r="195" spans="1:273" x14ac:dyDescent="0.25">
      <c r="A195" s="242" t="s">
        <v>572</v>
      </c>
      <c r="B195" s="87" t="s">
        <v>695</v>
      </c>
      <c r="C195" s="106">
        <v>47782</v>
      </c>
      <c r="D195" s="89">
        <v>1</v>
      </c>
      <c r="E195" s="106">
        <v>50116</v>
      </c>
      <c r="F195" s="89">
        <v>50116</v>
      </c>
      <c r="G195" s="112">
        <v>104.8846846092671</v>
      </c>
      <c r="H195" s="243" t="str">
        <f t="shared" si="2"/>
        <v>OSLOTOTAL OSLO</v>
      </c>
      <c r="I195" s="36"/>
      <c r="J195" s="36"/>
      <c r="K195" s="36"/>
      <c r="L195" s="36"/>
      <c r="M195" s="36"/>
      <c r="N195" s="36"/>
      <c r="O195" s="36"/>
      <c r="P195" s="36"/>
      <c r="Q195" s="36"/>
      <c r="S195" s="87" t="s">
        <v>572</v>
      </c>
      <c r="T195" s="87" t="s">
        <v>695</v>
      </c>
      <c r="U195" s="88">
        <v>4865</v>
      </c>
      <c r="V195" s="89">
        <v>1</v>
      </c>
      <c r="W195" s="88">
        <v>4951</v>
      </c>
      <c r="X195" s="89">
        <v>1</v>
      </c>
      <c r="Y195" s="90">
        <v>101.7677286742035</v>
      </c>
      <c r="Z195" s="243" t="str">
        <f t="shared" si="3"/>
        <v>OSLOTOTAL OSLO</v>
      </c>
    </row>
    <row r="196" spans="1:273" x14ac:dyDescent="0.25">
      <c r="A196" s="96" t="s">
        <v>620</v>
      </c>
      <c r="B196" s="97"/>
      <c r="C196" s="107">
        <v>19442750</v>
      </c>
      <c r="D196" s="99"/>
      <c r="E196" s="107">
        <v>18980143</v>
      </c>
      <c r="F196" s="99"/>
      <c r="G196" s="113">
        <v>97.62067094418228</v>
      </c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S196" s="96" t="s">
        <v>620</v>
      </c>
      <c r="T196" s="97"/>
      <c r="U196" s="98">
        <v>1488472</v>
      </c>
      <c r="V196" s="99"/>
      <c r="W196" s="98">
        <v>1414892</v>
      </c>
      <c r="X196" s="99">
        <v>1414892</v>
      </c>
      <c r="Y196" s="100">
        <v>95.056675570652317</v>
      </c>
    </row>
    <row r="197" spans="1:273" x14ac:dyDescent="0.25">
      <c r="G197" s="59"/>
      <c r="H197" s="33"/>
      <c r="I197" s="33"/>
      <c r="J197" s="33"/>
      <c r="K197" s="33"/>
      <c r="L197" s="33"/>
      <c r="M197" s="33"/>
      <c r="N197" s="33"/>
      <c r="O197" s="33"/>
      <c r="P197" s="33"/>
      <c r="Q197" s="33"/>
    </row>
    <row r="198" spans="1:273" x14ac:dyDescent="0.25">
      <c r="G198" s="60"/>
      <c r="H198" s="34"/>
      <c r="I198" s="34"/>
      <c r="J198" s="34"/>
      <c r="K198" s="34"/>
      <c r="L198" s="34"/>
      <c r="M198" s="34"/>
      <c r="N198" s="34"/>
      <c r="O198" s="34"/>
      <c r="P198" s="34"/>
      <c r="Q198" s="34"/>
    </row>
    <row r="199" spans="1:273" x14ac:dyDescent="0.25">
      <c r="C199" s="248" t="s">
        <v>653</v>
      </c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3"/>
      <c r="P199" s="33"/>
      <c r="Q199" s="33"/>
      <c r="U199" s="248" t="s">
        <v>685</v>
      </c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</row>
    <row r="200" spans="1:273" x14ac:dyDescent="0.25">
      <c r="A200" s="96" t="s">
        <v>588</v>
      </c>
      <c r="B200" s="96" t="s">
        <v>592</v>
      </c>
      <c r="C200" s="96" t="s">
        <v>654</v>
      </c>
      <c r="D200" s="96" t="s">
        <v>655</v>
      </c>
      <c r="E200" s="96" t="s">
        <v>656</v>
      </c>
      <c r="F200" s="239" t="s">
        <v>657</v>
      </c>
      <c r="G200" s="96" t="s">
        <v>658</v>
      </c>
      <c r="H200" s="239" t="s">
        <v>659</v>
      </c>
      <c r="I200" s="239" t="s">
        <v>660</v>
      </c>
      <c r="J200" s="239" t="s">
        <v>661</v>
      </c>
      <c r="K200" s="239" t="s">
        <v>662</v>
      </c>
      <c r="L200" s="239" t="s">
        <v>663</v>
      </c>
      <c r="M200" s="239" t="s">
        <v>664</v>
      </c>
      <c r="N200" s="239" t="s">
        <v>665</v>
      </c>
      <c r="O200" s="226" t="s">
        <v>604</v>
      </c>
      <c r="P200" s="209"/>
      <c r="Q200" s="36"/>
      <c r="S200" s="96" t="s">
        <v>588</v>
      </c>
      <c r="T200" s="96" t="s">
        <v>592</v>
      </c>
      <c r="U200" s="96" t="s">
        <v>654</v>
      </c>
      <c r="V200" s="96" t="s">
        <v>655</v>
      </c>
      <c r="W200" s="96" t="s">
        <v>656</v>
      </c>
      <c r="X200" s="239" t="s">
        <v>657</v>
      </c>
      <c r="Y200" s="96" t="s">
        <v>658</v>
      </c>
      <c r="Z200" s="239" t="s">
        <v>659</v>
      </c>
      <c r="AA200" s="239" t="s">
        <v>660</v>
      </c>
      <c r="AB200" s="239" t="s">
        <v>661</v>
      </c>
      <c r="AC200" s="239" t="s">
        <v>662</v>
      </c>
      <c r="AD200" s="239" t="s">
        <v>663</v>
      </c>
      <c r="AE200" s="239" t="s">
        <v>664</v>
      </c>
      <c r="AF200" s="239" t="s">
        <v>665</v>
      </c>
      <c r="AG200" s="226" t="s">
        <v>604</v>
      </c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  <c r="DV200" s="35"/>
      <c r="DW200" s="35"/>
      <c r="DX200" s="35"/>
      <c r="DY200" s="35"/>
      <c r="DZ200" s="35"/>
      <c r="EA200" s="35"/>
      <c r="EB200" s="35"/>
      <c r="EC200" s="35"/>
      <c r="ED200" s="35"/>
      <c r="EE200" s="35"/>
      <c r="EF200" s="35"/>
      <c r="EG200" s="35"/>
      <c r="EH200" s="35"/>
      <c r="EI200" s="35"/>
      <c r="EJ200" s="35"/>
      <c r="EK200" s="35"/>
      <c r="EL200" s="35"/>
      <c r="EM200" s="35"/>
      <c r="EN200" s="35"/>
      <c r="EO200" s="35"/>
      <c r="EP200" s="35"/>
      <c r="EQ200" s="35"/>
      <c r="ER200" s="35"/>
      <c r="ES200" s="35"/>
      <c r="ET200" s="35"/>
      <c r="EU200" s="35"/>
      <c r="EV200" s="35"/>
      <c r="EW200" s="35"/>
      <c r="EX200" s="35"/>
      <c r="EY200" s="35"/>
      <c r="EZ200" s="35"/>
      <c r="FA200" s="35"/>
      <c r="FB200" s="35"/>
      <c r="FC200" s="35"/>
      <c r="FD200" s="35"/>
      <c r="FE200" s="35"/>
      <c r="FF200" s="35"/>
      <c r="FG200" s="35"/>
      <c r="FH200" s="35"/>
      <c r="FI200" s="35"/>
      <c r="FJ200" s="35"/>
      <c r="FK200" s="35"/>
      <c r="FL200" s="35"/>
      <c r="FM200" s="35"/>
      <c r="FN200" s="35"/>
      <c r="FO200" s="35"/>
      <c r="FP200" s="35"/>
      <c r="FQ200" s="35"/>
      <c r="FR200" s="35"/>
      <c r="FS200" s="35"/>
      <c r="FT200" s="35"/>
      <c r="FU200" s="35"/>
      <c r="FV200" s="35"/>
      <c r="FW200" s="35"/>
      <c r="FX200" s="35"/>
      <c r="FY200" s="35"/>
      <c r="FZ200" s="35"/>
      <c r="GA200" s="35"/>
      <c r="GB200" s="35"/>
      <c r="GC200" s="35"/>
      <c r="GD200" s="35"/>
      <c r="GE200" s="35"/>
      <c r="GF200" s="35"/>
      <c r="GG200" s="35"/>
      <c r="GH200" s="35"/>
      <c r="GI200" s="35"/>
      <c r="GJ200" s="35"/>
      <c r="GK200" s="35"/>
      <c r="GL200" s="35"/>
      <c r="GM200" s="35"/>
      <c r="GN200" s="35"/>
      <c r="GO200" s="35"/>
      <c r="GP200" s="35"/>
      <c r="GQ200" s="35"/>
      <c r="GR200" s="35"/>
      <c r="GS200" s="35"/>
      <c r="GT200" s="35"/>
      <c r="GU200" s="35"/>
      <c r="GV200" s="35"/>
      <c r="GW200" s="35"/>
      <c r="GX200" s="35"/>
      <c r="GY200" s="35"/>
      <c r="GZ200" s="35"/>
      <c r="HA200" s="35"/>
      <c r="HB200" s="35"/>
      <c r="HC200" s="35"/>
      <c r="HD200" s="35"/>
      <c r="HE200" s="35"/>
      <c r="HF200" s="35"/>
      <c r="HG200" s="35"/>
      <c r="HH200" s="35"/>
      <c r="HI200" s="35"/>
      <c r="HJ200" s="35"/>
      <c r="HK200" s="35"/>
      <c r="HL200" s="35"/>
      <c r="HM200" s="35"/>
      <c r="HN200" s="35"/>
      <c r="HO200" s="35"/>
      <c r="HP200" s="35"/>
      <c r="HQ200" s="35"/>
      <c r="HR200" s="35"/>
      <c r="HS200" s="35"/>
      <c r="HT200" s="35"/>
      <c r="HU200" s="35"/>
      <c r="HV200" s="35"/>
      <c r="HW200" s="35"/>
      <c r="HX200" s="35"/>
      <c r="HY200" s="35"/>
      <c r="HZ200" s="35"/>
      <c r="IA200" s="35"/>
      <c r="IB200" s="35"/>
      <c r="IC200" s="35"/>
      <c r="ID200" s="35"/>
      <c r="IE200" s="35"/>
      <c r="IF200" s="35"/>
      <c r="IG200" s="35"/>
      <c r="IH200" s="35"/>
      <c r="II200" s="35"/>
      <c r="IJ200" s="35"/>
      <c r="IK200" s="35"/>
      <c r="IL200" s="35"/>
      <c r="IM200" s="35"/>
      <c r="IN200" s="35"/>
      <c r="IO200" s="35"/>
      <c r="IP200" s="35"/>
      <c r="IQ200" s="35"/>
      <c r="IR200" s="35"/>
      <c r="IS200" s="35"/>
      <c r="IT200" s="35"/>
      <c r="IU200" s="35"/>
      <c r="IV200" s="35"/>
      <c r="IW200" s="35"/>
      <c r="IX200" s="35"/>
      <c r="IY200" s="35"/>
      <c r="IZ200" s="35"/>
      <c r="JA200" s="35"/>
      <c r="JB200" s="35"/>
      <c r="JC200" s="35"/>
      <c r="JD200" s="35"/>
      <c r="JE200" s="35"/>
      <c r="JF200" s="35"/>
      <c r="JG200" s="191"/>
      <c r="JH200" s="191"/>
      <c r="JI200" s="191"/>
      <c r="JJ200" s="191"/>
      <c r="JK200" s="191"/>
      <c r="JL200" s="191"/>
      <c r="JM200" s="191"/>
    </row>
    <row r="201" spans="1:273" x14ac:dyDescent="0.25">
      <c r="A201" s="140" t="s">
        <v>565</v>
      </c>
      <c r="B201" s="69" t="s">
        <v>374</v>
      </c>
      <c r="C201" s="69"/>
      <c r="D201" s="69"/>
      <c r="E201" s="69"/>
      <c r="F201" s="69">
        <v>42</v>
      </c>
      <c r="G201" s="52"/>
      <c r="H201" s="91">
        <v>23</v>
      </c>
      <c r="I201" s="91"/>
      <c r="J201" s="91"/>
      <c r="K201" s="91">
        <v>23</v>
      </c>
      <c r="L201" s="91"/>
      <c r="M201" s="91"/>
      <c r="N201" s="91"/>
      <c r="O201" s="210" t="str">
        <f>A201&amp;B201</f>
        <v>AMSTEDAMDH</v>
      </c>
      <c r="P201" s="208"/>
      <c r="Q201" s="33"/>
      <c r="S201" s="140" t="s">
        <v>566</v>
      </c>
      <c r="T201" s="140" t="s">
        <v>396</v>
      </c>
      <c r="U201" s="140">
        <v>1821</v>
      </c>
      <c r="V201" s="140">
        <v>2141</v>
      </c>
      <c r="W201" s="140">
        <v>5415</v>
      </c>
      <c r="X201" s="140">
        <v>45413</v>
      </c>
      <c r="Y201" s="140">
        <v>79892</v>
      </c>
      <c r="Z201" s="140">
        <v>23216</v>
      </c>
      <c r="AA201" s="140">
        <v>29892</v>
      </c>
      <c r="AB201" s="140">
        <v>12894</v>
      </c>
      <c r="AC201" s="140">
        <v>25066</v>
      </c>
      <c r="AD201" s="140">
        <v>8284</v>
      </c>
      <c r="AE201" s="140">
        <v>2199</v>
      </c>
      <c r="AF201" s="150">
        <v>1551</v>
      </c>
      <c r="AG201" s="210" t="str">
        <f>S201&amp;T201</f>
        <v>BERLINGB</v>
      </c>
      <c r="JG201" s="192"/>
      <c r="JH201" s="192"/>
      <c r="JI201" s="192"/>
      <c r="JJ201" s="192"/>
      <c r="JK201" s="192"/>
      <c r="JL201" s="192"/>
      <c r="JM201" s="192"/>
    </row>
    <row r="202" spans="1:273" x14ac:dyDescent="0.25">
      <c r="A202" s="140" t="s">
        <v>565</v>
      </c>
      <c r="B202" s="69" t="s">
        <v>421</v>
      </c>
      <c r="C202" s="69">
        <v>14</v>
      </c>
      <c r="D202" s="69"/>
      <c r="E202" s="69"/>
      <c r="F202" s="69"/>
      <c r="G202" s="53"/>
      <c r="H202" s="146"/>
      <c r="I202" s="146"/>
      <c r="J202" s="146"/>
      <c r="K202" s="146"/>
      <c r="L202" s="146"/>
      <c r="M202" s="146"/>
      <c r="N202" s="146"/>
      <c r="O202" s="210" t="str">
        <f t="shared" ref="O202:O265" si="4">A202&amp;B202</f>
        <v>AMSTEDAMIH</v>
      </c>
      <c r="P202" s="208"/>
      <c r="Q202" s="34"/>
      <c r="S202" s="140" t="s">
        <v>566</v>
      </c>
      <c r="T202" s="140" t="s">
        <v>360</v>
      </c>
      <c r="U202" s="140">
        <v>184</v>
      </c>
      <c r="V202" s="140">
        <v>200</v>
      </c>
      <c r="W202" s="140">
        <v>474</v>
      </c>
      <c r="X202" s="140">
        <v>1558</v>
      </c>
      <c r="Y202" s="140">
        <v>3271</v>
      </c>
      <c r="Z202" s="140">
        <v>1586</v>
      </c>
      <c r="AA202" s="140">
        <v>1535</v>
      </c>
      <c r="AB202" s="140">
        <v>849</v>
      </c>
      <c r="AC202" s="140">
        <v>1016</v>
      </c>
      <c r="AD202" s="140">
        <v>483</v>
      </c>
      <c r="AE202" s="140">
        <v>218</v>
      </c>
      <c r="AF202" s="150">
        <v>260</v>
      </c>
      <c r="AG202" s="210" t="str">
        <f t="shared" ref="AG202:AG265" si="5">S202&amp;T202</f>
        <v>BERLINCD</v>
      </c>
      <c r="JG202" s="192"/>
      <c r="JH202" s="192"/>
      <c r="JI202" s="192"/>
      <c r="JJ202" s="192"/>
      <c r="JK202" s="192"/>
      <c r="JL202" s="192"/>
      <c r="JM202" s="192"/>
    </row>
    <row r="203" spans="1:273" x14ac:dyDescent="0.25">
      <c r="A203" s="140" t="s">
        <v>565</v>
      </c>
      <c r="B203" s="69" t="s">
        <v>396</v>
      </c>
      <c r="C203" s="69">
        <v>9743</v>
      </c>
      <c r="D203" s="69">
        <v>11883</v>
      </c>
      <c r="E203" s="69">
        <v>41869</v>
      </c>
      <c r="F203" s="69">
        <v>191915</v>
      </c>
      <c r="G203" s="52">
        <v>341585</v>
      </c>
      <c r="H203" s="91">
        <v>260911</v>
      </c>
      <c r="I203" s="91">
        <v>137205</v>
      </c>
      <c r="J203" s="91">
        <v>122842</v>
      </c>
      <c r="K203" s="91">
        <v>110445</v>
      </c>
      <c r="L203" s="91">
        <v>69958</v>
      </c>
      <c r="M203" s="91">
        <v>11678</v>
      </c>
      <c r="N203" s="91">
        <v>5440</v>
      </c>
      <c r="O203" s="210" t="str">
        <f t="shared" si="4"/>
        <v>AMSTEDAMGB</v>
      </c>
      <c r="P203" s="208"/>
      <c r="Q203" s="33"/>
      <c r="S203" s="140" t="s">
        <v>566</v>
      </c>
      <c r="T203" s="140" t="s">
        <v>345</v>
      </c>
      <c r="U203" s="140">
        <v>46</v>
      </c>
      <c r="V203" s="140">
        <v>64</v>
      </c>
      <c r="W203" s="140">
        <v>94</v>
      </c>
      <c r="X203" s="140">
        <v>998</v>
      </c>
      <c r="Y203" s="140">
        <v>2770</v>
      </c>
      <c r="Z203" s="140">
        <v>720</v>
      </c>
      <c r="AA203" s="140">
        <v>1425</v>
      </c>
      <c r="AB203" s="140">
        <v>375</v>
      </c>
      <c r="AC203" s="140">
        <v>905</v>
      </c>
      <c r="AD203" s="140">
        <v>300</v>
      </c>
      <c r="AE203" s="140">
        <v>71</v>
      </c>
      <c r="AF203" s="150">
        <v>41</v>
      </c>
      <c r="AG203" s="210" t="str">
        <f t="shared" si="5"/>
        <v>BERLINAH</v>
      </c>
      <c r="JG203" s="192"/>
      <c r="JH203" s="192"/>
      <c r="JI203" s="192"/>
      <c r="JJ203" s="192"/>
      <c r="JK203" s="192"/>
      <c r="JL203" s="192"/>
      <c r="JM203" s="192"/>
    </row>
    <row r="204" spans="1:273" x14ac:dyDescent="0.25">
      <c r="A204" s="140" t="s">
        <v>565</v>
      </c>
      <c r="B204" s="69" t="s">
        <v>360</v>
      </c>
      <c r="C204" s="69">
        <v>60</v>
      </c>
      <c r="D204" s="69">
        <v>20</v>
      </c>
      <c r="E204" s="69">
        <v>60</v>
      </c>
      <c r="F204" s="69">
        <v>307</v>
      </c>
      <c r="G204" s="145">
        <v>168</v>
      </c>
      <c r="H204" s="94">
        <v>40</v>
      </c>
      <c r="I204" s="94">
        <v>64</v>
      </c>
      <c r="J204" s="94">
        <v>25</v>
      </c>
      <c r="K204" s="94">
        <v>25</v>
      </c>
      <c r="L204" s="94">
        <v>69</v>
      </c>
      <c r="M204" s="94"/>
      <c r="N204" s="94"/>
      <c r="O204" s="210" t="str">
        <f t="shared" si="4"/>
        <v>AMSTEDAMCD</v>
      </c>
      <c r="P204" s="208"/>
      <c r="Q204" s="36"/>
      <c r="S204" s="140" t="s">
        <v>566</v>
      </c>
      <c r="T204" s="140" t="s">
        <v>402</v>
      </c>
      <c r="U204" s="140">
        <v>64</v>
      </c>
      <c r="V204" s="140">
        <v>89</v>
      </c>
      <c r="W204" s="140">
        <v>177</v>
      </c>
      <c r="X204" s="140">
        <v>811</v>
      </c>
      <c r="Y204" s="140">
        <v>1911</v>
      </c>
      <c r="Z204" s="140">
        <v>1095</v>
      </c>
      <c r="AA204" s="140">
        <v>987</v>
      </c>
      <c r="AB204" s="140">
        <v>371</v>
      </c>
      <c r="AC204" s="140">
        <v>259</v>
      </c>
      <c r="AD204" s="140">
        <v>181</v>
      </c>
      <c r="AE204" s="140">
        <v>82</v>
      </c>
      <c r="AF204" s="150">
        <v>84</v>
      </c>
      <c r="AG204" s="210" t="str">
        <f t="shared" si="5"/>
        <v>BERLINGH</v>
      </c>
      <c r="JG204" s="192"/>
      <c r="JH204" s="192"/>
      <c r="JI204" s="192"/>
      <c r="JJ204" s="192"/>
      <c r="JK204" s="192"/>
      <c r="JL204" s="192"/>
      <c r="JM204" s="192"/>
    </row>
    <row r="205" spans="1:273" x14ac:dyDescent="0.25">
      <c r="A205" s="140" t="s">
        <v>565</v>
      </c>
      <c r="B205" s="69" t="s">
        <v>347</v>
      </c>
      <c r="C205" s="69">
        <v>302</v>
      </c>
      <c r="D205" s="69">
        <v>383</v>
      </c>
      <c r="E205" s="69">
        <v>3048</v>
      </c>
      <c r="F205" s="69">
        <v>1776</v>
      </c>
      <c r="G205" s="69">
        <v>898</v>
      </c>
      <c r="H205" s="82">
        <v>80</v>
      </c>
      <c r="I205" s="82">
        <v>81</v>
      </c>
      <c r="J205" s="82"/>
      <c r="K205" s="82">
        <v>40</v>
      </c>
      <c r="L205" s="82">
        <v>101</v>
      </c>
      <c r="M205" s="82">
        <v>101</v>
      </c>
      <c r="N205" s="82">
        <v>90</v>
      </c>
      <c r="O205" s="210" t="str">
        <f t="shared" si="4"/>
        <v>AMSTEDAMAJ</v>
      </c>
      <c r="P205" s="208"/>
      <c r="S205" s="140" t="s">
        <v>566</v>
      </c>
      <c r="T205" s="140" t="s">
        <v>340</v>
      </c>
      <c r="U205" s="140">
        <v>2044</v>
      </c>
      <c r="V205" s="140">
        <v>2224</v>
      </c>
      <c r="W205" s="140">
        <v>3481</v>
      </c>
      <c r="X205" s="140">
        <v>9258</v>
      </c>
      <c r="Y205" s="140">
        <v>30734</v>
      </c>
      <c r="Z205" s="140">
        <v>15489</v>
      </c>
      <c r="AA205" s="140">
        <v>13339</v>
      </c>
      <c r="AB205" s="140">
        <v>5514</v>
      </c>
      <c r="AC205" s="140">
        <v>5349</v>
      </c>
      <c r="AD205" s="140">
        <v>4476</v>
      </c>
      <c r="AE205" s="140">
        <v>2542</v>
      </c>
      <c r="AF205" s="150">
        <v>2128</v>
      </c>
      <c r="AG205" s="210" t="str">
        <f t="shared" si="5"/>
        <v>BERLINAB</v>
      </c>
      <c r="JG205" s="192"/>
      <c r="JH205" s="192"/>
      <c r="JI205" s="192"/>
      <c r="JJ205" s="192"/>
      <c r="JK205" s="192"/>
      <c r="JL205" s="192"/>
      <c r="JM205" s="192"/>
    </row>
    <row r="206" spans="1:273" x14ac:dyDescent="0.25">
      <c r="A206" s="140" t="s">
        <v>565</v>
      </c>
      <c r="B206" s="69" t="s">
        <v>345</v>
      </c>
      <c r="C206" s="69">
        <v>1735</v>
      </c>
      <c r="D206" s="69">
        <v>1841</v>
      </c>
      <c r="E206" s="69">
        <v>8017</v>
      </c>
      <c r="F206" s="69">
        <v>43874</v>
      </c>
      <c r="G206" s="69">
        <v>61259</v>
      </c>
      <c r="H206" s="82">
        <v>37881</v>
      </c>
      <c r="I206" s="82">
        <v>21051</v>
      </c>
      <c r="J206" s="82">
        <v>13747</v>
      </c>
      <c r="K206" s="82">
        <v>12892</v>
      </c>
      <c r="L206" s="82">
        <v>9534</v>
      </c>
      <c r="M206" s="82">
        <v>1815</v>
      </c>
      <c r="N206" s="82">
        <v>1007</v>
      </c>
      <c r="O206" s="210" t="str">
        <f t="shared" si="4"/>
        <v>AMSTEDAMAH</v>
      </c>
      <c r="P206" s="208"/>
      <c r="S206" s="140" t="s">
        <v>566</v>
      </c>
      <c r="T206" s="140" t="s">
        <v>404</v>
      </c>
      <c r="U206" s="140"/>
      <c r="V206" s="140"/>
      <c r="W206" s="140"/>
      <c r="X206" s="140"/>
      <c r="Y206" s="140"/>
      <c r="Z206" s="140"/>
      <c r="AA206" s="140">
        <v>105</v>
      </c>
      <c r="AB206" s="140">
        <v>18</v>
      </c>
      <c r="AC206" s="140">
        <v>3</v>
      </c>
      <c r="AD206" s="140"/>
      <c r="AE206" s="140"/>
      <c r="AF206" s="150"/>
      <c r="AG206" s="210" t="str">
        <f t="shared" si="5"/>
        <v>BERLINGJ</v>
      </c>
      <c r="JG206" s="192"/>
      <c r="JH206" s="192"/>
      <c r="JI206" s="192"/>
      <c r="JJ206" s="192"/>
      <c r="JK206" s="192"/>
      <c r="JL206" s="192"/>
      <c r="JM206" s="192"/>
    </row>
    <row r="207" spans="1:273" x14ac:dyDescent="0.25">
      <c r="A207" s="140" t="s">
        <v>565</v>
      </c>
      <c r="B207" s="69" t="s">
        <v>339</v>
      </c>
      <c r="C207" s="69"/>
      <c r="D207" s="69"/>
      <c r="E207" s="69">
        <v>1039</v>
      </c>
      <c r="F207" s="69">
        <v>4376</v>
      </c>
      <c r="G207" s="69">
        <v>3025</v>
      </c>
      <c r="H207" s="82">
        <v>1432</v>
      </c>
      <c r="I207" s="82">
        <v>702</v>
      </c>
      <c r="J207" s="82">
        <v>609</v>
      </c>
      <c r="K207" s="82">
        <v>780</v>
      </c>
      <c r="L207" s="82">
        <v>782</v>
      </c>
      <c r="M207" s="82">
        <v>302</v>
      </c>
      <c r="N207" s="82">
        <v>168</v>
      </c>
      <c r="O207" s="210" t="str">
        <f t="shared" si="4"/>
        <v>AMSTEDAMAD</v>
      </c>
      <c r="P207" s="208"/>
      <c r="S207" s="140" t="s">
        <v>566</v>
      </c>
      <c r="T207" s="140" t="s">
        <v>382</v>
      </c>
      <c r="U207" s="140">
        <v>3</v>
      </c>
      <c r="V207" s="140">
        <v>1</v>
      </c>
      <c r="W207" s="140">
        <v>1</v>
      </c>
      <c r="X207" s="140">
        <v>5</v>
      </c>
      <c r="Y207" s="140">
        <v>8</v>
      </c>
      <c r="Z207" s="140">
        <v>11</v>
      </c>
      <c r="AA207" s="140">
        <v>3</v>
      </c>
      <c r="AB207" s="140">
        <v>1</v>
      </c>
      <c r="AC207" s="140">
        <v>3</v>
      </c>
      <c r="AD207" s="140">
        <v>1</v>
      </c>
      <c r="AE207" s="140">
        <v>1</v>
      </c>
      <c r="AF207" s="150">
        <v>4</v>
      </c>
      <c r="AG207" s="210" t="str">
        <f t="shared" si="5"/>
        <v>BERLINEF</v>
      </c>
      <c r="JG207" s="192"/>
      <c r="JH207" s="192"/>
      <c r="JI207" s="192"/>
      <c r="JJ207" s="192"/>
      <c r="JK207" s="192"/>
      <c r="JL207" s="192"/>
      <c r="JM207" s="192"/>
    </row>
    <row r="208" spans="1:273" x14ac:dyDescent="0.25">
      <c r="A208" s="140" t="s">
        <v>565</v>
      </c>
      <c r="B208" s="69" t="s">
        <v>340</v>
      </c>
      <c r="C208" s="69">
        <v>6192</v>
      </c>
      <c r="D208" s="69">
        <v>7847</v>
      </c>
      <c r="E208" s="69">
        <v>36232</v>
      </c>
      <c r="F208" s="69">
        <v>382554</v>
      </c>
      <c r="G208" s="69">
        <v>512232</v>
      </c>
      <c r="H208" s="82">
        <v>278827</v>
      </c>
      <c r="I208" s="82">
        <v>144293</v>
      </c>
      <c r="J208" s="82">
        <v>89812</v>
      </c>
      <c r="K208" s="82">
        <v>101245</v>
      </c>
      <c r="L208" s="82">
        <v>62906</v>
      </c>
      <c r="M208" s="82">
        <v>10362</v>
      </c>
      <c r="N208" s="82">
        <v>3381</v>
      </c>
      <c r="O208" s="210" t="str">
        <f t="shared" si="4"/>
        <v>AMSTEDAMAB</v>
      </c>
      <c r="P208" s="208"/>
      <c r="S208" s="140" t="s">
        <v>566</v>
      </c>
      <c r="T208" s="140" t="s">
        <v>2</v>
      </c>
      <c r="U208" s="140">
        <v>705</v>
      </c>
      <c r="V208" s="140">
        <v>592</v>
      </c>
      <c r="W208" s="140">
        <v>819</v>
      </c>
      <c r="X208" s="140">
        <v>1556</v>
      </c>
      <c r="Y208" s="140">
        <v>2920</v>
      </c>
      <c r="Z208" s="140">
        <v>2186</v>
      </c>
      <c r="AA208" s="140">
        <v>2851</v>
      </c>
      <c r="AB208" s="140">
        <v>1454</v>
      </c>
      <c r="AC208" s="140">
        <v>1249</v>
      </c>
      <c r="AD208" s="140">
        <v>1200</v>
      </c>
      <c r="AE208" s="140">
        <v>504</v>
      </c>
      <c r="AF208" s="150">
        <v>425</v>
      </c>
      <c r="AG208" s="210" t="str">
        <f t="shared" si="5"/>
        <v>BERLINHG</v>
      </c>
      <c r="JG208" s="192"/>
      <c r="JH208" s="192"/>
      <c r="JI208" s="192"/>
      <c r="JJ208" s="192"/>
      <c r="JK208" s="192"/>
      <c r="JL208" s="192"/>
      <c r="JM208" s="192"/>
    </row>
    <row r="209" spans="1:273" x14ac:dyDescent="0.25">
      <c r="A209" s="140" t="s">
        <v>565</v>
      </c>
      <c r="B209" s="69" t="s">
        <v>348</v>
      </c>
      <c r="C209" s="69"/>
      <c r="D209" s="69"/>
      <c r="E209" s="69"/>
      <c r="F209" s="69"/>
      <c r="G209" s="69"/>
      <c r="H209" s="82"/>
      <c r="I209" s="82"/>
      <c r="J209" s="82">
        <v>28</v>
      </c>
      <c r="K209" s="82"/>
      <c r="L209" s="82"/>
      <c r="M209" s="82"/>
      <c r="N209" s="82"/>
      <c r="O209" s="210" t="str">
        <f t="shared" si="4"/>
        <v>AMSTEDAMBA</v>
      </c>
      <c r="P209" s="208"/>
      <c r="S209" s="140" t="s">
        <v>566</v>
      </c>
      <c r="T209" s="140" t="s">
        <v>400</v>
      </c>
      <c r="U209" s="140">
        <v>67</v>
      </c>
      <c r="V209" s="140">
        <v>91</v>
      </c>
      <c r="W209" s="140">
        <v>243</v>
      </c>
      <c r="X209" s="140">
        <v>1135</v>
      </c>
      <c r="Y209" s="140">
        <v>1921</v>
      </c>
      <c r="Z209" s="140">
        <v>1238</v>
      </c>
      <c r="AA209" s="140">
        <v>2441</v>
      </c>
      <c r="AB209" s="140">
        <v>1679</v>
      </c>
      <c r="AC209" s="140">
        <v>1106</v>
      </c>
      <c r="AD209" s="140">
        <v>620</v>
      </c>
      <c r="AE209" s="140">
        <v>133</v>
      </c>
      <c r="AF209" s="150">
        <v>59</v>
      </c>
      <c r="AG209" s="210" t="str">
        <f t="shared" si="5"/>
        <v>BERLINGF</v>
      </c>
      <c r="JG209" s="192"/>
      <c r="JH209" s="192"/>
      <c r="JI209" s="192"/>
      <c r="JJ209" s="192"/>
      <c r="JK209" s="192"/>
      <c r="JL209" s="192"/>
      <c r="JM209" s="192"/>
    </row>
    <row r="210" spans="1:273" x14ac:dyDescent="0.25">
      <c r="A210" s="140" t="s">
        <v>565</v>
      </c>
      <c r="B210" s="69" t="s">
        <v>2</v>
      </c>
      <c r="C210" s="69">
        <v>693</v>
      </c>
      <c r="D210" s="69">
        <v>802</v>
      </c>
      <c r="E210" s="69">
        <v>1698</v>
      </c>
      <c r="F210" s="69">
        <v>11329</v>
      </c>
      <c r="G210" s="69">
        <v>14687</v>
      </c>
      <c r="H210" s="82">
        <v>8898</v>
      </c>
      <c r="I210" s="82">
        <v>5327</v>
      </c>
      <c r="J210" s="82">
        <v>2497</v>
      </c>
      <c r="K210" s="82">
        <v>2300</v>
      </c>
      <c r="L210" s="82">
        <v>1495</v>
      </c>
      <c r="M210" s="82">
        <v>542</v>
      </c>
      <c r="N210" s="82">
        <v>159</v>
      </c>
      <c r="O210" s="210" t="str">
        <f t="shared" si="4"/>
        <v>AMSTEDAMHG</v>
      </c>
      <c r="P210" s="208"/>
      <c r="S210" s="140" t="s">
        <v>566</v>
      </c>
      <c r="T210" s="140" t="s">
        <v>397</v>
      </c>
      <c r="U210" s="140">
        <v>550</v>
      </c>
      <c r="V210" s="140">
        <v>565</v>
      </c>
      <c r="W210" s="140">
        <v>1308</v>
      </c>
      <c r="X210" s="140">
        <v>11042</v>
      </c>
      <c r="Y210" s="140">
        <v>31490</v>
      </c>
      <c r="Z210" s="140">
        <v>8455</v>
      </c>
      <c r="AA210" s="140">
        <v>13242</v>
      </c>
      <c r="AB210" s="140">
        <v>5535</v>
      </c>
      <c r="AC210" s="140">
        <v>9915</v>
      </c>
      <c r="AD210" s="140">
        <v>2942</v>
      </c>
      <c r="AE210" s="140">
        <v>552</v>
      </c>
      <c r="AF210" s="150">
        <v>275</v>
      </c>
      <c r="AG210" s="210" t="str">
        <f t="shared" si="5"/>
        <v>BERLINGC</v>
      </c>
      <c r="JG210" s="192"/>
      <c r="JH210" s="192"/>
      <c r="JI210" s="192"/>
      <c r="JJ210" s="192"/>
      <c r="JK210" s="192"/>
      <c r="JL210" s="192"/>
      <c r="JM210" s="192"/>
    </row>
    <row r="211" spans="1:273" x14ac:dyDescent="0.25">
      <c r="A211" s="140" t="s">
        <v>565</v>
      </c>
      <c r="B211" s="69" t="s">
        <v>397</v>
      </c>
      <c r="C211" s="69">
        <v>10760</v>
      </c>
      <c r="D211" s="69">
        <v>12910</v>
      </c>
      <c r="E211" s="69">
        <v>92463</v>
      </c>
      <c r="F211" s="69">
        <v>505819</v>
      </c>
      <c r="G211" s="69">
        <v>620046</v>
      </c>
      <c r="H211" s="82">
        <v>394884</v>
      </c>
      <c r="I211" s="82">
        <v>194255</v>
      </c>
      <c r="J211" s="82">
        <v>206049</v>
      </c>
      <c r="K211" s="82">
        <v>218409</v>
      </c>
      <c r="L211" s="82">
        <v>116402</v>
      </c>
      <c r="M211" s="82">
        <v>26578</v>
      </c>
      <c r="N211" s="82">
        <v>20964</v>
      </c>
      <c r="O211" s="210" t="str">
        <f t="shared" si="4"/>
        <v>AMSTEDAMGC</v>
      </c>
      <c r="P211" s="208"/>
      <c r="S211" s="140" t="s">
        <v>566</v>
      </c>
      <c r="T211" s="140" t="s">
        <v>405</v>
      </c>
      <c r="U211" s="140">
        <v>5</v>
      </c>
      <c r="V211" s="140">
        <v>1</v>
      </c>
      <c r="W211" s="140">
        <v>5</v>
      </c>
      <c r="X211" s="140">
        <v>13</v>
      </c>
      <c r="Y211" s="140">
        <v>28</v>
      </c>
      <c r="Z211" s="140">
        <v>15</v>
      </c>
      <c r="AA211" s="140">
        <v>11</v>
      </c>
      <c r="AB211" s="140">
        <v>13</v>
      </c>
      <c r="AC211" s="140">
        <v>2</v>
      </c>
      <c r="AD211" s="140">
        <v>1</v>
      </c>
      <c r="AE211" s="140"/>
      <c r="AF211" s="150"/>
      <c r="AG211" s="210" t="str">
        <f t="shared" si="5"/>
        <v>BERLINHA</v>
      </c>
      <c r="JG211" s="192"/>
      <c r="JH211" s="192"/>
      <c r="JI211" s="192"/>
      <c r="JJ211" s="192"/>
      <c r="JK211" s="192"/>
      <c r="JL211" s="192"/>
      <c r="JM211" s="192"/>
    </row>
    <row r="212" spans="1:273" x14ac:dyDescent="0.25">
      <c r="A212" s="140" t="s">
        <v>565</v>
      </c>
      <c r="B212" s="69" t="s">
        <v>422</v>
      </c>
      <c r="C212" s="69"/>
      <c r="D212" s="69"/>
      <c r="E212" s="69"/>
      <c r="F212" s="69"/>
      <c r="G212" s="69"/>
      <c r="H212" s="82"/>
      <c r="I212" s="82"/>
      <c r="J212" s="82"/>
      <c r="K212" s="82"/>
      <c r="L212" s="82">
        <v>184</v>
      </c>
      <c r="M212" s="82"/>
      <c r="N212" s="82"/>
      <c r="O212" s="210" t="str">
        <f t="shared" si="4"/>
        <v>AMSTEDAMII</v>
      </c>
      <c r="P212" s="208"/>
      <c r="S212" s="140" t="s">
        <v>566</v>
      </c>
      <c r="T212" s="140" t="s">
        <v>81</v>
      </c>
      <c r="U212" s="140">
        <v>235</v>
      </c>
      <c r="V212" s="140">
        <v>262</v>
      </c>
      <c r="W212" s="140">
        <v>607</v>
      </c>
      <c r="X212" s="140">
        <v>1353</v>
      </c>
      <c r="Y212" s="140">
        <v>2432</v>
      </c>
      <c r="Z212" s="140">
        <v>1394</v>
      </c>
      <c r="AA212" s="140">
        <v>997</v>
      </c>
      <c r="AB212" s="140">
        <v>968</v>
      </c>
      <c r="AC212" s="140">
        <v>949</v>
      </c>
      <c r="AD212" s="140">
        <v>588</v>
      </c>
      <c r="AE212" s="140">
        <v>282</v>
      </c>
      <c r="AF212" s="150">
        <v>188</v>
      </c>
      <c r="AG212" s="210" t="str">
        <f t="shared" si="5"/>
        <v>BERLINAA</v>
      </c>
      <c r="JG212" s="192"/>
      <c r="JH212" s="192"/>
      <c r="JI212" s="192"/>
      <c r="JJ212" s="192"/>
      <c r="JK212" s="192"/>
      <c r="JL212" s="192"/>
      <c r="JM212" s="192"/>
    </row>
    <row r="213" spans="1:273" x14ac:dyDescent="0.25">
      <c r="A213" s="140" t="s">
        <v>565</v>
      </c>
      <c r="B213" s="69" t="s">
        <v>413</v>
      </c>
      <c r="C213" s="69"/>
      <c r="D213" s="69"/>
      <c r="E213" s="69">
        <v>27</v>
      </c>
      <c r="F213" s="69">
        <v>178</v>
      </c>
      <c r="G213" s="69">
        <v>415</v>
      </c>
      <c r="H213" s="82">
        <v>178</v>
      </c>
      <c r="I213" s="82"/>
      <c r="J213" s="82"/>
      <c r="K213" s="82">
        <v>97</v>
      </c>
      <c r="L213" s="82">
        <v>97</v>
      </c>
      <c r="M213" s="82"/>
      <c r="N213" s="82"/>
      <c r="O213" s="210" t="str">
        <f t="shared" si="4"/>
        <v>AMSTEDAMHJ</v>
      </c>
      <c r="P213" s="208"/>
      <c r="S213" s="140" t="s">
        <v>566</v>
      </c>
      <c r="T213" s="140" t="s">
        <v>350</v>
      </c>
      <c r="U213" s="140"/>
      <c r="V213" s="140"/>
      <c r="W213" s="140"/>
      <c r="X213" s="140">
        <v>21</v>
      </c>
      <c r="Y213" s="140">
        <v>151</v>
      </c>
      <c r="Z213" s="140">
        <v>4</v>
      </c>
      <c r="AA213" s="140">
        <v>12</v>
      </c>
      <c r="AB213" s="140">
        <v>5</v>
      </c>
      <c r="AC213" s="140">
        <v>18</v>
      </c>
      <c r="AD213" s="140">
        <v>2</v>
      </c>
      <c r="AE213" s="140"/>
      <c r="AF213" s="150"/>
      <c r="AG213" s="210" t="str">
        <f t="shared" si="5"/>
        <v>BERLINBD</v>
      </c>
      <c r="JG213" s="192"/>
      <c r="JH213" s="192"/>
      <c r="JI213" s="192"/>
      <c r="JJ213" s="192"/>
      <c r="JK213" s="192"/>
      <c r="JL213" s="192"/>
      <c r="JM213" s="192"/>
    </row>
    <row r="214" spans="1:273" x14ac:dyDescent="0.25">
      <c r="A214" s="140" t="s">
        <v>565</v>
      </c>
      <c r="B214" s="69" t="s">
        <v>401</v>
      </c>
      <c r="C214" s="69">
        <v>2303</v>
      </c>
      <c r="D214" s="69">
        <v>1750</v>
      </c>
      <c r="E214" s="69">
        <v>14985</v>
      </c>
      <c r="F214" s="69">
        <v>42742</v>
      </c>
      <c r="G214" s="69">
        <v>23773</v>
      </c>
      <c r="H214" s="82">
        <v>3892</v>
      </c>
      <c r="I214" s="82">
        <v>2760</v>
      </c>
      <c r="J214" s="82">
        <v>2219</v>
      </c>
      <c r="K214" s="82">
        <v>1328</v>
      </c>
      <c r="L214" s="82">
        <v>1909</v>
      </c>
      <c r="M214" s="82">
        <v>632</v>
      </c>
      <c r="N214" s="82">
        <v>330</v>
      </c>
      <c r="O214" s="210" t="str">
        <f t="shared" si="4"/>
        <v>AMSTEDAMGG</v>
      </c>
      <c r="P214" s="208"/>
      <c r="S214" s="140" t="s">
        <v>566</v>
      </c>
      <c r="T214" s="140" t="s">
        <v>341</v>
      </c>
      <c r="U214" s="140">
        <v>60</v>
      </c>
      <c r="V214" s="140">
        <v>58</v>
      </c>
      <c r="W214" s="140">
        <v>272</v>
      </c>
      <c r="X214" s="140">
        <v>979</v>
      </c>
      <c r="Y214" s="140">
        <v>1540</v>
      </c>
      <c r="Z214" s="140">
        <v>660</v>
      </c>
      <c r="AA214" s="140">
        <v>746</v>
      </c>
      <c r="AB214" s="140">
        <v>1566</v>
      </c>
      <c r="AC214" s="140">
        <v>643</v>
      </c>
      <c r="AD214" s="140">
        <v>319</v>
      </c>
      <c r="AE214" s="140">
        <v>82</v>
      </c>
      <c r="AF214" s="150">
        <v>31</v>
      </c>
      <c r="AG214" s="210" t="str">
        <f t="shared" si="5"/>
        <v>BERLINAC</v>
      </c>
      <c r="JG214" s="192"/>
      <c r="JH214" s="192"/>
      <c r="JI214" s="192"/>
      <c r="JJ214" s="192"/>
      <c r="JK214" s="192"/>
      <c r="JL214" s="192"/>
      <c r="JM214" s="192"/>
    </row>
    <row r="215" spans="1:273" x14ac:dyDescent="0.25">
      <c r="A215" s="140" t="s">
        <v>565</v>
      </c>
      <c r="B215" s="69" t="s">
        <v>81</v>
      </c>
      <c r="C215" s="69"/>
      <c r="D215" s="69">
        <v>56</v>
      </c>
      <c r="E215" s="69"/>
      <c r="F215" s="69">
        <v>141</v>
      </c>
      <c r="G215" s="69">
        <v>65</v>
      </c>
      <c r="H215" s="82">
        <v>47</v>
      </c>
      <c r="I215" s="82">
        <v>43</v>
      </c>
      <c r="J215" s="82">
        <v>8</v>
      </c>
      <c r="K215" s="82"/>
      <c r="L215" s="82">
        <v>18</v>
      </c>
      <c r="M215" s="82"/>
      <c r="N215" s="82"/>
      <c r="O215" s="210" t="str">
        <f t="shared" si="4"/>
        <v>AMSTEDAMAA</v>
      </c>
      <c r="P215" s="208"/>
      <c r="S215" s="140" t="s">
        <v>566</v>
      </c>
      <c r="T215" s="140" t="s">
        <v>342</v>
      </c>
      <c r="U215" s="140">
        <v>1</v>
      </c>
      <c r="V215" s="140">
        <v>3187</v>
      </c>
      <c r="W215" s="140">
        <v>7075</v>
      </c>
      <c r="X215" s="140">
        <v>18963</v>
      </c>
      <c r="Y215" s="140">
        <v>34894</v>
      </c>
      <c r="Z215" s="140">
        <v>28415</v>
      </c>
      <c r="AA215" s="140">
        <v>24220</v>
      </c>
      <c r="AB215" s="140">
        <v>4329</v>
      </c>
      <c r="AC215" s="140">
        <v>97</v>
      </c>
      <c r="AD215" s="140">
        <v>39</v>
      </c>
      <c r="AE215" s="140">
        <v>5</v>
      </c>
      <c r="AF215" s="150">
        <v>3</v>
      </c>
      <c r="AG215" s="210" t="str">
        <f t="shared" si="5"/>
        <v>BERLINAE</v>
      </c>
      <c r="JG215" s="192"/>
      <c r="JH215" s="192"/>
      <c r="JI215" s="192"/>
      <c r="JJ215" s="192"/>
      <c r="JK215" s="192"/>
      <c r="JL215" s="192"/>
      <c r="JM215" s="192"/>
    </row>
    <row r="216" spans="1:273" x14ac:dyDescent="0.25">
      <c r="A216" s="140" t="s">
        <v>565</v>
      </c>
      <c r="B216" s="69" t="s">
        <v>416</v>
      </c>
      <c r="C216" s="69"/>
      <c r="D216" s="69"/>
      <c r="E216" s="69"/>
      <c r="F216" s="69">
        <v>407</v>
      </c>
      <c r="G216" s="69">
        <v>82</v>
      </c>
      <c r="H216" s="82">
        <v>62</v>
      </c>
      <c r="I216" s="82"/>
      <c r="J216" s="82"/>
      <c r="K216" s="82"/>
      <c r="L216" s="82">
        <v>332</v>
      </c>
      <c r="M216" s="82"/>
      <c r="N216" s="82">
        <v>62</v>
      </c>
      <c r="O216" s="210" t="str">
        <f t="shared" si="4"/>
        <v>AMSTEDAMID</v>
      </c>
      <c r="P216" s="208"/>
      <c r="S216" s="140" t="s">
        <v>566</v>
      </c>
      <c r="T216" s="140" t="s">
        <v>408</v>
      </c>
      <c r="U216" s="140"/>
      <c r="V216" s="140"/>
      <c r="W216" s="140"/>
      <c r="X216" s="140"/>
      <c r="Y216" s="140">
        <v>1</v>
      </c>
      <c r="Z216" s="140"/>
      <c r="AA216" s="140"/>
      <c r="AB216" s="140"/>
      <c r="AC216" s="140"/>
      <c r="AD216" s="140"/>
      <c r="AE216" s="140"/>
      <c r="AF216" s="150"/>
      <c r="AG216" s="210" t="str">
        <f t="shared" si="5"/>
        <v>BERLINHD</v>
      </c>
      <c r="JG216" s="192"/>
      <c r="JH216" s="192"/>
      <c r="JI216" s="192"/>
      <c r="JJ216" s="192"/>
      <c r="JK216" s="192"/>
      <c r="JL216" s="192"/>
      <c r="JM216" s="192"/>
    </row>
    <row r="217" spans="1:273" x14ac:dyDescent="0.25">
      <c r="A217" s="140" t="s">
        <v>565</v>
      </c>
      <c r="B217" s="69" t="s">
        <v>395</v>
      </c>
      <c r="C217" s="69">
        <v>13816</v>
      </c>
      <c r="D217" s="69">
        <v>18582</v>
      </c>
      <c r="E217" s="69">
        <v>110153</v>
      </c>
      <c r="F217" s="69">
        <v>656710</v>
      </c>
      <c r="G217" s="69">
        <v>974532</v>
      </c>
      <c r="H217" s="82">
        <v>652653</v>
      </c>
      <c r="I217" s="82">
        <v>356786</v>
      </c>
      <c r="J217" s="82">
        <v>229498</v>
      </c>
      <c r="K217" s="82">
        <v>256380</v>
      </c>
      <c r="L217" s="82">
        <v>161614</v>
      </c>
      <c r="M217" s="82">
        <v>39869</v>
      </c>
      <c r="N217" s="82">
        <v>27364</v>
      </c>
      <c r="O217" s="210" t="str">
        <f t="shared" si="4"/>
        <v>AMSTEDAMGA</v>
      </c>
      <c r="P217" s="208"/>
      <c r="S217" s="242" t="s">
        <v>566</v>
      </c>
      <c r="T217" s="242" t="s">
        <v>687</v>
      </c>
      <c r="U217" s="242">
        <v>5785</v>
      </c>
      <c r="V217" s="242">
        <v>9475</v>
      </c>
      <c r="W217" s="242">
        <v>19971</v>
      </c>
      <c r="X217" s="242">
        <v>93105</v>
      </c>
      <c r="Y217" s="242">
        <v>193963</v>
      </c>
      <c r="Z217" s="242">
        <v>84484</v>
      </c>
      <c r="AA217" s="242">
        <v>91806</v>
      </c>
      <c r="AB217" s="242">
        <v>35571</v>
      </c>
      <c r="AC217" s="242">
        <v>46580</v>
      </c>
      <c r="AD217" s="242">
        <v>19436</v>
      </c>
      <c r="AE217" s="242">
        <v>6671</v>
      </c>
      <c r="AF217" s="245">
        <v>5049</v>
      </c>
      <c r="AG217" s="243" t="str">
        <f t="shared" si="5"/>
        <v>BERLINTOTAL BERLIN</v>
      </c>
      <c r="JG217" s="193"/>
      <c r="JH217" s="193"/>
      <c r="JI217" s="193"/>
      <c r="JJ217" s="193"/>
      <c r="JK217" s="193"/>
      <c r="JL217" s="193"/>
      <c r="JM217" s="193"/>
    </row>
    <row r="218" spans="1:273" x14ac:dyDescent="0.25">
      <c r="A218" s="140" t="s">
        <v>565</v>
      </c>
      <c r="B218" s="69" t="s">
        <v>399</v>
      </c>
      <c r="C218" s="69"/>
      <c r="D218" s="69">
        <v>1635</v>
      </c>
      <c r="E218" s="69">
        <v>15710</v>
      </c>
      <c r="F218" s="69">
        <v>15017</v>
      </c>
      <c r="G218" s="69">
        <v>3275</v>
      </c>
      <c r="H218" s="82">
        <v>2749</v>
      </c>
      <c r="I218" s="82">
        <v>2582</v>
      </c>
      <c r="J218" s="82">
        <v>2278</v>
      </c>
      <c r="K218" s="82">
        <v>2414</v>
      </c>
      <c r="L218" s="82">
        <v>2116</v>
      </c>
      <c r="M218" s="82">
        <v>957</v>
      </c>
      <c r="N218" s="82">
        <v>274</v>
      </c>
      <c r="O218" s="210" t="str">
        <f t="shared" si="4"/>
        <v>AMSTEDAMGE</v>
      </c>
      <c r="P218" s="208"/>
      <c r="S218" s="140" t="s">
        <v>565</v>
      </c>
      <c r="T218" s="140" t="s">
        <v>374</v>
      </c>
      <c r="U218" s="140"/>
      <c r="V218" s="140"/>
      <c r="W218" s="140"/>
      <c r="X218" s="140">
        <v>3</v>
      </c>
      <c r="Y218" s="140"/>
      <c r="Z218" s="140">
        <v>1</v>
      </c>
      <c r="AA218" s="140"/>
      <c r="AB218" s="140"/>
      <c r="AC218" s="140">
        <v>1</v>
      </c>
      <c r="AD218" s="140"/>
      <c r="AE218" s="140"/>
      <c r="AF218" s="150"/>
      <c r="AG218" s="210" t="str">
        <f t="shared" si="5"/>
        <v>AMSTEDAMDH</v>
      </c>
      <c r="JG218" s="192"/>
      <c r="JH218" s="192"/>
      <c r="JI218" s="192"/>
      <c r="JJ218" s="192"/>
      <c r="JK218" s="192"/>
      <c r="JL218" s="192"/>
      <c r="JM218" s="192"/>
    </row>
    <row r="219" spans="1:273" x14ac:dyDescent="0.25">
      <c r="A219" s="140" t="s">
        <v>565</v>
      </c>
      <c r="B219" s="69" t="s">
        <v>341</v>
      </c>
      <c r="C219" s="69"/>
      <c r="D219" s="69">
        <v>5</v>
      </c>
      <c r="E219" s="69">
        <v>183</v>
      </c>
      <c r="F219" s="69">
        <v>703</v>
      </c>
      <c r="G219" s="69">
        <v>1219</v>
      </c>
      <c r="H219" s="82">
        <v>696</v>
      </c>
      <c r="I219" s="82">
        <v>174</v>
      </c>
      <c r="J219" s="82">
        <v>174</v>
      </c>
      <c r="K219" s="82">
        <v>696</v>
      </c>
      <c r="L219" s="82"/>
      <c r="M219" s="82"/>
      <c r="N219" s="82">
        <v>72</v>
      </c>
      <c r="O219" s="210" t="str">
        <f t="shared" si="4"/>
        <v>AMSTEDAMAC</v>
      </c>
      <c r="P219" s="208"/>
      <c r="S219" s="140" t="s">
        <v>565</v>
      </c>
      <c r="T219" s="140" t="s">
        <v>421</v>
      </c>
      <c r="U219" s="140">
        <v>3</v>
      </c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50"/>
      <c r="AG219" s="210" t="str">
        <f t="shared" si="5"/>
        <v>AMSTEDAMIH</v>
      </c>
      <c r="JG219" s="192"/>
      <c r="JH219" s="192"/>
      <c r="JI219" s="192"/>
      <c r="JJ219" s="192"/>
      <c r="JK219" s="192"/>
      <c r="JL219" s="192"/>
      <c r="JM219" s="192"/>
    </row>
    <row r="220" spans="1:273" x14ac:dyDescent="0.25">
      <c r="A220" s="140" t="s">
        <v>565</v>
      </c>
      <c r="B220" s="69" t="s">
        <v>342</v>
      </c>
      <c r="C220" s="69">
        <v>3216</v>
      </c>
      <c r="D220" s="69">
        <v>14918</v>
      </c>
      <c r="E220" s="69">
        <v>37139</v>
      </c>
      <c r="F220" s="69">
        <v>68529</v>
      </c>
      <c r="G220" s="69">
        <v>812</v>
      </c>
      <c r="H220" s="82">
        <v>349</v>
      </c>
      <c r="I220" s="82">
        <v>134</v>
      </c>
      <c r="J220" s="82">
        <v>230</v>
      </c>
      <c r="K220" s="82">
        <v>104</v>
      </c>
      <c r="L220" s="82"/>
      <c r="M220" s="82"/>
      <c r="N220" s="82"/>
      <c r="O220" s="210" t="str">
        <f t="shared" si="4"/>
        <v>AMSTEDAMAE</v>
      </c>
      <c r="P220" s="208"/>
      <c r="S220" s="140" t="s">
        <v>565</v>
      </c>
      <c r="T220" s="140" t="s">
        <v>396</v>
      </c>
      <c r="U220" s="140">
        <v>589</v>
      </c>
      <c r="V220" s="140">
        <v>830</v>
      </c>
      <c r="W220" s="140">
        <v>2685</v>
      </c>
      <c r="X220" s="140">
        <v>11139</v>
      </c>
      <c r="Y220" s="140">
        <v>21138</v>
      </c>
      <c r="Z220" s="140">
        <v>16144</v>
      </c>
      <c r="AA220" s="140">
        <v>8664</v>
      </c>
      <c r="AB220" s="140">
        <v>7482</v>
      </c>
      <c r="AC220" s="140">
        <v>6776</v>
      </c>
      <c r="AD220" s="140">
        <v>4271</v>
      </c>
      <c r="AE220" s="140">
        <v>698</v>
      </c>
      <c r="AF220" s="150">
        <v>367</v>
      </c>
      <c r="AG220" s="210" t="str">
        <f t="shared" si="5"/>
        <v>AMSTEDAMGB</v>
      </c>
      <c r="JG220" s="192"/>
      <c r="JH220" s="192"/>
      <c r="JI220" s="192"/>
      <c r="JJ220" s="192"/>
      <c r="JK220" s="192"/>
      <c r="JL220" s="192"/>
      <c r="JM220" s="192"/>
    </row>
    <row r="221" spans="1:273" x14ac:dyDescent="0.25">
      <c r="A221" s="140" t="s">
        <v>565</v>
      </c>
      <c r="B221" s="69" t="s">
        <v>368</v>
      </c>
      <c r="C221" s="69"/>
      <c r="D221" s="69"/>
      <c r="E221" s="69">
        <v>20</v>
      </c>
      <c r="F221" s="69"/>
      <c r="G221" s="69"/>
      <c r="H221" s="82"/>
      <c r="I221" s="82"/>
      <c r="J221" s="82"/>
      <c r="K221" s="82"/>
      <c r="L221" s="82">
        <v>20</v>
      </c>
      <c r="M221" s="82"/>
      <c r="N221" s="82"/>
      <c r="O221" s="210" t="str">
        <f t="shared" si="4"/>
        <v>AMSTEDAMDB</v>
      </c>
      <c r="P221" s="208"/>
      <c r="S221" s="140" t="s">
        <v>565</v>
      </c>
      <c r="T221" s="140" t="s">
        <v>360</v>
      </c>
      <c r="U221" s="140">
        <v>3</v>
      </c>
      <c r="V221" s="140">
        <v>1</v>
      </c>
      <c r="W221" s="140">
        <v>3</v>
      </c>
      <c r="X221" s="140">
        <v>15</v>
      </c>
      <c r="Y221" s="140">
        <v>8</v>
      </c>
      <c r="Z221" s="140">
        <v>2</v>
      </c>
      <c r="AA221" s="140">
        <v>4</v>
      </c>
      <c r="AB221" s="140">
        <v>1</v>
      </c>
      <c r="AC221" s="140">
        <v>1</v>
      </c>
      <c r="AD221" s="140">
        <v>4</v>
      </c>
      <c r="AE221" s="140"/>
      <c r="AF221" s="150"/>
      <c r="AG221" s="210" t="str">
        <f t="shared" si="5"/>
        <v>AMSTEDAMCD</v>
      </c>
      <c r="JG221" s="192"/>
      <c r="JH221" s="192"/>
      <c r="JI221" s="192"/>
      <c r="JJ221" s="192"/>
      <c r="JK221" s="192"/>
      <c r="JL221" s="192"/>
      <c r="JM221" s="192"/>
    </row>
    <row r="222" spans="1:273" x14ac:dyDescent="0.25">
      <c r="A222" s="242" t="s">
        <v>565</v>
      </c>
      <c r="B222" s="87" t="s">
        <v>688</v>
      </c>
      <c r="C222" s="87">
        <v>48834</v>
      </c>
      <c r="D222" s="87">
        <v>72632</v>
      </c>
      <c r="E222" s="87">
        <v>362643</v>
      </c>
      <c r="F222" s="87">
        <v>1926419</v>
      </c>
      <c r="G222" s="87">
        <v>2558073</v>
      </c>
      <c r="H222" s="87">
        <v>1643602</v>
      </c>
      <c r="I222" s="87">
        <v>865457</v>
      </c>
      <c r="J222" s="87">
        <v>670016</v>
      </c>
      <c r="K222" s="87">
        <v>707178</v>
      </c>
      <c r="L222" s="87">
        <v>427537</v>
      </c>
      <c r="M222" s="87">
        <v>92836</v>
      </c>
      <c r="N222" s="87">
        <v>59311</v>
      </c>
      <c r="O222" s="243" t="str">
        <f t="shared" si="4"/>
        <v>AMSTEDAMTOTAL AMSTERDAM</v>
      </c>
      <c r="P222" s="208"/>
      <c r="S222" s="140" t="s">
        <v>565</v>
      </c>
      <c r="T222" s="140" t="s">
        <v>347</v>
      </c>
      <c r="U222" s="140">
        <v>19</v>
      </c>
      <c r="V222" s="140">
        <v>24</v>
      </c>
      <c r="W222" s="140">
        <v>181</v>
      </c>
      <c r="X222" s="140">
        <v>106</v>
      </c>
      <c r="Y222" s="140">
        <v>26</v>
      </c>
      <c r="Z222" s="140">
        <v>4</v>
      </c>
      <c r="AA222" s="140">
        <v>5</v>
      </c>
      <c r="AB222" s="140"/>
      <c r="AC222" s="140">
        <v>3</v>
      </c>
      <c r="AD222" s="140">
        <v>6</v>
      </c>
      <c r="AE222" s="140">
        <v>6</v>
      </c>
      <c r="AF222" s="150">
        <v>6</v>
      </c>
      <c r="AG222" s="210" t="str">
        <f t="shared" si="5"/>
        <v>AMSTEDAMAJ</v>
      </c>
      <c r="JG222" s="192"/>
      <c r="JH222" s="192"/>
      <c r="JI222" s="192"/>
      <c r="JJ222" s="192"/>
      <c r="JK222" s="192"/>
      <c r="JL222" s="192"/>
      <c r="JM222" s="192"/>
    </row>
    <row r="223" spans="1:273" x14ac:dyDescent="0.25">
      <c r="A223" s="140" t="s">
        <v>566</v>
      </c>
      <c r="B223" s="69" t="s">
        <v>396</v>
      </c>
      <c r="C223" s="69">
        <v>21868</v>
      </c>
      <c r="D223" s="69">
        <v>25188</v>
      </c>
      <c r="E223" s="69">
        <v>65894</v>
      </c>
      <c r="F223" s="69">
        <v>586375</v>
      </c>
      <c r="G223" s="69">
        <v>1003123</v>
      </c>
      <c r="H223" s="82">
        <v>287687</v>
      </c>
      <c r="I223" s="82">
        <v>378918</v>
      </c>
      <c r="J223" s="82">
        <v>164087</v>
      </c>
      <c r="K223" s="82">
        <v>327693</v>
      </c>
      <c r="L223" s="82">
        <v>103421</v>
      </c>
      <c r="M223" s="82">
        <v>26226</v>
      </c>
      <c r="N223" s="82">
        <v>18482</v>
      </c>
      <c r="O223" s="210" t="str">
        <f t="shared" si="4"/>
        <v>BERLINGB</v>
      </c>
      <c r="P223" s="208"/>
      <c r="S223" s="140" t="s">
        <v>565</v>
      </c>
      <c r="T223" s="140" t="s">
        <v>345</v>
      </c>
      <c r="U223" s="140">
        <v>108</v>
      </c>
      <c r="V223" s="140">
        <v>114</v>
      </c>
      <c r="W223" s="140">
        <v>510</v>
      </c>
      <c r="X223" s="140">
        <v>2552</v>
      </c>
      <c r="Y223" s="140">
        <v>3565</v>
      </c>
      <c r="Z223" s="140">
        <v>2157</v>
      </c>
      <c r="AA223" s="140">
        <v>1220</v>
      </c>
      <c r="AB223" s="140">
        <v>778</v>
      </c>
      <c r="AC223" s="140">
        <v>744</v>
      </c>
      <c r="AD223" s="140">
        <v>585</v>
      </c>
      <c r="AE223" s="140">
        <v>113</v>
      </c>
      <c r="AF223" s="150">
        <v>60</v>
      </c>
      <c r="AG223" s="210" t="str">
        <f t="shared" si="5"/>
        <v>AMSTEDAMAH</v>
      </c>
      <c r="JG223" s="192"/>
      <c r="JH223" s="192"/>
      <c r="JI223" s="192"/>
      <c r="JJ223" s="192"/>
      <c r="JK223" s="192"/>
      <c r="JL223" s="192"/>
      <c r="JM223" s="192"/>
    </row>
    <row r="224" spans="1:273" x14ac:dyDescent="0.25">
      <c r="A224" s="140" t="s">
        <v>566</v>
      </c>
      <c r="B224" s="69" t="s">
        <v>360</v>
      </c>
      <c r="C224" s="69">
        <v>2083</v>
      </c>
      <c r="D224" s="69">
        <v>2260</v>
      </c>
      <c r="E224" s="69">
        <v>5464</v>
      </c>
      <c r="F224" s="69">
        <v>17738</v>
      </c>
      <c r="G224" s="69">
        <v>37073</v>
      </c>
      <c r="H224" s="82">
        <v>18079</v>
      </c>
      <c r="I224" s="82">
        <v>17465</v>
      </c>
      <c r="J224" s="82">
        <v>9630</v>
      </c>
      <c r="K224" s="82">
        <v>11605</v>
      </c>
      <c r="L224" s="82">
        <v>5469</v>
      </c>
      <c r="M224" s="82">
        <v>2437</v>
      </c>
      <c r="N224" s="82">
        <v>2927</v>
      </c>
      <c r="O224" s="210" t="str">
        <f t="shared" si="4"/>
        <v>BERLINCD</v>
      </c>
      <c r="P224" s="208"/>
      <c r="S224" s="140" t="s">
        <v>565</v>
      </c>
      <c r="T224" s="140" t="s">
        <v>339</v>
      </c>
      <c r="U224" s="140"/>
      <c r="V224" s="140"/>
      <c r="W224" s="140">
        <v>47</v>
      </c>
      <c r="X224" s="140">
        <v>213</v>
      </c>
      <c r="Y224" s="140">
        <v>165</v>
      </c>
      <c r="Z224" s="140">
        <v>76</v>
      </c>
      <c r="AA224" s="140">
        <v>41</v>
      </c>
      <c r="AB224" s="140">
        <v>35</v>
      </c>
      <c r="AC224" s="140">
        <v>43</v>
      </c>
      <c r="AD224" s="140">
        <v>41</v>
      </c>
      <c r="AE224" s="140">
        <v>14</v>
      </c>
      <c r="AF224" s="150">
        <v>8</v>
      </c>
      <c r="AG224" s="210" t="str">
        <f t="shared" si="5"/>
        <v>AMSTEDAMAD</v>
      </c>
      <c r="JG224" s="192"/>
      <c r="JH224" s="192"/>
      <c r="JI224" s="192"/>
      <c r="JJ224" s="192"/>
      <c r="JK224" s="192"/>
      <c r="JL224" s="192"/>
      <c r="JM224" s="192"/>
    </row>
    <row r="225" spans="1:273" x14ac:dyDescent="0.25">
      <c r="A225" s="140" t="s">
        <v>566</v>
      </c>
      <c r="B225" s="69" t="s">
        <v>345</v>
      </c>
      <c r="C225" s="69">
        <v>701</v>
      </c>
      <c r="D225" s="69">
        <v>1064</v>
      </c>
      <c r="E225" s="69">
        <v>1450</v>
      </c>
      <c r="F225" s="69">
        <v>15547</v>
      </c>
      <c r="G225" s="69">
        <v>42726</v>
      </c>
      <c r="H225" s="82">
        <v>11282</v>
      </c>
      <c r="I225" s="82">
        <v>22950</v>
      </c>
      <c r="J225" s="82">
        <v>5794</v>
      </c>
      <c r="K225" s="82">
        <v>15219</v>
      </c>
      <c r="L225" s="82">
        <v>4564</v>
      </c>
      <c r="M225" s="82">
        <v>1120</v>
      </c>
      <c r="N225" s="82">
        <v>623</v>
      </c>
      <c r="O225" s="210" t="str">
        <f t="shared" si="4"/>
        <v>BERLINAH</v>
      </c>
      <c r="P225" s="208"/>
      <c r="S225" s="140" t="s">
        <v>565</v>
      </c>
      <c r="T225" s="140" t="s">
        <v>340</v>
      </c>
      <c r="U225" s="140">
        <v>335</v>
      </c>
      <c r="V225" s="140">
        <v>403</v>
      </c>
      <c r="W225" s="140">
        <v>1863</v>
      </c>
      <c r="X225" s="140">
        <v>18874</v>
      </c>
      <c r="Y225" s="140">
        <v>24901</v>
      </c>
      <c r="Z225" s="140">
        <v>13522</v>
      </c>
      <c r="AA225" s="140">
        <v>7165</v>
      </c>
      <c r="AB225" s="140">
        <v>4451</v>
      </c>
      <c r="AC225" s="140">
        <v>4724</v>
      </c>
      <c r="AD225" s="140">
        <v>2953</v>
      </c>
      <c r="AE225" s="140">
        <v>475</v>
      </c>
      <c r="AF225" s="150">
        <v>157</v>
      </c>
      <c r="AG225" s="210" t="str">
        <f t="shared" si="5"/>
        <v>AMSTEDAMAB</v>
      </c>
      <c r="JG225" s="192"/>
      <c r="JH225" s="192"/>
      <c r="JI225" s="192"/>
      <c r="JJ225" s="192"/>
      <c r="JK225" s="192"/>
      <c r="JL225" s="192"/>
      <c r="JM225" s="192"/>
    </row>
    <row r="226" spans="1:273" x14ac:dyDescent="0.25">
      <c r="A226" s="140" t="s">
        <v>566</v>
      </c>
      <c r="B226" s="69" t="s">
        <v>402</v>
      </c>
      <c r="C226" s="69">
        <v>574</v>
      </c>
      <c r="D226" s="69">
        <v>798</v>
      </c>
      <c r="E226" s="69">
        <v>1582</v>
      </c>
      <c r="F226" s="69">
        <v>7241</v>
      </c>
      <c r="G226" s="69">
        <v>17001</v>
      </c>
      <c r="H226" s="82">
        <v>9794</v>
      </c>
      <c r="I226" s="82">
        <v>8835</v>
      </c>
      <c r="J226" s="82">
        <v>3308</v>
      </c>
      <c r="K226" s="82">
        <v>2321</v>
      </c>
      <c r="L226" s="82">
        <v>1613</v>
      </c>
      <c r="M226" s="82">
        <v>743</v>
      </c>
      <c r="N226" s="82">
        <v>750</v>
      </c>
      <c r="O226" s="210" t="str">
        <f t="shared" si="4"/>
        <v>BERLINGH</v>
      </c>
      <c r="P226" s="208"/>
      <c r="S226" s="140" t="s">
        <v>565</v>
      </c>
      <c r="T226" s="140" t="s">
        <v>348</v>
      </c>
      <c r="U226" s="140"/>
      <c r="V226" s="140"/>
      <c r="W226" s="140"/>
      <c r="X226" s="140"/>
      <c r="Y226" s="140"/>
      <c r="Z226" s="140"/>
      <c r="AA226" s="140"/>
      <c r="AB226" s="140">
        <v>3</v>
      </c>
      <c r="AC226" s="140"/>
      <c r="AD226" s="140"/>
      <c r="AE226" s="140"/>
      <c r="AF226" s="150"/>
      <c r="AG226" s="210" t="str">
        <f t="shared" si="5"/>
        <v>AMSTEDAMBA</v>
      </c>
      <c r="JG226" s="192"/>
      <c r="JH226" s="192"/>
      <c r="JI226" s="192"/>
      <c r="JJ226" s="192"/>
      <c r="JK226" s="192"/>
      <c r="JL226" s="192"/>
      <c r="JM226" s="192"/>
    </row>
    <row r="227" spans="1:273" x14ac:dyDescent="0.25">
      <c r="A227" s="140" t="s">
        <v>566</v>
      </c>
      <c r="B227" s="69" t="s">
        <v>340</v>
      </c>
      <c r="C227" s="69">
        <v>22300</v>
      </c>
      <c r="D227" s="69">
        <v>24007</v>
      </c>
      <c r="E227" s="69">
        <v>36743</v>
      </c>
      <c r="F227" s="69">
        <v>96491</v>
      </c>
      <c r="G227" s="69">
        <v>320199</v>
      </c>
      <c r="H227" s="82">
        <v>162245</v>
      </c>
      <c r="I227" s="82">
        <v>142982</v>
      </c>
      <c r="J227" s="82">
        <v>60409</v>
      </c>
      <c r="K227" s="82">
        <v>59958</v>
      </c>
      <c r="L227" s="82">
        <v>48610</v>
      </c>
      <c r="M227" s="82">
        <v>27827</v>
      </c>
      <c r="N227" s="82">
        <v>23606</v>
      </c>
      <c r="O227" s="210" t="str">
        <f t="shared" si="4"/>
        <v>BERLINAB</v>
      </c>
      <c r="P227" s="208"/>
      <c r="S227" s="140" t="s">
        <v>565</v>
      </c>
      <c r="T227" s="140" t="s">
        <v>2</v>
      </c>
      <c r="U227" s="140">
        <v>114</v>
      </c>
      <c r="V227" s="140">
        <v>141</v>
      </c>
      <c r="W227" s="140">
        <v>281</v>
      </c>
      <c r="X227" s="140">
        <v>1542</v>
      </c>
      <c r="Y227" s="140">
        <v>1940</v>
      </c>
      <c r="Z227" s="140">
        <v>1162</v>
      </c>
      <c r="AA227" s="140">
        <v>711</v>
      </c>
      <c r="AB227" s="140">
        <v>334</v>
      </c>
      <c r="AC227" s="140">
        <v>302</v>
      </c>
      <c r="AD227" s="140">
        <v>206</v>
      </c>
      <c r="AE227" s="140">
        <v>70</v>
      </c>
      <c r="AF227" s="150">
        <v>30</v>
      </c>
      <c r="AG227" s="210" t="str">
        <f t="shared" si="5"/>
        <v>AMSTEDAMHG</v>
      </c>
      <c r="JG227" s="192"/>
      <c r="JH227" s="192"/>
      <c r="JI227" s="192"/>
      <c r="JJ227" s="192"/>
      <c r="JK227" s="192"/>
      <c r="JL227" s="192"/>
      <c r="JM227" s="192"/>
    </row>
    <row r="228" spans="1:273" x14ac:dyDescent="0.25">
      <c r="A228" s="140" t="s">
        <v>566</v>
      </c>
      <c r="B228" s="69" t="s">
        <v>404</v>
      </c>
      <c r="C228" s="69"/>
      <c r="D228" s="69"/>
      <c r="E228" s="69"/>
      <c r="F228" s="69"/>
      <c r="G228" s="69"/>
      <c r="H228" s="82"/>
      <c r="I228" s="82">
        <v>1444</v>
      </c>
      <c r="J228" s="82">
        <v>247</v>
      </c>
      <c r="K228" s="82">
        <v>35</v>
      </c>
      <c r="L228" s="82"/>
      <c r="M228" s="82"/>
      <c r="N228" s="82"/>
      <c r="O228" s="210" t="str">
        <f t="shared" si="4"/>
        <v>BERLINGJ</v>
      </c>
      <c r="P228" s="208"/>
      <c r="S228" s="140" t="s">
        <v>565</v>
      </c>
      <c r="T228" s="140" t="s">
        <v>397</v>
      </c>
      <c r="U228" s="140">
        <v>525</v>
      </c>
      <c r="V228" s="140">
        <v>662</v>
      </c>
      <c r="W228" s="140">
        <v>5079</v>
      </c>
      <c r="X228" s="140">
        <v>23985</v>
      </c>
      <c r="Y228" s="140">
        <v>27945</v>
      </c>
      <c r="Z228" s="140">
        <v>17877</v>
      </c>
      <c r="AA228" s="140">
        <v>8938</v>
      </c>
      <c r="AB228" s="140">
        <v>10181</v>
      </c>
      <c r="AC228" s="140">
        <v>10273</v>
      </c>
      <c r="AD228" s="140">
        <v>5213</v>
      </c>
      <c r="AE228" s="140">
        <v>1277</v>
      </c>
      <c r="AF228" s="150">
        <v>876</v>
      </c>
      <c r="AG228" s="210" t="str">
        <f t="shared" si="5"/>
        <v>AMSTEDAMGC</v>
      </c>
      <c r="JG228" s="192"/>
      <c r="JH228" s="192"/>
      <c r="JI228" s="192"/>
      <c r="JJ228" s="192"/>
      <c r="JK228" s="192"/>
      <c r="JL228" s="192"/>
      <c r="JM228" s="192"/>
    </row>
    <row r="229" spans="1:273" x14ac:dyDescent="0.25">
      <c r="A229" s="140" t="s">
        <v>566</v>
      </c>
      <c r="B229" s="69" t="s">
        <v>382</v>
      </c>
      <c r="C229" s="69">
        <v>30</v>
      </c>
      <c r="D229" s="69">
        <v>10</v>
      </c>
      <c r="E229" s="69">
        <v>10</v>
      </c>
      <c r="F229" s="69">
        <v>50</v>
      </c>
      <c r="G229" s="69">
        <v>80</v>
      </c>
      <c r="H229" s="82">
        <v>101</v>
      </c>
      <c r="I229" s="82">
        <v>27</v>
      </c>
      <c r="J229" s="82">
        <v>9</v>
      </c>
      <c r="K229" s="82">
        <v>27</v>
      </c>
      <c r="L229" s="82">
        <v>9</v>
      </c>
      <c r="M229" s="82">
        <v>9</v>
      </c>
      <c r="N229" s="82">
        <v>36</v>
      </c>
      <c r="O229" s="210" t="str">
        <f t="shared" si="4"/>
        <v>BERLINEF</v>
      </c>
      <c r="P229" s="208"/>
      <c r="S229" s="140" t="s">
        <v>565</v>
      </c>
      <c r="T229" s="140" t="s">
        <v>422</v>
      </c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>
        <v>1</v>
      </c>
      <c r="AE229" s="140"/>
      <c r="AF229" s="150"/>
      <c r="AG229" s="210" t="str">
        <f t="shared" si="5"/>
        <v>AMSTEDAMII</v>
      </c>
      <c r="JG229" s="192"/>
      <c r="JH229" s="192"/>
      <c r="JI229" s="192"/>
      <c r="JJ229" s="192"/>
      <c r="JK229" s="192"/>
      <c r="JL229" s="192"/>
      <c r="JM229" s="192"/>
    </row>
    <row r="230" spans="1:273" x14ac:dyDescent="0.25">
      <c r="A230" s="140" t="s">
        <v>566</v>
      </c>
      <c r="B230" s="69" t="s">
        <v>2</v>
      </c>
      <c r="C230" s="69">
        <v>5289</v>
      </c>
      <c r="D230" s="69">
        <v>4939</v>
      </c>
      <c r="E230" s="69">
        <v>7546</v>
      </c>
      <c r="F230" s="69">
        <v>14876</v>
      </c>
      <c r="G230" s="69">
        <v>26780</v>
      </c>
      <c r="H230" s="82">
        <v>20735</v>
      </c>
      <c r="I230" s="82">
        <v>29329</v>
      </c>
      <c r="J230" s="82">
        <v>15591</v>
      </c>
      <c r="K230" s="82">
        <v>13168</v>
      </c>
      <c r="L230" s="82">
        <v>12336</v>
      </c>
      <c r="M230" s="82">
        <v>5134</v>
      </c>
      <c r="N230" s="82">
        <v>4291</v>
      </c>
      <c r="O230" s="210" t="str">
        <f t="shared" si="4"/>
        <v>BERLINHG</v>
      </c>
      <c r="P230" s="208"/>
      <c r="S230" s="140" t="s">
        <v>565</v>
      </c>
      <c r="T230" s="140" t="s">
        <v>413</v>
      </c>
      <c r="U230" s="140"/>
      <c r="V230" s="140"/>
      <c r="W230" s="140">
        <v>1</v>
      </c>
      <c r="X230" s="140">
        <v>5</v>
      </c>
      <c r="Y230" s="140">
        <v>10</v>
      </c>
      <c r="Z230" s="140">
        <v>5</v>
      </c>
      <c r="AA230" s="140"/>
      <c r="AB230" s="140"/>
      <c r="AC230" s="140">
        <v>1</v>
      </c>
      <c r="AD230" s="140">
        <v>1</v>
      </c>
      <c r="AE230" s="140"/>
      <c r="AF230" s="150"/>
      <c r="AG230" s="210" t="str">
        <f t="shared" si="5"/>
        <v>AMSTEDAMHJ</v>
      </c>
      <c r="JG230" s="192"/>
      <c r="JH230" s="192"/>
      <c r="JI230" s="192"/>
      <c r="JJ230" s="192"/>
      <c r="JK230" s="192"/>
      <c r="JL230" s="192"/>
      <c r="JM230" s="192"/>
    </row>
    <row r="231" spans="1:273" x14ac:dyDescent="0.25">
      <c r="A231" s="140" t="s">
        <v>566</v>
      </c>
      <c r="B231" s="69" t="s">
        <v>400</v>
      </c>
      <c r="C231" s="69">
        <v>801</v>
      </c>
      <c r="D231" s="69">
        <v>1161</v>
      </c>
      <c r="E231" s="69">
        <v>3294</v>
      </c>
      <c r="F231" s="69">
        <v>16516</v>
      </c>
      <c r="G231" s="69">
        <v>27888</v>
      </c>
      <c r="H231" s="82">
        <v>17044</v>
      </c>
      <c r="I231" s="82">
        <v>34934</v>
      </c>
      <c r="J231" s="82">
        <v>23815</v>
      </c>
      <c r="K231" s="82">
        <v>15403</v>
      </c>
      <c r="L231" s="82">
        <v>9218</v>
      </c>
      <c r="M231" s="82">
        <v>1718</v>
      </c>
      <c r="N231" s="82">
        <v>823</v>
      </c>
      <c r="O231" s="210" t="str">
        <f t="shared" si="4"/>
        <v>BERLINGF</v>
      </c>
      <c r="P231" s="208"/>
      <c r="S231" s="140" t="s">
        <v>565</v>
      </c>
      <c r="T231" s="140" t="s">
        <v>401</v>
      </c>
      <c r="U231" s="140">
        <v>132</v>
      </c>
      <c r="V231" s="140">
        <v>97</v>
      </c>
      <c r="W231" s="140">
        <v>911</v>
      </c>
      <c r="X231" s="140">
        <v>2880</v>
      </c>
      <c r="Y231" s="140">
        <v>1788</v>
      </c>
      <c r="Z231" s="140">
        <v>223</v>
      </c>
      <c r="AA231" s="140">
        <v>215</v>
      </c>
      <c r="AB231" s="140">
        <v>160</v>
      </c>
      <c r="AC231" s="140">
        <v>82</v>
      </c>
      <c r="AD231" s="140">
        <v>119</v>
      </c>
      <c r="AE231" s="140">
        <v>38</v>
      </c>
      <c r="AF231" s="150">
        <v>20</v>
      </c>
      <c r="AG231" s="210" t="str">
        <f t="shared" si="5"/>
        <v>AMSTEDAMGG</v>
      </c>
      <c r="JG231" s="192"/>
      <c r="JH231" s="192"/>
      <c r="JI231" s="192"/>
      <c r="JJ231" s="192"/>
      <c r="JK231" s="192"/>
      <c r="JL231" s="192"/>
      <c r="JM231" s="192"/>
    </row>
    <row r="232" spans="1:273" x14ac:dyDescent="0.25">
      <c r="A232" s="140" t="s">
        <v>566</v>
      </c>
      <c r="B232" s="69" t="s">
        <v>397</v>
      </c>
      <c r="C232" s="69">
        <v>7138</v>
      </c>
      <c r="D232" s="69">
        <v>7375</v>
      </c>
      <c r="E232" s="69">
        <v>16686</v>
      </c>
      <c r="F232" s="69">
        <v>137792</v>
      </c>
      <c r="G232" s="69">
        <v>395315</v>
      </c>
      <c r="H232" s="82">
        <v>103230</v>
      </c>
      <c r="I232" s="82">
        <v>166618</v>
      </c>
      <c r="J232" s="82">
        <v>70336</v>
      </c>
      <c r="K232" s="82">
        <v>126016</v>
      </c>
      <c r="L232" s="82">
        <v>36900</v>
      </c>
      <c r="M232" s="82">
        <v>6719</v>
      </c>
      <c r="N232" s="82">
        <v>3302</v>
      </c>
      <c r="O232" s="210" t="str">
        <f t="shared" si="4"/>
        <v>BERLINGC</v>
      </c>
      <c r="P232" s="208"/>
      <c r="S232" s="140" t="s">
        <v>565</v>
      </c>
      <c r="T232" s="140" t="s">
        <v>81</v>
      </c>
      <c r="U232" s="140"/>
      <c r="V232" s="140">
        <v>4</v>
      </c>
      <c r="W232" s="140"/>
      <c r="X232" s="140">
        <v>9</v>
      </c>
      <c r="Y232" s="140">
        <v>7</v>
      </c>
      <c r="Z232" s="140">
        <v>6</v>
      </c>
      <c r="AA232" s="140">
        <v>5</v>
      </c>
      <c r="AB232" s="140">
        <v>1</v>
      </c>
      <c r="AC232" s="140"/>
      <c r="AD232" s="140">
        <v>2</v>
      </c>
      <c r="AE232" s="140"/>
      <c r="AF232" s="150"/>
      <c r="AG232" s="210" t="str">
        <f t="shared" si="5"/>
        <v>AMSTEDAMAA</v>
      </c>
      <c r="JG232" s="192"/>
      <c r="JH232" s="192"/>
      <c r="JI232" s="192"/>
      <c r="JJ232" s="192"/>
      <c r="JK232" s="192"/>
      <c r="JL232" s="192"/>
      <c r="JM232" s="192"/>
    </row>
    <row r="233" spans="1:273" x14ac:dyDescent="0.25">
      <c r="A233" s="140" t="s">
        <v>566</v>
      </c>
      <c r="B233" s="69" t="s">
        <v>405</v>
      </c>
      <c r="C233" s="69">
        <v>46</v>
      </c>
      <c r="D233" s="69">
        <v>10</v>
      </c>
      <c r="E233" s="69">
        <v>50</v>
      </c>
      <c r="F233" s="69">
        <v>116</v>
      </c>
      <c r="G233" s="69">
        <v>295</v>
      </c>
      <c r="H233" s="82">
        <v>144</v>
      </c>
      <c r="I233" s="82">
        <v>109</v>
      </c>
      <c r="J233" s="82">
        <v>136</v>
      </c>
      <c r="K233" s="82">
        <v>20</v>
      </c>
      <c r="L233" s="82">
        <v>7</v>
      </c>
      <c r="M233" s="82"/>
      <c r="N233" s="82"/>
      <c r="O233" s="210" t="str">
        <f t="shared" si="4"/>
        <v>BERLINHA</v>
      </c>
      <c r="P233" s="208"/>
      <c r="S233" s="140" t="s">
        <v>565</v>
      </c>
      <c r="T233" s="140" t="s">
        <v>416</v>
      </c>
      <c r="U233" s="140"/>
      <c r="V233" s="140"/>
      <c r="W233" s="140"/>
      <c r="X233" s="140">
        <v>3</v>
      </c>
      <c r="Y233" s="140">
        <v>2</v>
      </c>
      <c r="Z233" s="140">
        <v>1</v>
      </c>
      <c r="AA233" s="140"/>
      <c r="AB233" s="140"/>
      <c r="AC233" s="140"/>
      <c r="AD233" s="140">
        <v>2</v>
      </c>
      <c r="AE233" s="140"/>
      <c r="AF233" s="150">
        <v>1</v>
      </c>
      <c r="AG233" s="210" t="str">
        <f t="shared" si="5"/>
        <v>AMSTEDAMID</v>
      </c>
      <c r="JG233" s="192"/>
      <c r="JH233" s="192"/>
      <c r="JI233" s="192"/>
      <c r="JJ233" s="192"/>
      <c r="JK233" s="192"/>
      <c r="JL233" s="192"/>
      <c r="JM233" s="192"/>
    </row>
    <row r="234" spans="1:273" x14ac:dyDescent="0.25">
      <c r="A234" s="140" t="s">
        <v>566</v>
      </c>
      <c r="B234" s="69" t="s">
        <v>81</v>
      </c>
      <c r="C234" s="69">
        <v>2077</v>
      </c>
      <c r="D234" s="69">
        <v>2146</v>
      </c>
      <c r="E234" s="69">
        <v>5066</v>
      </c>
      <c r="F234" s="69">
        <v>12300</v>
      </c>
      <c r="G234" s="69">
        <v>21581</v>
      </c>
      <c r="H234" s="82">
        <v>12448</v>
      </c>
      <c r="I234" s="82">
        <v>9072</v>
      </c>
      <c r="J234" s="82">
        <v>9562</v>
      </c>
      <c r="K234" s="82">
        <v>9217</v>
      </c>
      <c r="L234" s="82">
        <v>5350</v>
      </c>
      <c r="M234" s="82">
        <v>2493</v>
      </c>
      <c r="N234" s="82">
        <v>1664</v>
      </c>
      <c r="O234" s="210" t="str">
        <f t="shared" si="4"/>
        <v>BERLINAA</v>
      </c>
      <c r="P234" s="208"/>
      <c r="S234" s="140" t="s">
        <v>565</v>
      </c>
      <c r="T234" s="140" t="s">
        <v>395</v>
      </c>
      <c r="U234" s="140">
        <v>490</v>
      </c>
      <c r="V234" s="140">
        <v>675</v>
      </c>
      <c r="W234" s="140">
        <v>3916</v>
      </c>
      <c r="X234" s="140">
        <v>23730</v>
      </c>
      <c r="Y234" s="140">
        <v>37138</v>
      </c>
      <c r="Z234" s="140">
        <v>24841</v>
      </c>
      <c r="AA234" s="140">
        <v>14348</v>
      </c>
      <c r="AB234" s="140">
        <v>9087</v>
      </c>
      <c r="AC234" s="140">
        <v>9903</v>
      </c>
      <c r="AD234" s="140">
        <v>6374</v>
      </c>
      <c r="AE234" s="140">
        <v>1574</v>
      </c>
      <c r="AF234" s="150">
        <v>1043</v>
      </c>
      <c r="AG234" s="210" t="str">
        <f t="shared" si="5"/>
        <v>AMSTEDAMGA</v>
      </c>
      <c r="JG234" s="192"/>
      <c r="JH234" s="192"/>
      <c r="JI234" s="192"/>
      <c r="JJ234" s="192"/>
      <c r="JK234" s="192"/>
      <c r="JL234" s="192"/>
      <c r="JM234" s="192"/>
    </row>
    <row r="235" spans="1:273" x14ac:dyDescent="0.25">
      <c r="A235" s="140" t="s">
        <v>566</v>
      </c>
      <c r="B235" s="69" t="s">
        <v>350</v>
      </c>
      <c r="C235" s="69"/>
      <c r="D235" s="69"/>
      <c r="E235" s="69"/>
      <c r="F235" s="69">
        <v>368</v>
      </c>
      <c r="G235" s="69">
        <v>2643</v>
      </c>
      <c r="H235" s="82">
        <v>70</v>
      </c>
      <c r="I235" s="82">
        <v>210</v>
      </c>
      <c r="J235" s="82">
        <v>80</v>
      </c>
      <c r="K235" s="82">
        <v>269</v>
      </c>
      <c r="L235" s="82">
        <v>30</v>
      </c>
      <c r="M235" s="82"/>
      <c r="N235" s="82"/>
      <c r="O235" s="210" t="str">
        <f t="shared" si="4"/>
        <v>BERLINBD</v>
      </c>
      <c r="P235" s="208"/>
      <c r="S235" s="140" t="s">
        <v>565</v>
      </c>
      <c r="T235" s="140" t="s">
        <v>399</v>
      </c>
      <c r="U235" s="140"/>
      <c r="V235" s="140">
        <v>128</v>
      </c>
      <c r="W235" s="140">
        <v>1119</v>
      </c>
      <c r="X235" s="140">
        <v>1014</v>
      </c>
      <c r="Y235" s="140">
        <v>221</v>
      </c>
      <c r="Z235" s="140">
        <v>212</v>
      </c>
      <c r="AA235" s="140">
        <v>210</v>
      </c>
      <c r="AB235" s="140">
        <v>177</v>
      </c>
      <c r="AC235" s="140">
        <v>187</v>
      </c>
      <c r="AD235" s="140">
        <v>156</v>
      </c>
      <c r="AE235" s="140">
        <v>69</v>
      </c>
      <c r="AF235" s="150">
        <v>18</v>
      </c>
      <c r="AG235" s="210" t="str">
        <f t="shared" si="5"/>
        <v>AMSTEDAMGE</v>
      </c>
      <c r="JG235" s="192"/>
      <c r="JH235" s="192"/>
      <c r="JI235" s="192"/>
      <c r="JJ235" s="192"/>
      <c r="JK235" s="192"/>
      <c r="JL235" s="192"/>
      <c r="JM235" s="192"/>
    </row>
    <row r="236" spans="1:273" x14ac:dyDescent="0.25">
      <c r="A236" s="140" t="s">
        <v>566</v>
      </c>
      <c r="B236" s="69" t="s">
        <v>341</v>
      </c>
      <c r="C236" s="69">
        <v>783</v>
      </c>
      <c r="D236" s="69">
        <v>726</v>
      </c>
      <c r="E236" s="69">
        <v>4545</v>
      </c>
      <c r="F236" s="69">
        <v>16643</v>
      </c>
      <c r="G236" s="69">
        <v>25066</v>
      </c>
      <c r="H236" s="82">
        <v>12522</v>
      </c>
      <c r="I236" s="82">
        <v>14033</v>
      </c>
      <c r="J236" s="82">
        <v>29917</v>
      </c>
      <c r="K236" s="82">
        <v>12970</v>
      </c>
      <c r="L236" s="82">
        <v>5956</v>
      </c>
      <c r="M236" s="82">
        <v>1239</v>
      </c>
      <c r="N236" s="82">
        <v>467</v>
      </c>
      <c r="O236" s="210" t="str">
        <f t="shared" si="4"/>
        <v>BERLINAC</v>
      </c>
      <c r="P236" s="208"/>
      <c r="S236" s="140" t="s">
        <v>565</v>
      </c>
      <c r="T236" s="140" t="s">
        <v>341</v>
      </c>
      <c r="U236" s="140"/>
      <c r="V236" s="140">
        <v>1</v>
      </c>
      <c r="W236" s="140">
        <v>4</v>
      </c>
      <c r="X236" s="140">
        <v>8</v>
      </c>
      <c r="Y236" s="140">
        <v>9</v>
      </c>
      <c r="Z236" s="140">
        <v>5</v>
      </c>
      <c r="AA236" s="140">
        <v>1</v>
      </c>
      <c r="AB236" s="140">
        <v>1</v>
      </c>
      <c r="AC236" s="140">
        <v>5</v>
      </c>
      <c r="AD236" s="140"/>
      <c r="AE236" s="140"/>
      <c r="AF236" s="150">
        <v>3</v>
      </c>
      <c r="AG236" s="210" t="str">
        <f t="shared" si="5"/>
        <v>AMSTEDAMAC</v>
      </c>
      <c r="JG236" s="192"/>
      <c r="JH236" s="192"/>
      <c r="JI236" s="192"/>
      <c r="JJ236" s="192"/>
      <c r="JK236" s="192"/>
      <c r="JL236" s="192"/>
      <c r="JM236" s="192"/>
    </row>
    <row r="237" spans="1:273" x14ac:dyDescent="0.25">
      <c r="A237" s="140" t="s">
        <v>566</v>
      </c>
      <c r="B237" s="69" t="s">
        <v>342</v>
      </c>
      <c r="C237" s="69">
        <v>28</v>
      </c>
      <c r="D237" s="69">
        <v>6358</v>
      </c>
      <c r="E237" s="69">
        <v>14111</v>
      </c>
      <c r="F237" s="69">
        <v>37887</v>
      </c>
      <c r="G237" s="69">
        <v>69616</v>
      </c>
      <c r="H237" s="82">
        <v>56659</v>
      </c>
      <c r="I237" s="82">
        <v>48375</v>
      </c>
      <c r="J237" s="82">
        <v>8749</v>
      </c>
      <c r="K237" s="82">
        <v>416</v>
      </c>
      <c r="L237" s="82">
        <v>263</v>
      </c>
      <c r="M237" s="82">
        <v>94</v>
      </c>
      <c r="N237" s="82">
        <v>59</v>
      </c>
      <c r="O237" s="210" t="str">
        <f t="shared" si="4"/>
        <v>BERLINAE</v>
      </c>
      <c r="P237" s="208"/>
      <c r="S237" s="140" t="s">
        <v>565</v>
      </c>
      <c r="T237" s="140" t="s">
        <v>342</v>
      </c>
      <c r="U237" s="140">
        <v>966</v>
      </c>
      <c r="V237" s="140">
        <v>4371</v>
      </c>
      <c r="W237" s="140">
        <v>11899</v>
      </c>
      <c r="X237" s="140">
        <v>19129</v>
      </c>
      <c r="Y237" s="140">
        <v>137</v>
      </c>
      <c r="Z237" s="140">
        <v>32</v>
      </c>
      <c r="AA237" s="140">
        <v>6</v>
      </c>
      <c r="AB237" s="140">
        <v>11</v>
      </c>
      <c r="AC237" s="140">
        <v>4</v>
      </c>
      <c r="AD237" s="140"/>
      <c r="AE237" s="140"/>
      <c r="AF237" s="150"/>
      <c r="AG237" s="210" t="str">
        <f t="shared" si="5"/>
        <v>AMSTEDAMAE</v>
      </c>
      <c r="JG237" s="192"/>
      <c r="JH237" s="192"/>
      <c r="JI237" s="192"/>
      <c r="JJ237" s="192"/>
      <c r="JK237" s="192"/>
      <c r="JL237" s="192"/>
      <c r="JM237" s="192"/>
    </row>
    <row r="238" spans="1:273" x14ac:dyDescent="0.25">
      <c r="A238" s="140" t="s">
        <v>566</v>
      </c>
      <c r="B238" s="69" t="s">
        <v>408</v>
      </c>
      <c r="C238" s="69"/>
      <c r="D238" s="69"/>
      <c r="E238" s="69"/>
      <c r="F238" s="69"/>
      <c r="G238" s="69">
        <v>9</v>
      </c>
      <c r="H238" s="82"/>
      <c r="I238" s="82"/>
      <c r="J238" s="82"/>
      <c r="K238" s="82"/>
      <c r="L238" s="82"/>
      <c r="M238" s="82"/>
      <c r="N238" s="82"/>
      <c r="O238" s="210" t="str">
        <f t="shared" si="4"/>
        <v>BERLINHD</v>
      </c>
      <c r="P238" s="208"/>
      <c r="S238" s="140" t="s">
        <v>565</v>
      </c>
      <c r="T238" s="140" t="s">
        <v>368</v>
      </c>
      <c r="U238" s="140"/>
      <c r="V238" s="140"/>
      <c r="W238" s="140">
        <v>1</v>
      </c>
      <c r="X238" s="140"/>
      <c r="Y238" s="140"/>
      <c r="Z238" s="140"/>
      <c r="AA238" s="140"/>
      <c r="AB238" s="140"/>
      <c r="AC238" s="140"/>
      <c r="AD238" s="140">
        <v>1</v>
      </c>
      <c r="AE238" s="140"/>
      <c r="AF238" s="150"/>
      <c r="AG238" s="210" t="str">
        <f t="shared" si="5"/>
        <v>AMSTEDAMDB</v>
      </c>
      <c r="JG238" s="192"/>
      <c r="JH238" s="192"/>
      <c r="JI238" s="192"/>
      <c r="JJ238" s="192"/>
      <c r="JK238" s="192"/>
      <c r="JL238" s="192"/>
      <c r="JM238" s="192"/>
    </row>
    <row r="239" spans="1:273" x14ac:dyDescent="0.25">
      <c r="A239" s="242" t="s">
        <v>566</v>
      </c>
      <c r="B239" s="87" t="s">
        <v>687</v>
      </c>
      <c r="C239" s="87">
        <v>63718</v>
      </c>
      <c r="D239" s="87">
        <v>76042</v>
      </c>
      <c r="E239" s="87">
        <v>162441</v>
      </c>
      <c r="F239" s="87">
        <v>959940</v>
      </c>
      <c r="G239" s="87">
        <v>1989395</v>
      </c>
      <c r="H239" s="87">
        <v>712040</v>
      </c>
      <c r="I239" s="87">
        <v>875301</v>
      </c>
      <c r="J239" s="87">
        <v>401670</v>
      </c>
      <c r="K239" s="87">
        <v>594337</v>
      </c>
      <c r="L239" s="87">
        <v>233746</v>
      </c>
      <c r="M239" s="87">
        <v>75759</v>
      </c>
      <c r="N239" s="87">
        <v>57030</v>
      </c>
      <c r="O239" s="243" t="str">
        <f t="shared" si="4"/>
        <v>BERLINTOTAL BERLIN</v>
      </c>
      <c r="P239" s="208"/>
      <c r="S239" s="242" t="s">
        <v>565</v>
      </c>
      <c r="T239" s="242" t="s">
        <v>689</v>
      </c>
      <c r="U239" s="242">
        <v>3284</v>
      </c>
      <c r="V239" s="242">
        <v>7451</v>
      </c>
      <c r="W239" s="242">
        <v>28500</v>
      </c>
      <c r="X239" s="242">
        <v>105207</v>
      </c>
      <c r="Y239" s="242">
        <v>119000</v>
      </c>
      <c r="Z239" s="242">
        <v>76270</v>
      </c>
      <c r="AA239" s="242">
        <v>41533</v>
      </c>
      <c r="AB239" s="242">
        <v>32702</v>
      </c>
      <c r="AC239" s="242">
        <v>33049</v>
      </c>
      <c r="AD239" s="242">
        <v>19935</v>
      </c>
      <c r="AE239" s="242">
        <v>4334</v>
      </c>
      <c r="AF239" s="245">
        <v>2589</v>
      </c>
      <c r="AG239" s="243" t="str">
        <f t="shared" si="5"/>
        <v>AMSTEDAMTOTAL AMSTEDAM</v>
      </c>
      <c r="JG239" s="193"/>
      <c r="JH239" s="193"/>
      <c r="JI239" s="193"/>
      <c r="JJ239" s="193"/>
      <c r="JK239" s="193"/>
      <c r="JL239" s="193"/>
      <c r="JM239" s="193"/>
    </row>
    <row r="240" spans="1:273" x14ac:dyDescent="0.25">
      <c r="A240" s="140" t="s">
        <v>567</v>
      </c>
      <c r="B240" s="69" t="s">
        <v>396</v>
      </c>
      <c r="C240" s="69">
        <v>2563</v>
      </c>
      <c r="D240" s="69">
        <v>3656</v>
      </c>
      <c r="E240" s="69">
        <v>17861</v>
      </c>
      <c r="F240" s="69">
        <v>145297</v>
      </c>
      <c r="G240" s="69">
        <v>278181</v>
      </c>
      <c r="H240" s="82">
        <v>177096</v>
      </c>
      <c r="I240" s="82">
        <v>39583</v>
      </c>
      <c r="J240" s="82">
        <v>20126</v>
      </c>
      <c r="K240" s="82">
        <v>10774</v>
      </c>
      <c r="L240" s="82">
        <v>6151</v>
      </c>
      <c r="M240" s="82">
        <v>1925</v>
      </c>
      <c r="N240" s="82">
        <v>1064</v>
      </c>
      <c r="O240" s="210" t="str">
        <f t="shared" si="4"/>
        <v>LONDONGB</v>
      </c>
      <c r="P240" s="208"/>
      <c r="S240" s="140" t="s">
        <v>567</v>
      </c>
      <c r="T240" s="140" t="s">
        <v>396</v>
      </c>
      <c r="U240" s="140">
        <v>252</v>
      </c>
      <c r="V240" s="140">
        <v>369</v>
      </c>
      <c r="W240" s="140">
        <v>1747</v>
      </c>
      <c r="X240" s="140">
        <v>13459</v>
      </c>
      <c r="Y240" s="140">
        <v>26162</v>
      </c>
      <c r="Z240" s="140">
        <v>16201</v>
      </c>
      <c r="AA240" s="140">
        <v>3659</v>
      </c>
      <c r="AB240" s="140">
        <v>1878</v>
      </c>
      <c r="AC240" s="140">
        <v>1013</v>
      </c>
      <c r="AD240" s="140">
        <v>578</v>
      </c>
      <c r="AE240" s="140">
        <v>192</v>
      </c>
      <c r="AF240" s="150">
        <v>116</v>
      </c>
      <c r="AG240" s="210" t="str">
        <f t="shared" si="5"/>
        <v>LONDONGB</v>
      </c>
      <c r="JG240" s="192"/>
      <c r="JH240" s="192"/>
      <c r="JI240" s="192"/>
      <c r="JJ240" s="192"/>
      <c r="JK240" s="192"/>
      <c r="JL240" s="192"/>
      <c r="JM240" s="192"/>
    </row>
    <row r="241" spans="1:273" x14ac:dyDescent="0.25">
      <c r="A241" s="140" t="s">
        <v>567</v>
      </c>
      <c r="B241" s="69" t="s">
        <v>360</v>
      </c>
      <c r="C241" s="69">
        <v>112</v>
      </c>
      <c r="D241" s="69">
        <v>214</v>
      </c>
      <c r="E241" s="69">
        <v>2231</v>
      </c>
      <c r="F241" s="69">
        <v>7446</v>
      </c>
      <c r="G241" s="69">
        <v>9242</v>
      </c>
      <c r="H241" s="82">
        <v>4942</v>
      </c>
      <c r="I241" s="82">
        <v>881</v>
      </c>
      <c r="J241" s="82">
        <v>568</v>
      </c>
      <c r="K241" s="82">
        <v>334</v>
      </c>
      <c r="L241" s="82">
        <v>48</v>
      </c>
      <c r="M241" s="82">
        <v>60</v>
      </c>
      <c r="N241" s="82">
        <v>24</v>
      </c>
      <c r="O241" s="210" t="str">
        <f t="shared" si="4"/>
        <v>LONDONCD</v>
      </c>
      <c r="P241" s="208"/>
      <c r="S241" s="140" t="s">
        <v>567</v>
      </c>
      <c r="T241" s="140" t="s">
        <v>360</v>
      </c>
      <c r="U241" s="140">
        <v>11</v>
      </c>
      <c r="V241" s="140">
        <v>19</v>
      </c>
      <c r="W241" s="140">
        <v>248</v>
      </c>
      <c r="X241" s="140">
        <v>709</v>
      </c>
      <c r="Y241" s="140">
        <v>847</v>
      </c>
      <c r="Z241" s="140">
        <v>452</v>
      </c>
      <c r="AA241" s="140">
        <v>80</v>
      </c>
      <c r="AB241" s="140">
        <v>57</v>
      </c>
      <c r="AC241" s="140">
        <v>35</v>
      </c>
      <c r="AD241" s="140">
        <v>6</v>
      </c>
      <c r="AE241" s="140">
        <v>5</v>
      </c>
      <c r="AF241" s="150">
        <v>3</v>
      </c>
      <c r="AG241" s="210" t="str">
        <f t="shared" si="5"/>
        <v>LONDONCD</v>
      </c>
      <c r="JG241" s="192"/>
      <c r="JH241" s="192"/>
      <c r="JI241" s="192"/>
      <c r="JJ241" s="192"/>
      <c r="JK241" s="192"/>
      <c r="JL241" s="192"/>
      <c r="JM241" s="192"/>
    </row>
    <row r="242" spans="1:273" x14ac:dyDescent="0.25">
      <c r="A242" s="140" t="s">
        <v>567</v>
      </c>
      <c r="B242" s="69" t="s">
        <v>398</v>
      </c>
      <c r="C242" s="69">
        <v>551</v>
      </c>
      <c r="D242" s="69">
        <v>2773</v>
      </c>
      <c r="E242" s="69">
        <v>14935</v>
      </c>
      <c r="F242" s="69">
        <v>93568</v>
      </c>
      <c r="G242" s="69">
        <v>130314</v>
      </c>
      <c r="H242" s="82">
        <v>69575</v>
      </c>
      <c r="I242" s="82">
        <v>30487</v>
      </c>
      <c r="J242" s="82">
        <v>6615</v>
      </c>
      <c r="K242" s="82">
        <v>38</v>
      </c>
      <c r="L242" s="82">
        <v>21</v>
      </c>
      <c r="M242" s="82">
        <v>4</v>
      </c>
      <c r="N242" s="82">
        <v>4</v>
      </c>
      <c r="O242" s="210" t="str">
        <f t="shared" si="4"/>
        <v>LONDONGD</v>
      </c>
      <c r="P242" s="208"/>
      <c r="S242" s="140" t="s">
        <v>567</v>
      </c>
      <c r="T242" s="140" t="s">
        <v>398</v>
      </c>
      <c r="U242" s="140">
        <v>138</v>
      </c>
      <c r="V242" s="140">
        <v>695</v>
      </c>
      <c r="W242" s="140">
        <v>3743</v>
      </c>
      <c r="X242" s="140">
        <v>26887</v>
      </c>
      <c r="Y242" s="140">
        <v>32660</v>
      </c>
      <c r="Z242" s="140">
        <v>17437</v>
      </c>
      <c r="AA242" s="140">
        <v>7641</v>
      </c>
      <c r="AB242" s="140">
        <v>1658</v>
      </c>
      <c r="AC242" s="140">
        <v>9</v>
      </c>
      <c r="AD242" s="140">
        <v>5</v>
      </c>
      <c r="AE242" s="140">
        <v>1</v>
      </c>
      <c r="AF242" s="150">
        <v>1</v>
      </c>
      <c r="AG242" s="210" t="str">
        <f t="shared" si="5"/>
        <v>LONDONGD</v>
      </c>
      <c r="JG242" s="192"/>
      <c r="JH242" s="192"/>
      <c r="JI242" s="192"/>
      <c r="JJ242" s="192"/>
      <c r="JK242" s="192"/>
      <c r="JL242" s="192"/>
      <c r="JM242" s="192"/>
    </row>
    <row r="243" spans="1:273" x14ac:dyDescent="0.25">
      <c r="A243" s="140" t="s">
        <v>567</v>
      </c>
      <c r="B243" s="69" t="s">
        <v>345</v>
      </c>
      <c r="C243" s="69">
        <v>360</v>
      </c>
      <c r="D243" s="69">
        <v>257</v>
      </c>
      <c r="E243" s="69">
        <v>1920</v>
      </c>
      <c r="F243" s="69">
        <v>15110</v>
      </c>
      <c r="G243" s="69">
        <v>30907</v>
      </c>
      <c r="H243" s="82">
        <v>17289</v>
      </c>
      <c r="I243" s="82">
        <v>4372</v>
      </c>
      <c r="J243" s="82">
        <v>1820</v>
      </c>
      <c r="K243" s="82">
        <v>1281</v>
      </c>
      <c r="L243" s="82">
        <v>668</v>
      </c>
      <c r="M243" s="82">
        <v>146</v>
      </c>
      <c r="N243" s="82">
        <v>115</v>
      </c>
      <c r="O243" s="210" t="str">
        <f t="shared" si="4"/>
        <v>LONDONAH</v>
      </c>
      <c r="P243" s="208"/>
      <c r="S243" s="140" t="s">
        <v>567</v>
      </c>
      <c r="T243" s="140" t="s">
        <v>345</v>
      </c>
      <c r="U243" s="140">
        <v>37</v>
      </c>
      <c r="V243" s="140">
        <v>25</v>
      </c>
      <c r="W243" s="140">
        <v>179</v>
      </c>
      <c r="X243" s="140">
        <v>1323</v>
      </c>
      <c r="Y243" s="140">
        <v>2618</v>
      </c>
      <c r="Z243" s="140">
        <v>1415</v>
      </c>
      <c r="AA243" s="140">
        <v>368</v>
      </c>
      <c r="AB243" s="140">
        <v>158</v>
      </c>
      <c r="AC243" s="140">
        <v>110</v>
      </c>
      <c r="AD243" s="140">
        <v>63</v>
      </c>
      <c r="AE243" s="140">
        <v>17</v>
      </c>
      <c r="AF243" s="150">
        <v>11</v>
      </c>
      <c r="AG243" s="210" t="str">
        <f t="shared" si="5"/>
        <v>LONDONAH</v>
      </c>
      <c r="JG243" s="192"/>
      <c r="JH243" s="192"/>
      <c r="JI243" s="192"/>
      <c r="JJ243" s="192"/>
      <c r="JK243" s="192"/>
      <c r="JL243" s="192"/>
      <c r="JM243" s="192"/>
    </row>
    <row r="244" spans="1:273" x14ac:dyDescent="0.25">
      <c r="A244" s="140" t="s">
        <v>567</v>
      </c>
      <c r="B244" s="69" t="s">
        <v>339</v>
      </c>
      <c r="C244" s="69"/>
      <c r="D244" s="69"/>
      <c r="E244" s="69">
        <v>437</v>
      </c>
      <c r="F244" s="69">
        <v>7684</v>
      </c>
      <c r="G244" s="69">
        <v>13961</v>
      </c>
      <c r="H244" s="82">
        <v>11203</v>
      </c>
      <c r="I244" s="82">
        <v>1931</v>
      </c>
      <c r="J244" s="82">
        <v>1061</v>
      </c>
      <c r="K244" s="82">
        <v>469</v>
      </c>
      <c r="L244" s="82">
        <v>208</v>
      </c>
      <c r="M244" s="82">
        <v>112</v>
      </c>
      <c r="N244" s="82">
        <v>14</v>
      </c>
      <c r="O244" s="210" t="str">
        <f t="shared" si="4"/>
        <v>LONDONAD</v>
      </c>
      <c r="P244" s="208"/>
      <c r="S244" s="140" t="s">
        <v>567</v>
      </c>
      <c r="T244" s="140" t="s">
        <v>339</v>
      </c>
      <c r="U244" s="140"/>
      <c r="V244" s="140"/>
      <c r="W244" s="140">
        <v>49</v>
      </c>
      <c r="X244" s="140">
        <v>816</v>
      </c>
      <c r="Y244" s="140">
        <v>1473</v>
      </c>
      <c r="Z244" s="140">
        <v>1196</v>
      </c>
      <c r="AA244" s="140">
        <v>204</v>
      </c>
      <c r="AB244" s="140">
        <v>115</v>
      </c>
      <c r="AC244" s="140">
        <v>48</v>
      </c>
      <c r="AD244" s="140">
        <v>24</v>
      </c>
      <c r="AE244" s="140">
        <v>10</v>
      </c>
      <c r="AF244" s="150">
        <v>2</v>
      </c>
      <c r="AG244" s="210" t="str">
        <f t="shared" si="5"/>
        <v>LONDONAD</v>
      </c>
      <c r="JG244" s="192"/>
      <c r="JH244" s="192"/>
      <c r="JI244" s="192"/>
      <c r="JJ244" s="192"/>
      <c r="JK244" s="192"/>
      <c r="JL244" s="192"/>
      <c r="JM244" s="192"/>
    </row>
    <row r="245" spans="1:273" x14ac:dyDescent="0.25">
      <c r="A245" s="140" t="s">
        <v>567</v>
      </c>
      <c r="B245" s="69" t="s">
        <v>340</v>
      </c>
      <c r="C245" s="69">
        <v>3442</v>
      </c>
      <c r="D245" s="69">
        <v>5752</v>
      </c>
      <c r="E245" s="69">
        <v>29441</v>
      </c>
      <c r="F245" s="69">
        <v>247772</v>
      </c>
      <c r="G245" s="69">
        <v>451565</v>
      </c>
      <c r="H245" s="82">
        <v>267733</v>
      </c>
      <c r="I245" s="82">
        <v>59128</v>
      </c>
      <c r="J245" s="82">
        <v>30075</v>
      </c>
      <c r="K245" s="82">
        <v>16753</v>
      </c>
      <c r="L245" s="82">
        <v>7543</v>
      </c>
      <c r="M245" s="82">
        <v>2207</v>
      </c>
      <c r="N245" s="82">
        <v>1161</v>
      </c>
      <c r="O245" s="210" t="str">
        <f t="shared" si="4"/>
        <v>LONDONAB</v>
      </c>
      <c r="P245" s="208"/>
      <c r="S245" s="140" t="s">
        <v>567</v>
      </c>
      <c r="T245" s="140" t="s">
        <v>340</v>
      </c>
      <c r="U245" s="140">
        <v>320</v>
      </c>
      <c r="V245" s="140">
        <v>550</v>
      </c>
      <c r="W245" s="140">
        <v>2604</v>
      </c>
      <c r="X245" s="140">
        <v>22151</v>
      </c>
      <c r="Y245" s="140">
        <v>41995</v>
      </c>
      <c r="Z245" s="140">
        <v>24501</v>
      </c>
      <c r="AA245" s="140">
        <v>5446</v>
      </c>
      <c r="AB245" s="140">
        <v>2794</v>
      </c>
      <c r="AC245" s="140">
        <v>1627</v>
      </c>
      <c r="AD245" s="140">
        <v>773</v>
      </c>
      <c r="AE245" s="140">
        <v>241</v>
      </c>
      <c r="AF245" s="150">
        <v>146</v>
      </c>
      <c r="AG245" s="210" t="str">
        <f t="shared" si="5"/>
        <v>LONDONAB</v>
      </c>
      <c r="JG245" s="192"/>
      <c r="JH245" s="192"/>
      <c r="JI245" s="192"/>
      <c r="JJ245" s="192"/>
      <c r="JK245" s="192"/>
      <c r="JL245" s="192"/>
      <c r="JM245" s="192"/>
    </row>
    <row r="246" spans="1:273" x14ac:dyDescent="0.25">
      <c r="A246" s="140" t="s">
        <v>567</v>
      </c>
      <c r="B246" s="69" t="s">
        <v>417</v>
      </c>
      <c r="C246" s="69"/>
      <c r="D246" s="69"/>
      <c r="E246" s="69"/>
      <c r="F246" s="69"/>
      <c r="G246" s="69"/>
      <c r="H246" s="82"/>
      <c r="I246" s="82"/>
      <c r="J246" s="82"/>
      <c r="K246" s="82"/>
      <c r="L246" s="82"/>
      <c r="M246" s="82">
        <v>10</v>
      </c>
      <c r="N246" s="82"/>
      <c r="O246" s="210" t="str">
        <f t="shared" si="4"/>
        <v>LONDONIB</v>
      </c>
      <c r="P246" s="208"/>
      <c r="S246" s="140" t="s">
        <v>567</v>
      </c>
      <c r="T246" s="140" t="s">
        <v>417</v>
      </c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>
        <v>2</v>
      </c>
      <c r="AF246" s="150"/>
      <c r="AG246" s="210" t="str">
        <f t="shared" si="5"/>
        <v>LONDONIB</v>
      </c>
      <c r="JG246" s="192"/>
      <c r="JH246" s="192"/>
      <c r="JI246" s="192"/>
      <c r="JJ246" s="192"/>
      <c r="JK246" s="192"/>
      <c r="JL246" s="192"/>
      <c r="JM246" s="192"/>
    </row>
    <row r="247" spans="1:273" x14ac:dyDescent="0.25">
      <c r="A247" s="140" t="s">
        <v>567</v>
      </c>
      <c r="B247" s="69" t="s">
        <v>2</v>
      </c>
      <c r="C247" s="69">
        <v>1330</v>
      </c>
      <c r="D247" s="69">
        <v>693</v>
      </c>
      <c r="E247" s="69">
        <v>1356</v>
      </c>
      <c r="F247" s="69">
        <v>11711</v>
      </c>
      <c r="G247" s="69">
        <v>24076</v>
      </c>
      <c r="H247" s="82">
        <v>13894</v>
      </c>
      <c r="I247" s="82">
        <v>3754</v>
      </c>
      <c r="J247" s="82">
        <v>1943</v>
      </c>
      <c r="K247" s="82">
        <v>1202</v>
      </c>
      <c r="L247" s="82">
        <v>1062</v>
      </c>
      <c r="M247" s="82">
        <v>322</v>
      </c>
      <c r="N247" s="82">
        <v>232</v>
      </c>
      <c r="O247" s="210" t="str">
        <f t="shared" si="4"/>
        <v>LONDONHG</v>
      </c>
      <c r="P247" s="208"/>
      <c r="S247" s="140" t="s">
        <v>567</v>
      </c>
      <c r="T247" s="140" t="s">
        <v>2</v>
      </c>
      <c r="U247" s="140">
        <v>211</v>
      </c>
      <c r="V247" s="140">
        <v>115</v>
      </c>
      <c r="W247" s="140">
        <v>165</v>
      </c>
      <c r="X247" s="140">
        <v>1166</v>
      </c>
      <c r="Y247" s="140">
        <v>2364</v>
      </c>
      <c r="Z247" s="140">
        <v>1345</v>
      </c>
      <c r="AA247" s="140">
        <v>377</v>
      </c>
      <c r="AB247" s="140">
        <v>204</v>
      </c>
      <c r="AC247" s="140">
        <v>129</v>
      </c>
      <c r="AD247" s="140">
        <v>114</v>
      </c>
      <c r="AE247" s="140">
        <v>36</v>
      </c>
      <c r="AF247" s="150">
        <v>28</v>
      </c>
      <c r="AG247" s="210" t="str">
        <f t="shared" si="5"/>
        <v>LONDONHG</v>
      </c>
      <c r="JG247" s="192"/>
      <c r="JH247" s="192"/>
      <c r="JI247" s="192"/>
      <c r="JJ247" s="192"/>
      <c r="JK247" s="192"/>
      <c r="JL247" s="192"/>
      <c r="JM247" s="192"/>
    </row>
    <row r="248" spans="1:273" x14ac:dyDescent="0.25">
      <c r="A248" s="140" t="s">
        <v>567</v>
      </c>
      <c r="B248" s="69" t="s">
        <v>397</v>
      </c>
      <c r="C248" s="69">
        <v>349</v>
      </c>
      <c r="D248" s="69">
        <v>394</v>
      </c>
      <c r="E248" s="69">
        <v>2154</v>
      </c>
      <c r="F248" s="69">
        <v>20236</v>
      </c>
      <c r="G248" s="69">
        <v>43784</v>
      </c>
      <c r="H248" s="82">
        <v>27288</v>
      </c>
      <c r="I248" s="82">
        <v>4456</v>
      </c>
      <c r="J248" s="82">
        <v>2722</v>
      </c>
      <c r="K248" s="82">
        <v>1472</v>
      </c>
      <c r="L248" s="82">
        <v>1285</v>
      </c>
      <c r="M248" s="82">
        <v>772</v>
      </c>
      <c r="N248" s="82">
        <v>741</v>
      </c>
      <c r="O248" s="210" t="str">
        <f t="shared" si="4"/>
        <v>LONDONGC</v>
      </c>
      <c r="P248" s="208"/>
      <c r="S248" s="140" t="s">
        <v>567</v>
      </c>
      <c r="T248" s="140" t="s">
        <v>397</v>
      </c>
      <c r="U248" s="140">
        <v>33</v>
      </c>
      <c r="V248" s="140">
        <v>36</v>
      </c>
      <c r="W248" s="140">
        <v>194</v>
      </c>
      <c r="X248" s="140">
        <v>1895</v>
      </c>
      <c r="Y248" s="140">
        <v>4074</v>
      </c>
      <c r="Z248" s="140">
        <v>2449</v>
      </c>
      <c r="AA248" s="140">
        <v>400</v>
      </c>
      <c r="AB248" s="140">
        <v>241</v>
      </c>
      <c r="AC248" s="140">
        <v>131</v>
      </c>
      <c r="AD248" s="140">
        <v>145</v>
      </c>
      <c r="AE248" s="140">
        <v>116</v>
      </c>
      <c r="AF248" s="150">
        <v>95</v>
      </c>
      <c r="AG248" s="210" t="str">
        <f t="shared" si="5"/>
        <v>LONDONGC</v>
      </c>
      <c r="JG248" s="192"/>
      <c r="JH248" s="192"/>
      <c r="JI248" s="192"/>
      <c r="JJ248" s="192"/>
      <c r="JK248" s="192"/>
      <c r="JL248" s="192"/>
      <c r="JM248" s="192"/>
    </row>
    <row r="249" spans="1:273" x14ac:dyDescent="0.25">
      <c r="A249" s="140" t="s">
        <v>567</v>
      </c>
      <c r="B249" s="69" t="s">
        <v>405</v>
      </c>
      <c r="C249" s="69">
        <v>129</v>
      </c>
      <c r="D249" s="69">
        <v>69</v>
      </c>
      <c r="E249" s="69">
        <v>1183</v>
      </c>
      <c r="F249" s="69">
        <v>9248</v>
      </c>
      <c r="G249" s="69">
        <v>15805</v>
      </c>
      <c r="H249" s="82">
        <v>7716</v>
      </c>
      <c r="I249" s="82">
        <v>1594</v>
      </c>
      <c r="J249" s="82">
        <v>715</v>
      </c>
      <c r="K249" s="82">
        <v>475</v>
      </c>
      <c r="L249" s="82">
        <v>228</v>
      </c>
      <c r="M249" s="82">
        <v>97</v>
      </c>
      <c r="N249" s="82">
        <v>44</v>
      </c>
      <c r="O249" s="210" t="str">
        <f t="shared" si="4"/>
        <v>LONDONHA</v>
      </c>
      <c r="P249" s="208"/>
      <c r="S249" s="140" t="s">
        <v>567</v>
      </c>
      <c r="T249" s="140" t="s">
        <v>405</v>
      </c>
      <c r="U249" s="140">
        <v>14</v>
      </c>
      <c r="V249" s="140">
        <v>10</v>
      </c>
      <c r="W249" s="140">
        <v>132</v>
      </c>
      <c r="X249" s="140">
        <v>1231</v>
      </c>
      <c r="Y249" s="140">
        <v>2065</v>
      </c>
      <c r="Z249" s="140">
        <v>969</v>
      </c>
      <c r="AA249" s="140">
        <v>196</v>
      </c>
      <c r="AB249" s="140">
        <v>89</v>
      </c>
      <c r="AC249" s="140">
        <v>62</v>
      </c>
      <c r="AD249" s="140">
        <v>30</v>
      </c>
      <c r="AE249" s="140">
        <v>12</v>
      </c>
      <c r="AF249" s="150">
        <v>6</v>
      </c>
      <c r="AG249" s="210" t="str">
        <f t="shared" si="5"/>
        <v>LONDONHA</v>
      </c>
      <c r="JG249" s="192"/>
      <c r="JH249" s="192"/>
      <c r="JI249" s="192"/>
      <c r="JJ249" s="192"/>
      <c r="JK249" s="192"/>
      <c r="JL249" s="192"/>
      <c r="JM249" s="192"/>
    </row>
    <row r="250" spans="1:273" x14ac:dyDescent="0.25">
      <c r="A250" s="140" t="s">
        <v>567</v>
      </c>
      <c r="B250" s="69" t="s">
        <v>81</v>
      </c>
      <c r="C250" s="69"/>
      <c r="D250" s="69">
        <v>45</v>
      </c>
      <c r="E250" s="69">
        <v>30</v>
      </c>
      <c r="F250" s="69">
        <v>232</v>
      </c>
      <c r="G250" s="69">
        <v>477</v>
      </c>
      <c r="H250" s="82"/>
      <c r="I250" s="82">
        <v>10</v>
      </c>
      <c r="J250" s="82"/>
      <c r="K250" s="82"/>
      <c r="L250" s="82"/>
      <c r="M250" s="82"/>
      <c r="N250" s="82"/>
      <c r="O250" s="210" t="str">
        <f t="shared" si="4"/>
        <v>LONDONAA</v>
      </c>
      <c r="P250" s="208"/>
      <c r="S250" s="140" t="s">
        <v>567</v>
      </c>
      <c r="T250" s="140" t="s">
        <v>81</v>
      </c>
      <c r="U250" s="140"/>
      <c r="V250" s="140">
        <v>5</v>
      </c>
      <c r="W250" s="140">
        <v>3</v>
      </c>
      <c r="X250" s="140">
        <v>24</v>
      </c>
      <c r="Y250" s="140">
        <v>49</v>
      </c>
      <c r="Z250" s="140"/>
      <c r="AA250" s="140">
        <v>1</v>
      </c>
      <c r="AB250" s="140"/>
      <c r="AC250" s="140"/>
      <c r="AD250" s="140"/>
      <c r="AE250" s="140"/>
      <c r="AF250" s="150"/>
      <c r="AG250" s="210" t="str">
        <f t="shared" si="5"/>
        <v>LONDONAA</v>
      </c>
      <c r="JG250" s="192"/>
      <c r="JH250" s="192"/>
      <c r="JI250" s="192"/>
      <c r="JJ250" s="192"/>
      <c r="JK250" s="192"/>
      <c r="JL250" s="192"/>
      <c r="JM250" s="192"/>
    </row>
    <row r="251" spans="1:273" x14ac:dyDescent="0.25">
      <c r="A251" s="140" t="s">
        <v>567</v>
      </c>
      <c r="B251" s="69" t="s">
        <v>342</v>
      </c>
      <c r="C251" s="69">
        <v>234</v>
      </c>
      <c r="D251" s="69">
        <v>218</v>
      </c>
      <c r="E251" s="69">
        <v>219</v>
      </c>
      <c r="F251" s="69"/>
      <c r="G251" s="69"/>
      <c r="H251" s="82"/>
      <c r="I251" s="82"/>
      <c r="J251" s="82"/>
      <c r="K251" s="82"/>
      <c r="L251" s="82"/>
      <c r="M251" s="82"/>
      <c r="N251" s="82"/>
      <c r="O251" s="210" t="str">
        <f t="shared" si="4"/>
        <v>LONDONAE</v>
      </c>
      <c r="P251" s="208"/>
      <c r="S251" s="140" t="s">
        <v>567</v>
      </c>
      <c r="T251" s="140" t="s">
        <v>342</v>
      </c>
      <c r="U251" s="140">
        <v>65</v>
      </c>
      <c r="V251" s="140">
        <v>55</v>
      </c>
      <c r="W251" s="140">
        <v>56</v>
      </c>
      <c r="X251" s="140"/>
      <c r="Y251" s="140"/>
      <c r="Z251" s="140"/>
      <c r="AA251" s="140"/>
      <c r="AB251" s="140"/>
      <c r="AC251" s="140"/>
      <c r="AD251" s="140"/>
      <c r="AE251" s="140"/>
      <c r="AF251" s="150"/>
      <c r="AG251" s="210" t="str">
        <f t="shared" si="5"/>
        <v>LONDONAE</v>
      </c>
      <c r="JG251" s="192"/>
      <c r="JH251" s="192"/>
      <c r="JI251" s="192"/>
      <c r="JJ251" s="192"/>
      <c r="JK251" s="192"/>
      <c r="JL251" s="192"/>
      <c r="JM251" s="192"/>
    </row>
    <row r="252" spans="1:273" x14ac:dyDescent="0.25">
      <c r="A252" s="140" t="s">
        <v>567</v>
      </c>
      <c r="B252" s="69" t="s">
        <v>408</v>
      </c>
      <c r="C252" s="69">
        <v>246</v>
      </c>
      <c r="D252" s="69">
        <v>159</v>
      </c>
      <c r="E252" s="69">
        <v>408</v>
      </c>
      <c r="F252" s="69">
        <v>1498</v>
      </c>
      <c r="G252" s="69">
        <v>3798</v>
      </c>
      <c r="H252" s="82">
        <v>2698</v>
      </c>
      <c r="I252" s="82">
        <v>1101</v>
      </c>
      <c r="J252" s="82">
        <v>525</v>
      </c>
      <c r="K252" s="82">
        <v>350</v>
      </c>
      <c r="L252" s="82">
        <v>65</v>
      </c>
      <c r="M252" s="82">
        <v>9</v>
      </c>
      <c r="N252" s="82">
        <v>40</v>
      </c>
      <c r="O252" s="210" t="str">
        <f t="shared" si="4"/>
        <v>LONDONHD</v>
      </c>
      <c r="P252" s="208"/>
      <c r="S252" s="140" t="s">
        <v>567</v>
      </c>
      <c r="T252" s="140" t="s">
        <v>408</v>
      </c>
      <c r="U252" s="140">
        <v>98</v>
      </c>
      <c r="V252" s="140">
        <v>36</v>
      </c>
      <c r="W252" s="140">
        <v>121</v>
      </c>
      <c r="X252" s="140">
        <v>190</v>
      </c>
      <c r="Y252" s="140">
        <v>500</v>
      </c>
      <c r="Z252" s="140">
        <v>342</v>
      </c>
      <c r="AA252" s="140">
        <v>176</v>
      </c>
      <c r="AB252" s="140">
        <v>75</v>
      </c>
      <c r="AC252" s="140">
        <v>54</v>
      </c>
      <c r="AD252" s="140">
        <v>9</v>
      </c>
      <c r="AE252" s="140">
        <v>2</v>
      </c>
      <c r="AF252" s="150">
        <v>11</v>
      </c>
      <c r="AG252" s="210" t="str">
        <f t="shared" si="5"/>
        <v>LONDONHD</v>
      </c>
      <c r="JG252" s="192"/>
      <c r="JH252" s="192"/>
      <c r="JI252" s="192"/>
      <c r="JJ252" s="192"/>
      <c r="JK252" s="192"/>
      <c r="JL252" s="192"/>
      <c r="JM252" s="192"/>
    </row>
    <row r="253" spans="1:273" x14ac:dyDescent="0.25">
      <c r="A253" s="140" t="s">
        <v>567</v>
      </c>
      <c r="B253" s="69" t="s">
        <v>407</v>
      </c>
      <c r="C253" s="69"/>
      <c r="D253" s="69"/>
      <c r="E253" s="69"/>
      <c r="F253" s="69"/>
      <c r="G253" s="69"/>
      <c r="H253" s="82"/>
      <c r="I253" s="82"/>
      <c r="J253" s="82">
        <v>874</v>
      </c>
      <c r="K253" s="82">
        <v>729</v>
      </c>
      <c r="L253" s="82">
        <v>118</v>
      </c>
      <c r="M253" s="82">
        <v>52</v>
      </c>
      <c r="N253" s="82">
        <v>72</v>
      </c>
      <c r="O253" s="210" t="str">
        <f t="shared" si="4"/>
        <v>LONDONHC</v>
      </c>
      <c r="P253" s="208"/>
      <c r="S253" s="140" t="s">
        <v>567</v>
      </c>
      <c r="T253" s="140" t="s">
        <v>407</v>
      </c>
      <c r="U253" s="140"/>
      <c r="V253" s="140"/>
      <c r="W253" s="140"/>
      <c r="X253" s="140"/>
      <c r="Y253" s="140"/>
      <c r="Z253" s="140"/>
      <c r="AA253" s="140"/>
      <c r="AB253" s="140">
        <v>43</v>
      </c>
      <c r="AC253" s="140">
        <v>38</v>
      </c>
      <c r="AD253" s="140">
        <v>7</v>
      </c>
      <c r="AE253" s="140">
        <v>3</v>
      </c>
      <c r="AF253" s="150">
        <v>4</v>
      </c>
      <c r="AG253" s="210" t="str">
        <f t="shared" si="5"/>
        <v>LONDONHC</v>
      </c>
      <c r="JG253" s="192"/>
      <c r="JH253" s="192"/>
      <c r="JI253" s="192"/>
      <c r="JJ253" s="192"/>
      <c r="JK253" s="192"/>
      <c r="JL253" s="192"/>
      <c r="JM253" s="192"/>
    </row>
    <row r="254" spans="1:273" x14ac:dyDescent="0.25">
      <c r="A254" s="242" t="s">
        <v>567</v>
      </c>
      <c r="B254" s="87" t="s">
        <v>690</v>
      </c>
      <c r="C254" s="87">
        <v>9316</v>
      </c>
      <c r="D254" s="87">
        <v>14230</v>
      </c>
      <c r="E254" s="87">
        <v>72175</v>
      </c>
      <c r="F254" s="87">
        <v>559802</v>
      </c>
      <c r="G254" s="87">
        <v>1002110</v>
      </c>
      <c r="H254" s="87">
        <v>599434</v>
      </c>
      <c r="I254" s="87">
        <v>147297</v>
      </c>
      <c r="J254" s="87">
        <v>67044</v>
      </c>
      <c r="K254" s="87">
        <v>33877</v>
      </c>
      <c r="L254" s="87">
        <v>17397</v>
      </c>
      <c r="M254" s="87">
        <v>5716</v>
      </c>
      <c r="N254" s="87">
        <v>3511</v>
      </c>
      <c r="O254" s="243" t="str">
        <f t="shared" si="4"/>
        <v>LONDONTOTAL LONDON</v>
      </c>
      <c r="P254" s="208"/>
      <c r="S254" s="242" t="s">
        <v>567</v>
      </c>
      <c r="T254" s="242" t="s">
        <v>690</v>
      </c>
      <c r="U254" s="242">
        <v>1179</v>
      </c>
      <c r="V254" s="242">
        <v>1915</v>
      </c>
      <c r="W254" s="242">
        <v>9241</v>
      </c>
      <c r="X254" s="242">
        <v>69851</v>
      </c>
      <c r="Y254" s="242">
        <v>114807</v>
      </c>
      <c r="Z254" s="242">
        <v>66307</v>
      </c>
      <c r="AA254" s="242">
        <v>18548</v>
      </c>
      <c r="AB254" s="242">
        <v>7312</v>
      </c>
      <c r="AC254" s="242">
        <v>3256</v>
      </c>
      <c r="AD254" s="242">
        <v>1754</v>
      </c>
      <c r="AE254" s="242">
        <v>637</v>
      </c>
      <c r="AF254" s="245">
        <v>423</v>
      </c>
      <c r="AG254" s="243" t="str">
        <f t="shared" si="5"/>
        <v>LONDONTOTAL LONDON</v>
      </c>
      <c r="JG254" s="193"/>
      <c r="JH254" s="193"/>
      <c r="JI254" s="193"/>
      <c r="JJ254" s="193"/>
      <c r="JK254" s="193"/>
      <c r="JL254" s="193"/>
      <c r="JM254" s="193"/>
    </row>
    <row r="255" spans="1:273" x14ac:dyDescent="0.25">
      <c r="A255" s="140" t="s">
        <v>568</v>
      </c>
      <c r="B255" s="69" t="s">
        <v>396</v>
      </c>
      <c r="C255" s="69">
        <v>403</v>
      </c>
      <c r="D255" s="69">
        <v>1160</v>
      </c>
      <c r="E255" s="69">
        <v>9982</v>
      </c>
      <c r="F255" s="69">
        <v>44924</v>
      </c>
      <c r="G255" s="69">
        <v>57839</v>
      </c>
      <c r="H255" s="82">
        <v>31012</v>
      </c>
      <c r="I255" s="82">
        <v>37929</v>
      </c>
      <c r="J255" s="82">
        <v>45827</v>
      </c>
      <c r="K255" s="82">
        <v>15278</v>
      </c>
      <c r="L255" s="82">
        <v>2973</v>
      </c>
      <c r="M255" s="82">
        <v>627</v>
      </c>
      <c r="N255" s="82">
        <v>392</v>
      </c>
      <c r="O255" s="210" t="str">
        <f t="shared" si="4"/>
        <v>PARISGB</v>
      </c>
      <c r="P255" s="208"/>
      <c r="S255" s="140" t="s">
        <v>569</v>
      </c>
      <c r="T255" s="140" t="s">
        <v>396</v>
      </c>
      <c r="U255" s="140">
        <v>442</v>
      </c>
      <c r="V255" s="140">
        <v>506</v>
      </c>
      <c r="W255" s="140">
        <v>1716</v>
      </c>
      <c r="X255" s="140">
        <v>4974</v>
      </c>
      <c r="Y255" s="140">
        <v>9523</v>
      </c>
      <c r="Z255" s="140">
        <v>5425</v>
      </c>
      <c r="AA255" s="140">
        <v>4440</v>
      </c>
      <c r="AB255" s="140">
        <v>2095</v>
      </c>
      <c r="AC255" s="140">
        <v>2021</v>
      </c>
      <c r="AD255" s="140">
        <v>1230</v>
      </c>
      <c r="AE255" s="140">
        <v>386</v>
      </c>
      <c r="AF255" s="150">
        <v>272</v>
      </c>
      <c r="AG255" s="210" t="str">
        <f t="shared" si="5"/>
        <v>ROMEGB</v>
      </c>
      <c r="JG255" s="192"/>
      <c r="JH255" s="192"/>
      <c r="JI255" s="192"/>
      <c r="JJ255" s="192"/>
      <c r="JK255" s="192"/>
      <c r="JL255" s="192"/>
      <c r="JM255" s="192"/>
    </row>
    <row r="256" spans="1:273" x14ac:dyDescent="0.25">
      <c r="A256" s="140" t="s">
        <v>568</v>
      </c>
      <c r="B256" s="69" t="s">
        <v>360</v>
      </c>
      <c r="C256" s="69">
        <v>777</v>
      </c>
      <c r="D256" s="69">
        <v>571</v>
      </c>
      <c r="E256" s="69">
        <v>3043</v>
      </c>
      <c r="F256" s="69">
        <v>9460</v>
      </c>
      <c r="G256" s="69">
        <v>13230</v>
      </c>
      <c r="H256" s="82">
        <v>10845</v>
      </c>
      <c r="I256" s="82">
        <v>11889</v>
      </c>
      <c r="J256" s="82">
        <v>11894</v>
      </c>
      <c r="K256" s="82">
        <v>8708</v>
      </c>
      <c r="L256" s="82">
        <v>3380</v>
      </c>
      <c r="M256" s="82">
        <v>1126</v>
      </c>
      <c r="N256" s="82">
        <v>729</v>
      </c>
      <c r="O256" s="210" t="str">
        <f t="shared" si="4"/>
        <v>PARISCD</v>
      </c>
      <c r="P256" s="208"/>
      <c r="S256" s="140" t="s">
        <v>569</v>
      </c>
      <c r="T256" s="140" t="s">
        <v>345</v>
      </c>
      <c r="U256" s="140">
        <v>20</v>
      </c>
      <c r="V256" s="140">
        <v>15</v>
      </c>
      <c r="W256" s="140">
        <v>10</v>
      </c>
      <c r="X256" s="140">
        <v>47</v>
      </c>
      <c r="Y256" s="140">
        <v>80</v>
      </c>
      <c r="Z256" s="140">
        <v>59</v>
      </c>
      <c r="AA256" s="140">
        <v>60</v>
      </c>
      <c r="AB256" s="140">
        <v>16</v>
      </c>
      <c r="AC256" s="140">
        <v>29</v>
      </c>
      <c r="AD256" s="140">
        <v>26</v>
      </c>
      <c r="AE256" s="140">
        <v>9</v>
      </c>
      <c r="AF256" s="150">
        <v>9</v>
      </c>
      <c r="AG256" s="210" t="str">
        <f t="shared" si="5"/>
        <v>ROMEAH</v>
      </c>
      <c r="JG256" s="192"/>
      <c r="JH256" s="192"/>
      <c r="JI256" s="192"/>
      <c r="JJ256" s="192"/>
      <c r="JK256" s="192"/>
      <c r="JL256" s="192"/>
      <c r="JM256" s="192"/>
    </row>
    <row r="257" spans="1:273" x14ac:dyDescent="0.25">
      <c r="A257" s="140" t="s">
        <v>568</v>
      </c>
      <c r="B257" s="69" t="s">
        <v>339</v>
      </c>
      <c r="C257" s="69">
        <v>127</v>
      </c>
      <c r="D257" s="69">
        <v>106</v>
      </c>
      <c r="E257" s="69">
        <v>577</v>
      </c>
      <c r="F257" s="69">
        <v>2621</v>
      </c>
      <c r="G257" s="69">
        <v>4152</v>
      </c>
      <c r="H257" s="82">
        <v>2816</v>
      </c>
      <c r="I257" s="82">
        <v>4401</v>
      </c>
      <c r="J257" s="82">
        <v>5158</v>
      </c>
      <c r="K257" s="82">
        <v>2651</v>
      </c>
      <c r="L257" s="82">
        <v>398</v>
      </c>
      <c r="M257" s="82">
        <v>133</v>
      </c>
      <c r="N257" s="82">
        <v>135</v>
      </c>
      <c r="O257" s="210" t="str">
        <f t="shared" si="4"/>
        <v>PARISAD</v>
      </c>
      <c r="P257" s="208"/>
      <c r="S257" s="140" t="s">
        <v>569</v>
      </c>
      <c r="T257" s="140" t="s">
        <v>339</v>
      </c>
      <c r="U257" s="140">
        <v>18</v>
      </c>
      <c r="V257" s="140">
        <v>15</v>
      </c>
      <c r="W257" s="140">
        <v>42</v>
      </c>
      <c r="X257" s="140">
        <v>66</v>
      </c>
      <c r="Y257" s="140">
        <v>134</v>
      </c>
      <c r="Z257" s="140">
        <v>64</v>
      </c>
      <c r="AA257" s="140">
        <v>60</v>
      </c>
      <c r="AB257" s="140">
        <v>49</v>
      </c>
      <c r="AC257" s="140">
        <v>44</v>
      </c>
      <c r="AD257" s="140">
        <v>15</v>
      </c>
      <c r="AE257" s="140">
        <v>15</v>
      </c>
      <c r="AF257" s="150">
        <v>4</v>
      </c>
      <c r="AG257" s="210" t="str">
        <f t="shared" si="5"/>
        <v>ROMEAD</v>
      </c>
      <c r="JG257" s="192"/>
      <c r="JH257" s="192"/>
      <c r="JI257" s="192"/>
      <c r="JJ257" s="192"/>
      <c r="JK257" s="192"/>
      <c r="JL257" s="192"/>
      <c r="JM257" s="192"/>
    </row>
    <row r="258" spans="1:273" x14ac:dyDescent="0.25">
      <c r="A258" s="140" t="s">
        <v>568</v>
      </c>
      <c r="B258" s="69" t="s">
        <v>340</v>
      </c>
      <c r="C258" s="69">
        <v>34</v>
      </c>
      <c r="D258" s="69">
        <v>236</v>
      </c>
      <c r="E258" s="69">
        <v>1796</v>
      </c>
      <c r="F258" s="69">
        <v>12338</v>
      </c>
      <c r="G258" s="69">
        <v>24352</v>
      </c>
      <c r="H258" s="82">
        <v>10520</v>
      </c>
      <c r="I258" s="82">
        <v>16543</v>
      </c>
      <c r="J258" s="82">
        <v>13495</v>
      </c>
      <c r="K258" s="82">
        <v>11189</v>
      </c>
      <c r="L258" s="82">
        <v>2258</v>
      </c>
      <c r="M258" s="82">
        <v>431</v>
      </c>
      <c r="N258" s="82">
        <v>182</v>
      </c>
      <c r="O258" s="210" t="str">
        <f t="shared" si="4"/>
        <v>PARISAB</v>
      </c>
      <c r="P258" s="208"/>
      <c r="S258" s="140" t="s">
        <v>569</v>
      </c>
      <c r="T258" s="140" t="s">
        <v>340</v>
      </c>
      <c r="U258" s="140">
        <v>22</v>
      </c>
      <c r="V258" s="140">
        <v>14</v>
      </c>
      <c r="W258" s="140">
        <v>85</v>
      </c>
      <c r="X258" s="140">
        <v>247</v>
      </c>
      <c r="Y258" s="140">
        <v>285</v>
      </c>
      <c r="Z258" s="140">
        <v>239</v>
      </c>
      <c r="AA258" s="140">
        <v>159</v>
      </c>
      <c r="AB258" s="140">
        <v>100</v>
      </c>
      <c r="AC258" s="140">
        <v>17</v>
      </c>
      <c r="AD258" s="140">
        <v>8</v>
      </c>
      <c r="AE258" s="140">
        <v>7</v>
      </c>
      <c r="AF258" s="150"/>
      <c r="AG258" s="210" t="str">
        <f t="shared" si="5"/>
        <v>ROMEAB</v>
      </c>
      <c r="JG258" s="192"/>
      <c r="JH258" s="192"/>
      <c r="JI258" s="192"/>
      <c r="JJ258" s="192"/>
      <c r="JK258" s="192"/>
      <c r="JL258" s="192"/>
      <c r="JM258" s="192"/>
    </row>
    <row r="259" spans="1:273" x14ac:dyDescent="0.25">
      <c r="A259" s="140" t="s">
        <v>568</v>
      </c>
      <c r="B259" s="69" t="s">
        <v>420</v>
      </c>
      <c r="C259" s="69"/>
      <c r="D259" s="69"/>
      <c r="E259" s="69"/>
      <c r="F259" s="69">
        <v>61</v>
      </c>
      <c r="G259" s="69">
        <v>139</v>
      </c>
      <c r="H259" s="82"/>
      <c r="I259" s="82"/>
      <c r="J259" s="82"/>
      <c r="K259" s="82"/>
      <c r="L259" s="82"/>
      <c r="M259" s="82"/>
      <c r="N259" s="82"/>
      <c r="O259" s="210" t="str">
        <f t="shared" si="4"/>
        <v>PARISIG</v>
      </c>
      <c r="P259" s="208"/>
      <c r="S259" s="140" t="s">
        <v>569</v>
      </c>
      <c r="T259" s="140" t="s">
        <v>397</v>
      </c>
      <c r="U259" s="140">
        <v>104</v>
      </c>
      <c r="V259" s="140">
        <v>83</v>
      </c>
      <c r="W259" s="140">
        <v>199</v>
      </c>
      <c r="X259" s="140">
        <v>457</v>
      </c>
      <c r="Y259" s="140">
        <v>1065</v>
      </c>
      <c r="Z259" s="140">
        <v>802</v>
      </c>
      <c r="AA259" s="140">
        <v>616</v>
      </c>
      <c r="AB259" s="140">
        <v>272</v>
      </c>
      <c r="AC259" s="140">
        <v>227</v>
      </c>
      <c r="AD259" s="140">
        <v>188</v>
      </c>
      <c r="AE259" s="140">
        <v>51</v>
      </c>
      <c r="AF259" s="150">
        <v>48</v>
      </c>
      <c r="AG259" s="210" t="str">
        <f t="shared" si="5"/>
        <v>ROMEGC</v>
      </c>
      <c r="JG259" s="192"/>
      <c r="JH259" s="192"/>
      <c r="JI259" s="192"/>
      <c r="JJ259" s="192"/>
      <c r="JK259" s="192"/>
      <c r="JL259" s="192"/>
      <c r="JM259" s="192"/>
    </row>
    <row r="260" spans="1:273" x14ac:dyDescent="0.25">
      <c r="A260" s="140" t="s">
        <v>568</v>
      </c>
      <c r="B260" s="69" t="s">
        <v>423</v>
      </c>
      <c r="C260" s="69"/>
      <c r="D260" s="69"/>
      <c r="E260" s="69"/>
      <c r="F260" s="69"/>
      <c r="G260" s="69"/>
      <c r="H260" s="82">
        <v>129</v>
      </c>
      <c r="I260" s="82"/>
      <c r="J260" s="82"/>
      <c r="K260" s="82"/>
      <c r="L260" s="82"/>
      <c r="M260" s="82"/>
      <c r="N260" s="82">
        <v>3</v>
      </c>
      <c r="O260" s="210" t="str">
        <f t="shared" si="4"/>
        <v>PARISIJ</v>
      </c>
      <c r="P260" s="208"/>
      <c r="S260" s="140" t="s">
        <v>569</v>
      </c>
      <c r="T260" s="140" t="s">
        <v>405</v>
      </c>
      <c r="U260" s="140"/>
      <c r="V260" s="140">
        <v>1</v>
      </c>
      <c r="W260" s="140">
        <v>4</v>
      </c>
      <c r="X260" s="140">
        <v>15</v>
      </c>
      <c r="Y260" s="140">
        <v>24</v>
      </c>
      <c r="Z260" s="140">
        <v>13</v>
      </c>
      <c r="AA260" s="140">
        <v>11</v>
      </c>
      <c r="AB260" s="140">
        <v>10</v>
      </c>
      <c r="AC260" s="140">
        <v>2</v>
      </c>
      <c r="AD260" s="140"/>
      <c r="AE260" s="140"/>
      <c r="AF260" s="150"/>
      <c r="AG260" s="210" t="str">
        <f t="shared" si="5"/>
        <v>ROMEHA</v>
      </c>
      <c r="JG260" s="192"/>
      <c r="JH260" s="192"/>
      <c r="JI260" s="192"/>
      <c r="JJ260" s="192"/>
      <c r="JK260" s="192"/>
      <c r="JL260" s="192"/>
      <c r="JM260" s="192"/>
    </row>
    <row r="261" spans="1:273" x14ac:dyDescent="0.25">
      <c r="A261" s="140" t="s">
        <v>568</v>
      </c>
      <c r="B261" s="69" t="s">
        <v>415</v>
      </c>
      <c r="C261" s="69"/>
      <c r="D261" s="69"/>
      <c r="E261" s="69">
        <v>13</v>
      </c>
      <c r="F261" s="69">
        <v>8</v>
      </c>
      <c r="G261" s="69">
        <v>20</v>
      </c>
      <c r="H261" s="82">
        <v>20</v>
      </c>
      <c r="I261" s="82">
        <v>10</v>
      </c>
      <c r="J261" s="82">
        <v>10</v>
      </c>
      <c r="K261" s="82"/>
      <c r="L261" s="82">
        <v>5</v>
      </c>
      <c r="M261" s="82"/>
      <c r="N261" s="82"/>
      <c r="O261" s="210" t="str">
        <f t="shared" si="4"/>
        <v>PARISIC</v>
      </c>
      <c r="P261" s="208"/>
      <c r="S261" s="140" t="s">
        <v>569</v>
      </c>
      <c r="T261" s="140" t="s">
        <v>341</v>
      </c>
      <c r="U261" s="140">
        <v>49</v>
      </c>
      <c r="V261" s="140">
        <v>52</v>
      </c>
      <c r="W261" s="140">
        <v>184</v>
      </c>
      <c r="X261" s="140">
        <v>412</v>
      </c>
      <c r="Y261" s="140">
        <v>623</v>
      </c>
      <c r="Z261" s="140">
        <v>396</v>
      </c>
      <c r="AA261" s="140">
        <v>233</v>
      </c>
      <c r="AB261" s="140">
        <v>115</v>
      </c>
      <c r="AC261" s="140">
        <v>73</v>
      </c>
      <c r="AD261" s="140">
        <v>63</v>
      </c>
      <c r="AE261" s="140">
        <v>46</v>
      </c>
      <c r="AF261" s="150">
        <v>25</v>
      </c>
      <c r="AG261" s="210" t="str">
        <f t="shared" si="5"/>
        <v>ROMEAC</v>
      </c>
      <c r="JG261" s="192"/>
      <c r="JH261" s="192"/>
      <c r="JI261" s="192"/>
      <c r="JJ261" s="192"/>
      <c r="JK261" s="192"/>
      <c r="JL261" s="192"/>
      <c r="JM261" s="192"/>
    </row>
    <row r="262" spans="1:273" x14ac:dyDescent="0.25">
      <c r="A262" s="140" t="s">
        <v>568</v>
      </c>
      <c r="B262" s="69" t="s">
        <v>2</v>
      </c>
      <c r="C262" s="69">
        <v>38</v>
      </c>
      <c r="D262" s="69">
        <v>49</v>
      </c>
      <c r="E262" s="69">
        <v>138</v>
      </c>
      <c r="F262" s="69">
        <v>729</v>
      </c>
      <c r="G262" s="69">
        <v>1048</v>
      </c>
      <c r="H262" s="82">
        <v>735</v>
      </c>
      <c r="I262" s="82">
        <v>238</v>
      </c>
      <c r="J262" s="82">
        <v>104</v>
      </c>
      <c r="K262" s="82">
        <v>37</v>
      </c>
      <c r="L262" s="82">
        <v>41</v>
      </c>
      <c r="M262" s="82">
        <v>17</v>
      </c>
      <c r="N262" s="82">
        <v>22</v>
      </c>
      <c r="O262" s="210" t="str">
        <f t="shared" si="4"/>
        <v>PARISHG</v>
      </c>
      <c r="P262" s="208"/>
      <c r="S262" s="242" t="s">
        <v>569</v>
      </c>
      <c r="T262" s="242" t="s">
        <v>691</v>
      </c>
      <c r="U262" s="242">
        <v>655</v>
      </c>
      <c r="V262" s="242">
        <v>686</v>
      </c>
      <c r="W262" s="242">
        <v>2240</v>
      </c>
      <c r="X262" s="242">
        <v>6218</v>
      </c>
      <c r="Y262" s="242">
        <v>11734</v>
      </c>
      <c r="Z262" s="242">
        <v>6998</v>
      </c>
      <c r="AA262" s="242">
        <v>5579</v>
      </c>
      <c r="AB262" s="242">
        <v>2657</v>
      </c>
      <c r="AC262" s="242">
        <v>2413</v>
      </c>
      <c r="AD262" s="242">
        <v>1530</v>
      </c>
      <c r="AE262" s="242">
        <v>514</v>
      </c>
      <c r="AF262" s="245">
        <v>358</v>
      </c>
      <c r="AG262" s="243" t="str">
        <f t="shared" si="5"/>
        <v>ROMETOTAL ROME</v>
      </c>
      <c r="JG262" s="193"/>
      <c r="JH262" s="193"/>
      <c r="JI262" s="193"/>
      <c r="JJ262" s="193"/>
      <c r="JK262" s="193"/>
      <c r="JL262" s="193"/>
      <c r="JM262" s="193"/>
    </row>
    <row r="263" spans="1:273" x14ac:dyDescent="0.25">
      <c r="A263" s="140" t="s">
        <v>568</v>
      </c>
      <c r="B263" s="69" t="s">
        <v>372</v>
      </c>
      <c r="C263" s="69"/>
      <c r="D263" s="69"/>
      <c r="E263" s="69"/>
      <c r="F263" s="69">
        <v>10</v>
      </c>
      <c r="G263" s="69">
        <v>10</v>
      </c>
      <c r="H263" s="82"/>
      <c r="I263" s="82"/>
      <c r="J263" s="82"/>
      <c r="K263" s="82"/>
      <c r="L263" s="82"/>
      <c r="M263" s="82"/>
      <c r="N263" s="82"/>
      <c r="O263" s="210" t="str">
        <f t="shared" si="4"/>
        <v>PARISDF</v>
      </c>
      <c r="P263" s="208"/>
      <c r="S263" s="140" t="s">
        <v>568</v>
      </c>
      <c r="T263" s="140" t="s">
        <v>396</v>
      </c>
      <c r="U263" s="140">
        <v>12</v>
      </c>
      <c r="V263" s="140">
        <v>43</v>
      </c>
      <c r="W263" s="140">
        <v>331</v>
      </c>
      <c r="X263" s="140">
        <v>1388</v>
      </c>
      <c r="Y263" s="140">
        <v>1736</v>
      </c>
      <c r="Z263" s="140">
        <v>999</v>
      </c>
      <c r="AA263" s="140">
        <v>1209</v>
      </c>
      <c r="AB263" s="140">
        <v>1431</v>
      </c>
      <c r="AC263" s="140">
        <v>510</v>
      </c>
      <c r="AD263" s="140">
        <v>120</v>
      </c>
      <c r="AE263" s="140">
        <v>28</v>
      </c>
      <c r="AF263" s="150">
        <v>21</v>
      </c>
      <c r="AG263" s="210" t="str">
        <f t="shared" si="5"/>
        <v>PARISGB</v>
      </c>
      <c r="JG263" s="192"/>
      <c r="JH263" s="192"/>
      <c r="JI263" s="192"/>
      <c r="JJ263" s="192"/>
      <c r="JK263" s="192"/>
      <c r="JL263" s="192"/>
      <c r="JM263" s="192"/>
    </row>
    <row r="264" spans="1:273" x14ac:dyDescent="0.25">
      <c r="A264" s="140" t="s">
        <v>568</v>
      </c>
      <c r="B264" s="69" t="s">
        <v>410</v>
      </c>
      <c r="C264" s="69">
        <v>23</v>
      </c>
      <c r="D264" s="69"/>
      <c r="E264" s="69">
        <v>109</v>
      </c>
      <c r="F264" s="69">
        <v>584</v>
      </c>
      <c r="G264" s="69">
        <v>1590</v>
      </c>
      <c r="H264" s="82">
        <v>904</v>
      </c>
      <c r="I264" s="82">
        <v>282</v>
      </c>
      <c r="J264" s="82">
        <v>153</v>
      </c>
      <c r="K264" s="82">
        <v>82</v>
      </c>
      <c r="L264" s="82">
        <v>29</v>
      </c>
      <c r="M264" s="82">
        <v>19</v>
      </c>
      <c r="N264" s="82">
        <v>49</v>
      </c>
      <c r="O264" s="210" t="str">
        <f t="shared" si="4"/>
        <v>PARISHF</v>
      </c>
      <c r="P264" s="208"/>
      <c r="S264" s="140" t="s">
        <v>568</v>
      </c>
      <c r="T264" s="140" t="s">
        <v>360</v>
      </c>
      <c r="U264" s="140">
        <v>69</v>
      </c>
      <c r="V264" s="140">
        <v>55</v>
      </c>
      <c r="W264" s="140">
        <v>194</v>
      </c>
      <c r="X264" s="140">
        <v>686</v>
      </c>
      <c r="Y264" s="140">
        <v>1100</v>
      </c>
      <c r="Z264" s="140">
        <v>1081</v>
      </c>
      <c r="AA264" s="140">
        <v>1429</v>
      </c>
      <c r="AB264" s="140">
        <v>1254</v>
      </c>
      <c r="AC264" s="140">
        <v>669</v>
      </c>
      <c r="AD264" s="140">
        <v>259</v>
      </c>
      <c r="AE264" s="140">
        <v>88</v>
      </c>
      <c r="AF264" s="150">
        <v>69</v>
      </c>
      <c r="AG264" s="210" t="str">
        <f t="shared" si="5"/>
        <v>PARISCD</v>
      </c>
      <c r="JG264" s="192"/>
      <c r="JH264" s="192"/>
      <c r="JI264" s="192"/>
      <c r="JJ264" s="192"/>
      <c r="JK264" s="192"/>
      <c r="JL264" s="192"/>
      <c r="JM264" s="192"/>
    </row>
    <row r="265" spans="1:273" x14ac:dyDescent="0.25">
      <c r="A265" s="140" t="s">
        <v>568</v>
      </c>
      <c r="B265" s="69" t="s">
        <v>412</v>
      </c>
      <c r="C265" s="69">
        <v>23</v>
      </c>
      <c r="D265" s="69"/>
      <c r="E265" s="69"/>
      <c r="F265" s="69"/>
      <c r="G265" s="69">
        <v>20</v>
      </c>
      <c r="H265" s="82">
        <v>7</v>
      </c>
      <c r="I265" s="82"/>
      <c r="J265" s="82"/>
      <c r="K265" s="82">
        <v>9</v>
      </c>
      <c r="L265" s="82">
        <v>12</v>
      </c>
      <c r="M265" s="82"/>
      <c r="N265" s="82"/>
      <c r="O265" s="210" t="str">
        <f t="shared" si="4"/>
        <v>PARISHI</v>
      </c>
      <c r="P265" s="208"/>
      <c r="S265" s="140" t="s">
        <v>568</v>
      </c>
      <c r="T265" s="140" t="s">
        <v>339</v>
      </c>
      <c r="U265" s="140">
        <v>12</v>
      </c>
      <c r="V265" s="140">
        <v>9</v>
      </c>
      <c r="W265" s="140">
        <v>44</v>
      </c>
      <c r="X265" s="140">
        <v>166</v>
      </c>
      <c r="Y265" s="140">
        <v>255</v>
      </c>
      <c r="Z265" s="140">
        <v>165</v>
      </c>
      <c r="AA265" s="140">
        <v>241</v>
      </c>
      <c r="AB265" s="140">
        <v>269</v>
      </c>
      <c r="AC265" s="140">
        <v>144</v>
      </c>
      <c r="AD265" s="140">
        <v>26</v>
      </c>
      <c r="AE265" s="140">
        <v>15</v>
      </c>
      <c r="AF265" s="150">
        <v>15</v>
      </c>
      <c r="AG265" s="210" t="str">
        <f t="shared" si="5"/>
        <v>PARISAD</v>
      </c>
      <c r="JG265" s="192"/>
      <c r="JH265" s="192"/>
      <c r="JI265" s="192"/>
      <c r="JJ265" s="192"/>
      <c r="JK265" s="192"/>
      <c r="JL265" s="192"/>
      <c r="JM265" s="192"/>
    </row>
    <row r="266" spans="1:273" x14ac:dyDescent="0.25">
      <c r="A266" s="140" t="s">
        <v>568</v>
      </c>
      <c r="B266" s="69" t="s">
        <v>341</v>
      </c>
      <c r="C266" s="69">
        <v>290</v>
      </c>
      <c r="D266" s="69">
        <v>312</v>
      </c>
      <c r="E266" s="69">
        <v>549</v>
      </c>
      <c r="F266" s="69">
        <v>3205</v>
      </c>
      <c r="G266" s="69">
        <v>2323</v>
      </c>
      <c r="H266" s="82">
        <v>1200</v>
      </c>
      <c r="I266" s="82">
        <v>1314</v>
      </c>
      <c r="J266" s="82">
        <v>828</v>
      </c>
      <c r="K266" s="82">
        <v>313</v>
      </c>
      <c r="L266" s="82">
        <v>328</v>
      </c>
      <c r="M266" s="82">
        <v>183</v>
      </c>
      <c r="N266" s="82">
        <v>122</v>
      </c>
      <c r="O266" s="210" t="str">
        <f t="shared" ref="O266:O295" si="6">A266&amp;B266</f>
        <v>PARISAC</v>
      </c>
      <c r="P266" s="208"/>
      <c r="S266" s="140" t="s">
        <v>568</v>
      </c>
      <c r="T266" s="140" t="s">
        <v>340</v>
      </c>
      <c r="U266" s="140">
        <v>1</v>
      </c>
      <c r="V266" s="140">
        <v>14</v>
      </c>
      <c r="W266" s="140">
        <v>104</v>
      </c>
      <c r="X266" s="140">
        <v>692</v>
      </c>
      <c r="Y266" s="140">
        <v>1423</v>
      </c>
      <c r="Z266" s="140">
        <v>594</v>
      </c>
      <c r="AA266" s="140">
        <v>988</v>
      </c>
      <c r="AB266" s="140">
        <v>803</v>
      </c>
      <c r="AC266" s="140">
        <v>664</v>
      </c>
      <c r="AD266" s="140">
        <v>131</v>
      </c>
      <c r="AE266" s="140">
        <v>26</v>
      </c>
      <c r="AF266" s="150">
        <v>11</v>
      </c>
      <c r="AG266" s="210" t="str">
        <f t="shared" ref="AG266:AG295" si="7">S266&amp;T266</f>
        <v>PARISAB</v>
      </c>
      <c r="JG266" s="192"/>
      <c r="JH266" s="192"/>
      <c r="JI266" s="192"/>
      <c r="JJ266" s="192"/>
      <c r="JK266" s="192"/>
      <c r="JL266" s="192"/>
      <c r="JM266" s="192"/>
    </row>
    <row r="267" spans="1:273" x14ac:dyDescent="0.25">
      <c r="A267" s="140" t="s">
        <v>568</v>
      </c>
      <c r="B267" s="69" t="s">
        <v>409</v>
      </c>
      <c r="C267" s="69">
        <v>134</v>
      </c>
      <c r="D267" s="69">
        <v>205</v>
      </c>
      <c r="E267" s="69">
        <v>160</v>
      </c>
      <c r="F267" s="69">
        <v>71</v>
      </c>
      <c r="G267" s="69">
        <v>19</v>
      </c>
      <c r="H267" s="82">
        <v>26</v>
      </c>
      <c r="I267" s="82">
        <v>19</v>
      </c>
      <c r="J267" s="82">
        <v>18</v>
      </c>
      <c r="K267" s="82"/>
      <c r="L267" s="82">
        <v>8</v>
      </c>
      <c r="M267" s="82">
        <v>12</v>
      </c>
      <c r="N267" s="82">
        <v>41</v>
      </c>
      <c r="O267" s="210" t="str">
        <f t="shared" si="6"/>
        <v>PARISHE</v>
      </c>
      <c r="P267" s="208"/>
      <c r="S267" s="140" t="s">
        <v>568</v>
      </c>
      <c r="T267" s="140" t="s">
        <v>420</v>
      </c>
      <c r="U267" s="140"/>
      <c r="V267" s="140"/>
      <c r="W267" s="140"/>
      <c r="X267" s="140">
        <v>13</v>
      </c>
      <c r="Y267" s="140">
        <v>30</v>
      </c>
      <c r="Z267" s="140"/>
      <c r="AA267" s="140"/>
      <c r="AB267" s="140"/>
      <c r="AC267" s="140"/>
      <c r="AD267" s="140"/>
      <c r="AE267" s="140"/>
      <c r="AF267" s="150"/>
      <c r="AG267" s="210" t="str">
        <f t="shared" si="7"/>
        <v>PARISIG</v>
      </c>
      <c r="JG267" s="192"/>
      <c r="JH267" s="192"/>
      <c r="JI267" s="192"/>
      <c r="JJ267" s="192"/>
      <c r="JK267" s="192"/>
      <c r="JL267" s="192"/>
      <c r="JM267" s="192"/>
    </row>
    <row r="268" spans="1:273" x14ac:dyDescent="0.25">
      <c r="A268" s="242" t="s">
        <v>568</v>
      </c>
      <c r="B268" s="87" t="s">
        <v>692</v>
      </c>
      <c r="C268" s="87">
        <v>1849</v>
      </c>
      <c r="D268" s="87">
        <v>2639</v>
      </c>
      <c r="E268" s="87">
        <v>16367</v>
      </c>
      <c r="F268" s="87">
        <v>74011</v>
      </c>
      <c r="G268" s="87">
        <v>104742</v>
      </c>
      <c r="H268" s="87">
        <v>58214</v>
      </c>
      <c r="I268" s="87">
        <v>72625</v>
      </c>
      <c r="J268" s="87">
        <v>77487</v>
      </c>
      <c r="K268" s="87">
        <v>38267</v>
      </c>
      <c r="L268" s="87">
        <v>9432</v>
      </c>
      <c r="M268" s="87">
        <v>2548</v>
      </c>
      <c r="N268" s="87">
        <v>1675</v>
      </c>
      <c r="O268" s="243" t="str">
        <f t="shared" si="6"/>
        <v>PARISTOTAL PARIS</v>
      </c>
      <c r="P268" s="208"/>
      <c r="S268" s="140" t="s">
        <v>568</v>
      </c>
      <c r="T268" s="140" t="s">
        <v>423</v>
      </c>
      <c r="U268" s="140"/>
      <c r="V268" s="140"/>
      <c r="W268" s="140"/>
      <c r="X268" s="140"/>
      <c r="Y268" s="140"/>
      <c r="Z268" s="140">
        <v>65</v>
      </c>
      <c r="AA268" s="140"/>
      <c r="AB268" s="140"/>
      <c r="AC268" s="140"/>
      <c r="AD268" s="140"/>
      <c r="AE268" s="140"/>
      <c r="AF268" s="150">
        <v>1</v>
      </c>
      <c r="AG268" s="210" t="str">
        <f t="shared" si="7"/>
        <v>PARISIJ</v>
      </c>
      <c r="JG268" s="192"/>
      <c r="JH268" s="192"/>
      <c r="JI268" s="192"/>
      <c r="JJ268" s="192"/>
      <c r="JK268" s="192"/>
      <c r="JL268" s="192"/>
      <c r="JM268" s="192"/>
    </row>
    <row r="269" spans="1:273" x14ac:dyDescent="0.25">
      <c r="A269" s="140" t="s">
        <v>569</v>
      </c>
      <c r="B269" s="69" t="s">
        <v>396</v>
      </c>
      <c r="C269" s="69">
        <v>5143</v>
      </c>
      <c r="D269" s="69">
        <v>5846</v>
      </c>
      <c r="E269" s="69">
        <v>20284</v>
      </c>
      <c r="F269" s="69">
        <v>59711</v>
      </c>
      <c r="G269" s="69">
        <v>115353</v>
      </c>
      <c r="H269" s="82">
        <v>65837</v>
      </c>
      <c r="I269" s="82">
        <v>53428</v>
      </c>
      <c r="J269" s="82">
        <v>25464</v>
      </c>
      <c r="K269" s="82">
        <v>24568</v>
      </c>
      <c r="L269" s="82">
        <v>14524</v>
      </c>
      <c r="M269" s="82">
        <v>4209</v>
      </c>
      <c r="N269" s="82">
        <v>3092</v>
      </c>
      <c r="O269" s="210" t="str">
        <f t="shared" si="6"/>
        <v>ROMEGB</v>
      </c>
      <c r="P269" s="208"/>
      <c r="S269" s="140" t="s">
        <v>568</v>
      </c>
      <c r="T269" s="140" t="s">
        <v>415</v>
      </c>
      <c r="U269" s="140"/>
      <c r="V269" s="140"/>
      <c r="W269" s="140">
        <v>2</v>
      </c>
      <c r="X269" s="140">
        <v>1</v>
      </c>
      <c r="Y269" s="140">
        <v>2</v>
      </c>
      <c r="Z269" s="140">
        <v>2</v>
      </c>
      <c r="AA269" s="140">
        <v>1</v>
      </c>
      <c r="AB269" s="140">
        <v>1</v>
      </c>
      <c r="AC269" s="140"/>
      <c r="AD269" s="140">
        <v>2</v>
      </c>
      <c r="AE269" s="140"/>
      <c r="AF269" s="150"/>
      <c r="AG269" s="210" t="str">
        <f t="shared" si="7"/>
        <v>PARISIC</v>
      </c>
      <c r="JG269" s="192"/>
      <c r="JH269" s="192"/>
      <c r="JI269" s="192"/>
      <c r="JJ269" s="192"/>
      <c r="JK269" s="192"/>
      <c r="JL269" s="192"/>
      <c r="JM269" s="192"/>
    </row>
    <row r="270" spans="1:273" x14ac:dyDescent="0.25">
      <c r="A270" s="140" t="s">
        <v>569</v>
      </c>
      <c r="B270" s="69" t="s">
        <v>345</v>
      </c>
      <c r="C270" s="69">
        <v>139</v>
      </c>
      <c r="D270" s="69">
        <v>184</v>
      </c>
      <c r="E270" s="69">
        <v>150</v>
      </c>
      <c r="F270" s="69">
        <v>629</v>
      </c>
      <c r="G270" s="69">
        <v>1097</v>
      </c>
      <c r="H270" s="82">
        <v>827</v>
      </c>
      <c r="I270" s="82">
        <v>880</v>
      </c>
      <c r="J270" s="82">
        <v>197</v>
      </c>
      <c r="K270" s="82">
        <v>411</v>
      </c>
      <c r="L270" s="82">
        <v>319</v>
      </c>
      <c r="M270" s="82">
        <v>144</v>
      </c>
      <c r="N270" s="82">
        <v>119</v>
      </c>
      <c r="O270" s="210" t="str">
        <f t="shared" si="6"/>
        <v>ROMEAH</v>
      </c>
      <c r="P270" s="208"/>
      <c r="S270" s="140" t="s">
        <v>568</v>
      </c>
      <c r="T270" s="140" t="s">
        <v>2</v>
      </c>
      <c r="U270" s="140">
        <v>11</v>
      </c>
      <c r="V270" s="140">
        <v>14</v>
      </c>
      <c r="W270" s="140">
        <v>24</v>
      </c>
      <c r="X270" s="140">
        <v>130</v>
      </c>
      <c r="Y270" s="140">
        <v>177</v>
      </c>
      <c r="Z270" s="140">
        <v>117</v>
      </c>
      <c r="AA270" s="140">
        <v>40</v>
      </c>
      <c r="AB270" s="140">
        <v>18</v>
      </c>
      <c r="AC270" s="140">
        <v>7</v>
      </c>
      <c r="AD270" s="140">
        <v>6</v>
      </c>
      <c r="AE270" s="140">
        <v>4</v>
      </c>
      <c r="AF270" s="150">
        <v>7</v>
      </c>
      <c r="AG270" s="210" t="str">
        <f t="shared" si="7"/>
        <v>PARISHG</v>
      </c>
      <c r="JG270" s="192"/>
      <c r="JH270" s="192"/>
      <c r="JI270" s="192"/>
      <c r="JJ270" s="192"/>
      <c r="JK270" s="192"/>
      <c r="JL270" s="192"/>
      <c r="JM270" s="192"/>
    </row>
    <row r="271" spans="1:273" x14ac:dyDescent="0.25">
      <c r="A271" s="140" t="s">
        <v>569</v>
      </c>
      <c r="B271" s="69" t="s">
        <v>339</v>
      </c>
      <c r="C271" s="69">
        <v>107</v>
      </c>
      <c r="D271" s="69">
        <v>107</v>
      </c>
      <c r="E271" s="69">
        <v>333</v>
      </c>
      <c r="F271" s="69">
        <v>535</v>
      </c>
      <c r="G271" s="69">
        <v>1166</v>
      </c>
      <c r="H271" s="82">
        <v>488</v>
      </c>
      <c r="I271" s="82">
        <v>347</v>
      </c>
      <c r="J271" s="82">
        <v>162</v>
      </c>
      <c r="K271" s="82">
        <v>164</v>
      </c>
      <c r="L271" s="82">
        <v>74</v>
      </c>
      <c r="M271" s="82">
        <v>87</v>
      </c>
      <c r="N271" s="82">
        <v>19</v>
      </c>
      <c r="O271" s="210" t="str">
        <f t="shared" si="6"/>
        <v>ROMEAD</v>
      </c>
      <c r="P271" s="208"/>
      <c r="S271" s="140" t="s">
        <v>568</v>
      </c>
      <c r="T271" s="140" t="s">
        <v>372</v>
      </c>
      <c r="U271" s="140"/>
      <c r="V271" s="140"/>
      <c r="W271" s="140"/>
      <c r="X271" s="140">
        <v>1</v>
      </c>
      <c r="Y271" s="140">
        <v>1</v>
      </c>
      <c r="Z271" s="140"/>
      <c r="AA271" s="140"/>
      <c r="AB271" s="140"/>
      <c r="AC271" s="140"/>
      <c r="AD271" s="140"/>
      <c r="AE271" s="140"/>
      <c r="AF271" s="150"/>
      <c r="AG271" s="210" t="str">
        <f t="shared" si="7"/>
        <v>PARISDF</v>
      </c>
      <c r="JG271" s="192"/>
      <c r="JH271" s="192"/>
      <c r="JI271" s="192"/>
      <c r="JJ271" s="192"/>
      <c r="JK271" s="192"/>
      <c r="JL271" s="192"/>
      <c r="JM271" s="192"/>
    </row>
    <row r="272" spans="1:273" x14ac:dyDescent="0.25">
      <c r="A272" s="140" t="s">
        <v>569</v>
      </c>
      <c r="B272" s="69" t="s">
        <v>340</v>
      </c>
      <c r="C272" s="69">
        <v>194</v>
      </c>
      <c r="D272" s="69">
        <v>127</v>
      </c>
      <c r="E272" s="69">
        <v>725</v>
      </c>
      <c r="F272" s="69">
        <v>2136</v>
      </c>
      <c r="G272" s="69">
        <v>2520</v>
      </c>
      <c r="H272" s="82">
        <v>2085</v>
      </c>
      <c r="I272" s="82">
        <v>1419</v>
      </c>
      <c r="J272" s="82">
        <v>885</v>
      </c>
      <c r="K272" s="82">
        <v>151</v>
      </c>
      <c r="L272" s="82">
        <v>64</v>
      </c>
      <c r="M272" s="82">
        <v>63</v>
      </c>
      <c r="N272" s="82"/>
      <c r="O272" s="210" t="str">
        <f t="shared" si="6"/>
        <v>ROMEAB</v>
      </c>
      <c r="P272" s="208"/>
      <c r="S272" s="140" t="s">
        <v>568</v>
      </c>
      <c r="T272" s="140" t="s">
        <v>410</v>
      </c>
      <c r="U272" s="140">
        <v>4</v>
      </c>
      <c r="V272" s="140"/>
      <c r="W272" s="140">
        <v>18</v>
      </c>
      <c r="X272" s="140">
        <v>98</v>
      </c>
      <c r="Y272" s="140">
        <v>269</v>
      </c>
      <c r="Z272" s="140">
        <v>150</v>
      </c>
      <c r="AA272" s="140">
        <v>46</v>
      </c>
      <c r="AB272" s="140">
        <v>30</v>
      </c>
      <c r="AC272" s="140">
        <v>13</v>
      </c>
      <c r="AD272" s="140">
        <v>6</v>
      </c>
      <c r="AE272" s="140">
        <v>3</v>
      </c>
      <c r="AF272" s="150">
        <v>8</v>
      </c>
      <c r="AG272" s="210" t="str">
        <f t="shared" si="7"/>
        <v>PARISHF</v>
      </c>
      <c r="JG272" s="192"/>
      <c r="JH272" s="192"/>
      <c r="JI272" s="192"/>
      <c r="JJ272" s="192"/>
      <c r="JK272" s="192"/>
      <c r="JL272" s="192"/>
      <c r="JM272" s="192"/>
    </row>
    <row r="273" spans="1:273" x14ac:dyDescent="0.25">
      <c r="A273" s="140" t="s">
        <v>569</v>
      </c>
      <c r="B273" s="69" t="s">
        <v>397</v>
      </c>
      <c r="C273" s="69">
        <v>1252</v>
      </c>
      <c r="D273" s="69">
        <v>1123</v>
      </c>
      <c r="E273" s="69">
        <v>2602</v>
      </c>
      <c r="F273" s="69">
        <v>6071</v>
      </c>
      <c r="G273" s="69">
        <v>14451</v>
      </c>
      <c r="H273" s="82">
        <v>11093</v>
      </c>
      <c r="I273" s="82">
        <v>8045</v>
      </c>
      <c r="J273" s="82">
        <v>3518</v>
      </c>
      <c r="K273" s="82">
        <v>2904</v>
      </c>
      <c r="L273" s="82">
        <v>2384</v>
      </c>
      <c r="M273" s="82">
        <v>607</v>
      </c>
      <c r="N273" s="82">
        <v>606</v>
      </c>
      <c r="O273" s="210" t="str">
        <f t="shared" si="6"/>
        <v>ROMEGC</v>
      </c>
      <c r="P273" s="208"/>
      <c r="S273" s="140" t="s">
        <v>568</v>
      </c>
      <c r="T273" s="140" t="s">
        <v>412</v>
      </c>
      <c r="U273" s="140">
        <v>3</v>
      </c>
      <c r="V273" s="140"/>
      <c r="W273" s="140"/>
      <c r="X273" s="140"/>
      <c r="Y273" s="140">
        <v>4</v>
      </c>
      <c r="Z273" s="140">
        <v>1</v>
      </c>
      <c r="AA273" s="140"/>
      <c r="AB273" s="140"/>
      <c r="AC273" s="140">
        <v>1</v>
      </c>
      <c r="AD273" s="140">
        <v>3</v>
      </c>
      <c r="AE273" s="140"/>
      <c r="AF273" s="150"/>
      <c r="AG273" s="210" t="str">
        <f t="shared" si="7"/>
        <v>PARISHI</v>
      </c>
      <c r="JG273" s="192"/>
      <c r="JH273" s="192"/>
      <c r="JI273" s="192"/>
      <c r="JJ273" s="192"/>
      <c r="JK273" s="192"/>
      <c r="JL273" s="192"/>
      <c r="JM273" s="192"/>
    </row>
    <row r="274" spans="1:273" x14ac:dyDescent="0.25">
      <c r="A274" s="140" t="s">
        <v>569</v>
      </c>
      <c r="B274" s="69" t="s">
        <v>405</v>
      </c>
      <c r="C274" s="69"/>
      <c r="D274" s="69">
        <v>12</v>
      </c>
      <c r="E274" s="69">
        <v>35</v>
      </c>
      <c r="F274" s="69">
        <v>159</v>
      </c>
      <c r="G274" s="69">
        <v>252</v>
      </c>
      <c r="H274" s="82">
        <v>132</v>
      </c>
      <c r="I274" s="82">
        <v>116</v>
      </c>
      <c r="J274" s="82">
        <v>96</v>
      </c>
      <c r="K274" s="82">
        <v>19</v>
      </c>
      <c r="L274" s="82"/>
      <c r="M274" s="82"/>
      <c r="N274" s="82"/>
      <c r="O274" s="210" t="str">
        <f t="shared" si="6"/>
        <v>ROMEHA</v>
      </c>
      <c r="P274" s="208"/>
      <c r="S274" s="140" t="s">
        <v>568</v>
      </c>
      <c r="T274" s="140" t="s">
        <v>341</v>
      </c>
      <c r="U274" s="140">
        <v>33</v>
      </c>
      <c r="V274" s="140">
        <v>31</v>
      </c>
      <c r="W274" s="140">
        <v>53</v>
      </c>
      <c r="X274" s="140">
        <v>281</v>
      </c>
      <c r="Y274" s="140">
        <v>209</v>
      </c>
      <c r="Z274" s="140">
        <v>125</v>
      </c>
      <c r="AA274" s="140">
        <v>144</v>
      </c>
      <c r="AB274" s="140">
        <v>86</v>
      </c>
      <c r="AC274" s="140">
        <v>30</v>
      </c>
      <c r="AD274" s="140">
        <v>38</v>
      </c>
      <c r="AE274" s="140">
        <v>18</v>
      </c>
      <c r="AF274" s="150">
        <v>12</v>
      </c>
      <c r="AG274" s="210" t="str">
        <f t="shared" si="7"/>
        <v>PARISAC</v>
      </c>
      <c r="JG274" s="192"/>
      <c r="JH274" s="192"/>
      <c r="JI274" s="192"/>
      <c r="JJ274" s="192"/>
      <c r="JK274" s="192"/>
      <c r="JL274" s="192"/>
      <c r="JM274" s="192"/>
    </row>
    <row r="275" spans="1:273" x14ac:dyDescent="0.25">
      <c r="A275" s="140" t="s">
        <v>569</v>
      </c>
      <c r="B275" s="69" t="s">
        <v>341</v>
      </c>
      <c r="C275" s="69">
        <v>651</v>
      </c>
      <c r="D275" s="69">
        <v>653</v>
      </c>
      <c r="E275" s="69">
        <v>2459</v>
      </c>
      <c r="F275" s="69">
        <v>5178</v>
      </c>
      <c r="G275" s="69">
        <v>8378</v>
      </c>
      <c r="H275" s="82">
        <v>5590</v>
      </c>
      <c r="I275" s="82">
        <v>3126</v>
      </c>
      <c r="J275" s="82">
        <v>1506</v>
      </c>
      <c r="K275" s="82">
        <v>952</v>
      </c>
      <c r="L275" s="82">
        <v>808</v>
      </c>
      <c r="M275" s="82">
        <v>558</v>
      </c>
      <c r="N275" s="82">
        <v>314</v>
      </c>
      <c r="O275" s="210" t="str">
        <f t="shared" si="6"/>
        <v>ROMEAC</v>
      </c>
      <c r="P275" s="208"/>
      <c r="S275" s="140" t="s">
        <v>568</v>
      </c>
      <c r="T275" s="140" t="s">
        <v>409</v>
      </c>
      <c r="U275" s="140">
        <v>14</v>
      </c>
      <c r="V275" s="140">
        <v>30</v>
      </c>
      <c r="W275" s="140">
        <v>58</v>
      </c>
      <c r="X275" s="140">
        <v>25</v>
      </c>
      <c r="Y275" s="140">
        <v>10</v>
      </c>
      <c r="Z275" s="140">
        <v>2</v>
      </c>
      <c r="AA275" s="140">
        <v>2</v>
      </c>
      <c r="AB275" s="140">
        <v>5</v>
      </c>
      <c r="AC275" s="140"/>
      <c r="AD275" s="140">
        <v>1</v>
      </c>
      <c r="AE275" s="140">
        <v>2</v>
      </c>
      <c r="AF275" s="150">
        <v>8</v>
      </c>
      <c r="AG275" s="210" t="str">
        <f t="shared" si="7"/>
        <v>PARISHE</v>
      </c>
      <c r="JG275" s="192"/>
      <c r="JH275" s="192"/>
      <c r="JI275" s="192"/>
      <c r="JJ275" s="192"/>
      <c r="JK275" s="192"/>
      <c r="JL275" s="192"/>
      <c r="JM275" s="192"/>
    </row>
    <row r="276" spans="1:273" x14ac:dyDescent="0.25">
      <c r="A276" s="242" t="s">
        <v>569</v>
      </c>
      <c r="B276" s="87" t="s">
        <v>691</v>
      </c>
      <c r="C276" s="87">
        <v>7486</v>
      </c>
      <c r="D276" s="87">
        <v>8052</v>
      </c>
      <c r="E276" s="87">
        <v>26588</v>
      </c>
      <c r="F276" s="87">
        <v>74419</v>
      </c>
      <c r="G276" s="87">
        <v>143217</v>
      </c>
      <c r="H276" s="87">
        <v>86052</v>
      </c>
      <c r="I276" s="87">
        <v>67361</v>
      </c>
      <c r="J276" s="87">
        <v>31828</v>
      </c>
      <c r="K276" s="87">
        <v>29169</v>
      </c>
      <c r="L276" s="87">
        <v>18173</v>
      </c>
      <c r="M276" s="87">
        <v>5668</v>
      </c>
      <c r="N276" s="87">
        <v>4150</v>
      </c>
      <c r="O276" s="243" t="str">
        <f t="shared" si="6"/>
        <v>ROMETOTAL ROME</v>
      </c>
      <c r="P276" s="208"/>
      <c r="S276" s="242" t="s">
        <v>568</v>
      </c>
      <c r="T276" s="242" t="s">
        <v>692</v>
      </c>
      <c r="U276" s="242">
        <v>159</v>
      </c>
      <c r="V276" s="242">
        <v>196</v>
      </c>
      <c r="W276" s="242">
        <v>828</v>
      </c>
      <c r="X276" s="242">
        <v>3481</v>
      </c>
      <c r="Y276" s="242">
        <v>5216</v>
      </c>
      <c r="Z276" s="242">
        <v>3301</v>
      </c>
      <c r="AA276" s="242">
        <v>4100</v>
      </c>
      <c r="AB276" s="242">
        <v>3897</v>
      </c>
      <c r="AC276" s="242">
        <v>2038</v>
      </c>
      <c r="AD276" s="242">
        <v>592</v>
      </c>
      <c r="AE276" s="242">
        <v>184</v>
      </c>
      <c r="AF276" s="245">
        <v>152</v>
      </c>
      <c r="AG276" s="243" t="str">
        <f t="shared" si="7"/>
        <v>PARISTOTAL PARIS</v>
      </c>
      <c r="JG276" s="193"/>
      <c r="JH276" s="193"/>
      <c r="JI276" s="193"/>
      <c r="JJ276" s="193"/>
      <c r="JK276" s="193"/>
      <c r="JL276" s="193"/>
      <c r="JM276" s="193"/>
    </row>
    <row r="277" spans="1:273" x14ac:dyDescent="0.25">
      <c r="A277" s="140" t="s">
        <v>570</v>
      </c>
      <c r="B277" s="69" t="s">
        <v>396</v>
      </c>
      <c r="C277" s="69">
        <v>1943</v>
      </c>
      <c r="D277" s="69">
        <v>2187</v>
      </c>
      <c r="E277" s="69">
        <v>3631</v>
      </c>
      <c r="F277" s="69">
        <v>5257</v>
      </c>
      <c r="G277" s="69">
        <v>7058</v>
      </c>
      <c r="H277" s="82">
        <v>6236</v>
      </c>
      <c r="I277" s="82">
        <v>5756</v>
      </c>
      <c r="J277" s="82">
        <v>6544</v>
      </c>
      <c r="K277" s="82">
        <v>5837</v>
      </c>
      <c r="L277" s="82">
        <v>5266</v>
      </c>
      <c r="M277" s="82">
        <v>2579</v>
      </c>
      <c r="N277" s="82">
        <v>1306</v>
      </c>
      <c r="O277" s="210" t="str">
        <f t="shared" si="6"/>
        <v>BRUSSELSGB</v>
      </c>
      <c r="P277" s="208"/>
      <c r="S277" s="140" t="s">
        <v>570</v>
      </c>
      <c r="T277" s="140" t="s">
        <v>396</v>
      </c>
      <c r="U277" s="140">
        <v>356</v>
      </c>
      <c r="V277" s="140">
        <v>404</v>
      </c>
      <c r="W277" s="140">
        <v>677</v>
      </c>
      <c r="X277" s="140">
        <v>969</v>
      </c>
      <c r="Y277" s="140">
        <v>1298</v>
      </c>
      <c r="Z277" s="140">
        <v>1147</v>
      </c>
      <c r="AA277" s="140">
        <v>1057</v>
      </c>
      <c r="AB277" s="140">
        <v>1204</v>
      </c>
      <c r="AC277" s="140">
        <v>1073</v>
      </c>
      <c r="AD277" s="140">
        <v>970</v>
      </c>
      <c r="AE277" s="140">
        <v>474</v>
      </c>
      <c r="AF277" s="150">
        <v>239</v>
      </c>
      <c r="AG277" s="210" t="str">
        <f t="shared" si="7"/>
        <v>BRUSSELSGB</v>
      </c>
      <c r="JG277" s="192"/>
      <c r="JH277" s="192"/>
      <c r="JI277" s="192"/>
      <c r="JJ277" s="192"/>
      <c r="JK277" s="192"/>
      <c r="JL277" s="192"/>
      <c r="JM277" s="192"/>
    </row>
    <row r="278" spans="1:273" x14ac:dyDescent="0.25">
      <c r="A278" s="140" t="s">
        <v>570</v>
      </c>
      <c r="B278" s="69" t="s">
        <v>360</v>
      </c>
      <c r="C278" s="69"/>
      <c r="D278" s="69"/>
      <c r="E278" s="69"/>
      <c r="F278" s="69">
        <v>524</v>
      </c>
      <c r="G278" s="69">
        <v>1066</v>
      </c>
      <c r="H278" s="82">
        <v>441</v>
      </c>
      <c r="I278" s="82">
        <v>1503</v>
      </c>
      <c r="J278" s="82">
        <v>979</v>
      </c>
      <c r="K278" s="82">
        <v>1717</v>
      </c>
      <c r="L278" s="82">
        <v>519</v>
      </c>
      <c r="M278" s="82">
        <v>17</v>
      </c>
      <c r="N278" s="82"/>
      <c r="O278" s="210" t="str">
        <f t="shared" si="6"/>
        <v>BRUSSELSCD</v>
      </c>
      <c r="P278" s="208"/>
      <c r="S278" s="140" t="s">
        <v>570</v>
      </c>
      <c r="T278" s="140" t="s">
        <v>360</v>
      </c>
      <c r="U278" s="140"/>
      <c r="V278" s="140"/>
      <c r="W278" s="140"/>
      <c r="X278" s="140">
        <v>31</v>
      </c>
      <c r="Y278" s="140">
        <v>64</v>
      </c>
      <c r="Z278" s="140">
        <v>26</v>
      </c>
      <c r="AA278" s="140">
        <v>90</v>
      </c>
      <c r="AB278" s="140">
        <v>60</v>
      </c>
      <c r="AC278" s="140">
        <v>104</v>
      </c>
      <c r="AD278" s="140">
        <v>31</v>
      </c>
      <c r="AE278" s="140">
        <v>1</v>
      </c>
      <c r="AF278" s="150"/>
      <c r="AG278" s="210" t="str">
        <f t="shared" si="7"/>
        <v>BRUSSELSCD</v>
      </c>
      <c r="JG278" s="192"/>
      <c r="JH278" s="192"/>
      <c r="JI278" s="192"/>
      <c r="JJ278" s="192"/>
      <c r="JK278" s="192"/>
      <c r="JL278" s="192"/>
      <c r="JM278" s="192"/>
    </row>
    <row r="279" spans="1:273" x14ac:dyDescent="0.25">
      <c r="A279" s="140" t="s">
        <v>570</v>
      </c>
      <c r="B279" s="69" t="s">
        <v>346</v>
      </c>
      <c r="C279" s="69">
        <v>2261</v>
      </c>
      <c r="D279" s="69">
        <v>2648</v>
      </c>
      <c r="E279" s="69">
        <v>4750</v>
      </c>
      <c r="F279" s="69">
        <v>6521</v>
      </c>
      <c r="G279" s="69">
        <v>8514</v>
      </c>
      <c r="H279" s="82">
        <v>6893</v>
      </c>
      <c r="I279" s="82">
        <v>6751</v>
      </c>
      <c r="J279" s="82">
        <v>6617</v>
      </c>
      <c r="K279" s="82">
        <v>6446</v>
      </c>
      <c r="L279" s="82">
        <v>5732</v>
      </c>
      <c r="M279" s="82">
        <v>3189</v>
      </c>
      <c r="N279" s="82">
        <v>2041</v>
      </c>
      <c r="O279" s="210" t="str">
        <f t="shared" si="6"/>
        <v>BRUSSELSAI</v>
      </c>
      <c r="P279" s="208"/>
      <c r="S279" s="140" t="s">
        <v>570</v>
      </c>
      <c r="T279" s="140" t="s">
        <v>346</v>
      </c>
      <c r="U279" s="140">
        <v>455</v>
      </c>
      <c r="V279" s="140">
        <v>533</v>
      </c>
      <c r="W279" s="140">
        <v>962</v>
      </c>
      <c r="X279" s="140">
        <v>1320</v>
      </c>
      <c r="Y279" s="140">
        <v>1717</v>
      </c>
      <c r="Z279" s="140">
        <v>1391</v>
      </c>
      <c r="AA279" s="140">
        <v>1362</v>
      </c>
      <c r="AB279" s="140">
        <v>1335</v>
      </c>
      <c r="AC279" s="140">
        <v>1300</v>
      </c>
      <c r="AD279" s="140">
        <v>1160</v>
      </c>
      <c r="AE279" s="140">
        <v>648</v>
      </c>
      <c r="AF279" s="150">
        <v>415</v>
      </c>
      <c r="AG279" s="210" t="str">
        <f t="shared" si="7"/>
        <v>BRUSSELSAI</v>
      </c>
      <c r="JG279" s="192"/>
      <c r="JH279" s="192"/>
      <c r="JI279" s="192"/>
      <c r="JJ279" s="192"/>
      <c r="JK279" s="192"/>
      <c r="JL279" s="192"/>
      <c r="JM279" s="192"/>
    </row>
    <row r="280" spans="1:273" x14ac:dyDescent="0.25">
      <c r="A280" s="140" t="s">
        <v>570</v>
      </c>
      <c r="B280" s="69" t="s">
        <v>345</v>
      </c>
      <c r="C280" s="69">
        <v>18</v>
      </c>
      <c r="D280" s="69">
        <v>36</v>
      </c>
      <c r="E280" s="69">
        <v>53</v>
      </c>
      <c r="F280" s="69">
        <v>121</v>
      </c>
      <c r="G280" s="69">
        <v>18</v>
      </c>
      <c r="H280" s="82">
        <v>18</v>
      </c>
      <c r="I280" s="82">
        <v>71</v>
      </c>
      <c r="J280" s="82">
        <v>33</v>
      </c>
      <c r="K280" s="82">
        <v>91</v>
      </c>
      <c r="L280" s="82">
        <v>68</v>
      </c>
      <c r="M280" s="82">
        <v>18</v>
      </c>
      <c r="N280" s="82"/>
      <c r="O280" s="210" t="str">
        <f t="shared" si="6"/>
        <v>BRUSSELSAH</v>
      </c>
      <c r="P280" s="208"/>
      <c r="S280" s="140" t="s">
        <v>570</v>
      </c>
      <c r="T280" s="140" t="s">
        <v>345</v>
      </c>
      <c r="U280" s="140">
        <v>1</v>
      </c>
      <c r="V280" s="140">
        <v>2</v>
      </c>
      <c r="W280" s="140">
        <v>3</v>
      </c>
      <c r="X280" s="140">
        <v>8</v>
      </c>
      <c r="Y280" s="140">
        <v>1</v>
      </c>
      <c r="Z280" s="140">
        <v>1</v>
      </c>
      <c r="AA280" s="140">
        <v>4</v>
      </c>
      <c r="AB280" s="140">
        <v>2</v>
      </c>
      <c r="AC280" s="140">
        <v>6</v>
      </c>
      <c r="AD280" s="140">
        <v>4</v>
      </c>
      <c r="AE280" s="140">
        <v>1</v>
      </c>
      <c r="AF280" s="150"/>
      <c r="AG280" s="210" t="str">
        <f t="shared" si="7"/>
        <v>BRUSSELSAH</v>
      </c>
      <c r="JG280" s="192"/>
      <c r="JH280" s="192"/>
      <c r="JI280" s="192"/>
      <c r="JJ280" s="192"/>
      <c r="JK280" s="192"/>
      <c r="JL280" s="192"/>
      <c r="JM280" s="192"/>
    </row>
    <row r="281" spans="1:273" x14ac:dyDescent="0.25">
      <c r="A281" s="140" t="s">
        <v>570</v>
      </c>
      <c r="B281" s="69" t="s">
        <v>339</v>
      </c>
      <c r="C281" s="69">
        <v>153</v>
      </c>
      <c r="D281" s="69">
        <v>259</v>
      </c>
      <c r="E281" s="69">
        <v>351</v>
      </c>
      <c r="F281" s="69">
        <v>645</v>
      </c>
      <c r="G281" s="69">
        <v>1077</v>
      </c>
      <c r="H281" s="82">
        <v>878</v>
      </c>
      <c r="I281" s="82">
        <v>749</v>
      </c>
      <c r="J281" s="82">
        <v>695</v>
      </c>
      <c r="K281" s="82">
        <v>553</v>
      </c>
      <c r="L281" s="82">
        <v>399</v>
      </c>
      <c r="M281" s="82">
        <v>136</v>
      </c>
      <c r="N281" s="82">
        <v>24</v>
      </c>
      <c r="O281" s="210" t="str">
        <f t="shared" si="6"/>
        <v>BRUSSELSAD</v>
      </c>
      <c r="P281" s="208"/>
      <c r="S281" s="140" t="s">
        <v>570</v>
      </c>
      <c r="T281" s="140" t="s">
        <v>339</v>
      </c>
      <c r="U281" s="140">
        <v>16</v>
      </c>
      <c r="V281" s="140">
        <v>18</v>
      </c>
      <c r="W281" s="140">
        <v>33</v>
      </c>
      <c r="X281" s="140">
        <v>63</v>
      </c>
      <c r="Y281" s="140">
        <v>102</v>
      </c>
      <c r="Z281" s="140">
        <v>80</v>
      </c>
      <c r="AA281" s="140">
        <v>81</v>
      </c>
      <c r="AB281" s="140">
        <v>63</v>
      </c>
      <c r="AC281" s="140">
        <v>50</v>
      </c>
      <c r="AD281" s="140">
        <v>33</v>
      </c>
      <c r="AE281" s="140">
        <v>15</v>
      </c>
      <c r="AF281" s="150">
        <v>1</v>
      </c>
      <c r="AG281" s="210" t="str">
        <f t="shared" si="7"/>
        <v>BRUSSELSAD</v>
      </c>
      <c r="JG281" s="192"/>
      <c r="JH281" s="192"/>
      <c r="JI281" s="192"/>
      <c r="JJ281" s="192"/>
      <c r="JK281" s="192"/>
      <c r="JL281" s="192"/>
      <c r="JM281" s="192"/>
    </row>
    <row r="282" spans="1:273" x14ac:dyDescent="0.25">
      <c r="A282" s="140" t="s">
        <v>570</v>
      </c>
      <c r="B282" s="69" t="s">
        <v>340</v>
      </c>
      <c r="C282" s="69">
        <v>635</v>
      </c>
      <c r="D282" s="69">
        <v>675</v>
      </c>
      <c r="E282" s="69">
        <v>2141</v>
      </c>
      <c r="F282" s="69">
        <v>5266</v>
      </c>
      <c r="G282" s="69">
        <v>11443</v>
      </c>
      <c r="H282" s="82">
        <v>7147</v>
      </c>
      <c r="I282" s="82">
        <v>5819</v>
      </c>
      <c r="J282" s="82">
        <v>2118</v>
      </c>
      <c r="K282" s="82">
        <v>1476</v>
      </c>
      <c r="L282" s="82">
        <v>1072</v>
      </c>
      <c r="M282" s="82">
        <v>453</v>
      </c>
      <c r="N282" s="82">
        <v>465</v>
      </c>
      <c r="O282" s="210" t="str">
        <f t="shared" si="6"/>
        <v>BRUSSELSAB</v>
      </c>
      <c r="P282" s="208"/>
      <c r="S282" s="140" t="s">
        <v>570</v>
      </c>
      <c r="T282" s="140" t="s">
        <v>340</v>
      </c>
      <c r="U282" s="140">
        <v>65</v>
      </c>
      <c r="V282" s="140">
        <v>68</v>
      </c>
      <c r="W282" s="140">
        <v>226</v>
      </c>
      <c r="X282" s="140">
        <v>527</v>
      </c>
      <c r="Y282" s="140">
        <v>1139</v>
      </c>
      <c r="Z282" s="140">
        <v>720</v>
      </c>
      <c r="AA282" s="140">
        <v>586</v>
      </c>
      <c r="AB282" s="140">
        <v>217</v>
      </c>
      <c r="AC282" s="140">
        <v>146</v>
      </c>
      <c r="AD282" s="140">
        <v>108</v>
      </c>
      <c r="AE282" s="140">
        <v>47</v>
      </c>
      <c r="AF282" s="150">
        <v>50</v>
      </c>
      <c r="AG282" s="210" t="str">
        <f t="shared" si="7"/>
        <v>BRUSSELSAB</v>
      </c>
      <c r="JG282" s="192"/>
      <c r="JH282" s="192"/>
      <c r="JI282" s="192"/>
      <c r="JJ282" s="192"/>
      <c r="JK282" s="192"/>
      <c r="JL282" s="192"/>
      <c r="JM282" s="192"/>
    </row>
    <row r="283" spans="1:273" x14ac:dyDescent="0.25">
      <c r="A283" s="140" t="s">
        <v>570</v>
      </c>
      <c r="B283" s="69" t="s">
        <v>338</v>
      </c>
      <c r="C283" s="69"/>
      <c r="D283" s="69">
        <v>236</v>
      </c>
      <c r="E283" s="69">
        <v>136</v>
      </c>
      <c r="F283" s="69">
        <v>16</v>
      </c>
      <c r="G283" s="69">
        <v>120</v>
      </c>
      <c r="H283" s="82">
        <v>160</v>
      </c>
      <c r="I283" s="82">
        <v>156</v>
      </c>
      <c r="J283" s="82">
        <v>1074</v>
      </c>
      <c r="K283" s="82">
        <v>1250</v>
      </c>
      <c r="L283" s="82">
        <v>917</v>
      </c>
      <c r="M283" s="82">
        <v>1363</v>
      </c>
      <c r="N283" s="82">
        <v>975</v>
      </c>
      <c r="O283" s="210" t="str">
        <f t="shared" si="6"/>
        <v>BRUSSELSBB</v>
      </c>
      <c r="P283" s="208"/>
      <c r="S283" s="140" t="s">
        <v>570</v>
      </c>
      <c r="T283" s="140" t="s">
        <v>338</v>
      </c>
      <c r="U283" s="140"/>
      <c r="V283" s="140">
        <v>11</v>
      </c>
      <c r="W283" s="140">
        <v>7</v>
      </c>
      <c r="X283" s="140">
        <v>1</v>
      </c>
      <c r="Y283" s="140">
        <v>6</v>
      </c>
      <c r="Z283" s="140">
        <v>10</v>
      </c>
      <c r="AA283" s="140">
        <v>9</v>
      </c>
      <c r="AB283" s="140">
        <v>51</v>
      </c>
      <c r="AC283" s="140">
        <v>60</v>
      </c>
      <c r="AD283" s="140">
        <v>48</v>
      </c>
      <c r="AE283" s="140">
        <v>64</v>
      </c>
      <c r="AF283" s="150">
        <v>44</v>
      </c>
      <c r="AG283" s="210" t="str">
        <f t="shared" si="7"/>
        <v>BRUSSELSBB</v>
      </c>
      <c r="JG283" s="192"/>
      <c r="JH283" s="192"/>
      <c r="JI283" s="192"/>
      <c r="JJ283" s="192"/>
      <c r="JK283" s="192"/>
      <c r="JL283" s="192"/>
      <c r="JM283" s="192"/>
    </row>
    <row r="284" spans="1:273" x14ac:dyDescent="0.25">
      <c r="A284" s="140" t="s">
        <v>570</v>
      </c>
      <c r="B284" s="69" t="s">
        <v>341</v>
      </c>
      <c r="C284" s="69">
        <v>19</v>
      </c>
      <c r="D284" s="69">
        <v>41</v>
      </c>
      <c r="E284" s="69">
        <v>72</v>
      </c>
      <c r="F284" s="69">
        <v>81</v>
      </c>
      <c r="G284" s="69">
        <v>108</v>
      </c>
      <c r="H284" s="82">
        <v>190</v>
      </c>
      <c r="I284" s="82">
        <v>84</v>
      </c>
      <c r="J284" s="82">
        <v>104</v>
      </c>
      <c r="K284" s="82">
        <v>95</v>
      </c>
      <c r="L284" s="82">
        <v>64</v>
      </c>
      <c r="M284" s="82">
        <v>277</v>
      </c>
      <c r="N284" s="82">
        <v>288</v>
      </c>
      <c r="O284" s="210" t="str">
        <f t="shared" si="6"/>
        <v>BRUSSELSAC</v>
      </c>
      <c r="P284" s="208"/>
      <c r="S284" s="140" t="s">
        <v>570</v>
      </c>
      <c r="T284" s="140" t="s">
        <v>341</v>
      </c>
      <c r="U284" s="140">
        <v>2</v>
      </c>
      <c r="V284" s="140">
        <v>4</v>
      </c>
      <c r="W284" s="140">
        <v>7</v>
      </c>
      <c r="X284" s="140">
        <v>8</v>
      </c>
      <c r="Y284" s="140">
        <v>12</v>
      </c>
      <c r="Z284" s="140">
        <v>20</v>
      </c>
      <c r="AA284" s="140">
        <v>8</v>
      </c>
      <c r="AB284" s="140">
        <v>11</v>
      </c>
      <c r="AC284" s="140">
        <v>10</v>
      </c>
      <c r="AD284" s="140">
        <v>6</v>
      </c>
      <c r="AE284" s="140">
        <v>31</v>
      </c>
      <c r="AF284" s="150">
        <v>30</v>
      </c>
      <c r="AG284" s="210" t="str">
        <f t="shared" si="7"/>
        <v>BRUSSELSAC</v>
      </c>
      <c r="JG284" s="192"/>
      <c r="JH284" s="192"/>
      <c r="JI284" s="192"/>
      <c r="JJ284" s="192"/>
      <c r="JK284" s="192"/>
      <c r="JL284" s="192"/>
      <c r="JM284" s="192"/>
    </row>
    <row r="285" spans="1:273" x14ac:dyDescent="0.25">
      <c r="A285" s="242" t="s">
        <v>570</v>
      </c>
      <c r="B285" s="87" t="s">
        <v>696</v>
      </c>
      <c r="C285" s="87">
        <v>5029</v>
      </c>
      <c r="D285" s="87">
        <v>6082</v>
      </c>
      <c r="E285" s="87">
        <v>11134</v>
      </c>
      <c r="F285" s="87">
        <v>18431</v>
      </c>
      <c r="G285" s="87">
        <v>29404</v>
      </c>
      <c r="H285" s="87">
        <v>21963</v>
      </c>
      <c r="I285" s="87">
        <v>20889</v>
      </c>
      <c r="J285" s="87">
        <v>18164</v>
      </c>
      <c r="K285" s="87">
        <v>17465</v>
      </c>
      <c r="L285" s="87">
        <v>14037</v>
      </c>
      <c r="M285" s="87">
        <v>8032</v>
      </c>
      <c r="N285" s="87">
        <v>5099</v>
      </c>
      <c r="O285" s="243" t="str">
        <f t="shared" si="6"/>
        <v>BRUSSELSTOTAL BRUSELS</v>
      </c>
      <c r="P285" s="208"/>
      <c r="S285" s="242" t="s">
        <v>570</v>
      </c>
      <c r="T285" s="242" t="s">
        <v>693</v>
      </c>
      <c r="U285" s="242">
        <v>895</v>
      </c>
      <c r="V285" s="242">
        <v>1040</v>
      </c>
      <c r="W285" s="242">
        <v>1915</v>
      </c>
      <c r="X285" s="242">
        <v>2927</v>
      </c>
      <c r="Y285" s="242">
        <v>4339</v>
      </c>
      <c r="Z285" s="242">
        <v>3395</v>
      </c>
      <c r="AA285" s="242">
        <v>3197</v>
      </c>
      <c r="AB285" s="242">
        <v>2943</v>
      </c>
      <c r="AC285" s="242">
        <v>2749</v>
      </c>
      <c r="AD285" s="242">
        <v>2360</v>
      </c>
      <c r="AE285" s="242">
        <v>1281</v>
      </c>
      <c r="AF285" s="245">
        <v>779</v>
      </c>
      <c r="AG285" s="243" t="str">
        <f t="shared" si="7"/>
        <v>BRUSSELSTOTAL BRUSSELS</v>
      </c>
      <c r="JG285" s="193"/>
      <c r="JH285" s="193"/>
      <c r="JI285" s="193"/>
      <c r="JJ285" s="193"/>
      <c r="JK285" s="193"/>
      <c r="JL285" s="193"/>
      <c r="JM285" s="193"/>
    </row>
    <row r="286" spans="1:273" x14ac:dyDescent="0.25">
      <c r="A286" s="140" t="s">
        <v>571</v>
      </c>
      <c r="B286" s="69" t="s">
        <v>396</v>
      </c>
      <c r="C286" s="69">
        <v>2062</v>
      </c>
      <c r="D286" s="69">
        <v>1652</v>
      </c>
      <c r="E286" s="69">
        <v>3217</v>
      </c>
      <c r="F286" s="69">
        <v>5511</v>
      </c>
      <c r="G286" s="69">
        <v>2977</v>
      </c>
      <c r="H286" s="82">
        <v>2303</v>
      </c>
      <c r="I286" s="82">
        <v>2071</v>
      </c>
      <c r="J286" s="82">
        <v>1944</v>
      </c>
      <c r="K286" s="82">
        <v>2157</v>
      </c>
      <c r="L286" s="82">
        <v>2677</v>
      </c>
      <c r="M286" s="82">
        <v>1715</v>
      </c>
      <c r="N286" s="82">
        <v>1165</v>
      </c>
      <c r="O286" s="210" t="str">
        <f t="shared" si="6"/>
        <v>COPENHAGENGB</v>
      </c>
      <c r="P286" s="208"/>
      <c r="S286" s="140" t="s">
        <v>571</v>
      </c>
      <c r="T286" s="140" t="s">
        <v>396</v>
      </c>
      <c r="U286" s="140">
        <v>213</v>
      </c>
      <c r="V286" s="140">
        <v>174</v>
      </c>
      <c r="W286" s="140">
        <v>329</v>
      </c>
      <c r="X286" s="140">
        <v>559</v>
      </c>
      <c r="Y286" s="140">
        <v>305</v>
      </c>
      <c r="Z286" s="140">
        <v>234</v>
      </c>
      <c r="AA286" s="140">
        <v>210</v>
      </c>
      <c r="AB286" s="140">
        <v>198</v>
      </c>
      <c r="AC286" s="140">
        <v>221</v>
      </c>
      <c r="AD286" s="140">
        <v>277</v>
      </c>
      <c r="AE286" s="140">
        <v>176</v>
      </c>
      <c r="AF286" s="150">
        <v>122</v>
      </c>
      <c r="AG286" s="210" t="str">
        <f t="shared" si="7"/>
        <v>COPENHAGENGB</v>
      </c>
      <c r="JG286" s="192"/>
      <c r="JH286" s="192"/>
      <c r="JI286" s="192"/>
      <c r="JJ286" s="192"/>
      <c r="JK286" s="192"/>
      <c r="JL286" s="192"/>
      <c r="JM286" s="192"/>
    </row>
    <row r="287" spans="1:273" x14ac:dyDescent="0.25">
      <c r="A287" s="140" t="s">
        <v>571</v>
      </c>
      <c r="B287" s="69" t="s">
        <v>360</v>
      </c>
      <c r="C287" s="69"/>
      <c r="D287" s="69"/>
      <c r="E287" s="69"/>
      <c r="F287" s="69"/>
      <c r="G287" s="69"/>
      <c r="H287" s="82"/>
      <c r="I287" s="82"/>
      <c r="J287" s="82"/>
      <c r="K287" s="82"/>
      <c r="L287" s="82"/>
      <c r="M287" s="82"/>
      <c r="N287" s="82">
        <v>47</v>
      </c>
      <c r="O287" s="210" t="str">
        <f t="shared" si="6"/>
        <v>COPENHAGENCD</v>
      </c>
      <c r="P287" s="208"/>
      <c r="S287" s="140" t="s">
        <v>571</v>
      </c>
      <c r="T287" s="140" t="s">
        <v>360</v>
      </c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50">
        <v>4</v>
      </c>
      <c r="AG287" s="210" t="str">
        <f t="shared" si="7"/>
        <v>COPENHAGENCD</v>
      </c>
      <c r="JG287" s="192"/>
      <c r="JH287" s="192"/>
      <c r="JI287" s="192"/>
      <c r="JJ287" s="192"/>
      <c r="JK287" s="192"/>
      <c r="JL287" s="192"/>
      <c r="JM287" s="192"/>
    </row>
    <row r="288" spans="1:273" x14ac:dyDescent="0.25">
      <c r="A288" s="140" t="s">
        <v>571</v>
      </c>
      <c r="B288" s="69" t="s">
        <v>345</v>
      </c>
      <c r="C288" s="69">
        <v>325</v>
      </c>
      <c r="D288" s="69">
        <v>206</v>
      </c>
      <c r="E288" s="69">
        <v>422</v>
      </c>
      <c r="F288" s="69">
        <v>537</v>
      </c>
      <c r="G288" s="69">
        <v>236</v>
      </c>
      <c r="H288" s="82">
        <v>256</v>
      </c>
      <c r="I288" s="82">
        <v>232</v>
      </c>
      <c r="J288" s="82">
        <v>127</v>
      </c>
      <c r="K288" s="82">
        <v>284</v>
      </c>
      <c r="L288" s="82">
        <v>519</v>
      </c>
      <c r="M288" s="82">
        <v>156</v>
      </c>
      <c r="N288" s="82">
        <v>133</v>
      </c>
      <c r="O288" s="210" t="str">
        <f t="shared" si="6"/>
        <v>COPENHAGENAH</v>
      </c>
      <c r="P288" s="208"/>
      <c r="S288" s="140" t="s">
        <v>571</v>
      </c>
      <c r="T288" s="140" t="s">
        <v>345</v>
      </c>
      <c r="U288" s="140">
        <v>28</v>
      </c>
      <c r="V288" s="140">
        <v>19</v>
      </c>
      <c r="W288" s="140">
        <v>41</v>
      </c>
      <c r="X288" s="140">
        <v>54</v>
      </c>
      <c r="Y288" s="140">
        <v>26</v>
      </c>
      <c r="Z288" s="140">
        <v>23</v>
      </c>
      <c r="AA288" s="140">
        <v>20</v>
      </c>
      <c r="AB288" s="140">
        <v>14</v>
      </c>
      <c r="AC288" s="140">
        <v>22</v>
      </c>
      <c r="AD288" s="140">
        <v>37</v>
      </c>
      <c r="AE288" s="140">
        <v>13</v>
      </c>
      <c r="AF288" s="150">
        <v>10</v>
      </c>
      <c r="AG288" s="210" t="str">
        <f t="shared" si="7"/>
        <v>COPENHAGENAH</v>
      </c>
      <c r="JG288" s="192"/>
      <c r="JH288" s="192"/>
      <c r="JI288" s="192"/>
      <c r="JJ288" s="192"/>
      <c r="JK288" s="192"/>
      <c r="JL288" s="192"/>
      <c r="JM288" s="192"/>
    </row>
    <row r="289" spans="1:273" x14ac:dyDescent="0.25">
      <c r="A289" s="140" t="s">
        <v>571</v>
      </c>
      <c r="B289" s="69" t="s">
        <v>340</v>
      </c>
      <c r="C289" s="69">
        <v>955</v>
      </c>
      <c r="D289" s="69">
        <v>873</v>
      </c>
      <c r="E289" s="69">
        <v>1648</v>
      </c>
      <c r="F289" s="69">
        <v>2886</v>
      </c>
      <c r="G289" s="69">
        <v>1517</v>
      </c>
      <c r="H289" s="82">
        <v>1306</v>
      </c>
      <c r="I289" s="82">
        <v>1180</v>
      </c>
      <c r="J289" s="82">
        <v>1138</v>
      </c>
      <c r="K289" s="82">
        <v>1081</v>
      </c>
      <c r="L289" s="82">
        <v>1049</v>
      </c>
      <c r="M289" s="82">
        <v>1150</v>
      </c>
      <c r="N289" s="82">
        <v>611</v>
      </c>
      <c r="O289" s="210" t="str">
        <f t="shared" si="6"/>
        <v>COPENHAGENAB</v>
      </c>
      <c r="P289" s="208"/>
      <c r="S289" s="140" t="s">
        <v>571</v>
      </c>
      <c r="T289" s="140" t="s">
        <v>340</v>
      </c>
      <c r="U289" s="140">
        <v>101</v>
      </c>
      <c r="V289" s="140">
        <v>92</v>
      </c>
      <c r="W289" s="140">
        <v>171</v>
      </c>
      <c r="X289" s="140">
        <v>295</v>
      </c>
      <c r="Y289" s="140">
        <v>156</v>
      </c>
      <c r="Z289" s="140">
        <v>137</v>
      </c>
      <c r="AA289" s="140">
        <v>123</v>
      </c>
      <c r="AB289" s="140">
        <v>119</v>
      </c>
      <c r="AC289" s="140">
        <v>114</v>
      </c>
      <c r="AD289" s="140">
        <v>107</v>
      </c>
      <c r="AE289" s="140">
        <v>118</v>
      </c>
      <c r="AF289" s="150">
        <v>63</v>
      </c>
      <c r="AG289" s="210" t="str">
        <f t="shared" si="7"/>
        <v>COPENHAGENAB</v>
      </c>
      <c r="JG289" s="192"/>
      <c r="JH289" s="192"/>
      <c r="JI289" s="192"/>
      <c r="JJ289" s="192"/>
      <c r="JK289" s="192"/>
      <c r="JL289" s="192"/>
      <c r="JM289" s="192"/>
    </row>
    <row r="290" spans="1:273" x14ac:dyDescent="0.25">
      <c r="A290" s="140" t="s">
        <v>571</v>
      </c>
      <c r="B290" s="69" t="s">
        <v>12</v>
      </c>
      <c r="C290" s="69">
        <v>15</v>
      </c>
      <c r="D290" s="69"/>
      <c r="E290" s="69"/>
      <c r="F290" s="69"/>
      <c r="G290" s="69"/>
      <c r="H290" s="82">
        <v>51</v>
      </c>
      <c r="I290" s="82"/>
      <c r="J290" s="82">
        <v>34</v>
      </c>
      <c r="K290" s="82"/>
      <c r="L290" s="82">
        <v>51</v>
      </c>
      <c r="M290" s="82">
        <v>7</v>
      </c>
      <c r="N290" s="82"/>
      <c r="O290" s="210" t="str">
        <f t="shared" si="6"/>
        <v>COPENHAGENKB</v>
      </c>
      <c r="P290" s="208"/>
      <c r="S290" s="140" t="s">
        <v>571</v>
      </c>
      <c r="T290" s="140" t="s">
        <v>12</v>
      </c>
      <c r="U290" s="140">
        <v>2</v>
      </c>
      <c r="V290" s="140"/>
      <c r="W290" s="140"/>
      <c r="X290" s="140"/>
      <c r="Y290" s="140"/>
      <c r="Z290" s="140">
        <v>4</v>
      </c>
      <c r="AA290" s="140"/>
      <c r="AB290" s="140">
        <v>6</v>
      </c>
      <c r="AC290" s="140"/>
      <c r="AD290" s="140">
        <v>4</v>
      </c>
      <c r="AE290" s="140">
        <v>2</v>
      </c>
      <c r="AF290" s="150"/>
      <c r="AG290" s="210" t="str">
        <f t="shared" si="7"/>
        <v>COPENHAGENKB</v>
      </c>
      <c r="JG290" s="192"/>
      <c r="JH290" s="192"/>
      <c r="JI290" s="192"/>
      <c r="JJ290" s="192"/>
      <c r="JK290" s="192"/>
      <c r="JL290" s="192"/>
      <c r="JM290" s="192"/>
    </row>
    <row r="291" spans="1:273" x14ac:dyDescent="0.25">
      <c r="A291" s="140" t="s">
        <v>571</v>
      </c>
      <c r="B291" s="69" t="s">
        <v>397</v>
      </c>
      <c r="C291" s="69">
        <v>4112</v>
      </c>
      <c r="D291" s="69">
        <v>2565</v>
      </c>
      <c r="E291" s="69">
        <v>5291</v>
      </c>
      <c r="F291" s="69">
        <v>5845</v>
      </c>
      <c r="G291" s="69">
        <v>3623</v>
      </c>
      <c r="H291" s="82">
        <v>2915</v>
      </c>
      <c r="I291" s="82">
        <v>2293</v>
      </c>
      <c r="J291" s="82">
        <v>2565</v>
      </c>
      <c r="K291" s="82">
        <v>3172</v>
      </c>
      <c r="L291" s="82">
        <v>3941</v>
      </c>
      <c r="M291" s="82">
        <v>2694</v>
      </c>
      <c r="N291" s="82">
        <v>1899</v>
      </c>
      <c r="O291" s="210" t="str">
        <f t="shared" si="6"/>
        <v>COPENHAGENGC</v>
      </c>
      <c r="P291" s="208"/>
      <c r="S291" s="140" t="s">
        <v>571</v>
      </c>
      <c r="T291" s="140" t="s">
        <v>397</v>
      </c>
      <c r="U291" s="140">
        <v>413</v>
      </c>
      <c r="V291" s="140">
        <v>258</v>
      </c>
      <c r="W291" s="140">
        <v>532</v>
      </c>
      <c r="X291" s="140">
        <v>591</v>
      </c>
      <c r="Y291" s="140">
        <v>368</v>
      </c>
      <c r="Z291" s="140">
        <v>295</v>
      </c>
      <c r="AA291" s="140">
        <v>231</v>
      </c>
      <c r="AB291" s="140">
        <v>258</v>
      </c>
      <c r="AC291" s="140">
        <v>318</v>
      </c>
      <c r="AD291" s="140">
        <v>397</v>
      </c>
      <c r="AE291" s="140">
        <v>274</v>
      </c>
      <c r="AF291" s="150">
        <v>192</v>
      </c>
      <c r="AG291" s="210" t="str">
        <f t="shared" si="7"/>
        <v>COPENHAGENGC</v>
      </c>
      <c r="JG291" s="192"/>
      <c r="JH291" s="192"/>
      <c r="JI291" s="192"/>
      <c r="JJ291" s="192"/>
      <c r="JK291" s="192"/>
      <c r="JL291" s="192"/>
      <c r="JM291" s="192"/>
    </row>
    <row r="292" spans="1:273" x14ac:dyDescent="0.25">
      <c r="A292" s="242" t="s">
        <v>571</v>
      </c>
      <c r="B292" s="87" t="s">
        <v>694</v>
      </c>
      <c r="C292" s="87">
        <v>7469</v>
      </c>
      <c r="D292" s="87">
        <v>5296</v>
      </c>
      <c r="E292" s="87">
        <v>10578</v>
      </c>
      <c r="F292" s="87">
        <v>14779</v>
      </c>
      <c r="G292" s="87">
        <v>8353</v>
      </c>
      <c r="H292" s="87">
        <v>6831</v>
      </c>
      <c r="I292" s="87">
        <v>5776</v>
      </c>
      <c r="J292" s="87">
        <v>5808</v>
      </c>
      <c r="K292" s="87">
        <v>6694</v>
      </c>
      <c r="L292" s="87">
        <v>8237</v>
      </c>
      <c r="M292" s="87">
        <v>5722</v>
      </c>
      <c r="N292" s="87">
        <v>3855</v>
      </c>
      <c r="O292" s="243" t="str">
        <f t="shared" si="6"/>
        <v>COPENHAGENTOTAL COPENHAGEN</v>
      </c>
      <c r="P292" s="208"/>
      <c r="S292" s="242" t="s">
        <v>571</v>
      </c>
      <c r="T292" s="242" t="s">
        <v>694</v>
      </c>
      <c r="U292" s="242">
        <v>757</v>
      </c>
      <c r="V292" s="242">
        <v>543</v>
      </c>
      <c r="W292" s="242">
        <v>1073</v>
      </c>
      <c r="X292" s="242">
        <v>1499</v>
      </c>
      <c r="Y292" s="242">
        <v>855</v>
      </c>
      <c r="Z292" s="242">
        <v>693</v>
      </c>
      <c r="AA292" s="242">
        <v>584</v>
      </c>
      <c r="AB292" s="242">
        <v>595</v>
      </c>
      <c r="AC292" s="242">
        <v>675</v>
      </c>
      <c r="AD292" s="242">
        <v>822</v>
      </c>
      <c r="AE292" s="242">
        <v>583</v>
      </c>
      <c r="AF292" s="245">
        <v>391</v>
      </c>
      <c r="AG292" s="243" t="str">
        <f t="shared" si="7"/>
        <v>COPENHAGENTOTAL COPENHAGEN</v>
      </c>
      <c r="JG292" s="193"/>
      <c r="JH292" s="193"/>
      <c r="JI292" s="193"/>
      <c r="JJ292" s="193"/>
      <c r="JK292" s="193"/>
      <c r="JL292" s="193"/>
      <c r="JM292" s="193"/>
    </row>
    <row r="293" spans="1:273" x14ac:dyDescent="0.25">
      <c r="A293" s="69" t="s">
        <v>572</v>
      </c>
      <c r="B293" s="69" t="s">
        <v>397</v>
      </c>
      <c r="C293" s="69">
        <v>3024</v>
      </c>
      <c r="D293" s="69">
        <v>1280</v>
      </c>
      <c r="E293" s="69">
        <v>1620</v>
      </c>
      <c r="F293" s="69">
        <v>1155</v>
      </c>
      <c r="G293" s="69">
        <v>902</v>
      </c>
      <c r="H293" s="82">
        <v>759</v>
      </c>
      <c r="I293" s="82">
        <v>1730</v>
      </c>
      <c r="J293" s="82">
        <v>3890</v>
      </c>
      <c r="K293" s="82">
        <v>7080</v>
      </c>
      <c r="L293" s="82">
        <v>13509</v>
      </c>
      <c r="M293" s="82">
        <v>9233</v>
      </c>
      <c r="N293" s="82">
        <v>3600</v>
      </c>
      <c r="O293" s="210" t="str">
        <f t="shared" si="6"/>
        <v>OSLOGC</v>
      </c>
      <c r="P293" s="208"/>
      <c r="S293" s="140" t="s">
        <v>572</v>
      </c>
      <c r="T293" s="140" t="s">
        <v>397</v>
      </c>
      <c r="U293" s="140">
        <v>306</v>
      </c>
      <c r="V293" s="140">
        <v>130</v>
      </c>
      <c r="W293" s="140">
        <v>167</v>
      </c>
      <c r="X293" s="140">
        <v>118</v>
      </c>
      <c r="Y293" s="140">
        <v>92</v>
      </c>
      <c r="Z293" s="140">
        <v>81</v>
      </c>
      <c r="AA293" s="140">
        <v>178</v>
      </c>
      <c r="AB293" s="140">
        <v>394</v>
      </c>
      <c r="AC293" s="140">
        <v>718</v>
      </c>
      <c r="AD293" s="140">
        <v>1376</v>
      </c>
      <c r="AE293" s="140">
        <v>940</v>
      </c>
      <c r="AF293" s="150">
        <v>365</v>
      </c>
      <c r="AG293" s="210" t="str">
        <f t="shared" si="7"/>
        <v>OSLOGC</v>
      </c>
      <c r="JG293" s="192"/>
      <c r="JH293" s="192"/>
      <c r="JI293" s="192"/>
      <c r="JJ293" s="192"/>
      <c r="JK293" s="192"/>
      <c r="JL293" s="192"/>
      <c r="JM293" s="192"/>
    </row>
    <row r="294" spans="1:273" x14ac:dyDescent="0.25">
      <c r="A294" s="87" t="s">
        <v>572</v>
      </c>
      <c r="B294" s="87" t="s">
        <v>695</v>
      </c>
      <c r="C294" s="87">
        <v>3024</v>
      </c>
      <c r="D294" s="87">
        <v>1280</v>
      </c>
      <c r="E294" s="87">
        <v>1620</v>
      </c>
      <c r="F294" s="87">
        <v>1155</v>
      </c>
      <c r="G294" s="87">
        <v>902</v>
      </c>
      <c r="H294" s="87">
        <v>759</v>
      </c>
      <c r="I294" s="87">
        <v>1730</v>
      </c>
      <c r="J294" s="87">
        <v>3890</v>
      </c>
      <c r="K294" s="87">
        <v>7080</v>
      </c>
      <c r="L294" s="87">
        <v>13509</v>
      </c>
      <c r="M294" s="87">
        <v>9233</v>
      </c>
      <c r="N294" s="87">
        <v>3600</v>
      </c>
      <c r="O294" s="243" t="str">
        <f t="shared" si="6"/>
        <v>OSLOTOTAL OSLO</v>
      </c>
      <c r="P294" s="208"/>
      <c r="S294" s="242" t="s">
        <v>572</v>
      </c>
      <c r="T294" s="242" t="s">
        <v>695</v>
      </c>
      <c r="U294" s="242">
        <v>306</v>
      </c>
      <c r="V294" s="242">
        <v>130</v>
      </c>
      <c r="W294" s="242">
        <v>167</v>
      </c>
      <c r="X294" s="242">
        <v>118</v>
      </c>
      <c r="Y294" s="242">
        <v>92</v>
      </c>
      <c r="Z294" s="242">
        <v>81</v>
      </c>
      <c r="AA294" s="242">
        <v>178</v>
      </c>
      <c r="AB294" s="242">
        <v>394</v>
      </c>
      <c r="AC294" s="242">
        <v>718</v>
      </c>
      <c r="AD294" s="242">
        <v>1376</v>
      </c>
      <c r="AE294" s="242">
        <v>940</v>
      </c>
      <c r="AF294" s="245">
        <v>365</v>
      </c>
      <c r="AG294" s="243" t="str">
        <f t="shared" si="7"/>
        <v>OSLOTOTAL OSLO</v>
      </c>
      <c r="JG294" s="193"/>
      <c r="JH294" s="193"/>
      <c r="JI294" s="193"/>
      <c r="JJ294" s="193"/>
      <c r="JK294" s="193"/>
      <c r="JL294" s="193"/>
      <c r="JM294" s="193"/>
    </row>
    <row r="295" spans="1:273" x14ac:dyDescent="0.25">
      <c r="A295" s="96" t="s">
        <v>620</v>
      </c>
      <c r="B295" s="96"/>
      <c r="C295" s="96">
        <v>146725</v>
      </c>
      <c r="D295" s="96">
        <v>186253</v>
      </c>
      <c r="E295" s="96">
        <v>663546</v>
      </c>
      <c r="F295" s="96">
        <v>3628956</v>
      </c>
      <c r="G295" s="96">
        <v>5836196</v>
      </c>
      <c r="H295" s="96">
        <v>3128895</v>
      </c>
      <c r="I295" s="96">
        <v>2056436</v>
      </c>
      <c r="J295" s="96">
        <v>1275907</v>
      </c>
      <c r="K295" s="96">
        <v>1434067</v>
      </c>
      <c r="L295" s="96">
        <v>742068</v>
      </c>
      <c r="M295" s="96">
        <v>205514</v>
      </c>
      <c r="N295" s="96">
        <v>138231</v>
      </c>
      <c r="O295" s="244" t="str">
        <f t="shared" si="6"/>
        <v>TOTAL</v>
      </c>
      <c r="P295" s="208"/>
      <c r="S295" s="148" t="s">
        <v>620</v>
      </c>
      <c r="T295" s="148"/>
      <c r="U295" s="148">
        <v>13020</v>
      </c>
      <c r="V295" s="148">
        <v>21436</v>
      </c>
      <c r="W295" s="148">
        <v>63935</v>
      </c>
      <c r="X295" s="148">
        <v>282406</v>
      </c>
      <c r="Y295" s="148">
        <v>450006</v>
      </c>
      <c r="Z295" s="148">
        <v>241529</v>
      </c>
      <c r="AA295" s="148">
        <v>165525</v>
      </c>
      <c r="AB295" s="148">
        <v>86071</v>
      </c>
      <c r="AC295" s="148">
        <v>91478</v>
      </c>
      <c r="AD295" s="148">
        <v>47805</v>
      </c>
      <c r="AE295" s="148">
        <v>15144</v>
      </c>
      <c r="AF295" s="149">
        <v>10106</v>
      </c>
      <c r="AG295" s="246" t="str">
        <f t="shared" si="7"/>
        <v>TOTAL</v>
      </c>
      <c r="JG295" s="193"/>
      <c r="JH295" s="193"/>
      <c r="JI295" s="193"/>
      <c r="JJ295" s="193"/>
      <c r="JK295" s="193"/>
      <c r="JL295" s="193"/>
      <c r="JM295" s="193"/>
    </row>
    <row r="298" spans="1:273" x14ac:dyDescent="0.25">
      <c r="C298" s="248" t="s">
        <v>667</v>
      </c>
      <c r="D298" s="248"/>
      <c r="E298" s="248"/>
      <c r="F298" s="248"/>
      <c r="G298" s="248"/>
      <c r="H298" s="248"/>
      <c r="I298" s="248"/>
      <c r="J298" s="248"/>
      <c r="K298" s="248"/>
      <c r="L298" s="248"/>
      <c r="M298" s="248"/>
      <c r="N298" s="248"/>
      <c r="U298" s="248" t="s">
        <v>686</v>
      </c>
      <c r="V298" s="248"/>
      <c r="W298" s="248"/>
      <c r="X298" s="248"/>
      <c r="Y298" s="248"/>
      <c r="Z298" s="248"/>
      <c r="AA298" s="248"/>
      <c r="AB298" s="248"/>
      <c r="AC298" s="248"/>
      <c r="AD298" s="248"/>
      <c r="AE298" s="248"/>
      <c r="AF298" s="248"/>
    </row>
    <row r="299" spans="1:273" x14ac:dyDescent="0.25">
      <c r="A299" s="96" t="s">
        <v>588</v>
      </c>
      <c r="B299" s="96" t="s">
        <v>592</v>
      </c>
      <c r="C299" s="96" t="s">
        <v>654</v>
      </c>
      <c r="D299" s="96" t="s">
        <v>655</v>
      </c>
      <c r="E299" s="96" t="s">
        <v>656</v>
      </c>
      <c r="F299" s="239" t="s">
        <v>657</v>
      </c>
      <c r="G299" s="96" t="s">
        <v>658</v>
      </c>
      <c r="H299" s="239" t="s">
        <v>659</v>
      </c>
      <c r="I299" s="239" t="s">
        <v>660</v>
      </c>
      <c r="J299" s="239" t="s">
        <v>661</v>
      </c>
      <c r="K299" s="239" t="s">
        <v>662</v>
      </c>
      <c r="L299" s="239" t="s">
        <v>663</v>
      </c>
      <c r="M299" s="239" t="s">
        <v>664</v>
      </c>
      <c r="N299" s="239" t="s">
        <v>665</v>
      </c>
      <c r="O299" s="226" t="s">
        <v>604</v>
      </c>
      <c r="S299" s="96" t="s">
        <v>588</v>
      </c>
      <c r="T299" s="96" t="s">
        <v>592</v>
      </c>
      <c r="U299" s="96" t="s">
        <v>654</v>
      </c>
      <c r="V299" s="96" t="s">
        <v>655</v>
      </c>
      <c r="W299" s="96" t="s">
        <v>656</v>
      </c>
      <c r="X299" s="239" t="s">
        <v>657</v>
      </c>
      <c r="Y299" s="96" t="s">
        <v>658</v>
      </c>
      <c r="Z299" s="239" t="s">
        <v>659</v>
      </c>
      <c r="AA299" s="239" t="s">
        <v>660</v>
      </c>
      <c r="AB299" s="239" t="s">
        <v>661</v>
      </c>
      <c r="AC299" s="239" t="s">
        <v>662</v>
      </c>
      <c r="AD299" s="239" t="s">
        <v>663</v>
      </c>
      <c r="AE299" s="239" t="s">
        <v>664</v>
      </c>
      <c r="AF299" s="239" t="s">
        <v>665</v>
      </c>
      <c r="AG299" s="226" t="s">
        <v>604</v>
      </c>
    </row>
    <row r="300" spans="1:273" x14ac:dyDescent="0.25">
      <c r="A300" s="140" t="s">
        <v>565</v>
      </c>
      <c r="B300" s="69" t="s">
        <v>411</v>
      </c>
      <c r="C300" s="69">
        <v>27</v>
      </c>
      <c r="D300" s="69"/>
      <c r="E300" s="69">
        <v>28</v>
      </c>
      <c r="F300" s="69">
        <v>56</v>
      </c>
      <c r="G300" s="69">
        <v>478</v>
      </c>
      <c r="H300" s="82">
        <v>158</v>
      </c>
      <c r="I300" s="82">
        <v>161</v>
      </c>
      <c r="J300" s="82">
        <v>54</v>
      </c>
      <c r="K300" s="82">
        <v>27</v>
      </c>
      <c r="L300" s="82">
        <v>24</v>
      </c>
      <c r="M300" s="82"/>
      <c r="N300" s="82"/>
      <c r="O300" s="210" t="str">
        <f>A300&amp;B300</f>
        <v>AMSTEDAMHH</v>
      </c>
      <c r="S300" s="69" t="s">
        <v>566</v>
      </c>
      <c r="T300" s="69" t="s">
        <v>374</v>
      </c>
      <c r="U300" s="69"/>
      <c r="V300" s="69"/>
      <c r="W300" s="69">
        <v>1</v>
      </c>
      <c r="X300" s="69"/>
      <c r="Y300" s="69"/>
      <c r="Z300" s="69"/>
      <c r="AA300" s="69"/>
      <c r="AB300" s="69"/>
      <c r="AC300" s="69"/>
      <c r="AD300" s="69"/>
      <c r="AE300" s="69"/>
      <c r="AF300" s="69"/>
      <c r="AG300" s="210" t="str">
        <f>S300&amp;T300</f>
        <v>BERLINDH</v>
      </c>
    </row>
    <row r="301" spans="1:273" x14ac:dyDescent="0.25">
      <c r="A301" s="140" t="s">
        <v>565</v>
      </c>
      <c r="B301" s="69" t="s">
        <v>396</v>
      </c>
      <c r="C301" s="69">
        <v>7189</v>
      </c>
      <c r="D301" s="69">
        <v>21301</v>
      </c>
      <c r="E301" s="69">
        <v>53074</v>
      </c>
      <c r="F301" s="69">
        <v>178765</v>
      </c>
      <c r="G301" s="69">
        <v>316089</v>
      </c>
      <c r="H301" s="82">
        <v>195757</v>
      </c>
      <c r="I301" s="82">
        <v>157091</v>
      </c>
      <c r="J301" s="82">
        <v>119294</v>
      </c>
      <c r="K301" s="82">
        <v>50245</v>
      </c>
      <c r="L301" s="82">
        <v>28937</v>
      </c>
      <c r="M301" s="82">
        <v>12816</v>
      </c>
      <c r="N301" s="82">
        <v>7238</v>
      </c>
      <c r="O301" s="210" t="str">
        <f t="shared" ref="O301:O364" si="8">A301&amp;B301</f>
        <v>AMSTEDAMGB</v>
      </c>
      <c r="S301" s="69" t="s">
        <v>566</v>
      </c>
      <c r="T301" s="69" t="s">
        <v>396</v>
      </c>
      <c r="U301" s="69">
        <v>624</v>
      </c>
      <c r="V301" s="69">
        <v>2170</v>
      </c>
      <c r="W301" s="69">
        <v>6541</v>
      </c>
      <c r="X301" s="69">
        <v>17613</v>
      </c>
      <c r="Y301" s="69">
        <v>35687</v>
      </c>
      <c r="Z301" s="69">
        <v>17418</v>
      </c>
      <c r="AA301" s="69">
        <v>13323</v>
      </c>
      <c r="AB301" s="69">
        <v>9993</v>
      </c>
      <c r="AC301" s="69">
        <v>5002</v>
      </c>
      <c r="AD301" s="69">
        <v>3590</v>
      </c>
      <c r="AE301" s="69">
        <v>1566</v>
      </c>
      <c r="AF301" s="69">
        <v>669</v>
      </c>
      <c r="AG301" s="210" t="str">
        <f t="shared" ref="AG301:AG364" si="9">S301&amp;T301</f>
        <v>BERLINGB</v>
      </c>
    </row>
    <row r="302" spans="1:273" x14ac:dyDescent="0.25">
      <c r="A302" s="140" t="s">
        <v>565</v>
      </c>
      <c r="B302" s="69" t="s">
        <v>360</v>
      </c>
      <c r="C302" s="69">
        <v>1118</v>
      </c>
      <c r="D302" s="69">
        <v>4724</v>
      </c>
      <c r="E302" s="69">
        <v>10220</v>
      </c>
      <c r="F302" s="69">
        <v>24973</v>
      </c>
      <c r="G302" s="69">
        <v>35260</v>
      </c>
      <c r="H302" s="82">
        <v>28099</v>
      </c>
      <c r="I302" s="82">
        <v>20739</v>
      </c>
      <c r="J302" s="82">
        <v>13417</v>
      </c>
      <c r="K302" s="82">
        <v>7034</v>
      </c>
      <c r="L302" s="82">
        <v>4213</v>
      </c>
      <c r="M302" s="82">
        <v>1446</v>
      </c>
      <c r="N302" s="82">
        <v>649</v>
      </c>
      <c r="O302" s="210" t="str">
        <f t="shared" si="8"/>
        <v>AMSTEDAMCD</v>
      </c>
      <c r="S302" s="69" t="s">
        <v>566</v>
      </c>
      <c r="T302" s="69" t="s">
        <v>360</v>
      </c>
      <c r="U302" s="69">
        <v>55</v>
      </c>
      <c r="V302" s="69">
        <v>433</v>
      </c>
      <c r="W302" s="69">
        <v>4421</v>
      </c>
      <c r="X302" s="69">
        <v>1526</v>
      </c>
      <c r="Y302" s="69">
        <v>2230</v>
      </c>
      <c r="Z302" s="69">
        <v>1438</v>
      </c>
      <c r="AA302" s="69">
        <v>1094</v>
      </c>
      <c r="AB302" s="69">
        <v>638</v>
      </c>
      <c r="AC302" s="69">
        <v>261</v>
      </c>
      <c r="AD302" s="69">
        <v>201</v>
      </c>
      <c r="AE302" s="69">
        <v>82</v>
      </c>
      <c r="AF302" s="69">
        <v>34</v>
      </c>
      <c r="AG302" s="210" t="str">
        <f t="shared" si="9"/>
        <v>BERLINCD</v>
      </c>
    </row>
    <row r="303" spans="1:273" x14ac:dyDescent="0.25">
      <c r="A303" s="140" t="s">
        <v>565</v>
      </c>
      <c r="B303" s="69" t="s">
        <v>414</v>
      </c>
      <c r="C303" s="69"/>
      <c r="D303" s="69"/>
      <c r="E303" s="69"/>
      <c r="F303" s="69"/>
      <c r="G303" s="69">
        <v>33</v>
      </c>
      <c r="H303" s="82"/>
      <c r="I303" s="82">
        <v>10</v>
      </c>
      <c r="J303" s="82"/>
      <c r="K303" s="82"/>
      <c r="L303" s="82">
        <v>10</v>
      </c>
      <c r="M303" s="82"/>
      <c r="N303" s="82"/>
      <c r="O303" s="210" t="str">
        <f t="shared" si="8"/>
        <v>AMSTEDAMIA</v>
      </c>
      <c r="S303" s="69" t="s">
        <v>566</v>
      </c>
      <c r="T303" s="69" t="s">
        <v>347</v>
      </c>
      <c r="U303" s="69">
        <v>10</v>
      </c>
      <c r="V303" s="69">
        <v>15</v>
      </c>
      <c r="W303" s="69">
        <v>19</v>
      </c>
      <c r="X303" s="69">
        <v>25</v>
      </c>
      <c r="Y303" s="69">
        <v>16</v>
      </c>
      <c r="Z303" s="69">
        <v>13</v>
      </c>
      <c r="AA303" s="69">
        <v>10</v>
      </c>
      <c r="AB303" s="69">
        <v>8</v>
      </c>
      <c r="AC303" s="69">
        <v>6</v>
      </c>
      <c r="AD303" s="69">
        <v>1</v>
      </c>
      <c r="AE303" s="69"/>
      <c r="AF303" s="69"/>
      <c r="AG303" s="210" t="str">
        <f t="shared" si="9"/>
        <v>BERLINAJ</v>
      </c>
    </row>
    <row r="304" spans="1:273" x14ac:dyDescent="0.25">
      <c r="A304" s="140" t="s">
        <v>565</v>
      </c>
      <c r="B304" s="69" t="s">
        <v>398</v>
      </c>
      <c r="C304" s="69">
        <v>999</v>
      </c>
      <c r="D304" s="69">
        <v>9158</v>
      </c>
      <c r="E304" s="69">
        <v>21980</v>
      </c>
      <c r="F304" s="69">
        <v>52139</v>
      </c>
      <c r="G304" s="69">
        <v>64082</v>
      </c>
      <c r="H304" s="82">
        <v>51240</v>
      </c>
      <c r="I304" s="82">
        <v>36883</v>
      </c>
      <c r="J304" s="82">
        <v>29814</v>
      </c>
      <c r="K304" s="82">
        <v>12803</v>
      </c>
      <c r="L304" s="82">
        <v>7003</v>
      </c>
      <c r="M304" s="82">
        <v>2540</v>
      </c>
      <c r="N304" s="82">
        <v>1035</v>
      </c>
      <c r="O304" s="210" t="str">
        <f t="shared" si="8"/>
        <v>AMSTEDAMGD</v>
      </c>
      <c r="S304" s="69" t="s">
        <v>566</v>
      </c>
      <c r="T304" s="69" t="s">
        <v>345</v>
      </c>
      <c r="U304" s="69">
        <v>112</v>
      </c>
      <c r="V304" s="69">
        <v>277</v>
      </c>
      <c r="W304" s="69">
        <v>685</v>
      </c>
      <c r="X304" s="69">
        <v>1287</v>
      </c>
      <c r="Y304" s="69">
        <v>1836</v>
      </c>
      <c r="Z304" s="69">
        <v>1133</v>
      </c>
      <c r="AA304" s="69">
        <v>1055</v>
      </c>
      <c r="AB304" s="69">
        <v>890</v>
      </c>
      <c r="AC304" s="69">
        <v>439</v>
      </c>
      <c r="AD304" s="69">
        <v>259</v>
      </c>
      <c r="AE304" s="69">
        <v>153</v>
      </c>
      <c r="AF304" s="69">
        <v>105</v>
      </c>
      <c r="AG304" s="210" t="str">
        <f t="shared" si="9"/>
        <v>BERLINAH</v>
      </c>
    </row>
    <row r="305" spans="1:33" x14ac:dyDescent="0.25">
      <c r="A305" s="140" t="s">
        <v>565</v>
      </c>
      <c r="B305" s="69" t="s">
        <v>345</v>
      </c>
      <c r="C305" s="69">
        <v>412</v>
      </c>
      <c r="D305" s="69">
        <v>5026</v>
      </c>
      <c r="E305" s="69">
        <v>13311</v>
      </c>
      <c r="F305" s="69">
        <v>16804</v>
      </c>
      <c r="G305" s="69">
        <v>18164</v>
      </c>
      <c r="H305" s="82">
        <v>12571</v>
      </c>
      <c r="I305" s="82">
        <v>8825</v>
      </c>
      <c r="J305" s="82">
        <v>6234</v>
      </c>
      <c r="K305" s="82">
        <v>2268</v>
      </c>
      <c r="L305" s="82">
        <v>1627</v>
      </c>
      <c r="M305" s="82">
        <v>638</v>
      </c>
      <c r="N305" s="82">
        <v>354</v>
      </c>
      <c r="O305" s="210" t="str">
        <f t="shared" si="8"/>
        <v>AMSTEDAMAH</v>
      </c>
      <c r="S305" s="69" t="s">
        <v>566</v>
      </c>
      <c r="T305" s="69" t="s">
        <v>339</v>
      </c>
      <c r="U305" s="69">
        <v>33</v>
      </c>
      <c r="V305" s="69">
        <v>143</v>
      </c>
      <c r="W305" s="69">
        <v>397</v>
      </c>
      <c r="X305" s="69">
        <v>347</v>
      </c>
      <c r="Y305" s="69">
        <v>201</v>
      </c>
      <c r="Z305" s="69">
        <v>102</v>
      </c>
      <c r="AA305" s="69">
        <v>107</v>
      </c>
      <c r="AB305" s="69">
        <v>61</v>
      </c>
      <c r="AC305" s="69">
        <v>20</v>
      </c>
      <c r="AD305" s="69">
        <v>26</v>
      </c>
      <c r="AE305" s="69">
        <v>11</v>
      </c>
      <c r="AF305" s="69">
        <v>7</v>
      </c>
      <c r="AG305" s="210" t="str">
        <f t="shared" si="9"/>
        <v>BERLINAD</v>
      </c>
    </row>
    <row r="306" spans="1:33" x14ac:dyDescent="0.25">
      <c r="A306" s="140" t="s">
        <v>565</v>
      </c>
      <c r="B306" s="69" t="s">
        <v>339</v>
      </c>
      <c r="C306" s="69">
        <v>166</v>
      </c>
      <c r="D306" s="69">
        <v>1490</v>
      </c>
      <c r="E306" s="69">
        <v>2483</v>
      </c>
      <c r="F306" s="69">
        <v>4882</v>
      </c>
      <c r="G306" s="69">
        <v>8100</v>
      </c>
      <c r="H306" s="82">
        <v>4588</v>
      </c>
      <c r="I306" s="82">
        <v>5120</v>
      </c>
      <c r="J306" s="82">
        <v>4374</v>
      </c>
      <c r="K306" s="82">
        <v>3058</v>
      </c>
      <c r="L306" s="82">
        <v>436</v>
      </c>
      <c r="M306" s="82">
        <v>224</v>
      </c>
      <c r="N306" s="82">
        <v>58</v>
      </c>
      <c r="O306" s="210" t="str">
        <f t="shared" si="8"/>
        <v>AMSTEDAMAD</v>
      </c>
      <c r="S306" s="69" t="s">
        <v>566</v>
      </c>
      <c r="T306" s="69" t="s">
        <v>340</v>
      </c>
      <c r="U306" s="69">
        <v>355</v>
      </c>
      <c r="V306" s="69">
        <v>3874</v>
      </c>
      <c r="W306" s="69">
        <v>8456</v>
      </c>
      <c r="X306" s="69">
        <v>28950</v>
      </c>
      <c r="Y306" s="69">
        <v>39682</v>
      </c>
      <c r="Z306" s="69">
        <v>23192</v>
      </c>
      <c r="AA306" s="69">
        <v>12874</v>
      </c>
      <c r="AB306" s="69">
        <v>8279</v>
      </c>
      <c r="AC306" s="69">
        <v>1471</v>
      </c>
      <c r="AD306" s="69">
        <v>612</v>
      </c>
      <c r="AE306" s="69">
        <v>321</v>
      </c>
      <c r="AF306" s="69">
        <v>220</v>
      </c>
      <c r="AG306" s="210" t="str">
        <f t="shared" si="9"/>
        <v>BERLINAB</v>
      </c>
    </row>
    <row r="307" spans="1:33" x14ac:dyDescent="0.25">
      <c r="A307" s="140" t="s">
        <v>565</v>
      </c>
      <c r="B307" s="69" t="s">
        <v>402</v>
      </c>
      <c r="C307" s="69">
        <v>252</v>
      </c>
      <c r="D307" s="69">
        <v>1134</v>
      </c>
      <c r="E307" s="69">
        <v>2364</v>
      </c>
      <c r="F307" s="69">
        <v>15181</v>
      </c>
      <c r="G307" s="69">
        <v>31281</v>
      </c>
      <c r="H307" s="82">
        <v>17714</v>
      </c>
      <c r="I307" s="82">
        <v>12828</v>
      </c>
      <c r="J307" s="82">
        <v>13145</v>
      </c>
      <c r="K307" s="82">
        <v>2893</v>
      </c>
      <c r="L307" s="82">
        <v>1464</v>
      </c>
      <c r="M307" s="82">
        <v>394</v>
      </c>
      <c r="N307" s="82">
        <v>405</v>
      </c>
      <c r="O307" s="210" t="str">
        <f t="shared" si="8"/>
        <v>AMSTEDAMGH</v>
      </c>
      <c r="S307" s="69" t="s">
        <v>566</v>
      </c>
      <c r="T307" s="69" t="s">
        <v>2</v>
      </c>
      <c r="U307" s="69"/>
      <c r="V307" s="69"/>
      <c r="W307" s="69"/>
      <c r="X307" s="69">
        <v>2</v>
      </c>
      <c r="Y307" s="69"/>
      <c r="Z307" s="69">
        <v>2</v>
      </c>
      <c r="AA307" s="69"/>
      <c r="AB307" s="69"/>
      <c r="AC307" s="69"/>
      <c r="AD307" s="69"/>
      <c r="AE307" s="69"/>
      <c r="AF307" s="69"/>
      <c r="AG307" s="210" t="str">
        <f t="shared" si="9"/>
        <v>BERLINHG</v>
      </c>
    </row>
    <row r="308" spans="1:33" ht="14.1" customHeight="1" x14ac:dyDescent="0.25">
      <c r="A308" s="140" t="s">
        <v>565</v>
      </c>
      <c r="B308" s="69" t="s">
        <v>340</v>
      </c>
      <c r="C308" s="69">
        <v>134249</v>
      </c>
      <c r="D308" s="69">
        <v>493939</v>
      </c>
      <c r="E308" s="69">
        <v>1273604</v>
      </c>
      <c r="F308" s="69">
        <v>3253862</v>
      </c>
      <c r="G308" s="69">
        <v>5371830</v>
      </c>
      <c r="H308" s="82">
        <v>3481917</v>
      </c>
      <c r="I308" s="82">
        <v>2703392</v>
      </c>
      <c r="J308" s="82">
        <v>1980061</v>
      </c>
      <c r="K308" s="82">
        <v>872649</v>
      </c>
      <c r="L308" s="82">
        <v>513641</v>
      </c>
      <c r="M308" s="82">
        <v>204163</v>
      </c>
      <c r="N308" s="82">
        <v>123974</v>
      </c>
      <c r="O308" s="210" t="str">
        <f t="shared" si="8"/>
        <v>AMSTEDAMAB</v>
      </c>
      <c r="S308" s="69" t="s">
        <v>566</v>
      </c>
      <c r="T308" s="69" t="s">
        <v>400</v>
      </c>
      <c r="U308" s="69">
        <v>6</v>
      </c>
      <c r="V308" s="69">
        <v>16</v>
      </c>
      <c r="W308" s="69">
        <v>37</v>
      </c>
      <c r="X308" s="69">
        <v>18</v>
      </c>
      <c r="Y308" s="69">
        <v>46</v>
      </c>
      <c r="Z308" s="69">
        <v>46</v>
      </c>
      <c r="AA308" s="69">
        <v>43</v>
      </c>
      <c r="AB308" s="69">
        <v>18</v>
      </c>
      <c r="AC308" s="69">
        <v>16</v>
      </c>
      <c r="AD308" s="69">
        <v>8</v>
      </c>
      <c r="AE308" s="69"/>
      <c r="AF308" s="69">
        <v>1</v>
      </c>
      <c r="AG308" s="210" t="str">
        <f t="shared" si="9"/>
        <v>BERLINGF</v>
      </c>
    </row>
    <row r="309" spans="1:33" x14ac:dyDescent="0.25">
      <c r="A309" s="140" t="s">
        <v>565</v>
      </c>
      <c r="B309" s="69" t="s">
        <v>404</v>
      </c>
      <c r="C309" s="69">
        <v>154</v>
      </c>
      <c r="D309" s="69">
        <v>3096</v>
      </c>
      <c r="E309" s="69">
        <v>8313</v>
      </c>
      <c r="F309" s="69">
        <v>12841</v>
      </c>
      <c r="G309" s="69">
        <v>6995</v>
      </c>
      <c r="H309" s="82">
        <v>5649</v>
      </c>
      <c r="I309" s="82">
        <v>5435</v>
      </c>
      <c r="J309" s="82">
        <v>5604</v>
      </c>
      <c r="K309" s="82">
        <v>1532</v>
      </c>
      <c r="L309" s="82">
        <v>307</v>
      </c>
      <c r="M309" s="82"/>
      <c r="N309" s="82">
        <v>52</v>
      </c>
      <c r="O309" s="210" t="str">
        <f t="shared" si="8"/>
        <v>AMSTEDAMGJ</v>
      </c>
      <c r="S309" s="69" t="s">
        <v>566</v>
      </c>
      <c r="T309" s="69" t="s">
        <v>397</v>
      </c>
      <c r="U309" s="69">
        <v>1184</v>
      </c>
      <c r="V309" s="69">
        <v>2584</v>
      </c>
      <c r="W309" s="69">
        <v>5261</v>
      </c>
      <c r="X309" s="69">
        <v>12073</v>
      </c>
      <c r="Y309" s="69">
        <v>19208</v>
      </c>
      <c r="Z309" s="69">
        <v>15377</v>
      </c>
      <c r="AA309" s="69">
        <v>12051</v>
      </c>
      <c r="AB309" s="69">
        <v>8344</v>
      </c>
      <c r="AC309" s="69">
        <v>4202</v>
      </c>
      <c r="AD309" s="69">
        <v>2702</v>
      </c>
      <c r="AE309" s="69">
        <v>1198</v>
      </c>
      <c r="AF309" s="69">
        <v>971</v>
      </c>
      <c r="AG309" s="210" t="str">
        <f t="shared" si="9"/>
        <v>BERLINGC</v>
      </c>
    </row>
    <row r="310" spans="1:33" x14ac:dyDescent="0.25">
      <c r="A310" s="140" t="s">
        <v>565</v>
      </c>
      <c r="B310" s="69" t="s">
        <v>348</v>
      </c>
      <c r="C310" s="69"/>
      <c r="D310" s="69"/>
      <c r="E310" s="69"/>
      <c r="F310" s="69"/>
      <c r="G310" s="69"/>
      <c r="H310" s="82"/>
      <c r="I310" s="82"/>
      <c r="J310" s="82">
        <v>15</v>
      </c>
      <c r="K310" s="82"/>
      <c r="L310" s="82"/>
      <c r="M310" s="82"/>
      <c r="N310" s="82"/>
      <c r="O310" s="210" t="str">
        <f t="shared" si="8"/>
        <v>AMSTEDAMBA</v>
      </c>
      <c r="S310" s="69" t="s">
        <v>566</v>
      </c>
      <c r="T310" s="69" t="s">
        <v>2</v>
      </c>
      <c r="U310" s="69"/>
      <c r="V310" s="69"/>
      <c r="W310" s="69">
        <v>3</v>
      </c>
      <c r="X310" s="69">
        <v>12</v>
      </c>
      <c r="Y310" s="69">
        <v>21</v>
      </c>
      <c r="Z310" s="69">
        <v>21</v>
      </c>
      <c r="AA310" s="69">
        <v>23</v>
      </c>
      <c r="AB310" s="69">
        <v>18</v>
      </c>
      <c r="AC310" s="69">
        <v>6</v>
      </c>
      <c r="AD310" s="69"/>
      <c r="AE310" s="69"/>
      <c r="AF310" s="69"/>
      <c r="AG310" s="210" t="str">
        <f t="shared" si="9"/>
        <v>BERLINHG</v>
      </c>
    </row>
    <row r="311" spans="1:33" x14ac:dyDescent="0.25">
      <c r="A311" s="140" t="s">
        <v>565</v>
      </c>
      <c r="B311" s="69" t="s">
        <v>382</v>
      </c>
      <c r="C311" s="69">
        <v>12</v>
      </c>
      <c r="D311" s="69"/>
      <c r="E311" s="69">
        <v>48</v>
      </c>
      <c r="F311" s="69">
        <v>108</v>
      </c>
      <c r="G311" s="69">
        <v>132</v>
      </c>
      <c r="H311" s="82">
        <v>60</v>
      </c>
      <c r="I311" s="82">
        <v>34</v>
      </c>
      <c r="J311" s="82"/>
      <c r="K311" s="82">
        <v>12</v>
      </c>
      <c r="L311" s="82"/>
      <c r="M311" s="82"/>
      <c r="N311" s="82"/>
      <c r="O311" s="210" t="str">
        <f t="shared" si="8"/>
        <v>AMSTEDAMEF</v>
      </c>
      <c r="S311" s="69" t="s">
        <v>566</v>
      </c>
      <c r="T311" s="69" t="s">
        <v>354</v>
      </c>
      <c r="U311" s="69"/>
      <c r="V311" s="69">
        <v>1</v>
      </c>
      <c r="W311" s="69"/>
      <c r="X311" s="69">
        <v>7</v>
      </c>
      <c r="Y311" s="69">
        <v>1</v>
      </c>
      <c r="Z311" s="69"/>
      <c r="AA311" s="69">
        <v>1</v>
      </c>
      <c r="AB311" s="69"/>
      <c r="AC311" s="69"/>
      <c r="AD311" s="69"/>
      <c r="AE311" s="69"/>
      <c r="AF311" s="69"/>
      <c r="AG311" s="210" t="str">
        <f t="shared" si="9"/>
        <v>BERLINBH</v>
      </c>
    </row>
    <row r="312" spans="1:33" x14ac:dyDescent="0.25">
      <c r="A312" s="140" t="s">
        <v>565</v>
      </c>
      <c r="B312" s="69" t="s">
        <v>2</v>
      </c>
      <c r="C312" s="69">
        <v>1826</v>
      </c>
      <c r="D312" s="69">
        <v>3747</v>
      </c>
      <c r="E312" s="69">
        <v>6261</v>
      </c>
      <c r="F312" s="69">
        <v>28482</v>
      </c>
      <c r="G312" s="69">
        <v>61132</v>
      </c>
      <c r="H312" s="82">
        <v>28073</v>
      </c>
      <c r="I312" s="82">
        <v>22348</v>
      </c>
      <c r="J312" s="82">
        <v>13870</v>
      </c>
      <c r="K312" s="82">
        <v>5505</v>
      </c>
      <c r="L312" s="82">
        <v>2164</v>
      </c>
      <c r="M312" s="82">
        <v>611</v>
      </c>
      <c r="N312" s="82">
        <v>307</v>
      </c>
      <c r="O312" s="210" t="str">
        <f t="shared" si="8"/>
        <v>AMSTEDAMHG</v>
      </c>
      <c r="S312" s="69" t="s">
        <v>566</v>
      </c>
      <c r="T312" s="69" t="s">
        <v>372</v>
      </c>
      <c r="U312" s="69"/>
      <c r="V312" s="69"/>
      <c r="W312" s="69"/>
      <c r="X312" s="69"/>
      <c r="Y312" s="69"/>
      <c r="Z312" s="69"/>
      <c r="AA312" s="69"/>
      <c r="AB312" s="69"/>
      <c r="AC312" s="69"/>
      <c r="AD312" s="69">
        <v>5</v>
      </c>
      <c r="AE312" s="69"/>
      <c r="AF312" s="69">
        <v>1</v>
      </c>
      <c r="AG312" s="210" t="str">
        <f t="shared" si="9"/>
        <v>BERLINDF</v>
      </c>
    </row>
    <row r="313" spans="1:33" x14ac:dyDescent="0.25">
      <c r="A313" s="140" t="s">
        <v>565</v>
      </c>
      <c r="B313" s="69" t="s">
        <v>400</v>
      </c>
      <c r="C313" s="69">
        <v>2993</v>
      </c>
      <c r="D313" s="69">
        <v>7583</v>
      </c>
      <c r="E313" s="69">
        <v>11223</v>
      </c>
      <c r="F313" s="69">
        <v>18894</v>
      </c>
      <c r="G313" s="69">
        <v>26507</v>
      </c>
      <c r="H313" s="82">
        <v>22583</v>
      </c>
      <c r="I313" s="82">
        <v>13616</v>
      </c>
      <c r="J313" s="82">
        <v>7362</v>
      </c>
      <c r="K313" s="82">
        <v>4888</v>
      </c>
      <c r="L313" s="82">
        <v>4128</v>
      </c>
      <c r="M313" s="82">
        <v>3190</v>
      </c>
      <c r="N313" s="82">
        <v>1925</v>
      </c>
      <c r="O313" s="210" t="str">
        <f t="shared" si="8"/>
        <v>AMSTEDAMGF</v>
      </c>
      <c r="S313" s="69" t="s">
        <v>566</v>
      </c>
      <c r="T313" s="69" t="s">
        <v>418</v>
      </c>
      <c r="U313" s="69"/>
      <c r="V313" s="69"/>
      <c r="W313" s="69"/>
      <c r="X313" s="69"/>
      <c r="Y313" s="69"/>
      <c r="Z313" s="69"/>
      <c r="AA313" s="69"/>
      <c r="AB313" s="69"/>
      <c r="AC313" s="69"/>
      <c r="AD313" s="69">
        <v>3</v>
      </c>
      <c r="AE313" s="69"/>
      <c r="AF313" s="69"/>
      <c r="AG313" s="210" t="str">
        <f t="shared" si="9"/>
        <v>BERLINIE</v>
      </c>
    </row>
    <row r="314" spans="1:33" x14ac:dyDescent="0.25">
      <c r="A314" s="140" t="s">
        <v>565</v>
      </c>
      <c r="B314" s="69" t="s">
        <v>12</v>
      </c>
      <c r="C314" s="69"/>
      <c r="D314" s="69"/>
      <c r="E314" s="69"/>
      <c r="F314" s="69"/>
      <c r="G314" s="69"/>
      <c r="H314" s="82"/>
      <c r="I314" s="82"/>
      <c r="J314" s="82"/>
      <c r="K314" s="82"/>
      <c r="L314" s="82">
        <v>13</v>
      </c>
      <c r="M314" s="82">
        <v>25</v>
      </c>
      <c r="N314" s="82">
        <v>55</v>
      </c>
      <c r="O314" s="210" t="str">
        <f t="shared" si="8"/>
        <v>AMSTEDAMKB</v>
      </c>
      <c r="S314" s="69" t="s">
        <v>566</v>
      </c>
      <c r="T314" s="69" t="s">
        <v>401</v>
      </c>
      <c r="U314" s="69"/>
      <c r="V314" s="69">
        <v>14</v>
      </c>
      <c r="W314" s="69">
        <v>145</v>
      </c>
      <c r="X314" s="69">
        <v>372</v>
      </c>
      <c r="Y314" s="69">
        <v>680</v>
      </c>
      <c r="Z314" s="69">
        <v>457</v>
      </c>
      <c r="AA314" s="69">
        <v>324</v>
      </c>
      <c r="AB314" s="69">
        <v>287</v>
      </c>
      <c r="AC314" s="69">
        <v>103</v>
      </c>
      <c r="AD314" s="69">
        <v>99</v>
      </c>
      <c r="AE314" s="69">
        <v>24</v>
      </c>
      <c r="AF314" s="69">
        <v>10</v>
      </c>
      <c r="AG314" s="210" t="str">
        <f t="shared" si="9"/>
        <v>BERLINGG</v>
      </c>
    </row>
    <row r="315" spans="1:33" x14ac:dyDescent="0.25">
      <c r="A315" s="140" t="s">
        <v>565</v>
      </c>
      <c r="B315" s="69" t="s">
        <v>397</v>
      </c>
      <c r="C315" s="69">
        <v>4812</v>
      </c>
      <c r="D315" s="69">
        <v>26304</v>
      </c>
      <c r="E315" s="69">
        <v>66669</v>
      </c>
      <c r="F315" s="69">
        <v>139524</v>
      </c>
      <c r="G315" s="69">
        <v>249056</v>
      </c>
      <c r="H315" s="82">
        <v>198169</v>
      </c>
      <c r="I315" s="82">
        <v>115339</v>
      </c>
      <c r="J315" s="82">
        <v>68403</v>
      </c>
      <c r="K315" s="82">
        <v>33838</v>
      </c>
      <c r="L315" s="82">
        <v>22316</v>
      </c>
      <c r="M315" s="82">
        <v>9225</v>
      </c>
      <c r="N315" s="82">
        <v>5489</v>
      </c>
      <c r="O315" s="210" t="str">
        <f t="shared" si="8"/>
        <v>AMSTEDAMGC</v>
      </c>
      <c r="S315" s="69" t="s">
        <v>566</v>
      </c>
      <c r="T315" s="69" t="s">
        <v>405</v>
      </c>
      <c r="U315" s="69">
        <v>6</v>
      </c>
      <c r="V315" s="69">
        <v>21</v>
      </c>
      <c r="W315" s="69">
        <v>13</v>
      </c>
      <c r="X315" s="69">
        <v>32</v>
      </c>
      <c r="Y315" s="69">
        <v>14</v>
      </c>
      <c r="Z315" s="69">
        <v>9</v>
      </c>
      <c r="AA315" s="69">
        <v>3</v>
      </c>
      <c r="AB315" s="69"/>
      <c r="AC315" s="69">
        <v>3</v>
      </c>
      <c r="AD315" s="69"/>
      <c r="AE315" s="69"/>
      <c r="AF315" s="69"/>
      <c r="AG315" s="210" t="str">
        <f t="shared" si="9"/>
        <v>BERLINHA</v>
      </c>
    </row>
    <row r="316" spans="1:33" x14ac:dyDescent="0.25">
      <c r="A316" s="140" t="s">
        <v>565</v>
      </c>
      <c r="B316" s="69" t="s">
        <v>354</v>
      </c>
      <c r="C316" s="69"/>
      <c r="D316" s="69"/>
      <c r="E316" s="69"/>
      <c r="F316" s="69"/>
      <c r="G316" s="69">
        <v>11</v>
      </c>
      <c r="H316" s="82"/>
      <c r="I316" s="82"/>
      <c r="J316" s="82"/>
      <c r="K316" s="82"/>
      <c r="L316" s="82"/>
      <c r="M316" s="82"/>
      <c r="N316" s="82"/>
      <c r="O316" s="210" t="str">
        <f t="shared" si="8"/>
        <v>AMSTEDAMBH</v>
      </c>
      <c r="S316" s="69" t="s">
        <v>566</v>
      </c>
      <c r="T316" s="69" t="s">
        <v>81</v>
      </c>
      <c r="U316" s="69">
        <v>543</v>
      </c>
      <c r="V316" s="69">
        <v>1212</v>
      </c>
      <c r="W316" s="69">
        <v>2573</v>
      </c>
      <c r="X316" s="69">
        <v>4913</v>
      </c>
      <c r="Y316" s="69">
        <v>8481</v>
      </c>
      <c r="Z316" s="69">
        <v>7721</v>
      </c>
      <c r="AA316" s="69">
        <v>7178</v>
      </c>
      <c r="AB316" s="69">
        <v>4467</v>
      </c>
      <c r="AC316" s="69">
        <v>2660</v>
      </c>
      <c r="AD316" s="69">
        <v>1679</v>
      </c>
      <c r="AE316" s="69">
        <v>692</v>
      </c>
      <c r="AF316" s="69">
        <v>462</v>
      </c>
      <c r="AG316" s="210" t="str">
        <f t="shared" si="9"/>
        <v>BERLINAA</v>
      </c>
    </row>
    <row r="317" spans="1:33" x14ac:dyDescent="0.25">
      <c r="A317" s="140" t="s">
        <v>565</v>
      </c>
      <c r="B317" s="69" t="s">
        <v>372</v>
      </c>
      <c r="C317" s="69"/>
      <c r="D317" s="69"/>
      <c r="E317" s="69">
        <v>12</v>
      </c>
      <c r="F317" s="69"/>
      <c r="G317" s="69">
        <v>12</v>
      </c>
      <c r="H317" s="82"/>
      <c r="I317" s="82"/>
      <c r="J317" s="82"/>
      <c r="K317" s="82"/>
      <c r="L317" s="82"/>
      <c r="M317" s="82"/>
      <c r="N317" s="82"/>
      <c r="O317" s="210" t="str">
        <f t="shared" si="8"/>
        <v>AMSTEDAMDF</v>
      </c>
      <c r="S317" s="69" t="s">
        <v>566</v>
      </c>
      <c r="T317" s="69" t="s">
        <v>403</v>
      </c>
      <c r="U317" s="69"/>
      <c r="V317" s="69">
        <v>31</v>
      </c>
      <c r="W317" s="69">
        <v>121</v>
      </c>
      <c r="X317" s="69">
        <v>609</v>
      </c>
      <c r="Y317" s="69">
        <v>614</v>
      </c>
      <c r="Z317" s="69">
        <v>234</v>
      </c>
      <c r="AA317" s="69">
        <v>225</v>
      </c>
      <c r="AB317" s="69">
        <v>342</v>
      </c>
      <c r="AC317" s="69">
        <v>91</v>
      </c>
      <c r="AD317" s="69">
        <v>17</v>
      </c>
      <c r="AE317" s="69">
        <v>25</v>
      </c>
      <c r="AF317" s="69">
        <v>8</v>
      </c>
      <c r="AG317" s="210" t="str">
        <f t="shared" si="9"/>
        <v>BERLINGI</v>
      </c>
    </row>
    <row r="318" spans="1:33" x14ac:dyDescent="0.25">
      <c r="A318" s="140" t="s">
        <v>565</v>
      </c>
      <c r="B318" s="69" t="s">
        <v>410</v>
      </c>
      <c r="C318" s="69">
        <v>199</v>
      </c>
      <c r="D318" s="69">
        <v>132</v>
      </c>
      <c r="E318" s="69">
        <v>217</v>
      </c>
      <c r="F318" s="69">
        <v>411</v>
      </c>
      <c r="G318" s="69">
        <v>823</v>
      </c>
      <c r="H318" s="82">
        <v>449</v>
      </c>
      <c r="I318" s="82">
        <v>153</v>
      </c>
      <c r="J318" s="82">
        <v>59</v>
      </c>
      <c r="K318" s="82">
        <v>44</v>
      </c>
      <c r="L318" s="82">
        <v>12</v>
      </c>
      <c r="M318" s="82">
        <v>25</v>
      </c>
      <c r="N318" s="82">
        <v>31</v>
      </c>
      <c r="O318" s="210" t="str">
        <f t="shared" si="8"/>
        <v>AMSTEDAMHF</v>
      </c>
      <c r="S318" s="69" t="s">
        <v>566</v>
      </c>
      <c r="T318" s="69" t="s">
        <v>395</v>
      </c>
      <c r="U318" s="69">
        <v>214</v>
      </c>
      <c r="V318" s="69">
        <v>676</v>
      </c>
      <c r="W318" s="69">
        <v>1525</v>
      </c>
      <c r="X318" s="69">
        <v>7436</v>
      </c>
      <c r="Y318" s="69">
        <v>12837</v>
      </c>
      <c r="Z318" s="69">
        <v>5929</v>
      </c>
      <c r="AA318" s="69">
        <v>4309</v>
      </c>
      <c r="AB318" s="69">
        <v>4084</v>
      </c>
      <c r="AC318" s="69">
        <v>1072</v>
      </c>
      <c r="AD318" s="69">
        <v>392</v>
      </c>
      <c r="AE318" s="69">
        <v>125</v>
      </c>
      <c r="AF318" s="69">
        <v>91</v>
      </c>
      <c r="AG318" s="210" t="str">
        <f t="shared" si="9"/>
        <v>BERLINGA</v>
      </c>
    </row>
    <row r="319" spans="1:33" x14ac:dyDescent="0.25">
      <c r="A319" s="140" t="s">
        <v>565</v>
      </c>
      <c r="B319" s="69" t="s">
        <v>413</v>
      </c>
      <c r="C319" s="69">
        <v>29</v>
      </c>
      <c r="D319" s="69">
        <v>27</v>
      </c>
      <c r="E319" s="69">
        <v>32</v>
      </c>
      <c r="F319" s="69">
        <v>36</v>
      </c>
      <c r="G319" s="69">
        <v>141</v>
      </c>
      <c r="H319" s="82">
        <v>67</v>
      </c>
      <c r="I319" s="82">
        <v>31</v>
      </c>
      <c r="J319" s="82"/>
      <c r="K319" s="82">
        <v>3</v>
      </c>
      <c r="L319" s="82">
        <v>16</v>
      </c>
      <c r="M319" s="82">
        <v>17</v>
      </c>
      <c r="N319" s="82"/>
      <c r="O319" s="210" t="str">
        <f t="shared" si="8"/>
        <v>AMSTEDAMHJ</v>
      </c>
      <c r="S319" s="69" t="s">
        <v>566</v>
      </c>
      <c r="T319" s="69" t="s">
        <v>399</v>
      </c>
      <c r="U319" s="69">
        <v>11</v>
      </c>
      <c r="V319" s="69">
        <v>14</v>
      </c>
      <c r="W319" s="69">
        <v>43</v>
      </c>
      <c r="X319" s="69">
        <v>78</v>
      </c>
      <c r="Y319" s="69">
        <v>131</v>
      </c>
      <c r="Z319" s="69">
        <v>414</v>
      </c>
      <c r="AA319" s="69">
        <v>80</v>
      </c>
      <c r="AB319" s="69">
        <v>32</v>
      </c>
      <c r="AC319" s="69">
        <v>14</v>
      </c>
      <c r="AD319" s="69">
        <v>15</v>
      </c>
      <c r="AE319" s="69">
        <v>6</v>
      </c>
      <c r="AF319" s="69">
        <v>3</v>
      </c>
      <c r="AG319" s="210" t="str">
        <f t="shared" si="9"/>
        <v>BERLINGE</v>
      </c>
    </row>
    <row r="320" spans="1:33" x14ac:dyDescent="0.25">
      <c r="A320" s="140" t="s">
        <v>565</v>
      </c>
      <c r="B320" s="69" t="s">
        <v>405</v>
      </c>
      <c r="C320" s="69"/>
      <c r="D320" s="69"/>
      <c r="E320" s="69"/>
      <c r="F320" s="69">
        <v>713</v>
      </c>
      <c r="G320" s="69">
        <v>15</v>
      </c>
      <c r="H320" s="82">
        <v>9</v>
      </c>
      <c r="I320" s="82"/>
      <c r="J320" s="82">
        <v>9</v>
      </c>
      <c r="K320" s="82"/>
      <c r="L320" s="82"/>
      <c r="M320" s="82"/>
      <c r="N320" s="82"/>
      <c r="O320" s="210" t="str">
        <f t="shared" si="8"/>
        <v>AMSTEDAMHA</v>
      </c>
      <c r="S320" s="69" t="s">
        <v>566</v>
      </c>
      <c r="T320" s="69" t="s">
        <v>412</v>
      </c>
      <c r="U320" s="69"/>
      <c r="V320" s="69">
        <v>1</v>
      </c>
      <c r="W320" s="69">
        <v>1</v>
      </c>
      <c r="X320" s="69"/>
      <c r="Y320" s="69"/>
      <c r="Z320" s="69"/>
      <c r="AA320" s="69">
        <v>1</v>
      </c>
      <c r="AB320" s="69"/>
      <c r="AC320" s="69">
        <v>1</v>
      </c>
      <c r="AD320" s="69">
        <v>3</v>
      </c>
      <c r="AE320" s="69">
        <v>1</v>
      </c>
      <c r="AF320" s="69"/>
      <c r="AG320" s="210" t="str">
        <f t="shared" si="9"/>
        <v>BERLINHI</v>
      </c>
    </row>
    <row r="321" spans="1:33" x14ac:dyDescent="0.25">
      <c r="A321" s="140" t="s">
        <v>565</v>
      </c>
      <c r="B321" s="69" t="s">
        <v>338</v>
      </c>
      <c r="C321" s="69">
        <v>577</v>
      </c>
      <c r="D321" s="69">
        <v>850</v>
      </c>
      <c r="E321" s="69">
        <v>1822</v>
      </c>
      <c r="F321" s="69">
        <v>2808</v>
      </c>
      <c r="G321" s="69">
        <v>3519</v>
      </c>
      <c r="H321" s="82">
        <v>1474</v>
      </c>
      <c r="I321" s="82">
        <v>1208</v>
      </c>
      <c r="J321" s="82">
        <v>940</v>
      </c>
      <c r="K321" s="82">
        <v>555</v>
      </c>
      <c r="L321" s="82">
        <v>278</v>
      </c>
      <c r="M321" s="82">
        <v>70</v>
      </c>
      <c r="N321" s="82">
        <v>33</v>
      </c>
      <c r="O321" s="210" t="str">
        <f t="shared" si="8"/>
        <v>AMSTEDAMBB</v>
      </c>
      <c r="S321" s="69" t="s">
        <v>566</v>
      </c>
      <c r="T321" s="69" t="s">
        <v>350</v>
      </c>
      <c r="U321" s="69">
        <v>11</v>
      </c>
      <c r="V321" s="69">
        <v>22</v>
      </c>
      <c r="W321" s="69">
        <v>10</v>
      </c>
      <c r="X321" s="69">
        <v>8</v>
      </c>
      <c r="Y321" s="69">
        <v>5</v>
      </c>
      <c r="Z321" s="69">
        <v>3</v>
      </c>
      <c r="AA321" s="69">
        <v>3</v>
      </c>
      <c r="AB321" s="69"/>
      <c r="AC321" s="69">
        <v>3</v>
      </c>
      <c r="AD321" s="69"/>
      <c r="AE321" s="69"/>
      <c r="AF321" s="69">
        <v>1</v>
      </c>
      <c r="AG321" s="210" t="str">
        <f t="shared" si="9"/>
        <v>BERLINBD</v>
      </c>
    </row>
    <row r="322" spans="1:33" x14ac:dyDescent="0.25">
      <c r="A322" s="140" t="s">
        <v>565</v>
      </c>
      <c r="B322" s="69" t="s">
        <v>81</v>
      </c>
      <c r="C322" s="69">
        <v>6406</v>
      </c>
      <c r="D322" s="69">
        <v>13435</v>
      </c>
      <c r="E322" s="69">
        <v>22401</v>
      </c>
      <c r="F322" s="69">
        <v>45996</v>
      </c>
      <c r="G322" s="69">
        <v>94387</v>
      </c>
      <c r="H322" s="82">
        <v>61534</v>
      </c>
      <c r="I322" s="82">
        <v>39241</v>
      </c>
      <c r="J322" s="82">
        <v>27270</v>
      </c>
      <c r="K322" s="82">
        <v>12568</v>
      </c>
      <c r="L322" s="82">
        <v>12291</v>
      </c>
      <c r="M322" s="82">
        <v>7551</v>
      </c>
      <c r="N322" s="82">
        <v>5894</v>
      </c>
      <c r="O322" s="210" t="str">
        <f t="shared" si="8"/>
        <v>AMSTEDAMAA</v>
      </c>
      <c r="S322" s="69" t="s">
        <v>566</v>
      </c>
      <c r="T322" s="69" t="s">
        <v>341</v>
      </c>
      <c r="U322" s="69"/>
      <c r="V322" s="69">
        <v>24</v>
      </c>
      <c r="W322" s="69">
        <v>80</v>
      </c>
      <c r="X322" s="69">
        <v>245</v>
      </c>
      <c r="Y322" s="69">
        <v>227</v>
      </c>
      <c r="Z322" s="69">
        <v>161</v>
      </c>
      <c r="AA322" s="69">
        <v>223</v>
      </c>
      <c r="AB322" s="69">
        <v>238</v>
      </c>
      <c r="AC322" s="69">
        <v>81</v>
      </c>
      <c r="AD322" s="69">
        <v>17</v>
      </c>
      <c r="AE322" s="69">
        <v>9</v>
      </c>
      <c r="AF322" s="69">
        <v>9</v>
      </c>
      <c r="AG322" s="210" t="str">
        <f t="shared" si="9"/>
        <v>BERLINAC</v>
      </c>
    </row>
    <row r="323" spans="1:33" x14ac:dyDescent="0.25">
      <c r="A323" s="140" t="s">
        <v>565</v>
      </c>
      <c r="B323" s="69" t="s">
        <v>416</v>
      </c>
      <c r="C323" s="69"/>
      <c r="D323" s="69">
        <v>34</v>
      </c>
      <c r="E323" s="69"/>
      <c r="F323" s="69"/>
      <c r="G323" s="69"/>
      <c r="H323" s="82"/>
      <c r="I323" s="82">
        <v>12</v>
      </c>
      <c r="J323" s="82">
        <v>12</v>
      </c>
      <c r="K323" s="82"/>
      <c r="L323" s="82">
        <v>6</v>
      </c>
      <c r="M323" s="82"/>
      <c r="N323" s="82"/>
      <c r="O323" s="210" t="str">
        <f t="shared" si="8"/>
        <v>AMSTEDAMID</v>
      </c>
      <c r="S323" s="69" t="s">
        <v>566</v>
      </c>
      <c r="T323" s="69" t="s">
        <v>342</v>
      </c>
      <c r="U323" s="69">
        <v>1</v>
      </c>
      <c r="V323" s="69">
        <v>192</v>
      </c>
      <c r="W323" s="69">
        <v>704</v>
      </c>
      <c r="X323" s="69">
        <v>1827</v>
      </c>
      <c r="Y323" s="69">
        <v>2763</v>
      </c>
      <c r="Z323" s="69">
        <v>1864</v>
      </c>
      <c r="AA323" s="69">
        <v>1598</v>
      </c>
      <c r="AB323" s="69">
        <v>1192</v>
      </c>
      <c r="AC323" s="69">
        <v>690</v>
      </c>
      <c r="AD323" s="69">
        <v>426</v>
      </c>
      <c r="AE323" s="69">
        <v>120</v>
      </c>
      <c r="AF323" s="69">
        <v>44</v>
      </c>
      <c r="AG323" s="210" t="str">
        <f t="shared" si="9"/>
        <v>BERLINAE</v>
      </c>
    </row>
    <row r="324" spans="1:33" x14ac:dyDescent="0.25">
      <c r="A324" s="140" t="s">
        <v>565</v>
      </c>
      <c r="B324" s="69" t="s">
        <v>395</v>
      </c>
      <c r="C324" s="69">
        <v>12752</v>
      </c>
      <c r="D324" s="69">
        <v>67221</v>
      </c>
      <c r="E324" s="69">
        <v>189168</v>
      </c>
      <c r="F324" s="69">
        <v>584644</v>
      </c>
      <c r="G324" s="69">
        <v>1117941</v>
      </c>
      <c r="H324" s="82">
        <v>657954</v>
      </c>
      <c r="I324" s="82">
        <v>560190</v>
      </c>
      <c r="J324" s="82">
        <v>395223</v>
      </c>
      <c r="K324" s="82">
        <v>147059</v>
      </c>
      <c r="L324" s="82">
        <v>74411</v>
      </c>
      <c r="M324" s="82">
        <v>24691</v>
      </c>
      <c r="N324" s="82">
        <v>13324</v>
      </c>
      <c r="O324" s="210" t="str">
        <f t="shared" si="8"/>
        <v>AMSTEDAMGA</v>
      </c>
      <c r="S324" s="87" t="s">
        <v>566</v>
      </c>
      <c r="T324" s="87" t="s">
        <v>687</v>
      </c>
      <c r="U324" s="87">
        <v>3165</v>
      </c>
      <c r="V324" s="87">
        <v>11720</v>
      </c>
      <c r="W324" s="87">
        <v>31036</v>
      </c>
      <c r="X324" s="87">
        <v>77380</v>
      </c>
      <c r="Y324" s="87">
        <v>124680</v>
      </c>
      <c r="Z324" s="87">
        <v>75534</v>
      </c>
      <c r="AA324" s="87">
        <v>54525</v>
      </c>
      <c r="AB324" s="87">
        <v>38891</v>
      </c>
      <c r="AC324" s="87">
        <v>16141</v>
      </c>
      <c r="AD324" s="87">
        <v>10055</v>
      </c>
      <c r="AE324" s="87">
        <v>4333</v>
      </c>
      <c r="AF324" s="87">
        <v>2636</v>
      </c>
      <c r="AG324" s="243" t="str">
        <f t="shared" si="9"/>
        <v>BERLINTOTAL BERLIN</v>
      </c>
    </row>
    <row r="325" spans="1:33" x14ac:dyDescent="0.25">
      <c r="A325" s="140" t="s">
        <v>565</v>
      </c>
      <c r="B325" s="69" t="s">
        <v>399</v>
      </c>
      <c r="C325" s="69">
        <v>1996</v>
      </c>
      <c r="D325" s="69">
        <v>10511</v>
      </c>
      <c r="E325" s="69">
        <v>19978</v>
      </c>
      <c r="F325" s="69">
        <v>19868</v>
      </c>
      <c r="G325" s="69">
        <v>31936</v>
      </c>
      <c r="H325" s="82">
        <v>17316</v>
      </c>
      <c r="I325" s="82">
        <v>7136</v>
      </c>
      <c r="J325" s="82">
        <v>3118</v>
      </c>
      <c r="K325" s="82">
        <v>2397</v>
      </c>
      <c r="L325" s="82">
        <v>3136</v>
      </c>
      <c r="M325" s="82">
        <v>1349</v>
      </c>
      <c r="N325" s="82">
        <v>696</v>
      </c>
      <c r="O325" s="210" t="str">
        <f t="shared" si="8"/>
        <v>AMSTEDAMGE</v>
      </c>
      <c r="S325" s="69" t="s">
        <v>565</v>
      </c>
      <c r="T325" s="69" t="s">
        <v>411</v>
      </c>
      <c r="U325" s="69">
        <v>1</v>
      </c>
      <c r="V325" s="69"/>
      <c r="W325" s="69">
        <v>1</v>
      </c>
      <c r="X325" s="69">
        <v>2</v>
      </c>
      <c r="Y325" s="69">
        <v>22</v>
      </c>
      <c r="Z325" s="69">
        <v>8</v>
      </c>
      <c r="AA325" s="69">
        <v>8</v>
      </c>
      <c r="AB325" s="69">
        <v>4</v>
      </c>
      <c r="AC325" s="69">
        <v>2</v>
      </c>
      <c r="AD325" s="69">
        <v>3</v>
      </c>
      <c r="AE325" s="69"/>
      <c r="AF325" s="69"/>
      <c r="AG325" s="210" t="str">
        <f t="shared" si="9"/>
        <v>AMSTEDAMHH</v>
      </c>
    </row>
    <row r="326" spans="1:33" x14ac:dyDescent="0.25">
      <c r="A326" s="140" t="s">
        <v>565</v>
      </c>
      <c r="B326" s="69" t="s">
        <v>412</v>
      </c>
      <c r="C326" s="69">
        <v>11</v>
      </c>
      <c r="D326" s="69">
        <v>20</v>
      </c>
      <c r="E326" s="69">
        <v>20</v>
      </c>
      <c r="F326" s="69">
        <v>62</v>
      </c>
      <c r="G326" s="69">
        <v>63</v>
      </c>
      <c r="H326" s="82">
        <v>68</v>
      </c>
      <c r="I326" s="82">
        <v>83</v>
      </c>
      <c r="J326" s="82">
        <v>23</v>
      </c>
      <c r="K326" s="82">
        <v>1</v>
      </c>
      <c r="L326" s="82">
        <v>3</v>
      </c>
      <c r="M326" s="82"/>
      <c r="N326" s="82"/>
      <c r="O326" s="210" t="str">
        <f t="shared" si="8"/>
        <v>AMSTEDAMHI</v>
      </c>
      <c r="S326" s="69" t="s">
        <v>565</v>
      </c>
      <c r="T326" s="69" t="s">
        <v>396</v>
      </c>
      <c r="U326" s="69">
        <v>716</v>
      </c>
      <c r="V326" s="69">
        <v>1790</v>
      </c>
      <c r="W326" s="69">
        <v>4009</v>
      </c>
      <c r="X326" s="69">
        <v>12989</v>
      </c>
      <c r="Y326" s="69">
        <v>24294</v>
      </c>
      <c r="Z326" s="69">
        <v>15313</v>
      </c>
      <c r="AA326" s="69">
        <v>11581</v>
      </c>
      <c r="AB326" s="69">
        <v>8405</v>
      </c>
      <c r="AC326" s="69">
        <v>3499</v>
      </c>
      <c r="AD326" s="69">
        <v>2165</v>
      </c>
      <c r="AE326" s="69">
        <v>1038</v>
      </c>
      <c r="AF326" s="69">
        <v>660</v>
      </c>
      <c r="AG326" s="210" t="str">
        <f t="shared" si="9"/>
        <v>AMSTEDAMGB</v>
      </c>
    </row>
    <row r="327" spans="1:33" x14ac:dyDescent="0.25">
      <c r="A327" s="140" t="s">
        <v>565</v>
      </c>
      <c r="B327" s="69" t="s">
        <v>341</v>
      </c>
      <c r="C327" s="69">
        <v>621</v>
      </c>
      <c r="D327" s="69">
        <v>3969</v>
      </c>
      <c r="E327" s="69">
        <v>13361</v>
      </c>
      <c r="F327" s="69">
        <v>25861</v>
      </c>
      <c r="G327" s="69">
        <v>38559</v>
      </c>
      <c r="H327" s="82">
        <v>35364</v>
      </c>
      <c r="I327" s="82">
        <v>24200</v>
      </c>
      <c r="J327" s="82">
        <v>16596</v>
      </c>
      <c r="K327" s="82">
        <v>6751</v>
      </c>
      <c r="L327" s="82">
        <v>4489</v>
      </c>
      <c r="M327" s="82">
        <v>1405</v>
      </c>
      <c r="N327" s="82">
        <v>409</v>
      </c>
      <c r="O327" s="210" t="str">
        <f t="shared" si="8"/>
        <v>AMSTEDAMAC</v>
      </c>
      <c r="S327" s="69" t="s">
        <v>565</v>
      </c>
      <c r="T327" s="69" t="s">
        <v>360</v>
      </c>
      <c r="U327" s="69">
        <v>82</v>
      </c>
      <c r="V327" s="69">
        <v>284</v>
      </c>
      <c r="W327" s="69">
        <v>631</v>
      </c>
      <c r="X327" s="69">
        <v>1465</v>
      </c>
      <c r="Y327" s="69">
        <v>2124</v>
      </c>
      <c r="Z327" s="69">
        <v>1693</v>
      </c>
      <c r="AA327" s="69">
        <v>1154</v>
      </c>
      <c r="AB327" s="69">
        <v>732</v>
      </c>
      <c r="AC327" s="69">
        <v>391</v>
      </c>
      <c r="AD327" s="69">
        <v>225</v>
      </c>
      <c r="AE327" s="69">
        <v>80</v>
      </c>
      <c r="AF327" s="69">
        <v>39</v>
      </c>
      <c r="AG327" s="210" t="str">
        <f t="shared" si="9"/>
        <v>AMSTEDAMCD</v>
      </c>
    </row>
    <row r="328" spans="1:33" x14ac:dyDescent="0.25">
      <c r="A328" s="140" t="s">
        <v>565</v>
      </c>
      <c r="B328" s="69" t="s">
        <v>342</v>
      </c>
      <c r="C328" s="69"/>
      <c r="D328" s="69">
        <v>46</v>
      </c>
      <c r="E328" s="69">
        <v>16</v>
      </c>
      <c r="F328" s="69">
        <v>41</v>
      </c>
      <c r="G328" s="69">
        <v>55</v>
      </c>
      <c r="H328" s="82">
        <v>43</v>
      </c>
      <c r="I328" s="82">
        <v>55</v>
      </c>
      <c r="J328" s="82">
        <v>11</v>
      </c>
      <c r="K328" s="82"/>
      <c r="L328" s="82"/>
      <c r="M328" s="82"/>
      <c r="N328" s="82">
        <v>11</v>
      </c>
      <c r="O328" s="210" t="str">
        <f t="shared" si="8"/>
        <v>AMSTEDAMAE</v>
      </c>
      <c r="S328" s="69" t="s">
        <v>565</v>
      </c>
      <c r="T328" s="69" t="s">
        <v>414</v>
      </c>
      <c r="U328" s="69"/>
      <c r="V328" s="69"/>
      <c r="W328" s="69"/>
      <c r="X328" s="69"/>
      <c r="Y328" s="69">
        <v>3</v>
      </c>
      <c r="Z328" s="69"/>
      <c r="AA328" s="69">
        <v>1</v>
      </c>
      <c r="AB328" s="69"/>
      <c r="AC328" s="69"/>
      <c r="AD328" s="69">
        <v>1</v>
      </c>
      <c r="AE328" s="69"/>
      <c r="AF328" s="69"/>
      <c r="AG328" s="210" t="str">
        <f t="shared" si="9"/>
        <v>AMSTEDAMIA</v>
      </c>
    </row>
    <row r="329" spans="1:33" x14ac:dyDescent="0.25">
      <c r="A329" s="140" t="s">
        <v>565</v>
      </c>
      <c r="B329" s="69" t="s">
        <v>408</v>
      </c>
      <c r="C329" s="69">
        <v>154</v>
      </c>
      <c r="D329" s="69">
        <v>391</v>
      </c>
      <c r="E329" s="69">
        <v>719</v>
      </c>
      <c r="F329" s="69">
        <v>927</v>
      </c>
      <c r="G329" s="69">
        <v>788</v>
      </c>
      <c r="H329" s="82">
        <v>717</v>
      </c>
      <c r="I329" s="82">
        <v>836</v>
      </c>
      <c r="J329" s="82">
        <v>441</v>
      </c>
      <c r="K329" s="82">
        <v>331</v>
      </c>
      <c r="L329" s="82">
        <v>345</v>
      </c>
      <c r="M329" s="82">
        <v>277</v>
      </c>
      <c r="N329" s="82">
        <v>268</v>
      </c>
      <c r="O329" s="210" t="str">
        <f t="shared" si="8"/>
        <v>AMSTEDAMHD</v>
      </c>
      <c r="S329" s="69" t="s">
        <v>565</v>
      </c>
      <c r="T329" s="69" t="s">
        <v>398</v>
      </c>
      <c r="U329" s="69">
        <v>19</v>
      </c>
      <c r="V329" s="69">
        <v>169</v>
      </c>
      <c r="W329" s="69">
        <v>413</v>
      </c>
      <c r="X329" s="69">
        <v>969</v>
      </c>
      <c r="Y329" s="69">
        <v>1191</v>
      </c>
      <c r="Z329" s="69">
        <v>957</v>
      </c>
      <c r="AA329" s="69">
        <v>684</v>
      </c>
      <c r="AB329" s="69">
        <v>553</v>
      </c>
      <c r="AC329" s="69">
        <v>233</v>
      </c>
      <c r="AD329" s="69">
        <v>127</v>
      </c>
      <c r="AE329" s="69">
        <v>49</v>
      </c>
      <c r="AF329" s="69">
        <v>19</v>
      </c>
      <c r="AG329" s="210" t="str">
        <f t="shared" si="9"/>
        <v>AMSTEDAMGD</v>
      </c>
    </row>
    <row r="330" spans="1:33" x14ac:dyDescent="0.25">
      <c r="A330" s="140" t="s">
        <v>565</v>
      </c>
      <c r="B330" s="69" t="s">
        <v>407</v>
      </c>
      <c r="C330" s="69"/>
      <c r="D330" s="69"/>
      <c r="E330" s="69"/>
      <c r="F330" s="69"/>
      <c r="G330" s="69">
        <v>1934</v>
      </c>
      <c r="H330" s="82">
        <v>2658</v>
      </c>
      <c r="I330" s="82">
        <v>1324</v>
      </c>
      <c r="J330" s="82">
        <v>780</v>
      </c>
      <c r="K330" s="82">
        <v>200</v>
      </c>
      <c r="L330" s="82">
        <v>140</v>
      </c>
      <c r="M330" s="82"/>
      <c r="N330" s="82"/>
      <c r="O330" s="210" t="str">
        <f t="shared" si="8"/>
        <v>AMSTEDAMHC</v>
      </c>
      <c r="S330" s="69" t="s">
        <v>565</v>
      </c>
      <c r="T330" s="69" t="s">
        <v>345</v>
      </c>
      <c r="U330" s="69">
        <v>17</v>
      </c>
      <c r="V330" s="69">
        <v>227</v>
      </c>
      <c r="W330" s="69">
        <v>638</v>
      </c>
      <c r="X330" s="69">
        <v>922</v>
      </c>
      <c r="Y330" s="69">
        <v>1407</v>
      </c>
      <c r="Z330" s="69">
        <v>1420</v>
      </c>
      <c r="AA330" s="69">
        <v>952</v>
      </c>
      <c r="AB330" s="69">
        <v>666</v>
      </c>
      <c r="AC330" s="69">
        <v>236</v>
      </c>
      <c r="AD330" s="69">
        <v>144</v>
      </c>
      <c r="AE330" s="69">
        <v>60</v>
      </c>
      <c r="AF330" s="69">
        <v>31</v>
      </c>
      <c r="AG330" s="210" t="str">
        <f t="shared" si="9"/>
        <v>AMSTEDAMAH</v>
      </c>
    </row>
    <row r="331" spans="1:33" x14ac:dyDescent="0.25">
      <c r="A331" s="140" t="s">
        <v>565</v>
      </c>
      <c r="B331" s="69" t="s">
        <v>409</v>
      </c>
      <c r="C331" s="69">
        <v>30</v>
      </c>
      <c r="D331" s="69">
        <v>156</v>
      </c>
      <c r="E331" s="69">
        <v>258</v>
      </c>
      <c r="F331" s="69">
        <v>413</v>
      </c>
      <c r="G331" s="69">
        <v>725</v>
      </c>
      <c r="H331" s="82">
        <v>536</v>
      </c>
      <c r="I331" s="82">
        <v>664</v>
      </c>
      <c r="J331" s="82">
        <v>250</v>
      </c>
      <c r="K331" s="82">
        <v>135</v>
      </c>
      <c r="L331" s="82">
        <v>102</v>
      </c>
      <c r="M331" s="82">
        <v>14</v>
      </c>
      <c r="N331" s="82">
        <v>28</v>
      </c>
      <c r="O331" s="210" t="str">
        <f t="shared" si="8"/>
        <v>AMSTEDAMHE</v>
      </c>
      <c r="S331" s="69" t="s">
        <v>565</v>
      </c>
      <c r="T331" s="69" t="s">
        <v>339</v>
      </c>
      <c r="U331" s="69">
        <v>8</v>
      </c>
      <c r="V331" s="69">
        <v>57</v>
      </c>
      <c r="W331" s="69">
        <v>98</v>
      </c>
      <c r="X331" s="69">
        <v>213</v>
      </c>
      <c r="Y331" s="69">
        <v>377</v>
      </c>
      <c r="Z331" s="69">
        <v>201</v>
      </c>
      <c r="AA331" s="69">
        <v>292</v>
      </c>
      <c r="AB331" s="69">
        <v>231</v>
      </c>
      <c r="AC331" s="69">
        <v>138</v>
      </c>
      <c r="AD331" s="69">
        <v>30</v>
      </c>
      <c r="AE331" s="69">
        <v>16</v>
      </c>
      <c r="AF331" s="69">
        <v>4</v>
      </c>
      <c r="AG331" s="210" t="str">
        <f t="shared" si="9"/>
        <v>AMSTEDAMAD</v>
      </c>
    </row>
    <row r="332" spans="1:33" x14ac:dyDescent="0.25">
      <c r="A332" s="242" t="s">
        <v>565</v>
      </c>
      <c r="B332" s="87" t="s">
        <v>688</v>
      </c>
      <c r="C332" s="87">
        <v>176984</v>
      </c>
      <c r="D332" s="87">
        <v>674294</v>
      </c>
      <c r="E332" s="87">
        <v>1717582</v>
      </c>
      <c r="F332" s="87">
        <v>4428291</v>
      </c>
      <c r="G332" s="87">
        <v>7480048</v>
      </c>
      <c r="H332" s="87">
        <v>4824767</v>
      </c>
      <c r="I332" s="87">
        <v>3736954</v>
      </c>
      <c r="J332" s="87">
        <v>2706379</v>
      </c>
      <c r="K332" s="87">
        <v>1166796</v>
      </c>
      <c r="L332" s="87">
        <v>681512</v>
      </c>
      <c r="M332" s="87">
        <v>270671</v>
      </c>
      <c r="N332" s="87">
        <v>162235</v>
      </c>
      <c r="O332" s="243" t="str">
        <f t="shared" si="8"/>
        <v>AMSTEDAMTOTAL AMSTERDAM</v>
      </c>
      <c r="S332" s="69" t="s">
        <v>565</v>
      </c>
      <c r="T332" s="69" t="s">
        <v>402</v>
      </c>
      <c r="U332" s="69">
        <v>22</v>
      </c>
      <c r="V332" s="69">
        <v>101</v>
      </c>
      <c r="W332" s="69">
        <v>211</v>
      </c>
      <c r="X332" s="69">
        <v>1360</v>
      </c>
      <c r="Y332" s="69">
        <v>2780</v>
      </c>
      <c r="Z332" s="69">
        <v>1594</v>
      </c>
      <c r="AA332" s="69">
        <v>1139</v>
      </c>
      <c r="AB332" s="69">
        <v>1168</v>
      </c>
      <c r="AC332" s="69">
        <v>257</v>
      </c>
      <c r="AD332" s="69">
        <v>130</v>
      </c>
      <c r="AE332" s="69">
        <v>36</v>
      </c>
      <c r="AF332" s="69">
        <v>36</v>
      </c>
      <c r="AG332" s="210" t="str">
        <f t="shared" si="9"/>
        <v>AMSTEDAMGH</v>
      </c>
    </row>
    <row r="333" spans="1:33" x14ac:dyDescent="0.25">
      <c r="A333" s="140" t="s">
        <v>566</v>
      </c>
      <c r="B333" s="69" t="s">
        <v>374</v>
      </c>
      <c r="C333" s="69"/>
      <c r="D333" s="69"/>
      <c r="E333" s="69">
        <v>23</v>
      </c>
      <c r="F333" s="69"/>
      <c r="G333" s="69"/>
      <c r="H333" s="82"/>
      <c r="I333" s="82"/>
      <c r="J333" s="82"/>
      <c r="K333" s="82"/>
      <c r="L333" s="82"/>
      <c r="M333" s="82"/>
      <c r="N333" s="82"/>
      <c r="O333" s="210" t="str">
        <f t="shared" si="8"/>
        <v>BERLINDH</v>
      </c>
      <c r="S333" s="69" t="s">
        <v>565</v>
      </c>
      <c r="T333" s="69" t="s">
        <v>340</v>
      </c>
      <c r="U333" s="69">
        <v>11404</v>
      </c>
      <c r="V333" s="69">
        <v>38623</v>
      </c>
      <c r="W333" s="69">
        <v>106181</v>
      </c>
      <c r="X333" s="69">
        <v>254921</v>
      </c>
      <c r="Y333" s="69">
        <v>462351</v>
      </c>
      <c r="Z333" s="69">
        <v>310152</v>
      </c>
      <c r="AA333" s="69">
        <v>190471</v>
      </c>
      <c r="AB333" s="69">
        <v>123645</v>
      </c>
      <c r="AC333" s="69">
        <v>55196</v>
      </c>
      <c r="AD333" s="69">
        <v>35477</v>
      </c>
      <c r="AE333" s="69">
        <v>16231</v>
      </c>
      <c r="AF333" s="69">
        <v>10179</v>
      </c>
      <c r="AG333" s="210" t="str">
        <f t="shared" si="9"/>
        <v>AMSTEDAMAB</v>
      </c>
    </row>
    <row r="334" spans="1:33" x14ac:dyDescent="0.25">
      <c r="A334" s="140" t="s">
        <v>566</v>
      </c>
      <c r="B334" s="69" t="s">
        <v>396</v>
      </c>
      <c r="C334" s="69">
        <v>7429</v>
      </c>
      <c r="D334" s="69">
        <v>33401</v>
      </c>
      <c r="E334" s="69">
        <v>107676</v>
      </c>
      <c r="F334" s="69">
        <v>291948</v>
      </c>
      <c r="G334" s="69">
        <v>477274</v>
      </c>
      <c r="H334" s="82">
        <v>267256</v>
      </c>
      <c r="I334" s="82">
        <v>209960</v>
      </c>
      <c r="J334" s="82">
        <v>160769</v>
      </c>
      <c r="K334" s="82">
        <v>73527</v>
      </c>
      <c r="L334" s="82">
        <v>48166</v>
      </c>
      <c r="M334" s="82">
        <v>18400</v>
      </c>
      <c r="N334" s="82">
        <v>7564</v>
      </c>
      <c r="O334" s="210" t="str">
        <f t="shared" si="8"/>
        <v>BERLINGB</v>
      </c>
      <c r="S334" s="69" t="s">
        <v>565</v>
      </c>
      <c r="T334" s="69" t="s">
        <v>404</v>
      </c>
      <c r="U334" s="69">
        <v>9</v>
      </c>
      <c r="V334" s="69">
        <v>183</v>
      </c>
      <c r="W334" s="69">
        <v>497</v>
      </c>
      <c r="X334" s="69">
        <v>772</v>
      </c>
      <c r="Y334" s="69">
        <v>417</v>
      </c>
      <c r="Z334" s="69">
        <v>344</v>
      </c>
      <c r="AA334" s="69">
        <v>326</v>
      </c>
      <c r="AB334" s="69">
        <v>338</v>
      </c>
      <c r="AC334" s="69">
        <v>91</v>
      </c>
      <c r="AD334" s="69">
        <v>19</v>
      </c>
      <c r="AE334" s="69"/>
      <c r="AF334" s="69">
        <v>4</v>
      </c>
      <c r="AG334" s="210" t="str">
        <f t="shared" si="9"/>
        <v>AMSTEDAMGJ</v>
      </c>
    </row>
    <row r="335" spans="1:33" x14ac:dyDescent="0.25">
      <c r="A335" s="140" t="s">
        <v>566</v>
      </c>
      <c r="B335" s="69" t="s">
        <v>360</v>
      </c>
      <c r="C335" s="69">
        <v>743</v>
      </c>
      <c r="D335" s="69">
        <v>6741</v>
      </c>
      <c r="E335" s="69">
        <v>55863</v>
      </c>
      <c r="F335" s="69">
        <v>22531</v>
      </c>
      <c r="G335" s="69">
        <v>29995</v>
      </c>
      <c r="H335" s="82">
        <v>21042</v>
      </c>
      <c r="I335" s="82">
        <v>17234</v>
      </c>
      <c r="J335" s="82">
        <v>10748</v>
      </c>
      <c r="K335" s="82">
        <v>4412</v>
      </c>
      <c r="L335" s="82">
        <v>3323</v>
      </c>
      <c r="M335" s="82">
        <v>1453</v>
      </c>
      <c r="N335" s="82">
        <v>560</v>
      </c>
      <c r="O335" s="210" t="str">
        <f t="shared" si="8"/>
        <v>BERLINCD</v>
      </c>
      <c r="S335" s="69" t="s">
        <v>565</v>
      </c>
      <c r="T335" s="69" t="s">
        <v>348</v>
      </c>
      <c r="U335" s="69"/>
      <c r="V335" s="69"/>
      <c r="W335" s="69"/>
      <c r="X335" s="69"/>
      <c r="Y335" s="69"/>
      <c r="Z335" s="69"/>
      <c r="AA335" s="69"/>
      <c r="AB335" s="69">
        <v>1</v>
      </c>
      <c r="AC335" s="69"/>
      <c r="AD335" s="69"/>
      <c r="AE335" s="69"/>
      <c r="AF335" s="69"/>
      <c r="AG335" s="210" t="str">
        <f t="shared" si="9"/>
        <v>AMSTEDAMBA</v>
      </c>
    </row>
    <row r="336" spans="1:33" x14ac:dyDescent="0.25">
      <c r="A336" s="140" t="s">
        <v>566</v>
      </c>
      <c r="B336" s="69" t="s">
        <v>347</v>
      </c>
      <c r="C336" s="69">
        <v>17</v>
      </c>
      <c r="D336" s="69">
        <v>55</v>
      </c>
      <c r="E336" s="69">
        <v>123</v>
      </c>
      <c r="F336" s="69">
        <v>131</v>
      </c>
      <c r="G336" s="69">
        <v>128</v>
      </c>
      <c r="H336" s="82">
        <v>104</v>
      </c>
      <c r="I336" s="82">
        <v>84</v>
      </c>
      <c r="J336" s="82">
        <v>52</v>
      </c>
      <c r="K336" s="82">
        <v>34</v>
      </c>
      <c r="L336" s="82">
        <v>5</v>
      </c>
      <c r="M336" s="82"/>
      <c r="N336" s="82"/>
      <c r="O336" s="210" t="str">
        <f t="shared" si="8"/>
        <v>BERLINAJ</v>
      </c>
      <c r="S336" s="69" t="s">
        <v>565</v>
      </c>
      <c r="T336" s="69" t="s">
        <v>382</v>
      </c>
      <c r="U336" s="69">
        <v>1</v>
      </c>
      <c r="V336" s="69"/>
      <c r="W336" s="69">
        <v>4</v>
      </c>
      <c r="X336" s="69">
        <v>9</v>
      </c>
      <c r="Y336" s="69">
        <v>11</v>
      </c>
      <c r="Z336" s="69">
        <v>5</v>
      </c>
      <c r="AA336" s="69">
        <v>3</v>
      </c>
      <c r="AB336" s="69"/>
      <c r="AC336" s="69">
        <v>1</v>
      </c>
      <c r="AD336" s="69"/>
      <c r="AE336" s="69"/>
      <c r="AF336" s="69"/>
      <c r="AG336" s="210" t="str">
        <f t="shared" si="9"/>
        <v>AMSTEDAMEF</v>
      </c>
    </row>
    <row r="337" spans="1:33" x14ac:dyDescent="0.25">
      <c r="A337" s="140" t="s">
        <v>566</v>
      </c>
      <c r="B337" s="69" t="s">
        <v>345</v>
      </c>
      <c r="C337" s="69">
        <v>1288</v>
      </c>
      <c r="D337" s="69">
        <v>4203</v>
      </c>
      <c r="E337" s="69">
        <v>10862</v>
      </c>
      <c r="F337" s="69">
        <v>22236</v>
      </c>
      <c r="G337" s="69">
        <v>31310</v>
      </c>
      <c r="H337" s="82">
        <v>20670</v>
      </c>
      <c r="I337" s="82">
        <v>20735</v>
      </c>
      <c r="J337" s="82">
        <v>15821</v>
      </c>
      <c r="K337" s="82">
        <v>8859</v>
      </c>
      <c r="L337" s="82">
        <v>4553</v>
      </c>
      <c r="M337" s="82">
        <v>1975</v>
      </c>
      <c r="N337" s="82">
        <v>1245</v>
      </c>
      <c r="O337" s="210" t="str">
        <f t="shared" si="8"/>
        <v>BERLINAH</v>
      </c>
      <c r="S337" s="69" t="s">
        <v>565</v>
      </c>
      <c r="T337" s="69" t="s">
        <v>2</v>
      </c>
      <c r="U337" s="69">
        <v>141</v>
      </c>
      <c r="V337" s="69">
        <v>281</v>
      </c>
      <c r="W337" s="69">
        <v>476</v>
      </c>
      <c r="X337" s="69">
        <v>2169</v>
      </c>
      <c r="Y337" s="69">
        <v>4599</v>
      </c>
      <c r="Z337" s="69">
        <v>2083</v>
      </c>
      <c r="AA337" s="69">
        <v>1680</v>
      </c>
      <c r="AB337" s="69">
        <v>1048</v>
      </c>
      <c r="AC337" s="69">
        <v>415</v>
      </c>
      <c r="AD337" s="69">
        <v>157</v>
      </c>
      <c r="AE337" s="69">
        <v>40</v>
      </c>
      <c r="AF337" s="69">
        <v>20</v>
      </c>
      <c r="AG337" s="210" t="str">
        <f t="shared" si="9"/>
        <v>AMSTEDAMHG</v>
      </c>
    </row>
    <row r="338" spans="1:33" x14ac:dyDescent="0.25">
      <c r="A338" s="140" t="s">
        <v>566</v>
      </c>
      <c r="B338" s="69" t="s">
        <v>339</v>
      </c>
      <c r="C338" s="69">
        <v>697</v>
      </c>
      <c r="D338" s="69">
        <v>3214</v>
      </c>
      <c r="E338" s="69">
        <v>8728</v>
      </c>
      <c r="F338" s="69">
        <v>8585</v>
      </c>
      <c r="G338" s="69">
        <v>5697</v>
      </c>
      <c r="H338" s="82">
        <v>3147</v>
      </c>
      <c r="I338" s="82">
        <v>3249</v>
      </c>
      <c r="J338" s="82">
        <v>1864</v>
      </c>
      <c r="K338" s="82">
        <v>572</v>
      </c>
      <c r="L338" s="82">
        <v>818</v>
      </c>
      <c r="M338" s="82">
        <v>331</v>
      </c>
      <c r="N338" s="82">
        <v>217</v>
      </c>
      <c r="O338" s="210" t="str">
        <f t="shared" si="8"/>
        <v>BERLINAD</v>
      </c>
      <c r="S338" s="69" t="s">
        <v>565</v>
      </c>
      <c r="T338" s="69" t="s">
        <v>400</v>
      </c>
      <c r="U338" s="69">
        <v>309</v>
      </c>
      <c r="V338" s="69">
        <v>718</v>
      </c>
      <c r="W338" s="69">
        <v>969</v>
      </c>
      <c r="X338" s="69">
        <v>1492</v>
      </c>
      <c r="Y338" s="69">
        <v>1981</v>
      </c>
      <c r="Z338" s="69">
        <v>1719</v>
      </c>
      <c r="AA338" s="69">
        <v>1060</v>
      </c>
      <c r="AB338" s="69">
        <v>619</v>
      </c>
      <c r="AC338" s="69">
        <v>443</v>
      </c>
      <c r="AD338" s="69">
        <v>388</v>
      </c>
      <c r="AE338" s="69">
        <v>315</v>
      </c>
      <c r="AF338" s="69">
        <v>192</v>
      </c>
      <c r="AG338" s="210" t="str">
        <f t="shared" si="9"/>
        <v>AMSTEDAMGF</v>
      </c>
    </row>
    <row r="339" spans="1:33" x14ac:dyDescent="0.25">
      <c r="A339" s="140" t="s">
        <v>566</v>
      </c>
      <c r="B339" s="69" t="s">
        <v>340</v>
      </c>
      <c r="C339" s="69">
        <v>4695</v>
      </c>
      <c r="D339" s="69">
        <v>29643</v>
      </c>
      <c r="E339" s="69">
        <v>64558</v>
      </c>
      <c r="F339" s="69">
        <v>231463</v>
      </c>
      <c r="G339" s="69">
        <v>348398</v>
      </c>
      <c r="H339" s="82">
        <v>190596</v>
      </c>
      <c r="I339" s="82">
        <v>137589</v>
      </c>
      <c r="J339" s="82">
        <v>124045</v>
      </c>
      <c r="K339" s="82">
        <v>24532</v>
      </c>
      <c r="L339" s="82">
        <v>9907</v>
      </c>
      <c r="M339" s="82">
        <v>4786</v>
      </c>
      <c r="N339" s="82">
        <v>2853</v>
      </c>
      <c r="O339" s="210" t="str">
        <f t="shared" si="8"/>
        <v>BERLINAB</v>
      </c>
      <c r="S339" s="69" t="s">
        <v>565</v>
      </c>
      <c r="T339" s="69" t="s">
        <v>12</v>
      </c>
      <c r="U339" s="69"/>
      <c r="V339" s="69"/>
      <c r="W339" s="69"/>
      <c r="X339" s="69"/>
      <c r="Y339" s="69"/>
      <c r="Z339" s="69"/>
      <c r="AA339" s="69"/>
      <c r="AB339" s="69"/>
      <c r="AC339" s="69"/>
      <c r="AD339" s="69">
        <v>1</v>
      </c>
      <c r="AE339" s="69">
        <v>2</v>
      </c>
      <c r="AF339" s="69">
        <v>5</v>
      </c>
      <c r="AG339" s="210" t="str">
        <f t="shared" si="9"/>
        <v>AMSTEDAMKB</v>
      </c>
    </row>
    <row r="340" spans="1:33" x14ac:dyDescent="0.25">
      <c r="A340" s="140" t="s">
        <v>566</v>
      </c>
      <c r="B340" s="69" t="s">
        <v>2</v>
      </c>
      <c r="C340" s="69"/>
      <c r="D340" s="69"/>
      <c r="E340" s="69"/>
      <c r="F340" s="69">
        <v>50</v>
      </c>
      <c r="G340" s="69"/>
      <c r="H340" s="82">
        <v>50</v>
      </c>
      <c r="I340" s="82"/>
      <c r="J340" s="82"/>
      <c r="K340" s="82"/>
      <c r="L340" s="82"/>
      <c r="M340" s="82"/>
      <c r="N340" s="82"/>
      <c r="O340" s="210" t="str">
        <f t="shared" si="8"/>
        <v>BERLINHG</v>
      </c>
      <c r="S340" s="69" t="s">
        <v>565</v>
      </c>
      <c r="T340" s="69" t="s">
        <v>397</v>
      </c>
      <c r="U340" s="69">
        <v>432</v>
      </c>
      <c r="V340" s="69">
        <v>1887</v>
      </c>
      <c r="W340" s="69">
        <v>4717</v>
      </c>
      <c r="X340" s="69">
        <v>10534</v>
      </c>
      <c r="Y340" s="69">
        <v>20415</v>
      </c>
      <c r="Z340" s="69">
        <v>16922</v>
      </c>
      <c r="AA340" s="69">
        <v>8746</v>
      </c>
      <c r="AB340" s="69">
        <v>4993</v>
      </c>
      <c r="AC340" s="69">
        <v>2458</v>
      </c>
      <c r="AD340" s="69">
        <v>1638</v>
      </c>
      <c r="AE340" s="69">
        <v>729</v>
      </c>
      <c r="AF340" s="69">
        <v>469</v>
      </c>
      <c r="AG340" s="210" t="str">
        <f t="shared" si="9"/>
        <v>AMSTEDAMGC</v>
      </c>
    </row>
    <row r="341" spans="1:33" x14ac:dyDescent="0.25">
      <c r="A341" s="140" t="s">
        <v>566</v>
      </c>
      <c r="B341" s="69" t="s">
        <v>400</v>
      </c>
      <c r="C341" s="69">
        <v>18</v>
      </c>
      <c r="D341" s="69">
        <v>97</v>
      </c>
      <c r="E341" s="69">
        <v>197</v>
      </c>
      <c r="F341" s="69">
        <v>104</v>
      </c>
      <c r="G341" s="69">
        <v>300</v>
      </c>
      <c r="H341" s="82">
        <v>299</v>
      </c>
      <c r="I341" s="82">
        <v>277</v>
      </c>
      <c r="J341" s="82">
        <v>114</v>
      </c>
      <c r="K341" s="82">
        <v>101</v>
      </c>
      <c r="L341" s="82">
        <v>50</v>
      </c>
      <c r="M341" s="82"/>
      <c r="N341" s="82">
        <v>4</v>
      </c>
      <c r="O341" s="210" t="str">
        <f t="shared" si="8"/>
        <v>BERLINGF</v>
      </c>
      <c r="S341" s="69" t="s">
        <v>565</v>
      </c>
      <c r="T341" s="69" t="s">
        <v>354</v>
      </c>
      <c r="U341" s="69"/>
      <c r="V341" s="69"/>
      <c r="W341" s="69"/>
      <c r="X341" s="69"/>
      <c r="Y341" s="69">
        <v>1</v>
      </c>
      <c r="Z341" s="69"/>
      <c r="AA341" s="69"/>
      <c r="AB341" s="69"/>
      <c r="AC341" s="69"/>
      <c r="AD341" s="69"/>
      <c r="AE341" s="69"/>
      <c r="AF341" s="69"/>
      <c r="AG341" s="210" t="str">
        <f t="shared" si="9"/>
        <v>AMSTEDAMBH</v>
      </c>
    </row>
    <row r="342" spans="1:33" x14ac:dyDescent="0.25">
      <c r="A342" s="140" t="s">
        <v>566</v>
      </c>
      <c r="B342" s="69" t="s">
        <v>397</v>
      </c>
      <c r="C342" s="69">
        <v>15004</v>
      </c>
      <c r="D342" s="69">
        <v>48364</v>
      </c>
      <c r="E342" s="69">
        <v>110230</v>
      </c>
      <c r="F342" s="69">
        <v>267111</v>
      </c>
      <c r="G342" s="69">
        <v>412081</v>
      </c>
      <c r="H342" s="82">
        <v>305039</v>
      </c>
      <c r="I342" s="82">
        <v>256766</v>
      </c>
      <c r="J342" s="82">
        <v>187085</v>
      </c>
      <c r="K342" s="82">
        <v>95374</v>
      </c>
      <c r="L342" s="82">
        <v>55808</v>
      </c>
      <c r="M342" s="82">
        <v>20349</v>
      </c>
      <c r="N342" s="82">
        <v>14689</v>
      </c>
      <c r="O342" s="210" t="str">
        <f t="shared" si="8"/>
        <v>BERLINGC</v>
      </c>
      <c r="S342" s="69" t="s">
        <v>565</v>
      </c>
      <c r="T342" s="69" t="s">
        <v>372</v>
      </c>
      <c r="U342" s="69"/>
      <c r="V342" s="69"/>
      <c r="W342" s="69">
        <v>1</v>
      </c>
      <c r="X342" s="69"/>
      <c r="Y342" s="69">
        <v>1</v>
      </c>
      <c r="Z342" s="69"/>
      <c r="AA342" s="69"/>
      <c r="AB342" s="69"/>
      <c r="AC342" s="69"/>
      <c r="AD342" s="69"/>
      <c r="AE342" s="69"/>
      <c r="AF342" s="69"/>
      <c r="AG342" s="210" t="str">
        <f t="shared" si="9"/>
        <v>AMSTEDAMDF</v>
      </c>
    </row>
    <row r="343" spans="1:33" x14ac:dyDescent="0.25">
      <c r="A343" s="140" t="s">
        <v>566</v>
      </c>
      <c r="B343" s="69" t="s">
        <v>2</v>
      </c>
      <c r="C343" s="69"/>
      <c r="D343" s="69"/>
      <c r="E343" s="69">
        <v>44</v>
      </c>
      <c r="F343" s="69">
        <v>198</v>
      </c>
      <c r="G343" s="69">
        <v>330</v>
      </c>
      <c r="H343" s="82">
        <v>327</v>
      </c>
      <c r="I343" s="82">
        <v>374</v>
      </c>
      <c r="J343" s="82">
        <v>286</v>
      </c>
      <c r="K343" s="82">
        <v>88</v>
      </c>
      <c r="L343" s="82"/>
      <c r="M343" s="82"/>
      <c r="N343" s="82"/>
      <c r="O343" s="210" t="str">
        <f t="shared" si="8"/>
        <v>BERLINHG</v>
      </c>
      <c r="S343" s="69" t="s">
        <v>565</v>
      </c>
      <c r="T343" s="69" t="s">
        <v>410</v>
      </c>
      <c r="U343" s="69">
        <v>37</v>
      </c>
      <c r="V343" s="69">
        <v>23</v>
      </c>
      <c r="W343" s="69">
        <v>35</v>
      </c>
      <c r="X343" s="69">
        <v>68</v>
      </c>
      <c r="Y343" s="69">
        <v>134</v>
      </c>
      <c r="Z343" s="69">
        <v>72</v>
      </c>
      <c r="AA343" s="69">
        <v>25</v>
      </c>
      <c r="AB343" s="69">
        <v>12</v>
      </c>
      <c r="AC343" s="69">
        <v>8</v>
      </c>
      <c r="AD343" s="69">
        <v>2</v>
      </c>
      <c r="AE343" s="69">
        <v>5</v>
      </c>
      <c r="AF343" s="69">
        <v>5</v>
      </c>
      <c r="AG343" s="210" t="str">
        <f t="shared" si="9"/>
        <v>AMSTEDAMHF</v>
      </c>
    </row>
    <row r="344" spans="1:33" x14ac:dyDescent="0.25">
      <c r="A344" s="140" t="s">
        <v>566</v>
      </c>
      <c r="B344" s="69" t="s">
        <v>354</v>
      </c>
      <c r="C344" s="69"/>
      <c r="D344" s="69">
        <v>11</v>
      </c>
      <c r="E344" s="69"/>
      <c r="F344" s="69">
        <v>40</v>
      </c>
      <c r="G344" s="69">
        <v>7</v>
      </c>
      <c r="H344" s="82"/>
      <c r="I344" s="82">
        <v>16</v>
      </c>
      <c r="J344" s="82"/>
      <c r="K344" s="82"/>
      <c r="L344" s="82"/>
      <c r="M344" s="82"/>
      <c r="N344" s="82"/>
      <c r="O344" s="210" t="str">
        <f t="shared" si="8"/>
        <v>BERLINBH</v>
      </c>
      <c r="S344" s="69" t="s">
        <v>565</v>
      </c>
      <c r="T344" s="69" t="s">
        <v>413</v>
      </c>
      <c r="U344" s="69">
        <v>4</v>
      </c>
      <c r="V344" s="69">
        <v>3</v>
      </c>
      <c r="W344" s="69">
        <v>4</v>
      </c>
      <c r="X344" s="69">
        <v>4</v>
      </c>
      <c r="Y344" s="69">
        <v>16</v>
      </c>
      <c r="Z344" s="69">
        <v>9</v>
      </c>
      <c r="AA344" s="69">
        <v>5</v>
      </c>
      <c r="AB344" s="69"/>
      <c r="AC344" s="69">
        <v>1</v>
      </c>
      <c r="AD344" s="69">
        <v>3</v>
      </c>
      <c r="AE344" s="69">
        <v>5</v>
      </c>
      <c r="AF344" s="69"/>
      <c r="AG344" s="210" t="str">
        <f t="shared" si="9"/>
        <v>AMSTEDAMHJ</v>
      </c>
    </row>
    <row r="345" spans="1:33" x14ac:dyDescent="0.25">
      <c r="A345" s="140" t="s">
        <v>566</v>
      </c>
      <c r="B345" s="69" t="s">
        <v>372</v>
      </c>
      <c r="C345" s="69"/>
      <c r="D345" s="69"/>
      <c r="E345" s="69"/>
      <c r="F345" s="69"/>
      <c r="G345" s="69"/>
      <c r="H345" s="82"/>
      <c r="I345" s="82"/>
      <c r="J345" s="82"/>
      <c r="K345" s="82"/>
      <c r="L345" s="82">
        <v>50</v>
      </c>
      <c r="M345" s="82"/>
      <c r="N345" s="82">
        <v>10</v>
      </c>
      <c r="O345" s="210" t="str">
        <f t="shared" si="8"/>
        <v>BERLINDF</v>
      </c>
      <c r="S345" s="69" t="s">
        <v>565</v>
      </c>
      <c r="T345" s="69" t="s">
        <v>405</v>
      </c>
      <c r="U345" s="69"/>
      <c r="V345" s="69"/>
      <c r="W345" s="69"/>
      <c r="X345" s="69">
        <v>6</v>
      </c>
      <c r="Y345" s="69">
        <v>2</v>
      </c>
      <c r="Z345" s="69">
        <v>1</v>
      </c>
      <c r="AA345" s="69"/>
      <c r="AB345" s="69">
        <v>1</v>
      </c>
      <c r="AC345" s="69"/>
      <c r="AD345" s="69"/>
      <c r="AE345" s="69"/>
      <c r="AF345" s="69"/>
      <c r="AG345" s="210" t="str">
        <f t="shared" si="9"/>
        <v>AMSTEDAMHA</v>
      </c>
    </row>
    <row r="346" spans="1:33" x14ac:dyDescent="0.25">
      <c r="A346" s="140" t="s">
        <v>566</v>
      </c>
      <c r="B346" s="69" t="s">
        <v>418</v>
      </c>
      <c r="C346" s="69"/>
      <c r="D346" s="69"/>
      <c r="E346" s="69"/>
      <c r="F346" s="69"/>
      <c r="G346" s="69"/>
      <c r="H346" s="82"/>
      <c r="I346" s="82"/>
      <c r="J346" s="82"/>
      <c r="K346" s="82"/>
      <c r="L346" s="82">
        <v>30</v>
      </c>
      <c r="M346" s="82"/>
      <c r="N346" s="82"/>
      <c r="O346" s="210" t="str">
        <f t="shared" si="8"/>
        <v>BERLINIE</v>
      </c>
      <c r="S346" s="69" t="s">
        <v>565</v>
      </c>
      <c r="T346" s="69" t="s">
        <v>338</v>
      </c>
      <c r="U346" s="69">
        <v>31</v>
      </c>
      <c r="V346" s="69">
        <v>71</v>
      </c>
      <c r="W346" s="69">
        <v>145</v>
      </c>
      <c r="X346" s="69">
        <v>224</v>
      </c>
      <c r="Y346" s="69">
        <v>255</v>
      </c>
      <c r="Z346" s="69">
        <v>125</v>
      </c>
      <c r="AA346" s="69">
        <v>129</v>
      </c>
      <c r="AB346" s="69">
        <v>90</v>
      </c>
      <c r="AC346" s="69">
        <v>34</v>
      </c>
      <c r="AD346" s="69">
        <v>10</v>
      </c>
      <c r="AE346" s="69">
        <v>7</v>
      </c>
      <c r="AF346" s="69">
        <v>3</v>
      </c>
      <c r="AG346" s="210" t="str">
        <f t="shared" si="9"/>
        <v>AMSTEDAMBB</v>
      </c>
    </row>
    <row r="347" spans="1:33" x14ac:dyDescent="0.25">
      <c r="A347" s="140" t="s">
        <v>566</v>
      </c>
      <c r="B347" s="69" t="s">
        <v>401</v>
      </c>
      <c r="C347" s="69"/>
      <c r="D347" s="69">
        <v>381</v>
      </c>
      <c r="E347" s="69">
        <v>3839</v>
      </c>
      <c r="F347" s="69">
        <v>9893</v>
      </c>
      <c r="G347" s="69">
        <v>17680</v>
      </c>
      <c r="H347" s="82">
        <v>12204</v>
      </c>
      <c r="I347" s="82">
        <v>8774</v>
      </c>
      <c r="J347" s="82">
        <v>7775</v>
      </c>
      <c r="K347" s="82">
        <v>2626</v>
      </c>
      <c r="L347" s="82">
        <v>1978</v>
      </c>
      <c r="M347" s="82">
        <v>499</v>
      </c>
      <c r="N347" s="82">
        <v>241</v>
      </c>
      <c r="O347" s="210" t="str">
        <f t="shared" si="8"/>
        <v>BERLINGG</v>
      </c>
      <c r="S347" s="69" t="s">
        <v>565</v>
      </c>
      <c r="T347" s="69" t="s">
        <v>81</v>
      </c>
      <c r="U347" s="69">
        <v>338</v>
      </c>
      <c r="V347" s="69">
        <v>604</v>
      </c>
      <c r="W347" s="69">
        <v>1053</v>
      </c>
      <c r="X347" s="69">
        <v>2528</v>
      </c>
      <c r="Y347" s="69">
        <v>5737</v>
      </c>
      <c r="Z347" s="69">
        <v>3700</v>
      </c>
      <c r="AA347" s="69">
        <v>2368</v>
      </c>
      <c r="AB347" s="69">
        <v>1666</v>
      </c>
      <c r="AC347" s="69">
        <v>764</v>
      </c>
      <c r="AD347" s="69">
        <v>698</v>
      </c>
      <c r="AE347" s="69">
        <v>436</v>
      </c>
      <c r="AF347" s="69">
        <v>362</v>
      </c>
      <c r="AG347" s="210" t="str">
        <f t="shared" si="9"/>
        <v>AMSTEDAMAA</v>
      </c>
    </row>
    <row r="348" spans="1:33" x14ac:dyDescent="0.25">
      <c r="A348" s="140" t="s">
        <v>566</v>
      </c>
      <c r="B348" s="69" t="s">
        <v>405</v>
      </c>
      <c r="C348" s="69">
        <v>40</v>
      </c>
      <c r="D348" s="69">
        <v>69</v>
      </c>
      <c r="E348" s="69">
        <v>23</v>
      </c>
      <c r="F348" s="69">
        <v>78</v>
      </c>
      <c r="G348" s="69">
        <v>125</v>
      </c>
      <c r="H348" s="82">
        <v>85</v>
      </c>
      <c r="I348" s="82">
        <v>17</v>
      </c>
      <c r="J348" s="82"/>
      <c r="K348" s="82">
        <v>29</v>
      </c>
      <c r="L348" s="82"/>
      <c r="M348" s="82"/>
      <c r="N348" s="82"/>
      <c r="O348" s="210" t="str">
        <f t="shared" si="8"/>
        <v>BERLINHA</v>
      </c>
      <c r="S348" s="69" t="s">
        <v>565</v>
      </c>
      <c r="T348" s="69" t="s">
        <v>416</v>
      </c>
      <c r="U348" s="69"/>
      <c r="V348" s="69">
        <v>3</v>
      </c>
      <c r="W348" s="69"/>
      <c r="X348" s="69"/>
      <c r="Y348" s="69"/>
      <c r="Z348" s="69"/>
      <c r="AA348" s="69">
        <v>1</v>
      </c>
      <c r="AB348" s="69">
        <v>1</v>
      </c>
      <c r="AC348" s="69"/>
      <c r="AD348" s="69">
        <v>1</v>
      </c>
      <c r="AE348" s="69"/>
      <c r="AF348" s="69"/>
      <c r="AG348" s="210" t="str">
        <f t="shared" si="9"/>
        <v>AMSTEDAMID</v>
      </c>
    </row>
    <row r="349" spans="1:33" x14ac:dyDescent="0.25">
      <c r="A349" s="140" t="s">
        <v>566</v>
      </c>
      <c r="B349" s="69" t="s">
        <v>81</v>
      </c>
      <c r="C349" s="69">
        <v>5959</v>
      </c>
      <c r="D349" s="69">
        <v>16596</v>
      </c>
      <c r="E349" s="69">
        <v>34797</v>
      </c>
      <c r="F349" s="69">
        <v>56225</v>
      </c>
      <c r="G349" s="69">
        <v>90324</v>
      </c>
      <c r="H349" s="82">
        <v>76936</v>
      </c>
      <c r="I349" s="82">
        <v>77956</v>
      </c>
      <c r="J349" s="82">
        <v>51314</v>
      </c>
      <c r="K349" s="82">
        <v>30997</v>
      </c>
      <c r="L349" s="82">
        <v>19399</v>
      </c>
      <c r="M349" s="82">
        <v>8066</v>
      </c>
      <c r="N349" s="82">
        <v>5309</v>
      </c>
      <c r="O349" s="210" t="str">
        <f t="shared" si="8"/>
        <v>BERLINAA</v>
      </c>
      <c r="S349" s="69" t="s">
        <v>565</v>
      </c>
      <c r="T349" s="69" t="s">
        <v>395</v>
      </c>
      <c r="U349" s="69">
        <v>1058</v>
      </c>
      <c r="V349" s="69">
        <v>3982</v>
      </c>
      <c r="W349" s="69">
        <v>10354</v>
      </c>
      <c r="X349" s="69">
        <v>34782</v>
      </c>
      <c r="Y349" s="69">
        <v>72650</v>
      </c>
      <c r="Z349" s="69">
        <v>39204</v>
      </c>
      <c r="AA349" s="69">
        <v>31131</v>
      </c>
      <c r="AB349" s="69">
        <v>22010</v>
      </c>
      <c r="AC349" s="69">
        <v>8141</v>
      </c>
      <c r="AD349" s="69">
        <v>4242</v>
      </c>
      <c r="AE349" s="69">
        <v>1622</v>
      </c>
      <c r="AF349" s="69">
        <v>952</v>
      </c>
      <c r="AG349" s="210" t="str">
        <f t="shared" si="9"/>
        <v>AMSTEDAMGA</v>
      </c>
    </row>
    <row r="350" spans="1:33" x14ac:dyDescent="0.25">
      <c r="A350" s="140" t="s">
        <v>566</v>
      </c>
      <c r="B350" s="69" t="s">
        <v>403</v>
      </c>
      <c r="C350" s="69"/>
      <c r="D350" s="69">
        <v>1213</v>
      </c>
      <c r="E350" s="69">
        <v>4668</v>
      </c>
      <c r="F350" s="69">
        <v>23460</v>
      </c>
      <c r="G350" s="69">
        <v>23275</v>
      </c>
      <c r="H350" s="82">
        <v>8917</v>
      </c>
      <c r="I350" s="82">
        <v>8518</v>
      </c>
      <c r="J350" s="82">
        <v>13144</v>
      </c>
      <c r="K350" s="82">
        <v>3171</v>
      </c>
      <c r="L350" s="82">
        <v>467</v>
      </c>
      <c r="M350" s="82">
        <v>412</v>
      </c>
      <c r="N350" s="82">
        <v>201</v>
      </c>
      <c r="O350" s="210" t="str">
        <f t="shared" si="8"/>
        <v>BERLINGI</v>
      </c>
      <c r="S350" s="69" t="s">
        <v>565</v>
      </c>
      <c r="T350" s="69" t="s">
        <v>399</v>
      </c>
      <c r="U350" s="69">
        <v>227</v>
      </c>
      <c r="V350" s="69">
        <v>1177</v>
      </c>
      <c r="W350" s="69">
        <v>2230</v>
      </c>
      <c r="X350" s="69">
        <v>2188</v>
      </c>
      <c r="Y350" s="69">
        <v>3330</v>
      </c>
      <c r="Z350" s="69">
        <v>1714</v>
      </c>
      <c r="AA350" s="69">
        <v>715</v>
      </c>
      <c r="AB350" s="69">
        <v>321</v>
      </c>
      <c r="AC350" s="69">
        <v>252</v>
      </c>
      <c r="AD350" s="69">
        <v>331</v>
      </c>
      <c r="AE350" s="69">
        <v>160</v>
      </c>
      <c r="AF350" s="69">
        <v>77</v>
      </c>
      <c r="AG350" s="210" t="str">
        <f t="shared" si="9"/>
        <v>AMSTEDAMGE</v>
      </c>
    </row>
    <row r="351" spans="1:33" x14ac:dyDescent="0.25">
      <c r="A351" s="140" t="s">
        <v>566</v>
      </c>
      <c r="B351" s="69" t="s">
        <v>395</v>
      </c>
      <c r="C351" s="69">
        <v>2406</v>
      </c>
      <c r="D351" s="69">
        <v>8105</v>
      </c>
      <c r="E351" s="69">
        <v>18955</v>
      </c>
      <c r="F351" s="69">
        <v>98201</v>
      </c>
      <c r="G351" s="69">
        <v>164872</v>
      </c>
      <c r="H351" s="82">
        <v>72629</v>
      </c>
      <c r="I351" s="82">
        <v>55436</v>
      </c>
      <c r="J351" s="82">
        <v>53391</v>
      </c>
      <c r="K351" s="82">
        <v>13416</v>
      </c>
      <c r="L351" s="82">
        <v>4680</v>
      </c>
      <c r="M351" s="82">
        <v>1363</v>
      </c>
      <c r="N351" s="82">
        <v>881</v>
      </c>
      <c r="O351" s="210" t="str">
        <f t="shared" si="8"/>
        <v>BERLINGA</v>
      </c>
      <c r="S351" s="69" t="s">
        <v>565</v>
      </c>
      <c r="T351" s="69" t="s">
        <v>412</v>
      </c>
      <c r="U351" s="69">
        <v>3</v>
      </c>
      <c r="V351" s="69">
        <v>2</v>
      </c>
      <c r="W351" s="69">
        <v>4</v>
      </c>
      <c r="X351" s="69">
        <v>4</v>
      </c>
      <c r="Y351" s="69">
        <v>12</v>
      </c>
      <c r="Z351" s="69">
        <v>5</v>
      </c>
      <c r="AA351" s="69">
        <v>10</v>
      </c>
      <c r="AB351" s="69">
        <v>2</v>
      </c>
      <c r="AC351" s="69">
        <v>1</v>
      </c>
      <c r="AD351" s="69">
        <v>5</v>
      </c>
      <c r="AE351" s="69"/>
      <c r="AF351" s="69"/>
      <c r="AG351" s="210" t="str">
        <f t="shared" si="9"/>
        <v>AMSTEDAMHI</v>
      </c>
    </row>
    <row r="352" spans="1:33" x14ac:dyDescent="0.25">
      <c r="A352" s="140" t="s">
        <v>566</v>
      </c>
      <c r="B352" s="69" t="s">
        <v>399</v>
      </c>
      <c r="C352" s="69">
        <v>123</v>
      </c>
      <c r="D352" s="69">
        <v>152</v>
      </c>
      <c r="E352" s="69">
        <v>469</v>
      </c>
      <c r="F352" s="69">
        <v>860</v>
      </c>
      <c r="G352" s="69">
        <v>1310</v>
      </c>
      <c r="H352" s="82">
        <v>3324</v>
      </c>
      <c r="I352" s="82">
        <v>867</v>
      </c>
      <c r="J352" s="82">
        <v>345</v>
      </c>
      <c r="K352" s="82">
        <v>153</v>
      </c>
      <c r="L352" s="82">
        <v>166</v>
      </c>
      <c r="M352" s="82">
        <v>67</v>
      </c>
      <c r="N352" s="82">
        <v>28</v>
      </c>
      <c r="O352" s="210" t="str">
        <f t="shared" si="8"/>
        <v>BERLINGE</v>
      </c>
      <c r="S352" s="69" t="s">
        <v>565</v>
      </c>
      <c r="T352" s="69" t="s">
        <v>341</v>
      </c>
      <c r="U352" s="69">
        <v>33</v>
      </c>
      <c r="V352" s="69">
        <v>209</v>
      </c>
      <c r="W352" s="69">
        <v>525</v>
      </c>
      <c r="X352" s="69">
        <v>875</v>
      </c>
      <c r="Y352" s="69">
        <v>1248</v>
      </c>
      <c r="Z352" s="69">
        <v>1036</v>
      </c>
      <c r="AA352" s="69">
        <v>799</v>
      </c>
      <c r="AB352" s="69">
        <v>532</v>
      </c>
      <c r="AC352" s="69">
        <v>231</v>
      </c>
      <c r="AD352" s="69">
        <v>151</v>
      </c>
      <c r="AE352" s="69">
        <v>57</v>
      </c>
      <c r="AF352" s="69">
        <v>10</v>
      </c>
      <c r="AG352" s="210" t="str">
        <f t="shared" si="9"/>
        <v>AMSTEDAMAC</v>
      </c>
    </row>
    <row r="353" spans="1:33" x14ac:dyDescent="0.25">
      <c r="A353" s="140" t="s">
        <v>566</v>
      </c>
      <c r="B353" s="69" t="s">
        <v>412</v>
      </c>
      <c r="C353" s="69"/>
      <c r="D353" s="69">
        <v>10</v>
      </c>
      <c r="E353" s="69">
        <v>10</v>
      </c>
      <c r="F353" s="69"/>
      <c r="G353" s="69"/>
      <c r="H353" s="82"/>
      <c r="I353" s="82">
        <v>10</v>
      </c>
      <c r="J353" s="82"/>
      <c r="K353" s="82">
        <v>5</v>
      </c>
      <c r="L353" s="82">
        <v>30</v>
      </c>
      <c r="M353" s="82">
        <v>10</v>
      </c>
      <c r="N353" s="82"/>
      <c r="O353" s="210" t="str">
        <f t="shared" si="8"/>
        <v>BERLINHI</v>
      </c>
      <c r="S353" s="69" t="s">
        <v>565</v>
      </c>
      <c r="T353" s="69" t="s">
        <v>342</v>
      </c>
      <c r="U353" s="69"/>
      <c r="V353" s="69">
        <v>5</v>
      </c>
      <c r="W353" s="69">
        <v>1</v>
      </c>
      <c r="X353" s="69">
        <v>5</v>
      </c>
      <c r="Y353" s="69">
        <v>5</v>
      </c>
      <c r="Z353" s="69">
        <v>5</v>
      </c>
      <c r="AA353" s="69">
        <v>5</v>
      </c>
      <c r="AB353" s="69">
        <v>1</v>
      </c>
      <c r="AC353" s="69"/>
      <c r="AD353" s="69"/>
      <c r="AE353" s="69"/>
      <c r="AF353" s="69">
        <v>1</v>
      </c>
      <c r="AG353" s="210" t="str">
        <f t="shared" si="9"/>
        <v>AMSTEDAMAE</v>
      </c>
    </row>
    <row r="354" spans="1:33" x14ac:dyDescent="0.25">
      <c r="A354" s="140" t="s">
        <v>566</v>
      </c>
      <c r="B354" s="69" t="s">
        <v>350</v>
      </c>
      <c r="C354" s="69">
        <v>247</v>
      </c>
      <c r="D354" s="69">
        <v>520</v>
      </c>
      <c r="E354" s="69">
        <v>236</v>
      </c>
      <c r="F354" s="69">
        <v>197</v>
      </c>
      <c r="G354" s="69">
        <v>119</v>
      </c>
      <c r="H354" s="82">
        <v>72</v>
      </c>
      <c r="I354" s="82">
        <v>64</v>
      </c>
      <c r="J354" s="82"/>
      <c r="K354" s="82">
        <v>39</v>
      </c>
      <c r="L354" s="82"/>
      <c r="M354" s="82"/>
      <c r="N354" s="82">
        <v>26</v>
      </c>
      <c r="O354" s="210" t="str">
        <f t="shared" si="8"/>
        <v>BERLINBD</v>
      </c>
      <c r="S354" s="69" t="s">
        <v>565</v>
      </c>
      <c r="T354" s="69" t="s">
        <v>408</v>
      </c>
      <c r="U354" s="69">
        <v>13</v>
      </c>
      <c r="V354" s="69">
        <v>32</v>
      </c>
      <c r="W354" s="69">
        <v>58</v>
      </c>
      <c r="X354" s="69">
        <v>74</v>
      </c>
      <c r="Y354" s="69">
        <v>63</v>
      </c>
      <c r="Z354" s="69">
        <v>59</v>
      </c>
      <c r="AA354" s="69">
        <v>67</v>
      </c>
      <c r="AB354" s="69">
        <v>35</v>
      </c>
      <c r="AC354" s="69">
        <v>27</v>
      </c>
      <c r="AD354" s="69">
        <v>28</v>
      </c>
      <c r="AE354" s="69">
        <v>23</v>
      </c>
      <c r="AF354" s="69">
        <v>21</v>
      </c>
      <c r="AG354" s="210" t="str">
        <f t="shared" si="9"/>
        <v>AMSTEDAMHD</v>
      </c>
    </row>
    <row r="355" spans="1:33" x14ac:dyDescent="0.25">
      <c r="A355" s="140" t="s">
        <v>566</v>
      </c>
      <c r="B355" s="69" t="s">
        <v>341</v>
      </c>
      <c r="C355" s="69"/>
      <c r="D355" s="69">
        <v>308</v>
      </c>
      <c r="E355" s="69">
        <v>1003</v>
      </c>
      <c r="F355" s="69">
        <v>3136</v>
      </c>
      <c r="G355" s="69">
        <v>2815</v>
      </c>
      <c r="H355" s="82">
        <v>2060</v>
      </c>
      <c r="I355" s="82">
        <v>2828</v>
      </c>
      <c r="J355" s="82">
        <v>2998</v>
      </c>
      <c r="K355" s="82">
        <v>1022</v>
      </c>
      <c r="L355" s="82">
        <v>218</v>
      </c>
      <c r="M355" s="82">
        <v>112</v>
      </c>
      <c r="N355" s="82">
        <v>114</v>
      </c>
      <c r="O355" s="210" t="str">
        <f t="shared" si="8"/>
        <v>BERLINAC</v>
      </c>
      <c r="S355" s="69" t="s">
        <v>565</v>
      </c>
      <c r="T355" s="69" t="s">
        <v>407</v>
      </c>
      <c r="U355" s="69"/>
      <c r="V355" s="69"/>
      <c r="W355" s="69"/>
      <c r="X355" s="69"/>
      <c r="Y355" s="69">
        <v>134</v>
      </c>
      <c r="Z355" s="69">
        <v>185</v>
      </c>
      <c r="AA355" s="69">
        <v>92</v>
      </c>
      <c r="AB355" s="69">
        <v>54</v>
      </c>
      <c r="AC355" s="69">
        <v>14</v>
      </c>
      <c r="AD355" s="69">
        <v>10</v>
      </c>
      <c r="AE355" s="69"/>
      <c r="AF355" s="69"/>
      <c r="AG355" s="210" t="str">
        <f t="shared" si="9"/>
        <v>AMSTEDAMHC</v>
      </c>
    </row>
    <row r="356" spans="1:33" x14ac:dyDescent="0.25">
      <c r="A356" s="140" t="s">
        <v>566</v>
      </c>
      <c r="B356" s="69" t="s">
        <v>342</v>
      </c>
      <c r="C356" s="69">
        <v>15</v>
      </c>
      <c r="D356" s="69">
        <v>4119</v>
      </c>
      <c r="E356" s="69">
        <v>15280</v>
      </c>
      <c r="F356" s="69">
        <v>39575</v>
      </c>
      <c r="G356" s="69">
        <v>60328</v>
      </c>
      <c r="H356" s="82">
        <v>40424</v>
      </c>
      <c r="I356" s="82">
        <v>34905</v>
      </c>
      <c r="J356" s="82">
        <v>26046</v>
      </c>
      <c r="K356" s="82">
        <v>15118</v>
      </c>
      <c r="L356" s="82">
        <v>9300</v>
      </c>
      <c r="M356" s="82">
        <v>2561</v>
      </c>
      <c r="N356" s="82">
        <v>959</v>
      </c>
      <c r="O356" s="210" t="str">
        <f t="shared" si="8"/>
        <v>BERLINAE</v>
      </c>
      <c r="S356" s="69" t="s">
        <v>565</v>
      </c>
      <c r="T356" s="69" t="s">
        <v>409</v>
      </c>
      <c r="U356" s="69">
        <v>2</v>
      </c>
      <c r="V356" s="69">
        <v>11</v>
      </c>
      <c r="W356" s="69">
        <v>19</v>
      </c>
      <c r="X356" s="69">
        <v>31</v>
      </c>
      <c r="Y356" s="69">
        <v>56</v>
      </c>
      <c r="Z356" s="69">
        <v>39</v>
      </c>
      <c r="AA356" s="69">
        <v>48</v>
      </c>
      <c r="AB356" s="69">
        <v>22</v>
      </c>
      <c r="AC356" s="69">
        <v>11</v>
      </c>
      <c r="AD356" s="69">
        <v>7</v>
      </c>
      <c r="AE356" s="69">
        <v>1</v>
      </c>
      <c r="AF356" s="69">
        <v>2</v>
      </c>
      <c r="AG356" s="210" t="str">
        <f t="shared" si="9"/>
        <v>AMSTEDAMHE</v>
      </c>
    </row>
    <row r="357" spans="1:33" x14ac:dyDescent="0.25">
      <c r="A357" s="242" t="s">
        <v>566</v>
      </c>
      <c r="B357" s="87" t="s">
        <v>687</v>
      </c>
      <c r="C357" s="87">
        <v>38681</v>
      </c>
      <c r="D357" s="87">
        <v>157202</v>
      </c>
      <c r="E357" s="87">
        <v>437584</v>
      </c>
      <c r="F357" s="87">
        <v>1076022</v>
      </c>
      <c r="G357" s="87">
        <v>1666368</v>
      </c>
      <c r="H357" s="87">
        <v>1025181</v>
      </c>
      <c r="I357" s="87">
        <v>835659</v>
      </c>
      <c r="J357" s="87">
        <v>655797</v>
      </c>
      <c r="K357" s="87">
        <v>274075</v>
      </c>
      <c r="L357" s="87">
        <v>158948</v>
      </c>
      <c r="M357" s="87">
        <v>60384</v>
      </c>
      <c r="N357" s="87">
        <v>34901</v>
      </c>
      <c r="O357" s="243" t="str">
        <f t="shared" si="8"/>
        <v>BERLINTOTAL BERLIN</v>
      </c>
      <c r="S357" s="87" t="s">
        <v>565</v>
      </c>
      <c r="T357" s="87" t="s">
        <v>689</v>
      </c>
      <c r="U357" s="87">
        <v>14907</v>
      </c>
      <c r="V357" s="87">
        <v>50442</v>
      </c>
      <c r="W357" s="87">
        <v>133274</v>
      </c>
      <c r="X357" s="87">
        <v>328606</v>
      </c>
      <c r="Y357" s="87">
        <v>605616</v>
      </c>
      <c r="Z357" s="87">
        <v>398565</v>
      </c>
      <c r="AA357" s="87">
        <v>253492</v>
      </c>
      <c r="AB357" s="87">
        <v>167150</v>
      </c>
      <c r="AC357" s="87">
        <v>72844</v>
      </c>
      <c r="AD357" s="87">
        <v>45993</v>
      </c>
      <c r="AE357" s="87">
        <v>20912</v>
      </c>
      <c r="AF357" s="87">
        <v>13091</v>
      </c>
      <c r="AG357" s="243" t="str">
        <f t="shared" si="9"/>
        <v>AMSTEDAMTOTAL AMSTEDAM</v>
      </c>
    </row>
    <row r="358" spans="1:33" x14ac:dyDescent="0.25">
      <c r="A358" s="140" t="s">
        <v>567</v>
      </c>
      <c r="B358" s="69" t="s">
        <v>411</v>
      </c>
      <c r="C358" s="69"/>
      <c r="D358" s="69"/>
      <c r="E358" s="69"/>
      <c r="F358" s="69"/>
      <c r="G358" s="69"/>
      <c r="H358" s="82">
        <v>35</v>
      </c>
      <c r="I358" s="82"/>
      <c r="J358" s="82"/>
      <c r="K358" s="82"/>
      <c r="L358" s="82"/>
      <c r="M358" s="82"/>
      <c r="N358" s="82"/>
      <c r="O358" s="210" t="str">
        <f t="shared" si="8"/>
        <v>LONDONHH</v>
      </c>
      <c r="S358" s="69" t="s">
        <v>567</v>
      </c>
      <c r="T358" s="69" t="s">
        <v>411</v>
      </c>
      <c r="U358" s="69"/>
      <c r="V358" s="69"/>
      <c r="W358" s="69"/>
      <c r="X358" s="69"/>
      <c r="Y358" s="69"/>
      <c r="Z358" s="69">
        <v>3</v>
      </c>
      <c r="AA358" s="69"/>
      <c r="AB358" s="69"/>
      <c r="AC358" s="69"/>
      <c r="AD358" s="69"/>
      <c r="AE358" s="69"/>
      <c r="AF358" s="69"/>
      <c r="AG358" s="210" t="str">
        <f t="shared" si="9"/>
        <v>LONDONHH</v>
      </c>
    </row>
    <row r="359" spans="1:33" x14ac:dyDescent="0.25">
      <c r="A359" s="140" t="s">
        <v>567</v>
      </c>
      <c r="B359" s="69" t="s">
        <v>396</v>
      </c>
      <c r="C359" s="69">
        <v>1607</v>
      </c>
      <c r="D359" s="69">
        <v>14754</v>
      </c>
      <c r="E359" s="69">
        <v>51085</v>
      </c>
      <c r="F359" s="69">
        <v>133091</v>
      </c>
      <c r="G359" s="69">
        <v>165933</v>
      </c>
      <c r="H359" s="82">
        <v>101669</v>
      </c>
      <c r="I359" s="82">
        <v>136872</v>
      </c>
      <c r="J359" s="82">
        <v>109048</v>
      </c>
      <c r="K359" s="82">
        <v>69575</v>
      </c>
      <c r="L359" s="82">
        <v>25754</v>
      </c>
      <c r="M359" s="82">
        <v>5620</v>
      </c>
      <c r="N359" s="82">
        <v>1727</v>
      </c>
      <c r="O359" s="210" t="str">
        <f t="shared" si="8"/>
        <v>LONDONGB</v>
      </c>
      <c r="S359" s="69" t="s">
        <v>567</v>
      </c>
      <c r="T359" s="69" t="s">
        <v>396</v>
      </c>
      <c r="U359" s="69">
        <v>138</v>
      </c>
      <c r="V359" s="69">
        <v>963</v>
      </c>
      <c r="W359" s="69">
        <v>2981</v>
      </c>
      <c r="X359" s="69">
        <v>7843</v>
      </c>
      <c r="Y359" s="69">
        <v>9628</v>
      </c>
      <c r="Z359" s="69">
        <v>5746</v>
      </c>
      <c r="AA359" s="69">
        <v>8196</v>
      </c>
      <c r="AB359" s="69">
        <v>6198</v>
      </c>
      <c r="AC359" s="69">
        <v>3901</v>
      </c>
      <c r="AD359" s="69">
        <v>1475</v>
      </c>
      <c r="AE359" s="69">
        <v>352</v>
      </c>
      <c r="AF359" s="69">
        <v>112</v>
      </c>
      <c r="AG359" s="210" t="str">
        <f t="shared" si="9"/>
        <v>LONDONGB</v>
      </c>
    </row>
    <row r="360" spans="1:33" x14ac:dyDescent="0.25">
      <c r="A360" s="140" t="s">
        <v>567</v>
      </c>
      <c r="B360" s="69" t="s">
        <v>406</v>
      </c>
      <c r="C360" s="69">
        <v>71</v>
      </c>
      <c r="D360" s="69">
        <v>203</v>
      </c>
      <c r="E360" s="69">
        <v>414</v>
      </c>
      <c r="F360" s="69">
        <v>694</v>
      </c>
      <c r="G360" s="69">
        <v>1699</v>
      </c>
      <c r="H360" s="82">
        <v>1080</v>
      </c>
      <c r="I360" s="82">
        <v>1631</v>
      </c>
      <c r="J360" s="82">
        <v>602</v>
      </c>
      <c r="K360" s="82">
        <v>517</v>
      </c>
      <c r="L360" s="82">
        <v>208</v>
      </c>
      <c r="M360" s="82">
        <v>57</v>
      </c>
      <c r="N360" s="82">
        <v>26</v>
      </c>
      <c r="O360" s="210" t="str">
        <f t="shared" si="8"/>
        <v>LONDONHB</v>
      </c>
      <c r="S360" s="69" t="s">
        <v>567</v>
      </c>
      <c r="T360" s="69" t="s">
        <v>406</v>
      </c>
      <c r="U360" s="69">
        <v>5</v>
      </c>
      <c r="V360" s="69">
        <v>14</v>
      </c>
      <c r="W360" s="69">
        <v>28</v>
      </c>
      <c r="X360" s="69">
        <v>47</v>
      </c>
      <c r="Y360" s="69">
        <v>115</v>
      </c>
      <c r="Z360" s="69">
        <v>74</v>
      </c>
      <c r="AA360" s="69">
        <v>110</v>
      </c>
      <c r="AB360" s="69">
        <v>43</v>
      </c>
      <c r="AC360" s="69">
        <v>37</v>
      </c>
      <c r="AD360" s="69">
        <v>14</v>
      </c>
      <c r="AE360" s="69">
        <v>4</v>
      </c>
      <c r="AF360" s="69">
        <v>2</v>
      </c>
      <c r="AG360" s="210" t="str">
        <f t="shared" si="9"/>
        <v>LONDONHB</v>
      </c>
    </row>
    <row r="361" spans="1:33" x14ac:dyDescent="0.25">
      <c r="A361" s="140" t="s">
        <v>567</v>
      </c>
      <c r="B361" s="69" t="s">
        <v>360</v>
      </c>
      <c r="C361" s="69">
        <v>372</v>
      </c>
      <c r="D361" s="69">
        <v>1293</v>
      </c>
      <c r="E361" s="69">
        <v>3752</v>
      </c>
      <c r="F361" s="69">
        <v>9734</v>
      </c>
      <c r="G361" s="69">
        <v>16426</v>
      </c>
      <c r="H361" s="82">
        <v>10780</v>
      </c>
      <c r="I361" s="82">
        <v>7786</v>
      </c>
      <c r="J361" s="82">
        <v>4196</v>
      </c>
      <c r="K361" s="82">
        <v>1364</v>
      </c>
      <c r="L361" s="82">
        <v>778</v>
      </c>
      <c r="M361" s="82">
        <v>290</v>
      </c>
      <c r="N361" s="82">
        <v>171</v>
      </c>
      <c r="O361" s="210" t="str">
        <f t="shared" si="8"/>
        <v>LONDONCD</v>
      </c>
      <c r="S361" s="69" t="s">
        <v>567</v>
      </c>
      <c r="T361" s="69" t="s">
        <v>360</v>
      </c>
      <c r="U361" s="69">
        <v>34</v>
      </c>
      <c r="V361" s="69">
        <v>110</v>
      </c>
      <c r="W361" s="69">
        <v>313</v>
      </c>
      <c r="X361" s="69">
        <v>724</v>
      </c>
      <c r="Y361" s="69">
        <v>1300</v>
      </c>
      <c r="Z361" s="69">
        <v>871</v>
      </c>
      <c r="AA361" s="69">
        <v>619</v>
      </c>
      <c r="AB361" s="69">
        <v>345</v>
      </c>
      <c r="AC361" s="69">
        <v>112</v>
      </c>
      <c r="AD361" s="69">
        <v>63</v>
      </c>
      <c r="AE361" s="69">
        <v>24</v>
      </c>
      <c r="AF361" s="69">
        <v>12</v>
      </c>
      <c r="AG361" s="210" t="str">
        <f t="shared" si="9"/>
        <v>LONDONCD</v>
      </c>
    </row>
    <row r="362" spans="1:33" x14ac:dyDescent="0.25">
      <c r="A362" s="140" t="s">
        <v>567</v>
      </c>
      <c r="B362" s="69" t="s">
        <v>414</v>
      </c>
      <c r="C362" s="69"/>
      <c r="D362" s="69"/>
      <c r="E362" s="69"/>
      <c r="F362" s="69"/>
      <c r="G362" s="69">
        <v>48</v>
      </c>
      <c r="H362" s="82"/>
      <c r="I362" s="82"/>
      <c r="J362" s="82"/>
      <c r="K362" s="82"/>
      <c r="L362" s="82"/>
      <c r="M362" s="82"/>
      <c r="N362" s="82"/>
      <c r="O362" s="210" t="str">
        <f t="shared" si="8"/>
        <v>LONDONIA</v>
      </c>
      <c r="S362" s="69" t="s">
        <v>567</v>
      </c>
      <c r="T362" s="69" t="s">
        <v>414</v>
      </c>
      <c r="U362" s="69"/>
      <c r="V362" s="69"/>
      <c r="W362" s="69"/>
      <c r="X362" s="69"/>
      <c r="Y362" s="69">
        <v>3</v>
      </c>
      <c r="Z362" s="69"/>
      <c r="AA362" s="69"/>
      <c r="AB362" s="69"/>
      <c r="AC362" s="69"/>
      <c r="AD362" s="69"/>
      <c r="AE362" s="69"/>
      <c r="AF362" s="69"/>
      <c r="AG362" s="210" t="str">
        <f t="shared" si="9"/>
        <v>LONDONIA</v>
      </c>
    </row>
    <row r="363" spans="1:33" x14ac:dyDescent="0.25">
      <c r="A363" s="140" t="s">
        <v>567</v>
      </c>
      <c r="B363" s="69" t="s">
        <v>346</v>
      </c>
      <c r="C363" s="69"/>
      <c r="D363" s="69">
        <v>1154</v>
      </c>
      <c r="E363" s="69">
        <v>3587</v>
      </c>
      <c r="F363" s="69">
        <v>16360</v>
      </c>
      <c r="G363" s="69">
        <v>28368</v>
      </c>
      <c r="H363" s="82">
        <v>18702</v>
      </c>
      <c r="I363" s="82">
        <v>17551</v>
      </c>
      <c r="J363" s="82">
        <v>11286</v>
      </c>
      <c r="K363" s="82">
        <v>4557</v>
      </c>
      <c r="L363" s="82">
        <v>2598</v>
      </c>
      <c r="M363" s="82">
        <v>832</v>
      </c>
      <c r="N363" s="82">
        <v>316</v>
      </c>
      <c r="O363" s="210" t="str">
        <f t="shared" si="8"/>
        <v>LONDONAI</v>
      </c>
      <c r="S363" s="69" t="s">
        <v>567</v>
      </c>
      <c r="T363" s="69" t="s">
        <v>346</v>
      </c>
      <c r="U363" s="69"/>
      <c r="V363" s="69">
        <v>34</v>
      </c>
      <c r="W363" s="69">
        <v>105</v>
      </c>
      <c r="X363" s="69">
        <v>494</v>
      </c>
      <c r="Y363" s="69">
        <v>861</v>
      </c>
      <c r="Z363" s="69">
        <v>549</v>
      </c>
      <c r="AA363" s="69">
        <v>507</v>
      </c>
      <c r="AB363" s="69">
        <v>326</v>
      </c>
      <c r="AC363" s="69">
        <v>133</v>
      </c>
      <c r="AD363" s="69">
        <v>76</v>
      </c>
      <c r="AE363" s="69">
        <v>26</v>
      </c>
      <c r="AF363" s="69">
        <v>9</v>
      </c>
      <c r="AG363" s="210" t="str">
        <f t="shared" si="9"/>
        <v>LONDONAI</v>
      </c>
    </row>
    <row r="364" spans="1:33" x14ac:dyDescent="0.25">
      <c r="A364" s="140" t="s">
        <v>567</v>
      </c>
      <c r="B364" s="69" t="s">
        <v>345</v>
      </c>
      <c r="C364" s="69">
        <v>3264</v>
      </c>
      <c r="D364" s="69">
        <v>5834</v>
      </c>
      <c r="E364" s="69">
        <v>9278</v>
      </c>
      <c r="F364" s="69">
        <v>17900</v>
      </c>
      <c r="G364" s="69">
        <v>26753</v>
      </c>
      <c r="H364" s="82">
        <v>21708</v>
      </c>
      <c r="I364" s="82">
        <v>17832</v>
      </c>
      <c r="J364" s="82">
        <v>11970</v>
      </c>
      <c r="K364" s="82">
        <v>8507</v>
      </c>
      <c r="L364" s="82">
        <v>5604</v>
      </c>
      <c r="M364" s="82">
        <v>2462</v>
      </c>
      <c r="N364" s="82">
        <v>2080</v>
      </c>
      <c r="O364" s="210" t="str">
        <f t="shared" si="8"/>
        <v>LONDONAH</v>
      </c>
      <c r="S364" s="69" t="s">
        <v>567</v>
      </c>
      <c r="T364" s="69" t="s">
        <v>345</v>
      </c>
      <c r="U364" s="69">
        <v>295</v>
      </c>
      <c r="V364" s="69">
        <v>558</v>
      </c>
      <c r="W364" s="69">
        <v>915</v>
      </c>
      <c r="X364" s="69">
        <v>1734</v>
      </c>
      <c r="Y364" s="69">
        <v>2539</v>
      </c>
      <c r="Z364" s="69">
        <v>2129</v>
      </c>
      <c r="AA364" s="69">
        <v>1758</v>
      </c>
      <c r="AB364" s="69">
        <v>1157</v>
      </c>
      <c r="AC364" s="69">
        <v>828</v>
      </c>
      <c r="AD364" s="69">
        <v>575</v>
      </c>
      <c r="AE364" s="69">
        <v>245</v>
      </c>
      <c r="AF364" s="69">
        <v>194</v>
      </c>
      <c r="AG364" s="210" t="str">
        <f t="shared" si="9"/>
        <v>LONDONAH</v>
      </c>
    </row>
    <row r="365" spans="1:33" x14ac:dyDescent="0.25">
      <c r="A365" s="140" t="s">
        <v>567</v>
      </c>
      <c r="B365" s="69" t="s">
        <v>339</v>
      </c>
      <c r="C365" s="69">
        <v>878</v>
      </c>
      <c r="D365" s="69">
        <v>1050</v>
      </c>
      <c r="E365" s="69">
        <v>1415</v>
      </c>
      <c r="F365" s="69">
        <v>5216</v>
      </c>
      <c r="G365" s="69">
        <v>6187</v>
      </c>
      <c r="H365" s="82">
        <v>2536</v>
      </c>
      <c r="I365" s="82">
        <v>4098</v>
      </c>
      <c r="J365" s="82">
        <v>4579</v>
      </c>
      <c r="K365" s="82">
        <v>680</v>
      </c>
      <c r="L365" s="82">
        <v>235</v>
      </c>
      <c r="M365" s="82">
        <v>179</v>
      </c>
      <c r="N365" s="82">
        <v>145</v>
      </c>
      <c r="O365" s="210" t="str">
        <f t="shared" ref="O365:O428" si="10">A365&amp;B365</f>
        <v>LONDONAD</v>
      </c>
      <c r="S365" s="69" t="s">
        <v>567</v>
      </c>
      <c r="T365" s="69" t="s">
        <v>339</v>
      </c>
      <c r="U365" s="69">
        <v>75</v>
      </c>
      <c r="V365" s="69">
        <v>94</v>
      </c>
      <c r="W365" s="69">
        <v>141</v>
      </c>
      <c r="X365" s="69">
        <v>413</v>
      </c>
      <c r="Y365" s="69">
        <v>482</v>
      </c>
      <c r="Z365" s="69">
        <v>208</v>
      </c>
      <c r="AA365" s="69">
        <v>271</v>
      </c>
      <c r="AB365" s="69">
        <v>324</v>
      </c>
      <c r="AC365" s="69">
        <v>50</v>
      </c>
      <c r="AD365" s="69">
        <v>19</v>
      </c>
      <c r="AE365" s="69">
        <v>15</v>
      </c>
      <c r="AF365" s="69">
        <v>14</v>
      </c>
      <c r="AG365" s="210" t="str">
        <f t="shared" ref="AG365:AG428" si="11">S365&amp;T365</f>
        <v>LONDONAD</v>
      </c>
    </row>
    <row r="366" spans="1:33" x14ac:dyDescent="0.25">
      <c r="A366" s="140" t="s">
        <v>567</v>
      </c>
      <c r="B366" s="69" t="s">
        <v>340</v>
      </c>
      <c r="C366" s="69">
        <v>10929</v>
      </c>
      <c r="D366" s="69">
        <v>17581</v>
      </c>
      <c r="E366" s="69">
        <v>27143</v>
      </c>
      <c r="F366" s="69">
        <v>64321</v>
      </c>
      <c r="G366" s="69">
        <v>99304</v>
      </c>
      <c r="H366" s="82">
        <v>91974</v>
      </c>
      <c r="I366" s="82">
        <v>67061</v>
      </c>
      <c r="J366" s="82">
        <v>41431</v>
      </c>
      <c r="K366" s="82">
        <v>23705</v>
      </c>
      <c r="L366" s="82">
        <v>24537</v>
      </c>
      <c r="M366" s="82">
        <v>14671</v>
      </c>
      <c r="N366" s="82">
        <v>12044</v>
      </c>
      <c r="O366" s="210" t="str">
        <f t="shared" si="10"/>
        <v>LONDONAB</v>
      </c>
      <c r="S366" s="69" t="s">
        <v>567</v>
      </c>
      <c r="T366" s="69" t="s">
        <v>340</v>
      </c>
      <c r="U366" s="69">
        <v>913</v>
      </c>
      <c r="V366" s="69">
        <v>1318</v>
      </c>
      <c r="W366" s="69">
        <v>1933</v>
      </c>
      <c r="X366" s="69">
        <v>4167</v>
      </c>
      <c r="Y366" s="69">
        <v>8540</v>
      </c>
      <c r="Z366" s="69">
        <v>8258</v>
      </c>
      <c r="AA366" s="69">
        <v>5841</v>
      </c>
      <c r="AB366" s="69">
        <v>3417</v>
      </c>
      <c r="AC366" s="69">
        <v>2118</v>
      </c>
      <c r="AD366" s="69">
        <v>2964</v>
      </c>
      <c r="AE366" s="69">
        <v>2079</v>
      </c>
      <c r="AF366" s="69">
        <v>1344</v>
      </c>
      <c r="AG366" s="210" t="str">
        <f t="shared" si="11"/>
        <v>LONDONAB</v>
      </c>
    </row>
    <row r="367" spans="1:33" x14ac:dyDescent="0.25">
      <c r="A367" s="140" t="s">
        <v>567</v>
      </c>
      <c r="B367" s="69" t="s">
        <v>2</v>
      </c>
      <c r="C367" s="69">
        <v>164</v>
      </c>
      <c r="D367" s="69">
        <v>611</v>
      </c>
      <c r="E367" s="69">
        <v>1129</v>
      </c>
      <c r="F367" s="69">
        <v>3147</v>
      </c>
      <c r="G367" s="69">
        <v>5179</v>
      </c>
      <c r="H367" s="82">
        <v>3637</v>
      </c>
      <c r="I367" s="82">
        <v>4603</v>
      </c>
      <c r="J367" s="82">
        <v>2353</v>
      </c>
      <c r="K367" s="82">
        <v>1346</v>
      </c>
      <c r="L367" s="82">
        <v>588</v>
      </c>
      <c r="M367" s="82">
        <v>326</v>
      </c>
      <c r="N367" s="82">
        <v>73</v>
      </c>
      <c r="O367" s="210" t="str">
        <f t="shared" si="10"/>
        <v>LONDONHG</v>
      </c>
      <c r="S367" s="69" t="s">
        <v>567</v>
      </c>
      <c r="T367" s="69" t="s">
        <v>2</v>
      </c>
      <c r="U367" s="69">
        <v>14</v>
      </c>
      <c r="V367" s="69">
        <v>51</v>
      </c>
      <c r="W367" s="69">
        <v>96</v>
      </c>
      <c r="X367" s="69">
        <v>266</v>
      </c>
      <c r="Y367" s="69">
        <v>437</v>
      </c>
      <c r="Z367" s="69">
        <v>306</v>
      </c>
      <c r="AA367" s="69">
        <v>424</v>
      </c>
      <c r="AB367" s="69">
        <v>197</v>
      </c>
      <c r="AC367" s="69">
        <v>113</v>
      </c>
      <c r="AD367" s="69">
        <v>50</v>
      </c>
      <c r="AE367" s="69">
        <v>27</v>
      </c>
      <c r="AF367" s="69">
        <v>6</v>
      </c>
      <c r="AG367" s="210" t="str">
        <f t="shared" si="11"/>
        <v>LONDONHG</v>
      </c>
    </row>
    <row r="368" spans="1:33" x14ac:dyDescent="0.25">
      <c r="A368" s="140" t="s">
        <v>567</v>
      </c>
      <c r="B368" s="69" t="s">
        <v>397</v>
      </c>
      <c r="C368" s="69">
        <v>3034</v>
      </c>
      <c r="D368" s="69">
        <v>12097</v>
      </c>
      <c r="E368" s="69">
        <v>26741</v>
      </c>
      <c r="F368" s="69">
        <v>24440</v>
      </c>
      <c r="G368" s="69">
        <v>21274</v>
      </c>
      <c r="H368" s="82">
        <v>9967</v>
      </c>
      <c r="I368" s="82">
        <v>8695</v>
      </c>
      <c r="J368" s="82">
        <v>6532</v>
      </c>
      <c r="K368" s="82">
        <v>4107</v>
      </c>
      <c r="L368" s="82">
        <v>3328</v>
      </c>
      <c r="M368" s="82">
        <v>921</v>
      </c>
      <c r="N368" s="82">
        <v>520</v>
      </c>
      <c r="O368" s="210" t="str">
        <f t="shared" si="10"/>
        <v>LONDONGC</v>
      </c>
      <c r="S368" s="69" t="s">
        <v>567</v>
      </c>
      <c r="T368" s="69" t="s">
        <v>397</v>
      </c>
      <c r="U368" s="69">
        <v>394</v>
      </c>
      <c r="V368" s="69">
        <v>1029</v>
      </c>
      <c r="W368" s="69">
        <v>2175</v>
      </c>
      <c r="X368" s="69">
        <v>1801</v>
      </c>
      <c r="Y368" s="69">
        <v>6739</v>
      </c>
      <c r="Z368" s="69">
        <v>792</v>
      </c>
      <c r="AA368" s="69">
        <v>659</v>
      </c>
      <c r="AB368" s="69">
        <v>516</v>
      </c>
      <c r="AC368" s="69">
        <v>321</v>
      </c>
      <c r="AD368" s="69">
        <v>258</v>
      </c>
      <c r="AE368" s="69">
        <v>66</v>
      </c>
      <c r="AF368" s="69">
        <v>43</v>
      </c>
      <c r="AG368" s="210" t="str">
        <f t="shared" si="11"/>
        <v>LONDONGC</v>
      </c>
    </row>
    <row r="369" spans="1:33" x14ac:dyDescent="0.25">
      <c r="A369" s="140" t="s">
        <v>567</v>
      </c>
      <c r="B369" s="69" t="s">
        <v>354</v>
      </c>
      <c r="C369" s="69"/>
      <c r="D369" s="69"/>
      <c r="E369" s="69">
        <v>99</v>
      </c>
      <c r="F369" s="69">
        <v>449</v>
      </c>
      <c r="G369" s="69">
        <v>866</v>
      </c>
      <c r="H369" s="82">
        <v>30</v>
      </c>
      <c r="I369" s="82">
        <v>60</v>
      </c>
      <c r="J369" s="82"/>
      <c r="K369" s="82">
        <v>15</v>
      </c>
      <c r="L369" s="82"/>
      <c r="M369" s="82"/>
      <c r="N369" s="82"/>
      <c r="O369" s="210" t="str">
        <f t="shared" si="10"/>
        <v>LONDONBH</v>
      </c>
      <c r="S369" s="69" t="s">
        <v>567</v>
      </c>
      <c r="T369" s="69" t="s">
        <v>354</v>
      </c>
      <c r="U369" s="69"/>
      <c r="V369" s="69"/>
      <c r="W369" s="69">
        <v>7</v>
      </c>
      <c r="X369" s="69">
        <v>30</v>
      </c>
      <c r="Y369" s="69">
        <v>59</v>
      </c>
      <c r="Z369" s="69">
        <v>2</v>
      </c>
      <c r="AA369" s="69">
        <v>4</v>
      </c>
      <c r="AB369" s="69"/>
      <c r="AC369" s="69">
        <v>1</v>
      </c>
      <c r="AD369" s="69"/>
      <c r="AE369" s="69"/>
      <c r="AF369" s="69"/>
      <c r="AG369" s="210" t="str">
        <f t="shared" si="11"/>
        <v>LONDONBH</v>
      </c>
    </row>
    <row r="370" spans="1:33" x14ac:dyDescent="0.25">
      <c r="A370" s="140" t="s">
        <v>567</v>
      </c>
      <c r="B370" s="69" t="s">
        <v>372</v>
      </c>
      <c r="C370" s="69"/>
      <c r="D370" s="69"/>
      <c r="E370" s="69"/>
      <c r="F370" s="69"/>
      <c r="G370" s="69"/>
      <c r="H370" s="82"/>
      <c r="I370" s="82"/>
      <c r="J370" s="82"/>
      <c r="K370" s="82"/>
      <c r="L370" s="82">
        <v>10</v>
      </c>
      <c r="M370" s="82"/>
      <c r="N370" s="82"/>
      <c r="O370" s="210" t="str">
        <f t="shared" si="10"/>
        <v>LONDONDF</v>
      </c>
      <c r="S370" s="69" t="s">
        <v>567</v>
      </c>
      <c r="T370" s="69" t="s">
        <v>372</v>
      </c>
      <c r="U370" s="69"/>
      <c r="V370" s="69"/>
      <c r="W370" s="69"/>
      <c r="X370" s="69"/>
      <c r="Y370" s="69"/>
      <c r="Z370" s="69"/>
      <c r="AA370" s="69"/>
      <c r="AB370" s="69"/>
      <c r="AC370" s="69"/>
      <c r="AD370" s="69">
        <v>1</v>
      </c>
      <c r="AE370" s="69"/>
      <c r="AF370" s="69"/>
      <c r="AG370" s="210" t="str">
        <f t="shared" si="11"/>
        <v>LONDONDF</v>
      </c>
    </row>
    <row r="371" spans="1:33" x14ac:dyDescent="0.25">
      <c r="A371" s="140" t="s">
        <v>567</v>
      </c>
      <c r="B371" s="69" t="s">
        <v>401</v>
      </c>
      <c r="C371" s="69">
        <v>194</v>
      </c>
      <c r="D371" s="69">
        <v>1493</v>
      </c>
      <c r="E371" s="69">
        <v>3339</v>
      </c>
      <c r="F371" s="69">
        <v>6492</v>
      </c>
      <c r="G371" s="69">
        <v>8633</v>
      </c>
      <c r="H371" s="82">
        <v>6641</v>
      </c>
      <c r="I371" s="82">
        <v>4836</v>
      </c>
      <c r="J371" s="82">
        <v>2936</v>
      </c>
      <c r="K371" s="82">
        <v>1577</v>
      </c>
      <c r="L371" s="82">
        <v>1794</v>
      </c>
      <c r="M371" s="82">
        <v>717</v>
      </c>
      <c r="N371" s="82">
        <v>106</v>
      </c>
      <c r="O371" s="210" t="str">
        <f t="shared" si="10"/>
        <v>LONDONGG</v>
      </c>
      <c r="S371" s="69" t="s">
        <v>567</v>
      </c>
      <c r="T371" s="69" t="s">
        <v>401</v>
      </c>
      <c r="U371" s="69">
        <v>8</v>
      </c>
      <c r="V371" s="69">
        <v>57</v>
      </c>
      <c r="W371" s="69">
        <v>127</v>
      </c>
      <c r="X371" s="69">
        <v>247</v>
      </c>
      <c r="Y371" s="69">
        <v>328</v>
      </c>
      <c r="Z371" s="69">
        <v>256</v>
      </c>
      <c r="AA371" s="69">
        <v>183</v>
      </c>
      <c r="AB371" s="69">
        <v>111</v>
      </c>
      <c r="AC371" s="69">
        <v>60</v>
      </c>
      <c r="AD371" s="69">
        <v>68</v>
      </c>
      <c r="AE371" s="69">
        <v>27</v>
      </c>
      <c r="AF371" s="69">
        <v>4</v>
      </c>
      <c r="AG371" s="210" t="str">
        <f t="shared" si="11"/>
        <v>LONDONGG</v>
      </c>
    </row>
    <row r="372" spans="1:33" x14ac:dyDescent="0.25">
      <c r="A372" s="140" t="s">
        <v>567</v>
      </c>
      <c r="B372" s="69" t="s">
        <v>81</v>
      </c>
      <c r="C372" s="69">
        <v>2656</v>
      </c>
      <c r="D372" s="69">
        <v>4755</v>
      </c>
      <c r="E372" s="69">
        <v>6708</v>
      </c>
      <c r="F372" s="69">
        <v>21811</v>
      </c>
      <c r="G372" s="69">
        <v>56090</v>
      </c>
      <c r="H372" s="82">
        <v>38686</v>
      </c>
      <c r="I372" s="82">
        <v>20101</v>
      </c>
      <c r="J372" s="82">
        <v>10739</v>
      </c>
      <c r="K372" s="82">
        <v>7455</v>
      </c>
      <c r="L372" s="82">
        <v>7678</v>
      </c>
      <c r="M372" s="82">
        <v>4448</v>
      </c>
      <c r="N372" s="82">
        <v>3975</v>
      </c>
      <c r="O372" s="210" t="str">
        <f t="shared" si="10"/>
        <v>LONDONAA</v>
      </c>
      <c r="S372" s="69" t="s">
        <v>567</v>
      </c>
      <c r="T372" s="69" t="s">
        <v>81</v>
      </c>
      <c r="U372" s="69">
        <v>215</v>
      </c>
      <c r="V372" s="69">
        <v>378</v>
      </c>
      <c r="W372" s="69">
        <v>526</v>
      </c>
      <c r="X372" s="69">
        <v>1711</v>
      </c>
      <c r="Y372" s="69">
        <v>4523</v>
      </c>
      <c r="Z372" s="69">
        <v>3156</v>
      </c>
      <c r="AA372" s="69">
        <v>1607</v>
      </c>
      <c r="AB372" s="69">
        <v>843</v>
      </c>
      <c r="AC372" s="69">
        <v>575</v>
      </c>
      <c r="AD372" s="69">
        <v>597</v>
      </c>
      <c r="AE372" s="69">
        <v>360</v>
      </c>
      <c r="AF372" s="69">
        <v>321</v>
      </c>
      <c r="AG372" s="210" t="str">
        <f t="shared" si="11"/>
        <v>LONDONAA</v>
      </c>
    </row>
    <row r="373" spans="1:33" x14ac:dyDescent="0.25">
      <c r="A373" s="140" t="s">
        <v>567</v>
      </c>
      <c r="B373" s="69" t="s">
        <v>399</v>
      </c>
      <c r="C373" s="69"/>
      <c r="D373" s="69"/>
      <c r="E373" s="69"/>
      <c r="F373" s="69"/>
      <c r="G373" s="69"/>
      <c r="H373" s="82"/>
      <c r="I373" s="82"/>
      <c r="J373" s="82"/>
      <c r="K373" s="82"/>
      <c r="L373" s="82"/>
      <c r="M373" s="82"/>
      <c r="N373" s="82">
        <v>15</v>
      </c>
      <c r="O373" s="210" t="str">
        <f t="shared" si="10"/>
        <v>LONDONGE</v>
      </c>
      <c r="S373" s="69" t="s">
        <v>567</v>
      </c>
      <c r="T373" s="69" t="s">
        <v>399</v>
      </c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>
        <v>2</v>
      </c>
      <c r="AG373" s="210" t="str">
        <f t="shared" si="11"/>
        <v>LONDONGE</v>
      </c>
    </row>
    <row r="374" spans="1:33" x14ac:dyDescent="0.25">
      <c r="A374" s="140" t="s">
        <v>567</v>
      </c>
      <c r="B374" s="69" t="s">
        <v>412</v>
      </c>
      <c r="C374" s="69"/>
      <c r="D374" s="69">
        <v>18</v>
      </c>
      <c r="E374" s="69">
        <v>69</v>
      </c>
      <c r="F374" s="69">
        <v>33</v>
      </c>
      <c r="G374" s="69"/>
      <c r="H374" s="82"/>
      <c r="I374" s="82"/>
      <c r="J374" s="82"/>
      <c r="K374" s="82"/>
      <c r="L374" s="82"/>
      <c r="M374" s="82">
        <v>20</v>
      </c>
      <c r="N374" s="82"/>
      <c r="O374" s="210" t="str">
        <f t="shared" si="10"/>
        <v>LONDONHI</v>
      </c>
      <c r="S374" s="69" t="s">
        <v>567</v>
      </c>
      <c r="T374" s="69" t="s">
        <v>412</v>
      </c>
      <c r="U374" s="69"/>
      <c r="V374" s="69">
        <v>8</v>
      </c>
      <c r="W374" s="69">
        <v>35</v>
      </c>
      <c r="X374" s="69">
        <v>17</v>
      </c>
      <c r="Y374" s="69"/>
      <c r="Z374" s="69"/>
      <c r="AA374" s="69"/>
      <c r="AB374" s="69"/>
      <c r="AC374" s="69"/>
      <c r="AD374" s="69"/>
      <c r="AE374" s="69">
        <v>1</v>
      </c>
      <c r="AF374" s="69"/>
      <c r="AG374" s="210" t="str">
        <f t="shared" si="11"/>
        <v>LONDONHI</v>
      </c>
    </row>
    <row r="375" spans="1:33" x14ac:dyDescent="0.25">
      <c r="A375" s="140" t="s">
        <v>567</v>
      </c>
      <c r="B375" s="69" t="s">
        <v>341</v>
      </c>
      <c r="C375" s="69">
        <v>261</v>
      </c>
      <c r="D375" s="69">
        <v>1893</v>
      </c>
      <c r="E375" s="69">
        <v>3597</v>
      </c>
      <c r="F375" s="69">
        <v>5500</v>
      </c>
      <c r="G375" s="69">
        <v>3615</v>
      </c>
      <c r="H375" s="82">
        <v>1764</v>
      </c>
      <c r="I375" s="82">
        <v>2895</v>
      </c>
      <c r="J375" s="82">
        <v>3796</v>
      </c>
      <c r="K375" s="82">
        <v>1454</v>
      </c>
      <c r="L375" s="82">
        <v>192</v>
      </c>
      <c r="M375" s="82">
        <v>187</v>
      </c>
      <c r="N375" s="82">
        <v>32</v>
      </c>
      <c r="O375" s="210" t="str">
        <f t="shared" si="10"/>
        <v>LONDONAC</v>
      </c>
      <c r="S375" s="69" t="s">
        <v>567</v>
      </c>
      <c r="T375" s="69" t="s">
        <v>341</v>
      </c>
      <c r="U375" s="69">
        <v>17</v>
      </c>
      <c r="V375" s="69">
        <v>122</v>
      </c>
      <c r="W375" s="69">
        <v>193</v>
      </c>
      <c r="X375" s="69">
        <v>296</v>
      </c>
      <c r="Y375" s="69">
        <v>206</v>
      </c>
      <c r="Z375" s="69">
        <v>100</v>
      </c>
      <c r="AA375" s="69">
        <v>159</v>
      </c>
      <c r="AB375" s="69">
        <v>203</v>
      </c>
      <c r="AC375" s="69">
        <v>84</v>
      </c>
      <c r="AD375" s="69">
        <v>15</v>
      </c>
      <c r="AE375" s="69">
        <v>11</v>
      </c>
      <c r="AF375" s="69">
        <v>2</v>
      </c>
      <c r="AG375" s="210" t="str">
        <f t="shared" si="11"/>
        <v>LONDONAC</v>
      </c>
    </row>
    <row r="376" spans="1:33" x14ac:dyDescent="0.25">
      <c r="A376" s="140" t="s">
        <v>567</v>
      </c>
      <c r="B376" s="69" t="s">
        <v>409</v>
      </c>
      <c r="C376" s="69"/>
      <c r="D376" s="69">
        <v>3</v>
      </c>
      <c r="E376" s="69"/>
      <c r="F376" s="69">
        <v>38</v>
      </c>
      <c r="G376" s="69">
        <v>13</v>
      </c>
      <c r="H376" s="82"/>
      <c r="I376" s="82"/>
      <c r="J376" s="82"/>
      <c r="K376" s="82"/>
      <c r="L376" s="82"/>
      <c r="M376" s="82"/>
      <c r="N376" s="82">
        <v>18</v>
      </c>
      <c r="O376" s="210" t="str">
        <f t="shared" si="10"/>
        <v>LONDONHE</v>
      </c>
      <c r="S376" s="69" t="s">
        <v>567</v>
      </c>
      <c r="T376" s="69" t="s">
        <v>409</v>
      </c>
      <c r="U376" s="69"/>
      <c r="V376" s="69">
        <v>0</v>
      </c>
      <c r="W376" s="69"/>
      <c r="X376" s="69">
        <v>4</v>
      </c>
      <c r="Y376" s="69">
        <v>1</v>
      </c>
      <c r="Z376" s="69"/>
      <c r="AA376" s="69"/>
      <c r="AB376" s="69"/>
      <c r="AC376" s="69"/>
      <c r="AD376" s="69"/>
      <c r="AE376" s="69"/>
      <c r="AF376" s="69">
        <v>2</v>
      </c>
      <c r="AG376" s="210" t="str">
        <f t="shared" si="11"/>
        <v>LONDONHE</v>
      </c>
    </row>
    <row r="377" spans="1:33" x14ac:dyDescent="0.25">
      <c r="A377" s="242" t="s">
        <v>567</v>
      </c>
      <c r="B377" s="87" t="s">
        <v>690</v>
      </c>
      <c r="C377" s="87">
        <v>23430</v>
      </c>
      <c r="D377" s="87">
        <v>62739</v>
      </c>
      <c r="E377" s="87">
        <v>138356</v>
      </c>
      <c r="F377" s="87">
        <v>309226</v>
      </c>
      <c r="G377" s="87">
        <v>440388</v>
      </c>
      <c r="H377" s="87">
        <v>309209</v>
      </c>
      <c r="I377" s="87">
        <v>294021</v>
      </c>
      <c r="J377" s="87">
        <v>209468</v>
      </c>
      <c r="K377" s="87">
        <v>124859</v>
      </c>
      <c r="L377" s="87">
        <v>73304</v>
      </c>
      <c r="M377" s="87">
        <v>30730</v>
      </c>
      <c r="N377" s="87">
        <v>21248</v>
      </c>
      <c r="O377" s="243" t="str">
        <f t="shared" si="10"/>
        <v>LONDONTOTAL LONDON</v>
      </c>
      <c r="S377" s="87" t="s">
        <v>567</v>
      </c>
      <c r="T377" s="87" t="s">
        <v>690</v>
      </c>
      <c r="U377" s="87">
        <v>2108</v>
      </c>
      <c r="V377" s="87">
        <v>4736</v>
      </c>
      <c r="W377" s="87">
        <v>9575</v>
      </c>
      <c r="X377" s="87">
        <v>19794</v>
      </c>
      <c r="Y377" s="87">
        <v>35761</v>
      </c>
      <c r="Z377" s="87">
        <v>22450</v>
      </c>
      <c r="AA377" s="87">
        <v>20338</v>
      </c>
      <c r="AB377" s="87">
        <v>13680</v>
      </c>
      <c r="AC377" s="87">
        <v>8333</v>
      </c>
      <c r="AD377" s="87">
        <v>6175</v>
      </c>
      <c r="AE377" s="87">
        <v>3237</v>
      </c>
      <c r="AF377" s="87">
        <v>2067</v>
      </c>
      <c r="AG377" s="243" t="str">
        <f t="shared" si="11"/>
        <v>LONDONTOTAL LONDON</v>
      </c>
    </row>
    <row r="378" spans="1:33" x14ac:dyDescent="0.25">
      <c r="A378" s="140" t="s">
        <v>568</v>
      </c>
      <c r="B378" s="69" t="s">
        <v>396</v>
      </c>
      <c r="C378" s="69">
        <v>494</v>
      </c>
      <c r="D378" s="69">
        <v>2501</v>
      </c>
      <c r="E378" s="69">
        <v>6499</v>
      </c>
      <c r="F378" s="69">
        <v>15986</v>
      </c>
      <c r="G378" s="69">
        <v>27148</v>
      </c>
      <c r="H378" s="82">
        <v>21236</v>
      </c>
      <c r="I378" s="82">
        <v>10993</v>
      </c>
      <c r="J378" s="82">
        <v>5627</v>
      </c>
      <c r="K378" s="82">
        <v>2756</v>
      </c>
      <c r="L378" s="82">
        <v>1535</v>
      </c>
      <c r="M378" s="82">
        <v>511</v>
      </c>
      <c r="N378" s="82">
        <v>187</v>
      </c>
      <c r="O378" s="210" t="str">
        <f t="shared" si="10"/>
        <v>PARISGB</v>
      </c>
      <c r="S378" s="69" t="s">
        <v>569</v>
      </c>
      <c r="T378" s="69" t="s">
        <v>396</v>
      </c>
      <c r="U378" s="69">
        <v>32</v>
      </c>
      <c r="V378" s="69">
        <v>85</v>
      </c>
      <c r="W378" s="69">
        <v>146</v>
      </c>
      <c r="X378" s="69">
        <v>282</v>
      </c>
      <c r="Y378" s="69">
        <v>349</v>
      </c>
      <c r="Z378" s="69">
        <v>230</v>
      </c>
      <c r="AA378" s="69">
        <v>205</v>
      </c>
      <c r="AB378" s="69">
        <v>139</v>
      </c>
      <c r="AC378" s="69">
        <v>71</v>
      </c>
      <c r="AD378" s="69">
        <v>48</v>
      </c>
      <c r="AE378" s="69">
        <v>16</v>
      </c>
      <c r="AF378" s="69">
        <v>14</v>
      </c>
      <c r="AG378" s="210" t="str">
        <f t="shared" si="11"/>
        <v>ROMEGB</v>
      </c>
    </row>
    <row r="379" spans="1:33" x14ac:dyDescent="0.25">
      <c r="A379" s="140" t="s">
        <v>568</v>
      </c>
      <c r="B379" s="69" t="s">
        <v>380</v>
      </c>
      <c r="C379" s="69"/>
      <c r="D379" s="69"/>
      <c r="E379" s="69"/>
      <c r="F379" s="69"/>
      <c r="G379" s="69"/>
      <c r="H379" s="82"/>
      <c r="I379" s="82"/>
      <c r="J379" s="82"/>
      <c r="K379" s="82"/>
      <c r="L379" s="82"/>
      <c r="M379" s="82">
        <v>21</v>
      </c>
      <c r="N379" s="82"/>
      <c r="O379" s="210" t="str">
        <f t="shared" si="10"/>
        <v>PARISED</v>
      </c>
      <c r="S379" s="69" t="s">
        <v>569</v>
      </c>
      <c r="T379" s="69" t="s">
        <v>360</v>
      </c>
      <c r="U379" s="69">
        <v>29</v>
      </c>
      <c r="V379" s="69">
        <v>36</v>
      </c>
      <c r="W379" s="69">
        <v>65</v>
      </c>
      <c r="X379" s="69">
        <v>109</v>
      </c>
      <c r="Y379" s="69">
        <v>318</v>
      </c>
      <c r="Z379" s="69">
        <v>441</v>
      </c>
      <c r="AA379" s="69">
        <v>291</v>
      </c>
      <c r="AB379" s="69">
        <v>171</v>
      </c>
      <c r="AC379" s="69">
        <v>109</v>
      </c>
      <c r="AD379" s="69">
        <v>54</v>
      </c>
      <c r="AE379" s="69">
        <v>19</v>
      </c>
      <c r="AF379" s="69">
        <v>15</v>
      </c>
      <c r="AG379" s="210" t="str">
        <f t="shared" si="11"/>
        <v>ROMECD</v>
      </c>
    </row>
    <row r="380" spans="1:33" x14ac:dyDescent="0.25">
      <c r="A380" s="140" t="s">
        <v>568</v>
      </c>
      <c r="B380" s="69" t="s">
        <v>360</v>
      </c>
      <c r="C380" s="69">
        <v>3</v>
      </c>
      <c r="D380" s="69">
        <v>27</v>
      </c>
      <c r="E380" s="69">
        <v>938</v>
      </c>
      <c r="F380" s="69">
        <v>2537</v>
      </c>
      <c r="G380" s="69">
        <v>7031</v>
      </c>
      <c r="H380" s="82">
        <v>4090</v>
      </c>
      <c r="I380" s="82">
        <v>2509</v>
      </c>
      <c r="J380" s="82">
        <v>1007</v>
      </c>
      <c r="K380" s="82">
        <v>612</v>
      </c>
      <c r="L380" s="82">
        <v>594</v>
      </c>
      <c r="M380" s="82">
        <v>471</v>
      </c>
      <c r="N380" s="82">
        <v>177</v>
      </c>
      <c r="O380" s="210" t="str">
        <f t="shared" si="10"/>
        <v>PARISCD</v>
      </c>
      <c r="S380" s="69" t="s">
        <v>569</v>
      </c>
      <c r="T380" s="69" t="s">
        <v>419</v>
      </c>
      <c r="U380" s="69"/>
      <c r="V380" s="69"/>
      <c r="W380" s="69">
        <v>1</v>
      </c>
      <c r="X380" s="69">
        <v>1</v>
      </c>
      <c r="Y380" s="69"/>
      <c r="Z380" s="69"/>
      <c r="AA380" s="69"/>
      <c r="AB380" s="69"/>
      <c r="AC380" s="69"/>
      <c r="AD380" s="69"/>
      <c r="AE380" s="69"/>
      <c r="AF380" s="69"/>
      <c r="AG380" s="210" t="str">
        <f t="shared" si="11"/>
        <v>ROMEIF</v>
      </c>
    </row>
    <row r="381" spans="1:33" x14ac:dyDescent="0.25">
      <c r="A381" s="140" t="s">
        <v>568</v>
      </c>
      <c r="B381" s="69" t="s">
        <v>414</v>
      </c>
      <c r="C381" s="69">
        <v>10</v>
      </c>
      <c r="D381" s="69">
        <v>48</v>
      </c>
      <c r="E381" s="69">
        <v>38</v>
      </c>
      <c r="F381" s="69">
        <v>17</v>
      </c>
      <c r="G381" s="69"/>
      <c r="H381" s="82"/>
      <c r="I381" s="82"/>
      <c r="J381" s="82"/>
      <c r="K381" s="82"/>
      <c r="L381" s="82">
        <v>20</v>
      </c>
      <c r="M381" s="82"/>
      <c r="N381" s="82"/>
      <c r="O381" s="210" t="str">
        <f t="shared" si="10"/>
        <v>PARISIA</v>
      </c>
      <c r="S381" s="69" t="s">
        <v>569</v>
      </c>
      <c r="T381" s="69" t="s">
        <v>414</v>
      </c>
      <c r="U381" s="69"/>
      <c r="V381" s="69"/>
      <c r="W381" s="69">
        <v>1</v>
      </c>
      <c r="X381" s="69"/>
      <c r="Y381" s="69"/>
      <c r="Z381" s="69">
        <v>1</v>
      </c>
      <c r="AA381" s="69">
        <v>1</v>
      </c>
      <c r="AB381" s="69"/>
      <c r="AC381" s="69">
        <v>1</v>
      </c>
      <c r="AD381" s="69"/>
      <c r="AE381" s="69"/>
      <c r="AF381" s="69"/>
      <c r="AG381" s="210" t="str">
        <f t="shared" si="11"/>
        <v>ROMEIA</v>
      </c>
    </row>
    <row r="382" spans="1:33" x14ac:dyDescent="0.25">
      <c r="A382" s="140" t="s">
        <v>568</v>
      </c>
      <c r="B382" s="69" t="s">
        <v>345</v>
      </c>
      <c r="C382" s="69">
        <v>87</v>
      </c>
      <c r="D382" s="69">
        <v>434</v>
      </c>
      <c r="E382" s="69">
        <v>757</v>
      </c>
      <c r="F382" s="69">
        <v>1841</v>
      </c>
      <c r="G382" s="69">
        <v>2560</v>
      </c>
      <c r="H382" s="82">
        <v>2720</v>
      </c>
      <c r="I382" s="82">
        <v>1682</v>
      </c>
      <c r="J382" s="82">
        <v>774</v>
      </c>
      <c r="K382" s="82">
        <v>430</v>
      </c>
      <c r="L382" s="82">
        <v>173</v>
      </c>
      <c r="M382" s="82">
        <v>69</v>
      </c>
      <c r="N382" s="82"/>
      <c r="O382" s="210" t="str">
        <f t="shared" si="10"/>
        <v>PARISAH</v>
      </c>
      <c r="S382" s="69" t="s">
        <v>569</v>
      </c>
      <c r="T382" s="69" t="s">
        <v>347</v>
      </c>
      <c r="U382" s="69">
        <v>18</v>
      </c>
      <c r="V382" s="69">
        <v>19</v>
      </c>
      <c r="W382" s="69">
        <v>26</v>
      </c>
      <c r="X382" s="69">
        <v>37</v>
      </c>
      <c r="Y382" s="69">
        <v>30</v>
      </c>
      <c r="Z382" s="69">
        <v>27</v>
      </c>
      <c r="AA382" s="69">
        <v>19</v>
      </c>
      <c r="AB382" s="69">
        <v>24</v>
      </c>
      <c r="AC382" s="69">
        <v>23</v>
      </c>
      <c r="AD382" s="69">
        <v>27</v>
      </c>
      <c r="AE382" s="69">
        <v>24</v>
      </c>
      <c r="AF382" s="69">
        <v>15</v>
      </c>
      <c r="AG382" s="210" t="str">
        <f t="shared" si="11"/>
        <v>ROMEAJ</v>
      </c>
    </row>
    <row r="383" spans="1:33" x14ac:dyDescent="0.25">
      <c r="A383" s="140" t="s">
        <v>568</v>
      </c>
      <c r="B383" s="69" t="s">
        <v>339</v>
      </c>
      <c r="C383" s="69">
        <v>278</v>
      </c>
      <c r="D383" s="69">
        <v>557</v>
      </c>
      <c r="E383" s="69">
        <v>276</v>
      </c>
      <c r="F383" s="69">
        <v>462</v>
      </c>
      <c r="G383" s="69">
        <v>318</v>
      </c>
      <c r="H383" s="82">
        <v>203</v>
      </c>
      <c r="I383" s="82">
        <v>255</v>
      </c>
      <c r="J383" s="82">
        <v>280</v>
      </c>
      <c r="K383" s="82">
        <v>144</v>
      </c>
      <c r="L383" s="82">
        <v>346</v>
      </c>
      <c r="M383" s="82">
        <v>90</v>
      </c>
      <c r="N383" s="82">
        <v>193</v>
      </c>
      <c r="O383" s="210" t="str">
        <f t="shared" si="10"/>
        <v>PARISAD</v>
      </c>
      <c r="S383" s="69" t="s">
        <v>569</v>
      </c>
      <c r="T383" s="69" t="s">
        <v>345</v>
      </c>
      <c r="U383" s="69"/>
      <c r="V383" s="69"/>
      <c r="W383" s="69">
        <v>45</v>
      </c>
      <c r="X383" s="69">
        <v>81</v>
      </c>
      <c r="Y383" s="69">
        <v>88</v>
      </c>
      <c r="Z383" s="69">
        <v>52</v>
      </c>
      <c r="AA383" s="69">
        <v>57</v>
      </c>
      <c r="AB383" s="69">
        <v>68</v>
      </c>
      <c r="AC383" s="69">
        <v>49</v>
      </c>
      <c r="AD383" s="69">
        <v>38</v>
      </c>
      <c r="AE383" s="69">
        <v>4</v>
      </c>
      <c r="AF383" s="69">
        <v>5</v>
      </c>
      <c r="AG383" s="210" t="str">
        <f t="shared" si="11"/>
        <v>ROMEAH</v>
      </c>
    </row>
    <row r="384" spans="1:33" x14ac:dyDescent="0.25">
      <c r="A384" s="140" t="s">
        <v>568</v>
      </c>
      <c r="B384" s="69" t="s">
        <v>340</v>
      </c>
      <c r="C384" s="69">
        <v>1159</v>
      </c>
      <c r="D384" s="69">
        <v>8256</v>
      </c>
      <c r="E384" s="69">
        <v>15065</v>
      </c>
      <c r="F384" s="69">
        <v>31556</v>
      </c>
      <c r="G384" s="69">
        <v>50657</v>
      </c>
      <c r="H384" s="82">
        <v>23962</v>
      </c>
      <c r="I384" s="82">
        <v>19425</v>
      </c>
      <c r="J384" s="82">
        <v>15850</v>
      </c>
      <c r="K384" s="82">
        <v>7023</v>
      </c>
      <c r="L384" s="82">
        <v>6548</v>
      </c>
      <c r="M384" s="82">
        <v>2066</v>
      </c>
      <c r="N384" s="82">
        <v>1268</v>
      </c>
      <c r="O384" s="210" t="str">
        <f t="shared" si="10"/>
        <v>PARISAB</v>
      </c>
      <c r="S384" s="69" t="s">
        <v>569</v>
      </c>
      <c r="T384" s="69" t="s">
        <v>339</v>
      </c>
      <c r="U384" s="69">
        <v>219</v>
      </c>
      <c r="V384" s="69">
        <v>411</v>
      </c>
      <c r="W384" s="69">
        <v>516</v>
      </c>
      <c r="X384" s="69">
        <v>1529</v>
      </c>
      <c r="Y384" s="69">
        <v>4242</v>
      </c>
      <c r="Z384" s="69">
        <v>2425</v>
      </c>
      <c r="AA384" s="69">
        <v>1288</v>
      </c>
      <c r="AB384" s="69">
        <v>882</v>
      </c>
      <c r="AC384" s="69">
        <v>348</v>
      </c>
      <c r="AD384" s="69">
        <v>309</v>
      </c>
      <c r="AE384" s="69">
        <v>170</v>
      </c>
      <c r="AF384" s="69">
        <v>237</v>
      </c>
      <c r="AG384" s="210" t="str">
        <f t="shared" si="11"/>
        <v>ROMEAD</v>
      </c>
    </row>
    <row r="385" spans="1:33" x14ac:dyDescent="0.25">
      <c r="A385" s="140" t="s">
        <v>568</v>
      </c>
      <c r="B385" s="69" t="s">
        <v>417</v>
      </c>
      <c r="C385" s="69"/>
      <c r="D385" s="69"/>
      <c r="E385" s="69"/>
      <c r="F385" s="69"/>
      <c r="G385" s="69"/>
      <c r="H385" s="82">
        <v>5</v>
      </c>
      <c r="I385" s="82">
        <v>44</v>
      </c>
      <c r="J385" s="82">
        <v>21</v>
      </c>
      <c r="K385" s="82">
        <v>25</v>
      </c>
      <c r="L385" s="82">
        <v>13</v>
      </c>
      <c r="M385" s="82">
        <v>5</v>
      </c>
      <c r="N385" s="82">
        <v>5</v>
      </c>
      <c r="O385" s="210" t="str">
        <f t="shared" si="10"/>
        <v>PARISIB</v>
      </c>
      <c r="S385" s="69" t="s">
        <v>569</v>
      </c>
      <c r="T385" s="69" t="s">
        <v>340</v>
      </c>
      <c r="U385" s="69">
        <v>30</v>
      </c>
      <c r="V385" s="69">
        <v>168</v>
      </c>
      <c r="W385" s="69">
        <v>284</v>
      </c>
      <c r="X385" s="69">
        <v>515</v>
      </c>
      <c r="Y385" s="69">
        <v>1574</v>
      </c>
      <c r="Z385" s="69">
        <v>950</v>
      </c>
      <c r="AA385" s="69">
        <v>593</v>
      </c>
      <c r="AB385" s="69">
        <v>494</v>
      </c>
      <c r="AC385" s="69">
        <v>127</v>
      </c>
      <c r="AD385" s="69">
        <v>64</v>
      </c>
      <c r="AE385" s="69">
        <v>29</v>
      </c>
      <c r="AF385" s="69">
        <v>16</v>
      </c>
      <c r="AG385" s="210" t="str">
        <f t="shared" si="11"/>
        <v>ROMEAB</v>
      </c>
    </row>
    <row r="386" spans="1:33" x14ac:dyDescent="0.25">
      <c r="A386" s="140" t="s">
        <v>568</v>
      </c>
      <c r="B386" s="69" t="s">
        <v>2</v>
      </c>
      <c r="C386" s="69">
        <v>255</v>
      </c>
      <c r="D386" s="69">
        <v>240</v>
      </c>
      <c r="E386" s="69">
        <v>401</v>
      </c>
      <c r="F386" s="69">
        <v>546</v>
      </c>
      <c r="G386" s="69">
        <v>482</v>
      </c>
      <c r="H386" s="82">
        <v>414</v>
      </c>
      <c r="I386" s="82">
        <v>530</v>
      </c>
      <c r="J386" s="82">
        <v>388</v>
      </c>
      <c r="K386" s="82">
        <v>348</v>
      </c>
      <c r="L386" s="82">
        <v>348</v>
      </c>
      <c r="M386" s="82">
        <v>217</v>
      </c>
      <c r="N386" s="82">
        <v>217</v>
      </c>
      <c r="O386" s="210" t="str">
        <f t="shared" si="10"/>
        <v>PARISHG</v>
      </c>
      <c r="S386" s="69" t="s">
        <v>569</v>
      </c>
      <c r="T386" s="69" t="s">
        <v>2</v>
      </c>
      <c r="U386" s="69">
        <v>1</v>
      </c>
      <c r="V386" s="69">
        <v>13</v>
      </c>
      <c r="W386" s="69">
        <v>17</v>
      </c>
      <c r="X386" s="69">
        <v>67</v>
      </c>
      <c r="Y386" s="69">
        <v>77</v>
      </c>
      <c r="Z386" s="69">
        <v>44</v>
      </c>
      <c r="AA386" s="69">
        <v>33</v>
      </c>
      <c r="AB386" s="69">
        <v>50</v>
      </c>
      <c r="AC386" s="69">
        <v>22</v>
      </c>
      <c r="AD386" s="69">
        <v>1</v>
      </c>
      <c r="AE386" s="69">
        <v>5</v>
      </c>
      <c r="AF386" s="69">
        <v>5</v>
      </c>
      <c r="AG386" s="210" t="str">
        <f t="shared" si="11"/>
        <v>ROMEHG</v>
      </c>
    </row>
    <row r="387" spans="1:33" x14ac:dyDescent="0.25">
      <c r="A387" s="140" t="s">
        <v>568</v>
      </c>
      <c r="B387" s="69" t="s">
        <v>415</v>
      </c>
      <c r="C387" s="69"/>
      <c r="D387" s="69"/>
      <c r="E387" s="69"/>
      <c r="F387" s="69">
        <v>6</v>
      </c>
      <c r="G387" s="69">
        <v>45</v>
      </c>
      <c r="H387" s="82">
        <v>24</v>
      </c>
      <c r="I387" s="82"/>
      <c r="J387" s="82"/>
      <c r="K387" s="82"/>
      <c r="L387" s="82"/>
      <c r="M387" s="82"/>
      <c r="N387" s="82"/>
      <c r="O387" s="210" t="str">
        <f t="shared" si="10"/>
        <v>PARISIC</v>
      </c>
      <c r="S387" s="69" t="s">
        <v>569</v>
      </c>
      <c r="T387" s="69" t="s">
        <v>400</v>
      </c>
      <c r="U387" s="69"/>
      <c r="V387" s="69"/>
      <c r="W387" s="69"/>
      <c r="X387" s="69"/>
      <c r="Y387" s="69"/>
      <c r="Z387" s="69"/>
      <c r="AA387" s="69"/>
      <c r="AB387" s="69">
        <v>14</v>
      </c>
      <c r="AC387" s="69">
        <v>2</v>
      </c>
      <c r="AD387" s="69"/>
      <c r="AE387" s="69"/>
      <c r="AF387" s="69"/>
      <c r="AG387" s="210" t="str">
        <f t="shared" si="11"/>
        <v>ROMEGF</v>
      </c>
    </row>
    <row r="388" spans="1:33" x14ac:dyDescent="0.25">
      <c r="A388" s="140" t="s">
        <v>568</v>
      </c>
      <c r="B388" s="69" t="s">
        <v>397</v>
      </c>
      <c r="C388" s="69">
        <v>853</v>
      </c>
      <c r="D388" s="69">
        <v>2144</v>
      </c>
      <c r="E388" s="69">
        <v>5080</v>
      </c>
      <c r="F388" s="69">
        <v>10499</v>
      </c>
      <c r="G388" s="69">
        <v>22151</v>
      </c>
      <c r="H388" s="82">
        <v>23089</v>
      </c>
      <c r="I388" s="82">
        <v>10807</v>
      </c>
      <c r="J388" s="82">
        <v>4434</v>
      </c>
      <c r="K388" s="82">
        <v>1662</v>
      </c>
      <c r="L388" s="82">
        <v>812</v>
      </c>
      <c r="M388" s="82">
        <v>219</v>
      </c>
      <c r="N388" s="82">
        <v>142</v>
      </c>
      <c r="O388" s="210" t="str">
        <f t="shared" si="10"/>
        <v>PARISGC</v>
      </c>
      <c r="S388" s="69" t="s">
        <v>569</v>
      </c>
      <c r="T388" s="69" t="s">
        <v>397</v>
      </c>
      <c r="U388" s="69">
        <v>58</v>
      </c>
      <c r="V388" s="69">
        <v>137</v>
      </c>
      <c r="W388" s="69">
        <v>203</v>
      </c>
      <c r="X388" s="69">
        <v>943</v>
      </c>
      <c r="Y388" s="69">
        <v>1892</v>
      </c>
      <c r="Z388" s="69">
        <v>1008</v>
      </c>
      <c r="AA388" s="69">
        <v>651</v>
      </c>
      <c r="AB388" s="69">
        <v>441</v>
      </c>
      <c r="AC388" s="69">
        <v>146</v>
      </c>
      <c r="AD388" s="69">
        <v>106</v>
      </c>
      <c r="AE388" s="69">
        <v>57</v>
      </c>
      <c r="AF388" s="69">
        <v>51</v>
      </c>
      <c r="AG388" s="210" t="str">
        <f t="shared" si="11"/>
        <v>ROMEGC</v>
      </c>
    </row>
    <row r="389" spans="1:33" x14ac:dyDescent="0.25">
      <c r="A389" s="140" t="s">
        <v>568</v>
      </c>
      <c r="B389" s="69" t="s">
        <v>354</v>
      </c>
      <c r="C389" s="69"/>
      <c r="D389" s="69"/>
      <c r="E389" s="69"/>
      <c r="F389" s="69"/>
      <c r="G389" s="69"/>
      <c r="H389" s="82"/>
      <c r="I389" s="82"/>
      <c r="J389" s="82">
        <v>19</v>
      </c>
      <c r="K389" s="82"/>
      <c r="L389" s="82"/>
      <c r="M389" s="82"/>
      <c r="N389" s="82"/>
      <c r="O389" s="210" t="str">
        <f t="shared" si="10"/>
        <v>PARISBH</v>
      </c>
      <c r="S389" s="69" t="s">
        <v>569</v>
      </c>
      <c r="T389" s="69" t="s">
        <v>354</v>
      </c>
      <c r="U389" s="69"/>
      <c r="V389" s="69"/>
      <c r="W389" s="69"/>
      <c r="X389" s="69"/>
      <c r="Y389" s="69"/>
      <c r="Z389" s="69"/>
      <c r="AA389" s="69"/>
      <c r="AB389" s="69"/>
      <c r="AC389" s="69"/>
      <c r="AD389" s="69">
        <v>1</v>
      </c>
      <c r="AE389" s="69"/>
      <c r="AF389" s="69"/>
      <c r="AG389" s="210" t="str">
        <f t="shared" si="11"/>
        <v>ROMEBH</v>
      </c>
    </row>
    <row r="390" spans="1:33" x14ac:dyDescent="0.25">
      <c r="A390" s="140" t="s">
        <v>568</v>
      </c>
      <c r="B390" s="69" t="s">
        <v>413</v>
      </c>
      <c r="C390" s="69"/>
      <c r="D390" s="69">
        <v>12</v>
      </c>
      <c r="E390" s="69">
        <v>49</v>
      </c>
      <c r="F390" s="69">
        <v>21</v>
      </c>
      <c r="G390" s="69"/>
      <c r="H390" s="82"/>
      <c r="I390" s="82"/>
      <c r="J390" s="82"/>
      <c r="K390" s="82"/>
      <c r="L390" s="82"/>
      <c r="M390" s="82"/>
      <c r="N390" s="82"/>
      <c r="O390" s="210" t="str">
        <f t="shared" si="10"/>
        <v>PARISHJ</v>
      </c>
      <c r="S390" s="69" t="s">
        <v>569</v>
      </c>
      <c r="T390" s="69" t="s">
        <v>401</v>
      </c>
      <c r="U390" s="69">
        <v>1</v>
      </c>
      <c r="V390" s="69">
        <v>15</v>
      </c>
      <c r="W390" s="69">
        <v>77</v>
      </c>
      <c r="X390" s="69">
        <v>174</v>
      </c>
      <c r="Y390" s="69">
        <v>358</v>
      </c>
      <c r="Z390" s="69">
        <v>332</v>
      </c>
      <c r="AA390" s="69">
        <v>155</v>
      </c>
      <c r="AB390" s="69">
        <v>69</v>
      </c>
      <c r="AC390" s="69">
        <v>34</v>
      </c>
      <c r="AD390" s="69">
        <v>12</v>
      </c>
      <c r="AE390" s="69">
        <v>6</v>
      </c>
      <c r="AF390" s="69">
        <v>1</v>
      </c>
      <c r="AG390" s="210" t="str">
        <f t="shared" si="11"/>
        <v>ROMEGG</v>
      </c>
    </row>
    <row r="391" spans="1:33" x14ac:dyDescent="0.25">
      <c r="A391" s="140" t="s">
        <v>568</v>
      </c>
      <c r="B391" s="69" t="s">
        <v>401</v>
      </c>
      <c r="C391" s="69">
        <v>14</v>
      </c>
      <c r="D391" s="69">
        <v>110</v>
      </c>
      <c r="E391" s="69">
        <v>565</v>
      </c>
      <c r="F391" s="69">
        <v>1252</v>
      </c>
      <c r="G391" s="69">
        <v>1473</v>
      </c>
      <c r="H391" s="82">
        <v>1195</v>
      </c>
      <c r="I391" s="82">
        <v>923</v>
      </c>
      <c r="J391" s="82">
        <v>634</v>
      </c>
      <c r="K391" s="82">
        <v>331</v>
      </c>
      <c r="L391" s="82">
        <v>96</v>
      </c>
      <c r="M391" s="82">
        <v>14</v>
      </c>
      <c r="N391" s="82"/>
      <c r="O391" s="210" t="str">
        <f t="shared" si="10"/>
        <v>PARISGG</v>
      </c>
      <c r="S391" s="69" t="s">
        <v>569</v>
      </c>
      <c r="T391" s="69" t="s">
        <v>405</v>
      </c>
      <c r="U391" s="69">
        <v>6</v>
      </c>
      <c r="V391" s="69"/>
      <c r="W391" s="69">
        <v>5</v>
      </c>
      <c r="X391" s="69">
        <v>16</v>
      </c>
      <c r="Y391" s="69">
        <v>12</v>
      </c>
      <c r="Z391" s="69">
        <v>8</v>
      </c>
      <c r="AA391" s="69">
        <v>9</v>
      </c>
      <c r="AB391" s="69">
        <v>6</v>
      </c>
      <c r="AC391" s="69">
        <v>4</v>
      </c>
      <c r="AD391" s="69">
        <v>4</v>
      </c>
      <c r="AE391" s="69">
        <v>2</v>
      </c>
      <c r="AF391" s="69">
        <v>1</v>
      </c>
      <c r="AG391" s="210" t="str">
        <f t="shared" si="11"/>
        <v>ROMEHA</v>
      </c>
    </row>
    <row r="392" spans="1:33" x14ac:dyDescent="0.25">
      <c r="A392" s="140" t="s">
        <v>568</v>
      </c>
      <c r="B392" s="69" t="s">
        <v>405</v>
      </c>
      <c r="C392" s="69">
        <v>51</v>
      </c>
      <c r="D392" s="69">
        <v>463</v>
      </c>
      <c r="E392" s="69">
        <v>1463</v>
      </c>
      <c r="F392" s="69">
        <v>4273</v>
      </c>
      <c r="G392" s="69">
        <v>5892</v>
      </c>
      <c r="H392" s="82">
        <v>2138</v>
      </c>
      <c r="I392" s="82">
        <v>1493</v>
      </c>
      <c r="J392" s="82">
        <v>863</v>
      </c>
      <c r="K392" s="82">
        <v>271</v>
      </c>
      <c r="L392" s="82">
        <v>122</v>
      </c>
      <c r="M392" s="82">
        <v>44</v>
      </c>
      <c r="N392" s="82">
        <v>73</v>
      </c>
      <c r="O392" s="210" t="str">
        <f t="shared" si="10"/>
        <v>PARISHA</v>
      </c>
      <c r="S392" s="69" t="s">
        <v>569</v>
      </c>
      <c r="T392" s="69" t="s">
        <v>395</v>
      </c>
      <c r="U392" s="69">
        <v>5</v>
      </c>
      <c r="V392" s="69">
        <v>54</v>
      </c>
      <c r="W392" s="69">
        <v>117</v>
      </c>
      <c r="X392" s="69">
        <v>295</v>
      </c>
      <c r="Y392" s="69">
        <v>617</v>
      </c>
      <c r="Z392" s="69">
        <v>520</v>
      </c>
      <c r="AA392" s="69">
        <v>417</v>
      </c>
      <c r="AB392" s="69">
        <v>278</v>
      </c>
      <c r="AC392" s="69">
        <v>142</v>
      </c>
      <c r="AD392" s="69">
        <v>95</v>
      </c>
      <c r="AE392" s="69">
        <v>30</v>
      </c>
      <c r="AF392" s="69">
        <v>10</v>
      </c>
      <c r="AG392" s="210" t="str">
        <f t="shared" si="11"/>
        <v>ROMEGA</v>
      </c>
    </row>
    <row r="393" spans="1:33" x14ac:dyDescent="0.25">
      <c r="A393" s="140" t="s">
        <v>568</v>
      </c>
      <c r="B393" s="69" t="s">
        <v>338</v>
      </c>
      <c r="C393" s="69">
        <v>377</v>
      </c>
      <c r="D393" s="69">
        <v>195</v>
      </c>
      <c r="E393" s="69">
        <v>134</v>
      </c>
      <c r="F393" s="69">
        <v>250</v>
      </c>
      <c r="G393" s="69">
        <v>617</v>
      </c>
      <c r="H393" s="82">
        <v>315</v>
      </c>
      <c r="I393" s="82">
        <v>125</v>
      </c>
      <c r="J393" s="82">
        <v>88</v>
      </c>
      <c r="K393" s="82"/>
      <c r="L393" s="82"/>
      <c r="M393" s="82"/>
      <c r="N393" s="82"/>
      <c r="O393" s="210" t="str">
        <f t="shared" si="10"/>
        <v>PARISBB</v>
      </c>
      <c r="S393" s="69" t="s">
        <v>569</v>
      </c>
      <c r="T393" s="69" t="s">
        <v>399</v>
      </c>
      <c r="U393" s="69"/>
      <c r="V393" s="69"/>
      <c r="W393" s="69"/>
      <c r="X393" s="69"/>
      <c r="Y393" s="69"/>
      <c r="Z393" s="69"/>
      <c r="AA393" s="69"/>
      <c r="AB393" s="69"/>
      <c r="AC393" s="69"/>
      <c r="AD393" s="69">
        <v>1</v>
      </c>
      <c r="AE393" s="69">
        <v>1</v>
      </c>
      <c r="AF393" s="69"/>
      <c r="AG393" s="210" t="str">
        <f t="shared" si="11"/>
        <v>ROMEGE</v>
      </c>
    </row>
    <row r="394" spans="1:33" x14ac:dyDescent="0.25">
      <c r="A394" s="140" t="s">
        <v>568</v>
      </c>
      <c r="B394" s="69" t="s">
        <v>81</v>
      </c>
      <c r="C394" s="69">
        <v>3196</v>
      </c>
      <c r="D394" s="69">
        <v>6161</v>
      </c>
      <c r="E394" s="69">
        <v>9315</v>
      </c>
      <c r="F394" s="69">
        <v>11047</v>
      </c>
      <c r="G394" s="69">
        <v>14623</v>
      </c>
      <c r="H394" s="82">
        <v>10815</v>
      </c>
      <c r="I394" s="82">
        <v>12916</v>
      </c>
      <c r="J394" s="82">
        <v>10833</v>
      </c>
      <c r="K394" s="82">
        <v>9452</v>
      </c>
      <c r="L394" s="82">
        <v>9039</v>
      </c>
      <c r="M394" s="82">
        <v>5411</v>
      </c>
      <c r="N394" s="82">
        <v>3385</v>
      </c>
      <c r="O394" s="210" t="str">
        <f t="shared" si="10"/>
        <v>PARISAA</v>
      </c>
      <c r="S394" s="69" t="s">
        <v>569</v>
      </c>
      <c r="T394" s="69" t="s">
        <v>341</v>
      </c>
      <c r="U394" s="69">
        <v>5</v>
      </c>
      <c r="V394" s="69">
        <v>15</v>
      </c>
      <c r="W394" s="69">
        <v>29</v>
      </c>
      <c r="X394" s="69">
        <v>33</v>
      </c>
      <c r="Y394" s="69">
        <v>8</v>
      </c>
      <c r="Z394" s="69">
        <v>1</v>
      </c>
      <c r="AA394" s="69">
        <v>1</v>
      </c>
      <c r="AB394" s="69">
        <v>2</v>
      </c>
      <c r="AC394" s="69">
        <v>2</v>
      </c>
      <c r="AD394" s="69">
        <v>3</v>
      </c>
      <c r="AE394" s="69">
        <v>1</v>
      </c>
      <c r="AF394" s="69"/>
      <c r="AG394" s="210" t="str">
        <f t="shared" si="11"/>
        <v>ROMEAC</v>
      </c>
    </row>
    <row r="395" spans="1:33" x14ac:dyDescent="0.25">
      <c r="A395" s="140" t="s">
        <v>568</v>
      </c>
      <c r="B395" s="69" t="s">
        <v>395</v>
      </c>
      <c r="C395" s="69">
        <v>1369</v>
      </c>
      <c r="D395" s="69">
        <v>3529</v>
      </c>
      <c r="E395" s="69">
        <v>6401</v>
      </c>
      <c r="F395" s="69">
        <v>14100</v>
      </c>
      <c r="G395" s="69">
        <v>15722</v>
      </c>
      <c r="H395" s="82">
        <v>12851</v>
      </c>
      <c r="I395" s="82">
        <v>16364</v>
      </c>
      <c r="J395" s="82">
        <v>17710</v>
      </c>
      <c r="K395" s="82">
        <v>9671</v>
      </c>
      <c r="L395" s="82">
        <v>4305</v>
      </c>
      <c r="M395" s="82">
        <v>1389</v>
      </c>
      <c r="N395" s="82">
        <v>740</v>
      </c>
      <c r="O395" s="210" t="str">
        <f t="shared" si="10"/>
        <v>PARISGA</v>
      </c>
      <c r="S395" s="87" t="s">
        <v>569</v>
      </c>
      <c r="T395" s="87" t="s">
        <v>691</v>
      </c>
      <c r="U395" s="87">
        <v>404</v>
      </c>
      <c r="V395" s="87">
        <v>953</v>
      </c>
      <c r="W395" s="87">
        <v>1532</v>
      </c>
      <c r="X395" s="87">
        <v>4082</v>
      </c>
      <c r="Y395" s="87">
        <v>9565</v>
      </c>
      <c r="Z395" s="87">
        <v>6039</v>
      </c>
      <c r="AA395" s="87">
        <v>3720</v>
      </c>
      <c r="AB395" s="87">
        <v>2638</v>
      </c>
      <c r="AC395" s="87">
        <v>1080</v>
      </c>
      <c r="AD395" s="87">
        <v>763</v>
      </c>
      <c r="AE395" s="87">
        <v>364</v>
      </c>
      <c r="AF395" s="87">
        <v>370</v>
      </c>
      <c r="AG395" s="243" t="str">
        <f t="shared" si="11"/>
        <v>ROMETOTAL ROME</v>
      </c>
    </row>
    <row r="396" spans="1:33" x14ac:dyDescent="0.25">
      <c r="A396" s="140" t="s">
        <v>568</v>
      </c>
      <c r="B396" s="69" t="s">
        <v>341</v>
      </c>
      <c r="C396" s="69">
        <v>146</v>
      </c>
      <c r="D396" s="69">
        <v>2366</v>
      </c>
      <c r="E396" s="69">
        <v>5246</v>
      </c>
      <c r="F396" s="69">
        <v>6301</v>
      </c>
      <c r="G396" s="69">
        <v>3484</v>
      </c>
      <c r="H396" s="82">
        <v>1191</v>
      </c>
      <c r="I396" s="82">
        <v>880</v>
      </c>
      <c r="J396" s="82">
        <v>1271</v>
      </c>
      <c r="K396" s="82">
        <v>774</v>
      </c>
      <c r="L396" s="82">
        <v>799</v>
      </c>
      <c r="M396" s="82">
        <v>177</v>
      </c>
      <c r="N396" s="82">
        <v>110</v>
      </c>
      <c r="O396" s="210" t="str">
        <f t="shared" si="10"/>
        <v>PARISAC</v>
      </c>
      <c r="S396" s="69" t="s">
        <v>568</v>
      </c>
      <c r="T396" s="69" t="s">
        <v>396</v>
      </c>
      <c r="U396" s="69">
        <v>54</v>
      </c>
      <c r="V396" s="69">
        <v>247</v>
      </c>
      <c r="W396" s="69">
        <v>647</v>
      </c>
      <c r="X396" s="69">
        <v>1583</v>
      </c>
      <c r="Y396" s="69">
        <v>2667</v>
      </c>
      <c r="Z396" s="69">
        <v>2077</v>
      </c>
      <c r="AA396" s="69">
        <v>1059</v>
      </c>
      <c r="AB396" s="69">
        <v>542</v>
      </c>
      <c r="AC396" s="69">
        <v>265</v>
      </c>
      <c r="AD396" s="69">
        <v>147</v>
      </c>
      <c r="AE396" s="69">
        <v>50</v>
      </c>
      <c r="AF396" s="69">
        <v>20</v>
      </c>
      <c r="AG396" s="210" t="str">
        <f t="shared" si="11"/>
        <v>PARISGB</v>
      </c>
    </row>
    <row r="397" spans="1:33" x14ac:dyDescent="0.25">
      <c r="A397" s="140" t="s">
        <v>568</v>
      </c>
      <c r="B397" s="69" t="s">
        <v>368</v>
      </c>
      <c r="C397" s="69">
        <v>134</v>
      </c>
      <c r="D397" s="69"/>
      <c r="E397" s="69"/>
      <c r="F397" s="69"/>
      <c r="G397" s="69"/>
      <c r="H397" s="82">
        <v>56</v>
      </c>
      <c r="I397" s="82">
        <v>28</v>
      </c>
      <c r="J397" s="82">
        <v>112</v>
      </c>
      <c r="K397" s="82"/>
      <c r="L397" s="82">
        <v>56</v>
      </c>
      <c r="M397" s="82">
        <v>56</v>
      </c>
      <c r="N397" s="82">
        <v>112</v>
      </c>
      <c r="O397" s="210" t="str">
        <f t="shared" si="10"/>
        <v>PARISDB</v>
      </c>
      <c r="S397" s="69" t="s">
        <v>568</v>
      </c>
      <c r="T397" s="69" t="s">
        <v>380</v>
      </c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>
        <v>1</v>
      </c>
      <c r="AF397" s="69"/>
      <c r="AG397" s="210" t="str">
        <f t="shared" si="11"/>
        <v>PARISED</v>
      </c>
    </row>
    <row r="398" spans="1:33" x14ac:dyDescent="0.25">
      <c r="A398" s="242" t="s">
        <v>568</v>
      </c>
      <c r="B398" s="87" t="s">
        <v>692</v>
      </c>
      <c r="C398" s="87">
        <v>8426</v>
      </c>
      <c r="D398" s="87">
        <v>27043</v>
      </c>
      <c r="E398" s="87">
        <v>52227</v>
      </c>
      <c r="F398" s="87">
        <v>100694</v>
      </c>
      <c r="G398" s="87">
        <v>152203</v>
      </c>
      <c r="H398" s="87">
        <v>104304</v>
      </c>
      <c r="I398" s="87">
        <v>78974</v>
      </c>
      <c r="J398" s="87">
        <v>59911</v>
      </c>
      <c r="K398" s="87">
        <v>33499</v>
      </c>
      <c r="L398" s="87">
        <v>24806</v>
      </c>
      <c r="M398" s="87">
        <v>10760</v>
      </c>
      <c r="N398" s="87">
        <v>6609</v>
      </c>
      <c r="O398" s="243" t="str">
        <f t="shared" si="10"/>
        <v>PARISTOTAL PARIS</v>
      </c>
      <c r="S398" s="69" t="s">
        <v>568</v>
      </c>
      <c r="T398" s="69" t="s">
        <v>360</v>
      </c>
      <c r="U398" s="69">
        <v>1</v>
      </c>
      <c r="V398" s="69">
        <v>4</v>
      </c>
      <c r="W398" s="69">
        <v>77</v>
      </c>
      <c r="X398" s="69">
        <v>209</v>
      </c>
      <c r="Y398" s="69">
        <v>522</v>
      </c>
      <c r="Z398" s="69">
        <v>316</v>
      </c>
      <c r="AA398" s="69">
        <v>210</v>
      </c>
      <c r="AB398" s="69">
        <v>80</v>
      </c>
      <c r="AC398" s="69">
        <v>51</v>
      </c>
      <c r="AD398" s="69">
        <v>46</v>
      </c>
      <c r="AE398" s="69">
        <v>32</v>
      </c>
      <c r="AF398" s="69">
        <v>11</v>
      </c>
      <c r="AG398" s="210" t="str">
        <f t="shared" si="11"/>
        <v>PARISCD</v>
      </c>
    </row>
    <row r="399" spans="1:33" x14ac:dyDescent="0.25">
      <c r="A399" s="140" t="s">
        <v>569</v>
      </c>
      <c r="B399" s="69" t="s">
        <v>396</v>
      </c>
      <c r="C399" s="69">
        <v>1283</v>
      </c>
      <c r="D399" s="69">
        <v>3298</v>
      </c>
      <c r="E399" s="69">
        <v>6289</v>
      </c>
      <c r="F399" s="69">
        <v>12101</v>
      </c>
      <c r="G399" s="69">
        <v>15501</v>
      </c>
      <c r="H399" s="82">
        <v>10091</v>
      </c>
      <c r="I399" s="82">
        <v>9784</v>
      </c>
      <c r="J399" s="82">
        <v>6811</v>
      </c>
      <c r="K399" s="82">
        <v>3329</v>
      </c>
      <c r="L399" s="82">
        <v>2295</v>
      </c>
      <c r="M399" s="82">
        <v>777</v>
      </c>
      <c r="N399" s="82">
        <v>625</v>
      </c>
      <c r="O399" s="210" t="str">
        <f t="shared" si="10"/>
        <v>ROMEGB</v>
      </c>
      <c r="S399" s="69" t="s">
        <v>568</v>
      </c>
      <c r="T399" s="69" t="s">
        <v>414</v>
      </c>
      <c r="U399" s="69">
        <v>3</v>
      </c>
      <c r="V399" s="69">
        <v>25</v>
      </c>
      <c r="W399" s="69">
        <v>32</v>
      </c>
      <c r="X399" s="69">
        <v>14</v>
      </c>
      <c r="Y399" s="69"/>
      <c r="Z399" s="69"/>
      <c r="AA399" s="69"/>
      <c r="AB399" s="69"/>
      <c r="AC399" s="69"/>
      <c r="AD399" s="69">
        <v>1</v>
      </c>
      <c r="AE399" s="69"/>
      <c r="AF399" s="69"/>
      <c r="AG399" s="210" t="str">
        <f t="shared" si="11"/>
        <v>PARISIA</v>
      </c>
    </row>
    <row r="400" spans="1:33" x14ac:dyDescent="0.25">
      <c r="A400" s="140" t="s">
        <v>569</v>
      </c>
      <c r="B400" s="69" t="s">
        <v>360</v>
      </c>
      <c r="C400" s="69">
        <v>147</v>
      </c>
      <c r="D400" s="69">
        <v>389</v>
      </c>
      <c r="E400" s="69">
        <v>507</v>
      </c>
      <c r="F400" s="69">
        <v>867</v>
      </c>
      <c r="G400" s="69">
        <v>2412</v>
      </c>
      <c r="H400" s="82">
        <v>3068</v>
      </c>
      <c r="I400" s="82">
        <v>2211</v>
      </c>
      <c r="J400" s="82">
        <v>1227</v>
      </c>
      <c r="K400" s="82">
        <v>668</v>
      </c>
      <c r="L400" s="82">
        <v>203</v>
      </c>
      <c r="M400" s="82">
        <v>61</v>
      </c>
      <c r="N400" s="82">
        <v>35</v>
      </c>
      <c r="O400" s="210" t="str">
        <f t="shared" si="10"/>
        <v>ROMECD</v>
      </c>
      <c r="S400" s="69" t="s">
        <v>568</v>
      </c>
      <c r="T400" s="69" t="s">
        <v>345</v>
      </c>
      <c r="U400" s="69">
        <v>7</v>
      </c>
      <c r="V400" s="69">
        <v>32</v>
      </c>
      <c r="W400" s="69">
        <v>48</v>
      </c>
      <c r="X400" s="69">
        <v>104</v>
      </c>
      <c r="Y400" s="69">
        <v>127</v>
      </c>
      <c r="Z400" s="69">
        <v>143</v>
      </c>
      <c r="AA400" s="69">
        <v>105</v>
      </c>
      <c r="AB400" s="69">
        <v>57</v>
      </c>
      <c r="AC400" s="69">
        <v>34</v>
      </c>
      <c r="AD400" s="69">
        <v>12</v>
      </c>
      <c r="AE400" s="69">
        <v>4</v>
      </c>
      <c r="AF400" s="69"/>
      <c r="AG400" s="210" t="str">
        <f t="shared" si="11"/>
        <v>PARISAH</v>
      </c>
    </row>
    <row r="401" spans="1:33" x14ac:dyDescent="0.25">
      <c r="A401" s="140" t="s">
        <v>569</v>
      </c>
      <c r="B401" s="69" t="s">
        <v>419</v>
      </c>
      <c r="C401" s="69"/>
      <c r="D401" s="69"/>
      <c r="E401" s="69">
        <v>10</v>
      </c>
      <c r="F401" s="69">
        <v>10</v>
      </c>
      <c r="G401" s="69"/>
      <c r="H401" s="82"/>
      <c r="I401" s="82"/>
      <c r="J401" s="82"/>
      <c r="K401" s="82"/>
      <c r="L401" s="82"/>
      <c r="M401" s="82"/>
      <c r="N401" s="82"/>
      <c r="O401" s="210" t="str">
        <f t="shared" si="10"/>
        <v>ROMEIF</v>
      </c>
      <c r="S401" s="69" t="s">
        <v>568</v>
      </c>
      <c r="T401" s="69" t="s">
        <v>339</v>
      </c>
      <c r="U401" s="69">
        <v>27</v>
      </c>
      <c r="V401" s="69">
        <v>57</v>
      </c>
      <c r="W401" s="69">
        <v>35</v>
      </c>
      <c r="X401" s="69">
        <v>39</v>
      </c>
      <c r="Y401" s="69">
        <v>24</v>
      </c>
      <c r="Z401" s="69">
        <v>18</v>
      </c>
      <c r="AA401" s="69">
        <v>19</v>
      </c>
      <c r="AB401" s="69">
        <v>19</v>
      </c>
      <c r="AC401" s="69">
        <v>10</v>
      </c>
      <c r="AD401" s="69">
        <v>23</v>
      </c>
      <c r="AE401" s="69">
        <v>4</v>
      </c>
      <c r="AF401" s="69">
        <v>12</v>
      </c>
      <c r="AG401" s="210" t="str">
        <f t="shared" si="11"/>
        <v>PARISAD</v>
      </c>
    </row>
    <row r="402" spans="1:33" x14ac:dyDescent="0.25">
      <c r="A402" s="140" t="s">
        <v>569</v>
      </c>
      <c r="B402" s="69" t="s">
        <v>414</v>
      </c>
      <c r="C402" s="69"/>
      <c r="D402" s="69"/>
      <c r="E402" s="69">
        <v>9</v>
      </c>
      <c r="F402" s="69"/>
      <c r="G402" s="69"/>
      <c r="H402" s="82">
        <v>6</v>
      </c>
      <c r="I402" s="82">
        <v>9</v>
      </c>
      <c r="J402" s="82"/>
      <c r="K402" s="82">
        <v>5</v>
      </c>
      <c r="L402" s="82"/>
      <c r="M402" s="82"/>
      <c r="N402" s="82"/>
      <c r="O402" s="210" t="str">
        <f t="shared" si="10"/>
        <v>ROMEIA</v>
      </c>
      <c r="S402" s="69" t="s">
        <v>568</v>
      </c>
      <c r="T402" s="69" t="s">
        <v>340</v>
      </c>
      <c r="U402" s="69">
        <v>66</v>
      </c>
      <c r="V402" s="69">
        <v>456</v>
      </c>
      <c r="W402" s="69">
        <v>919</v>
      </c>
      <c r="X402" s="69">
        <v>2090</v>
      </c>
      <c r="Y402" s="69">
        <v>3660</v>
      </c>
      <c r="Z402" s="69">
        <v>1726</v>
      </c>
      <c r="AA402" s="69">
        <v>1386</v>
      </c>
      <c r="AB402" s="69">
        <v>1121</v>
      </c>
      <c r="AC402" s="69">
        <v>492</v>
      </c>
      <c r="AD402" s="69">
        <v>390</v>
      </c>
      <c r="AE402" s="69">
        <v>114</v>
      </c>
      <c r="AF402" s="69">
        <v>64</v>
      </c>
      <c r="AG402" s="210" t="str">
        <f t="shared" si="11"/>
        <v>PARISAB</v>
      </c>
    </row>
    <row r="403" spans="1:33" x14ac:dyDescent="0.25">
      <c r="A403" s="140" t="s">
        <v>569</v>
      </c>
      <c r="B403" s="69" t="s">
        <v>347</v>
      </c>
      <c r="C403" s="69">
        <v>342</v>
      </c>
      <c r="D403" s="69">
        <v>361</v>
      </c>
      <c r="E403" s="69">
        <v>494</v>
      </c>
      <c r="F403" s="69">
        <v>703</v>
      </c>
      <c r="G403" s="69">
        <v>570</v>
      </c>
      <c r="H403" s="82">
        <v>496</v>
      </c>
      <c r="I403" s="82">
        <v>361</v>
      </c>
      <c r="J403" s="82">
        <v>456</v>
      </c>
      <c r="K403" s="82">
        <v>437</v>
      </c>
      <c r="L403" s="82">
        <v>513</v>
      </c>
      <c r="M403" s="82">
        <v>456</v>
      </c>
      <c r="N403" s="82">
        <v>285</v>
      </c>
      <c r="O403" s="210" t="str">
        <f t="shared" si="10"/>
        <v>ROMEAJ</v>
      </c>
      <c r="S403" s="69" t="s">
        <v>568</v>
      </c>
      <c r="T403" s="69" t="s">
        <v>417</v>
      </c>
      <c r="U403" s="69"/>
      <c r="V403" s="69"/>
      <c r="W403" s="69"/>
      <c r="X403" s="69"/>
      <c r="Y403" s="69"/>
      <c r="Z403" s="69">
        <v>1</v>
      </c>
      <c r="AA403" s="69">
        <v>9</v>
      </c>
      <c r="AB403" s="69">
        <v>4</v>
      </c>
      <c r="AC403" s="69">
        <v>5</v>
      </c>
      <c r="AD403" s="69">
        <v>3</v>
      </c>
      <c r="AE403" s="69">
        <v>1</v>
      </c>
      <c r="AF403" s="69">
        <v>1</v>
      </c>
      <c r="AG403" s="210" t="str">
        <f t="shared" si="11"/>
        <v>PARISIB</v>
      </c>
    </row>
    <row r="404" spans="1:33" x14ac:dyDescent="0.25">
      <c r="A404" s="140" t="s">
        <v>569</v>
      </c>
      <c r="B404" s="69" t="s">
        <v>345</v>
      </c>
      <c r="C404" s="69"/>
      <c r="D404" s="69"/>
      <c r="E404" s="69">
        <v>621</v>
      </c>
      <c r="F404" s="69">
        <v>1101</v>
      </c>
      <c r="G404" s="69">
        <v>1175</v>
      </c>
      <c r="H404" s="82">
        <v>700</v>
      </c>
      <c r="I404" s="82">
        <v>784</v>
      </c>
      <c r="J404" s="82">
        <v>930</v>
      </c>
      <c r="K404" s="82">
        <v>659</v>
      </c>
      <c r="L404" s="82">
        <v>475</v>
      </c>
      <c r="M404" s="82">
        <v>58</v>
      </c>
      <c r="N404" s="82">
        <v>69</v>
      </c>
      <c r="O404" s="210" t="str">
        <f t="shared" si="10"/>
        <v>ROMEAH</v>
      </c>
      <c r="S404" s="69" t="s">
        <v>568</v>
      </c>
      <c r="T404" s="69" t="s">
        <v>2</v>
      </c>
      <c r="U404" s="69">
        <v>6</v>
      </c>
      <c r="V404" s="69">
        <v>6</v>
      </c>
      <c r="W404" s="69">
        <v>10</v>
      </c>
      <c r="X404" s="69">
        <v>14</v>
      </c>
      <c r="Y404" s="69">
        <v>28</v>
      </c>
      <c r="Z404" s="69">
        <v>18</v>
      </c>
      <c r="AA404" s="69">
        <v>19</v>
      </c>
      <c r="AB404" s="69">
        <v>18</v>
      </c>
      <c r="AC404" s="69">
        <v>17</v>
      </c>
      <c r="AD404" s="69">
        <v>24</v>
      </c>
      <c r="AE404" s="69">
        <v>15</v>
      </c>
      <c r="AF404" s="69">
        <v>15</v>
      </c>
      <c r="AG404" s="210" t="str">
        <f t="shared" si="11"/>
        <v>PARISHG</v>
      </c>
    </row>
    <row r="405" spans="1:33" x14ac:dyDescent="0.25">
      <c r="A405" s="140" t="s">
        <v>569</v>
      </c>
      <c r="B405" s="69" t="s">
        <v>339</v>
      </c>
      <c r="C405" s="69">
        <v>2824</v>
      </c>
      <c r="D405" s="69">
        <v>5477</v>
      </c>
      <c r="E405" s="69">
        <v>6685</v>
      </c>
      <c r="F405" s="69">
        <v>19763</v>
      </c>
      <c r="G405" s="69">
        <v>57643</v>
      </c>
      <c r="H405" s="82">
        <v>34142</v>
      </c>
      <c r="I405" s="82">
        <v>18722</v>
      </c>
      <c r="J405" s="82">
        <v>12918</v>
      </c>
      <c r="K405" s="82">
        <v>5042</v>
      </c>
      <c r="L405" s="82">
        <v>4418</v>
      </c>
      <c r="M405" s="82">
        <v>2351</v>
      </c>
      <c r="N405" s="82">
        <v>3213</v>
      </c>
      <c r="O405" s="210" t="str">
        <f t="shared" si="10"/>
        <v>ROMEAD</v>
      </c>
      <c r="S405" s="69" t="s">
        <v>568</v>
      </c>
      <c r="T405" s="69" t="s">
        <v>415</v>
      </c>
      <c r="U405" s="69"/>
      <c r="V405" s="69"/>
      <c r="W405" s="69"/>
      <c r="X405" s="69">
        <v>1</v>
      </c>
      <c r="Y405" s="69">
        <v>6</v>
      </c>
      <c r="Z405" s="69">
        <v>4</v>
      </c>
      <c r="AA405" s="69"/>
      <c r="AB405" s="69"/>
      <c r="AC405" s="69"/>
      <c r="AD405" s="69"/>
      <c r="AE405" s="69"/>
      <c r="AF405" s="69"/>
      <c r="AG405" s="210" t="str">
        <f t="shared" si="11"/>
        <v>PARISIC</v>
      </c>
    </row>
    <row r="406" spans="1:33" x14ac:dyDescent="0.25">
      <c r="A406" s="140" t="s">
        <v>569</v>
      </c>
      <c r="B406" s="69" t="s">
        <v>340</v>
      </c>
      <c r="C406" s="69">
        <v>303</v>
      </c>
      <c r="D406" s="69">
        <v>1665</v>
      </c>
      <c r="E406" s="69">
        <v>2820</v>
      </c>
      <c r="F406" s="69">
        <v>5171</v>
      </c>
      <c r="G406" s="69">
        <v>15527</v>
      </c>
      <c r="H406" s="82">
        <v>9186</v>
      </c>
      <c r="I406" s="82">
        <v>5961</v>
      </c>
      <c r="J406" s="82">
        <v>4901</v>
      </c>
      <c r="K406" s="82">
        <v>1292</v>
      </c>
      <c r="L406" s="82">
        <v>643</v>
      </c>
      <c r="M406" s="82">
        <v>275</v>
      </c>
      <c r="N406" s="82">
        <v>164</v>
      </c>
      <c r="O406" s="210" t="str">
        <f t="shared" si="10"/>
        <v>ROMEAB</v>
      </c>
      <c r="S406" s="69" t="s">
        <v>568</v>
      </c>
      <c r="T406" s="69" t="s">
        <v>397</v>
      </c>
      <c r="U406" s="69">
        <v>119</v>
      </c>
      <c r="V406" s="69">
        <v>248</v>
      </c>
      <c r="W406" s="69">
        <v>533</v>
      </c>
      <c r="X406" s="69">
        <v>1071</v>
      </c>
      <c r="Y406" s="69">
        <v>2099</v>
      </c>
      <c r="Z406" s="69">
        <v>1980</v>
      </c>
      <c r="AA406" s="69">
        <v>1000</v>
      </c>
      <c r="AB406" s="69">
        <v>467</v>
      </c>
      <c r="AC406" s="69">
        <v>179</v>
      </c>
      <c r="AD406" s="69">
        <v>90</v>
      </c>
      <c r="AE406" s="69">
        <v>23</v>
      </c>
      <c r="AF406" s="69">
        <v>18</v>
      </c>
      <c r="AG406" s="210" t="str">
        <f t="shared" si="11"/>
        <v>PARISGC</v>
      </c>
    </row>
    <row r="407" spans="1:33" x14ac:dyDescent="0.25">
      <c r="A407" s="140" t="s">
        <v>569</v>
      </c>
      <c r="B407" s="69" t="s">
        <v>2</v>
      </c>
      <c r="C407" s="69">
        <v>6</v>
      </c>
      <c r="D407" s="69">
        <v>75</v>
      </c>
      <c r="E407" s="69">
        <v>125</v>
      </c>
      <c r="F407" s="69">
        <v>363</v>
      </c>
      <c r="G407" s="69">
        <v>429</v>
      </c>
      <c r="H407" s="82">
        <v>247</v>
      </c>
      <c r="I407" s="82">
        <v>222</v>
      </c>
      <c r="J407" s="82">
        <v>309</v>
      </c>
      <c r="K407" s="82">
        <v>142</v>
      </c>
      <c r="L407" s="82">
        <v>10</v>
      </c>
      <c r="M407" s="82">
        <v>29</v>
      </c>
      <c r="N407" s="82">
        <v>29</v>
      </c>
      <c r="O407" s="210" t="str">
        <f t="shared" si="10"/>
        <v>ROMEHG</v>
      </c>
      <c r="S407" s="69" t="s">
        <v>568</v>
      </c>
      <c r="T407" s="69" t="s">
        <v>354</v>
      </c>
      <c r="U407" s="69"/>
      <c r="V407" s="69"/>
      <c r="W407" s="69"/>
      <c r="X407" s="69"/>
      <c r="Y407" s="69"/>
      <c r="Z407" s="69"/>
      <c r="AA407" s="69"/>
      <c r="AB407" s="69">
        <v>1</v>
      </c>
      <c r="AC407" s="69"/>
      <c r="AD407" s="69"/>
      <c r="AE407" s="69"/>
      <c r="AF407" s="69"/>
      <c r="AG407" s="210" t="str">
        <f t="shared" si="11"/>
        <v>PARISBH</v>
      </c>
    </row>
    <row r="408" spans="1:33" x14ac:dyDescent="0.25">
      <c r="A408" s="140" t="s">
        <v>569</v>
      </c>
      <c r="B408" s="69" t="s">
        <v>400</v>
      </c>
      <c r="C408" s="69"/>
      <c r="D408" s="69"/>
      <c r="E408" s="69"/>
      <c r="F408" s="69"/>
      <c r="G408" s="69"/>
      <c r="H408" s="82"/>
      <c r="I408" s="82"/>
      <c r="J408" s="82">
        <v>428</v>
      </c>
      <c r="K408" s="82">
        <v>71</v>
      </c>
      <c r="L408" s="82"/>
      <c r="M408" s="82"/>
      <c r="N408" s="82"/>
      <c r="O408" s="210" t="str">
        <f t="shared" si="10"/>
        <v>ROMEGF</v>
      </c>
      <c r="S408" s="69" t="s">
        <v>568</v>
      </c>
      <c r="T408" s="69" t="s">
        <v>413</v>
      </c>
      <c r="U408" s="69"/>
      <c r="V408" s="69">
        <v>2</v>
      </c>
      <c r="W408" s="69">
        <v>15</v>
      </c>
      <c r="X408" s="69">
        <v>7</v>
      </c>
      <c r="Y408" s="69"/>
      <c r="Z408" s="69"/>
      <c r="AA408" s="69"/>
      <c r="AB408" s="69"/>
      <c r="AC408" s="69"/>
      <c r="AD408" s="69"/>
      <c r="AE408" s="69"/>
      <c r="AF408" s="69"/>
      <c r="AG408" s="210" t="str">
        <f t="shared" si="11"/>
        <v>PARISHJ</v>
      </c>
    </row>
    <row r="409" spans="1:33" x14ac:dyDescent="0.25">
      <c r="A409" s="140" t="s">
        <v>569</v>
      </c>
      <c r="B409" s="69" t="s">
        <v>397</v>
      </c>
      <c r="C409" s="69">
        <v>668</v>
      </c>
      <c r="D409" s="69">
        <v>1580</v>
      </c>
      <c r="E409" s="69">
        <v>2283</v>
      </c>
      <c r="F409" s="69">
        <v>10697</v>
      </c>
      <c r="G409" s="69">
        <v>21390</v>
      </c>
      <c r="H409" s="82">
        <v>11178</v>
      </c>
      <c r="I409" s="82">
        <v>7464</v>
      </c>
      <c r="J409" s="82">
        <v>5053</v>
      </c>
      <c r="K409" s="82">
        <v>1678</v>
      </c>
      <c r="L409" s="82">
        <v>1140</v>
      </c>
      <c r="M409" s="82">
        <v>633</v>
      </c>
      <c r="N409" s="82">
        <v>584</v>
      </c>
      <c r="O409" s="210" t="str">
        <f t="shared" si="10"/>
        <v>ROMEGC</v>
      </c>
      <c r="S409" s="69" t="s">
        <v>568</v>
      </c>
      <c r="T409" s="69" t="s">
        <v>401</v>
      </c>
      <c r="U409" s="69">
        <v>1</v>
      </c>
      <c r="V409" s="69">
        <v>11</v>
      </c>
      <c r="W409" s="69">
        <v>57</v>
      </c>
      <c r="X409" s="69">
        <v>126</v>
      </c>
      <c r="Y409" s="69">
        <v>148</v>
      </c>
      <c r="Z409" s="69">
        <v>120</v>
      </c>
      <c r="AA409" s="69">
        <v>92</v>
      </c>
      <c r="AB409" s="69">
        <v>63</v>
      </c>
      <c r="AC409" s="69">
        <v>33</v>
      </c>
      <c r="AD409" s="69">
        <v>10</v>
      </c>
      <c r="AE409" s="69">
        <v>1</v>
      </c>
      <c r="AF409" s="69"/>
      <c r="AG409" s="210" t="str">
        <f t="shared" si="11"/>
        <v>PARISGG</v>
      </c>
    </row>
    <row r="410" spans="1:33" x14ac:dyDescent="0.25">
      <c r="A410" s="140" t="s">
        <v>569</v>
      </c>
      <c r="B410" s="69" t="s">
        <v>354</v>
      </c>
      <c r="C410" s="69"/>
      <c r="D410" s="69"/>
      <c r="E410" s="69"/>
      <c r="F410" s="69"/>
      <c r="G410" s="69"/>
      <c r="H410" s="82"/>
      <c r="I410" s="82"/>
      <c r="J410" s="82"/>
      <c r="K410" s="82"/>
      <c r="L410" s="82">
        <v>12</v>
      </c>
      <c r="M410" s="82"/>
      <c r="N410" s="82"/>
      <c r="O410" s="210" t="str">
        <f t="shared" si="10"/>
        <v>ROMEBH</v>
      </c>
      <c r="S410" s="69" t="s">
        <v>568</v>
      </c>
      <c r="T410" s="69" t="s">
        <v>405</v>
      </c>
      <c r="U410" s="69">
        <v>5</v>
      </c>
      <c r="V410" s="69">
        <v>40</v>
      </c>
      <c r="W410" s="69">
        <v>126</v>
      </c>
      <c r="X410" s="69">
        <v>370</v>
      </c>
      <c r="Y410" s="69">
        <v>514</v>
      </c>
      <c r="Z410" s="69">
        <v>191</v>
      </c>
      <c r="AA410" s="69">
        <v>123</v>
      </c>
      <c r="AB410" s="69">
        <v>70</v>
      </c>
      <c r="AC410" s="69">
        <v>22</v>
      </c>
      <c r="AD410" s="69">
        <v>10</v>
      </c>
      <c r="AE410" s="69">
        <v>3</v>
      </c>
      <c r="AF410" s="69">
        <v>6</v>
      </c>
      <c r="AG410" s="210" t="str">
        <f t="shared" si="11"/>
        <v>PARISHA</v>
      </c>
    </row>
    <row r="411" spans="1:33" x14ac:dyDescent="0.25">
      <c r="A411" s="140" t="s">
        <v>569</v>
      </c>
      <c r="B411" s="69" t="s">
        <v>401</v>
      </c>
      <c r="C411" s="69">
        <v>19</v>
      </c>
      <c r="D411" s="69">
        <v>226</v>
      </c>
      <c r="E411" s="69">
        <v>1119</v>
      </c>
      <c r="F411" s="69">
        <v>2586</v>
      </c>
      <c r="G411" s="69">
        <v>5354</v>
      </c>
      <c r="H411" s="82">
        <v>4860</v>
      </c>
      <c r="I411" s="82">
        <v>2315</v>
      </c>
      <c r="J411" s="82">
        <v>1037</v>
      </c>
      <c r="K411" s="82">
        <v>497</v>
      </c>
      <c r="L411" s="82">
        <v>181</v>
      </c>
      <c r="M411" s="82">
        <v>79</v>
      </c>
      <c r="N411" s="82">
        <v>19</v>
      </c>
      <c r="O411" s="210" t="str">
        <f t="shared" si="10"/>
        <v>ROMEGG</v>
      </c>
      <c r="S411" s="69" t="s">
        <v>568</v>
      </c>
      <c r="T411" s="69" t="s">
        <v>338</v>
      </c>
      <c r="U411" s="69">
        <v>12</v>
      </c>
      <c r="V411" s="69">
        <v>7</v>
      </c>
      <c r="W411" s="69">
        <v>5</v>
      </c>
      <c r="X411" s="69">
        <v>8</v>
      </c>
      <c r="Y411" s="69">
        <v>19</v>
      </c>
      <c r="Z411" s="69">
        <v>10</v>
      </c>
      <c r="AA411" s="69">
        <v>4</v>
      </c>
      <c r="AB411" s="69">
        <v>3</v>
      </c>
      <c r="AC411" s="69"/>
      <c r="AD411" s="69"/>
      <c r="AE411" s="69"/>
      <c r="AF411" s="69"/>
      <c r="AG411" s="210" t="str">
        <f t="shared" si="11"/>
        <v>PARISBB</v>
      </c>
    </row>
    <row r="412" spans="1:33" x14ac:dyDescent="0.25">
      <c r="A412" s="140" t="s">
        <v>569</v>
      </c>
      <c r="B412" s="69" t="s">
        <v>405</v>
      </c>
      <c r="C412" s="69">
        <v>66</v>
      </c>
      <c r="D412" s="69"/>
      <c r="E412" s="69">
        <v>61</v>
      </c>
      <c r="F412" s="69">
        <v>145</v>
      </c>
      <c r="G412" s="69">
        <v>99</v>
      </c>
      <c r="H412" s="82">
        <v>94</v>
      </c>
      <c r="I412" s="82">
        <v>71</v>
      </c>
      <c r="J412" s="82">
        <v>67</v>
      </c>
      <c r="K412" s="82">
        <v>13</v>
      </c>
      <c r="L412" s="82">
        <v>31</v>
      </c>
      <c r="M412" s="82">
        <v>20</v>
      </c>
      <c r="N412" s="82">
        <v>10</v>
      </c>
      <c r="O412" s="210" t="str">
        <f t="shared" si="10"/>
        <v>ROMEHA</v>
      </c>
      <c r="S412" s="69" t="s">
        <v>568</v>
      </c>
      <c r="T412" s="69" t="s">
        <v>81</v>
      </c>
      <c r="U412" s="69">
        <v>645</v>
      </c>
      <c r="V412" s="69">
        <v>1259</v>
      </c>
      <c r="W412" s="69">
        <v>1911</v>
      </c>
      <c r="X412" s="69">
        <v>2222</v>
      </c>
      <c r="Y412" s="69">
        <v>2926</v>
      </c>
      <c r="Z412" s="69">
        <v>2163</v>
      </c>
      <c r="AA412" s="69">
        <v>2588</v>
      </c>
      <c r="AB412" s="69">
        <v>2178</v>
      </c>
      <c r="AC412" s="69">
        <v>1905</v>
      </c>
      <c r="AD412" s="69">
        <v>1824</v>
      </c>
      <c r="AE412" s="69">
        <v>1093</v>
      </c>
      <c r="AF412" s="69">
        <v>686</v>
      </c>
      <c r="AG412" s="210" t="str">
        <f t="shared" si="11"/>
        <v>PARISAA</v>
      </c>
    </row>
    <row r="413" spans="1:33" x14ac:dyDescent="0.25">
      <c r="A413" s="140" t="s">
        <v>569</v>
      </c>
      <c r="B413" s="69" t="s">
        <v>395</v>
      </c>
      <c r="C413" s="69">
        <v>58</v>
      </c>
      <c r="D413" s="69">
        <v>710</v>
      </c>
      <c r="E413" s="69">
        <v>1766</v>
      </c>
      <c r="F413" s="69">
        <v>4050</v>
      </c>
      <c r="G413" s="69">
        <v>8302</v>
      </c>
      <c r="H413" s="82">
        <v>7008</v>
      </c>
      <c r="I413" s="82">
        <v>5614</v>
      </c>
      <c r="J413" s="82">
        <v>3864</v>
      </c>
      <c r="K413" s="82">
        <v>2052</v>
      </c>
      <c r="L413" s="82">
        <v>1280</v>
      </c>
      <c r="M413" s="82">
        <v>369</v>
      </c>
      <c r="N413" s="82">
        <v>143</v>
      </c>
      <c r="O413" s="210" t="str">
        <f t="shared" si="10"/>
        <v>ROMEGA</v>
      </c>
      <c r="S413" s="69" t="s">
        <v>568</v>
      </c>
      <c r="T413" s="69" t="s">
        <v>395</v>
      </c>
      <c r="U413" s="69">
        <v>86</v>
      </c>
      <c r="V413" s="69">
        <v>214</v>
      </c>
      <c r="W413" s="69">
        <v>372</v>
      </c>
      <c r="X413" s="69">
        <v>923</v>
      </c>
      <c r="Y413" s="69">
        <v>1066</v>
      </c>
      <c r="Z413" s="69">
        <v>1032</v>
      </c>
      <c r="AA413" s="69">
        <v>1395</v>
      </c>
      <c r="AB413" s="69">
        <v>1508</v>
      </c>
      <c r="AC413" s="69">
        <v>851</v>
      </c>
      <c r="AD413" s="69">
        <v>372</v>
      </c>
      <c r="AE413" s="69">
        <v>117</v>
      </c>
      <c r="AF413" s="69">
        <v>61</v>
      </c>
      <c r="AG413" s="210" t="str">
        <f t="shared" si="11"/>
        <v>PARISGA</v>
      </c>
    </row>
    <row r="414" spans="1:33" x14ac:dyDescent="0.25">
      <c r="A414" s="140" t="s">
        <v>569</v>
      </c>
      <c r="B414" s="69" t="s">
        <v>399</v>
      </c>
      <c r="C414" s="69"/>
      <c r="D414" s="69"/>
      <c r="E414" s="69"/>
      <c r="F414" s="69"/>
      <c r="G414" s="69"/>
      <c r="H414" s="82"/>
      <c r="I414" s="82"/>
      <c r="J414" s="82"/>
      <c r="K414" s="82"/>
      <c r="L414" s="82">
        <v>13</v>
      </c>
      <c r="M414" s="82">
        <v>13</v>
      </c>
      <c r="N414" s="82"/>
      <c r="O414" s="210" t="str">
        <f t="shared" si="10"/>
        <v>ROMEGE</v>
      </c>
      <c r="S414" s="69" t="s">
        <v>568</v>
      </c>
      <c r="T414" s="69" t="s">
        <v>341</v>
      </c>
      <c r="U414" s="69">
        <v>12</v>
      </c>
      <c r="V414" s="69">
        <v>191</v>
      </c>
      <c r="W414" s="69">
        <v>433</v>
      </c>
      <c r="X414" s="69">
        <v>507</v>
      </c>
      <c r="Y414" s="69">
        <v>244</v>
      </c>
      <c r="Z414" s="69">
        <v>71</v>
      </c>
      <c r="AA414" s="69">
        <v>52</v>
      </c>
      <c r="AB414" s="69">
        <v>58</v>
      </c>
      <c r="AC414" s="69">
        <v>51</v>
      </c>
      <c r="AD414" s="69">
        <v>62</v>
      </c>
      <c r="AE414" s="69">
        <v>15</v>
      </c>
      <c r="AF414" s="69">
        <v>9</v>
      </c>
      <c r="AG414" s="210" t="str">
        <f t="shared" si="11"/>
        <v>PARISAC</v>
      </c>
    </row>
    <row r="415" spans="1:33" x14ac:dyDescent="0.25">
      <c r="A415" s="140" t="s">
        <v>569</v>
      </c>
      <c r="B415" s="69" t="s">
        <v>341</v>
      </c>
      <c r="C415" s="69">
        <v>37</v>
      </c>
      <c r="D415" s="69">
        <v>50</v>
      </c>
      <c r="E415" s="69">
        <v>76</v>
      </c>
      <c r="F415" s="69">
        <v>165</v>
      </c>
      <c r="G415" s="69">
        <v>113</v>
      </c>
      <c r="H415" s="82">
        <v>14</v>
      </c>
      <c r="I415" s="82">
        <v>30</v>
      </c>
      <c r="J415" s="82">
        <v>20</v>
      </c>
      <c r="K415" s="82">
        <v>20</v>
      </c>
      <c r="L415" s="82">
        <v>33</v>
      </c>
      <c r="M415" s="82">
        <v>13</v>
      </c>
      <c r="N415" s="82"/>
      <c r="O415" s="210" t="str">
        <f t="shared" si="10"/>
        <v>ROMEAC</v>
      </c>
      <c r="S415" s="69" t="s">
        <v>568</v>
      </c>
      <c r="T415" s="69" t="s">
        <v>368</v>
      </c>
      <c r="U415" s="69">
        <v>5</v>
      </c>
      <c r="V415" s="69"/>
      <c r="W415" s="69"/>
      <c r="X415" s="69"/>
      <c r="Y415" s="69"/>
      <c r="Z415" s="69">
        <v>2</v>
      </c>
      <c r="AA415" s="69">
        <v>1</v>
      </c>
      <c r="AB415" s="69">
        <v>4</v>
      </c>
      <c r="AC415" s="69"/>
      <c r="AD415" s="69">
        <v>2</v>
      </c>
      <c r="AE415" s="69">
        <v>2</v>
      </c>
      <c r="AF415" s="69">
        <v>4</v>
      </c>
      <c r="AG415" s="210" t="str">
        <f t="shared" si="11"/>
        <v>PARISDB</v>
      </c>
    </row>
    <row r="416" spans="1:33" x14ac:dyDescent="0.25">
      <c r="A416" s="242" t="s">
        <v>569</v>
      </c>
      <c r="B416" s="87" t="s">
        <v>691</v>
      </c>
      <c r="C416" s="87">
        <v>5753</v>
      </c>
      <c r="D416" s="87">
        <v>13831</v>
      </c>
      <c r="E416" s="87">
        <v>22865</v>
      </c>
      <c r="F416" s="87">
        <v>57722</v>
      </c>
      <c r="G416" s="87">
        <v>128515</v>
      </c>
      <c r="H416" s="87">
        <v>81090</v>
      </c>
      <c r="I416" s="87">
        <v>53548</v>
      </c>
      <c r="J416" s="87">
        <v>38021</v>
      </c>
      <c r="K416" s="87">
        <v>15905</v>
      </c>
      <c r="L416" s="87">
        <v>11247</v>
      </c>
      <c r="M416" s="87">
        <v>5134</v>
      </c>
      <c r="N416" s="87">
        <v>5176</v>
      </c>
      <c r="O416" s="243" t="str">
        <f t="shared" si="10"/>
        <v>ROMETOTAL ROME</v>
      </c>
      <c r="S416" s="87" t="s">
        <v>568</v>
      </c>
      <c r="T416" s="87" t="s">
        <v>692</v>
      </c>
      <c r="U416" s="87">
        <v>1049</v>
      </c>
      <c r="V416" s="87">
        <v>2799</v>
      </c>
      <c r="W416" s="87">
        <v>5220</v>
      </c>
      <c r="X416" s="87">
        <v>9288</v>
      </c>
      <c r="Y416" s="87">
        <v>14050</v>
      </c>
      <c r="Z416" s="87">
        <v>9872</v>
      </c>
      <c r="AA416" s="87">
        <v>8062</v>
      </c>
      <c r="AB416" s="87">
        <v>6193</v>
      </c>
      <c r="AC416" s="87">
        <v>3915</v>
      </c>
      <c r="AD416" s="87">
        <v>3016</v>
      </c>
      <c r="AE416" s="87">
        <v>1475</v>
      </c>
      <c r="AF416" s="87">
        <v>907</v>
      </c>
      <c r="AG416" s="243" t="str">
        <f t="shared" si="11"/>
        <v>PARISTOTAL PARIS</v>
      </c>
    </row>
    <row r="417" spans="1:33" x14ac:dyDescent="0.25">
      <c r="A417" s="140" t="s">
        <v>570</v>
      </c>
      <c r="B417" s="69" t="s">
        <v>396</v>
      </c>
      <c r="C417" s="69">
        <v>128</v>
      </c>
      <c r="D417" s="69"/>
      <c r="E417" s="69"/>
      <c r="F417" s="69"/>
      <c r="G417" s="69">
        <v>192</v>
      </c>
      <c r="H417" s="82">
        <v>96</v>
      </c>
      <c r="I417" s="82">
        <v>96</v>
      </c>
      <c r="J417" s="82">
        <v>149</v>
      </c>
      <c r="K417" s="82">
        <v>48</v>
      </c>
      <c r="L417" s="82">
        <v>64</v>
      </c>
      <c r="M417" s="82"/>
      <c r="N417" s="82">
        <v>32</v>
      </c>
      <c r="O417" s="210" t="str">
        <f t="shared" si="10"/>
        <v>BRUSSELSGB</v>
      </c>
      <c r="S417" s="69" t="s">
        <v>570</v>
      </c>
      <c r="T417" s="69" t="s">
        <v>396</v>
      </c>
      <c r="U417" s="69">
        <v>8</v>
      </c>
      <c r="V417" s="69"/>
      <c r="W417" s="69"/>
      <c r="X417" s="69"/>
      <c r="Y417" s="69">
        <v>12</v>
      </c>
      <c r="Z417" s="69">
        <v>6</v>
      </c>
      <c r="AA417" s="69">
        <v>6</v>
      </c>
      <c r="AB417" s="69">
        <v>9</v>
      </c>
      <c r="AC417" s="69">
        <v>3</v>
      </c>
      <c r="AD417" s="69">
        <v>4</v>
      </c>
      <c r="AE417" s="69"/>
      <c r="AF417" s="69">
        <v>2</v>
      </c>
      <c r="AG417" s="210" t="str">
        <f t="shared" si="11"/>
        <v>BRUSSELSGB</v>
      </c>
    </row>
    <row r="418" spans="1:33" x14ac:dyDescent="0.25">
      <c r="A418" s="140" t="s">
        <v>570</v>
      </c>
      <c r="B418" s="69" t="s">
        <v>360</v>
      </c>
      <c r="C418" s="69">
        <v>317</v>
      </c>
      <c r="D418" s="69">
        <v>1287</v>
      </c>
      <c r="E418" s="69">
        <v>1896</v>
      </c>
      <c r="F418" s="69">
        <v>3766</v>
      </c>
      <c r="G418" s="69">
        <v>4313</v>
      </c>
      <c r="H418" s="82">
        <v>2407</v>
      </c>
      <c r="I418" s="82">
        <v>2200</v>
      </c>
      <c r="J418" s="82">
        <v>1052</v>
      </c>
      <c r="K418" s="82">
        <v>400</v>
      </c>
      <c r="L418" s="82">
        <v>307</v>
      </c>
      <c r="M418" s="82">
        <v>95</v>
      </c>
      <c r="N418" s="82">
        <v>47</v>
      </c>
      <c r="O418" s="210" t="str">
        <f t="shared" si="10"/>
        <v>BRUSSELSCD</v>
      </c>
      <c r="S418" s="69" t="s">
        <v>570</v>
      </c>
      <c r="T418" s="69" t="s">
        <v>360</v>
      </c>
      <c r="U418" s="69">
        <v>51</v>
      </c>
      <c r="V418" s="69">
        <v>298</v>
      </c>
      <c r="W418" s="69">
        <v>336</v>
      </c>
      <c r="X418" s="69">
        <v>520</v>
      </c>
      <c r="Y418" s="69">
        <v>547</v>
      </c>
      <c r="Z418" s="69">
        <v>325</v>
      </c>
      <c r="AA418" s="69">
        <v>300</v>
      </c>
      <c r="AB418" s="69">
        <v>143</v>
      </c>
      <c r="AC418" s="69">
        <v>55</v>
      </c>
      <c r="AD418" s="69">
        <v>42</v>
      </c>
      <c r="AE418" s="69">
        <v>15</v>
      </c>
      <c r="AF418" s="69">
        <v>9</v>
      </c>
      <c r="AG418" s="210" t="str">
        <f t="shared" si="11"/>
        <v>BRUSSELSCD</v>
      </c>
    </row>
    <row r="419" spans="1:33" x14ac:dyDescent="0.25">
      <c r="A419" s="140" t="s">
        <v>570</v>
      </c>
      <c r="B419" s="69" t="s">
        <v>345</v>
      </c>
      <c r="C419" s="69">
        <v>2</v>
      </c>
      <c r="D419" s="69">
        <v>35</v>
      </c>
      <c r="E419" s="69">
        <v>99</v>
      </c>
      <c r="F419" s="69">
        <v>1302</v>
      </c>
      <c r="G419" s="69">
        <v>476</v>
      </c>
      <c r="H419" s="82">
        <v>348</v>
      </c>
      <c r="I419" s="82">
        <v>103</v>
      </c>
      <c r="J419" s="82">
        <v>246</v>
      </c>
      <c r="K419" s="82">
        <v>178</v>
      </c>
      <c r="L419" s="82">
        <v>514</v>
      </c>
      <c r="M419" s="82">
        <v>252</v>
      </c>
      <c r="N419" s="82">
        <v>125</v>
      </c>
      <c r="O419" s="210" t="str">
        <f t="shared" si="10"/>
        <v>BRUSSELSAH</v>
      </c>
      <c r="S419" s="69" t="s">
        <v>570</v>
      </c>
      <c r="T419" s="69" t="s">
        <v>345</v>
      </c>
      <c r="U419" s="69">
        <v>1</v>
      </c>
      <c r="V419" s="69">
        <v>3</v>
      </c>
      <c r="W419" s="69">
        <v>11</v>
      </c>
      <c r="X419" s="69">
        <v>70</v>
      </c>
      <c r="Y419" s="69">
        <v>30</v>
      </c>
      <c r="Z419" s="69">
        <v>24</v>
      </c>
      <c r="AA419" s="69">
        <v>8</v>
      </c>
      <c r="AB419" s="69">
        <v>16</v>
      </c>
      <c r="AC419" s="69">
        <v>9</v>
      </c>
      <c r="AD419" s="69">
        <v>25</v>
      </c>
      <c r="AE419" s="69">
        <v>12</v>
      </c>
      <c r="AF419" s="69">
        <v>6</v>
      </c>
      <c r="AG419" s="210" t="str">
        <f t="shared" si="11"/>
        <v>BRUSSELSAH</v>
      </c>
    </row>
    <row r="420" spans="1:33" x14ac:dyDescent="0.25">
      <c r="A420" s="140" t="s">
        <v>570</v>
      </c>
      <c r="B420" s="69" t="s">
        <v>340</v>
      </c>
      <c r="C420" s="69">
        <v>89</v>
      </c>
      <c r="D420" s="69">
        <v>1626</v>
      </c>
      <c r="E420" s="69">
        <v>3478</v>
      </c>
      <c r="F420" s="69">
        <v>5975</v>
      </c>
      <c r="G420" s="69">
        <v>1719</v>
      </c>
      <c r="H420" s="82">
        <v>82</v>
      </c>
      <c r="I420" s="82">
        <v>90</v>
      </c>
      <c r="J420" s="82">
        <v>72</v>
      </c>
      <c r="K420" s="82">
        <v>137</v>
      </c>
      <c r="L420" s="82">
        <v>99</v>
      </c>
      <c r="M420" s="82">
        <v>46</v>
      </c>
      <c r="N420" s="82">
        <v>68</v>
      </c>
      <c r="O420" s="210" t="str">
        <f t="shared" si="10"/>
        <v>BRUSSELSAB</v>
      </c>
      <c r="S420" s="69" t="s">
        <v>570</v>
      </c>
      <c r="T420" s="69" t="s">
        <v>340</v>
      </c>
      <c r="U420" s="69">
        <v>6</v>
      </c>
      <c r="V420" s="69">
        <v>92</v>
      </c>
      <c r="W420" s="69">
        <v>194</v>
      </c>
      <c r="X420" s="69">
        <v>276</v>
      </c>
      <c r="Y420" s="69">
        <v>72</v>
      </c>
      <c r="Z420" s="69">
        <v>7</v>
      </c>
      <c r="AA420" s="69">
        <v>13</v>
      </c>
      <c r="AB420" s="69">
        <v>19</v>
      </c>
      <c r="AC420" s="69">
        <v>20</v>
      </c>
      <c r="AD420" s="69">
        <v>9</v>
      </c>
      <c r="AE420" s="69">
        <v>4</v>
      </c>
      <c r="AF420" s="69">
        <v>5</v>
      </c>
      <c r="AG420" s="210" t="str">
        <f t="shared" si="11"/>
        <v>BRUSSELSAB</v>
      </c>
    </row>
    <row r="421" spans="1:33" x14ac:dyDescent="0.25">
      <c r="A421" s="140" t="s">
        <v>570</v>
      </c>
      <c r="B421" s="69" t="s">
        <v>2</v>
      </c>
      <c r="C421" s="69"/>
      <c r="D421" s="69">
        <v>483</v>
      </c>
      <c r="E421" s="69">
        <v>1104</v>
      </c>
      <c r="F421" s="69">
        <v>2579</v>
      </c>
      <c r="G421" s="69">
        <v>4435</v>
      </c>
      <c r="H421" s="82">
        <v>3140</v>
      </c>
      <c r="I421" s="82">
        <v>1736</v>
      </c>
      <c r="J421" s="82">
        <v>959</v>
      </c>
      <c r="K421" s="82">
        <v>342</v>
      </c>
      <c r="L421" s="82">
        <v>191</v>
      </c>
      <c r="M421" s="82">
        <v>61</v>
      </c>
      <c r="N421" s="82">
        <v>16</v>
      </c>
      <c r="O421" s="210" t="str">
        <f t="shared" si="10"/>
        <v>BRUSSELSHG</v>
      </c>
      <c r="S421" s="69" t="s">
        <v>570</v>
      </c>
      <c r="T421" s="69" t="s">
        <v>2</v>
      </c>
      <c r="U421" s="69"/>
      <c r="V421" s="69">
        <v>44</v>
      </c>
      <c r="W421" s="69">
        <v>100</v>
      </c>
      <c r="X421" s="69">
        <v>231</v>
      </c>
      <c r="Y421" s="69">
        <v>397</v>
      </c>
      <c r="Z421" s="69">
        <v>284</v>
      </c>
      <c r="AA421" s="69">
        <v>157</v>
      </c>
      <c r="AB421" s="69">
        <v>86</v>
      </c>
      <c r="AC421" s="69">
        <v>30</v>
      </c>
      <c r="AD421" s="69">
        <v>17</v>
      </c>
      <c r="AE421" s="69">
        <v>5</v>
      </c>
      <c r="AF421" s="69">
        <v>2</v>
      </c>
      <c r="AG421" s="210" t="str">
        <f t="shared" si="11"/>
        <v>BRUSSELSHG</v>
      </c>
    </row>
    <row r="422" spans="1:33" x14ac:dyDescent="0.25">
      <c r="A422" s="140" t="s">
        <v>570</v>
      </c>
      <c r="B422" s="69" t="s">
        <v>397</v>
      </c>
      <c r="C422" s="69">
        <v>551</v>
      </c>
      <c r="D422" s="69">
        <v>1048</v>
      </c>
      <c r="E422" s="69">
        <v>2129</v>
      </c>
      <c r="F422" s="69">
        <v>6494</v>
      </c>
      <c r="G422" s="69">
        <v>15028</v>
      </c>
      <c r="H422" s="82">
        <v>9420</v>
      </c>
      <c r="I422" s="82">
        <v>6010</v>
      </c>
      <c r="J422" s="82">
        <v>2685</v>
      </c>
      <c r="K422" s="82">
        <v>1205</v>
      </c>
      <c r="L422" s="82">
        <v>974</v>
      </c>
      <c r="M422" s="82">
        <v>535</v>
      </c>
      <c r="N422" s="82">
        <v>344</v>
      </c>
      <c r="O422" s="210" t="str">
        <f t="shared" si="10"/>
        <v>BRUSSELSGC</v>
      </c>
      <c r="S422" s="69" t="s">
        <v>570</v>
      </c>
      <c r="T422" s="69" t="s">
        <v>397</v>
      </c>
      <c r="U422" s="69">
        <v>63</v>
      </c>
      <c r="V422" s="69">
        <v>114</v>
      </c>
      <c r="W422" s="69">
        <v>220</v>
      </c>
      <c r="X422" s="69">
        <v>583</v>
      </c>
      <c r="Y422" s="69">
        <v>1301</v>
      </c>
      <c r="Z422" s="69">
        <v>856</v>
      </c>
      <c r="AA422" s="69">
        <v>589</v>
      </c>
      <c r="AB422" s="69">
        <v>266</v>
      </c>
      <c r="AC422" s="69">
        <v>127</v>
      </c>
      <c r="AD422" s="69">
        <v>116</v>
      </c>
      <c r="AE422" s="69">
        <v>77</v>
      </c>
      <c r="AF422" s="69">
        <v>59</v>
      </c>
      <c r="AG422" s="210" t="str">
        <f t="shared" si="11"/>
        <v>BRUSSELSGC</v>
      </c>
    </row>
    <row r="423" spans="1:33" x14ac:dyDescent="0.25">
      <c r="A423" s="140" t="s">
        <v>570</v>
      </c>
      <c r="B423" s="69" t="s">
        <v>401</v>
      </c>
      <c r="C423" s="69"/>
      <c r="D423" s="69"/>
      <c r="E423" s="69">
        <v>4</v>
      </c>
      <c r="F423" s="69">
        <v>58</v>
      </c>
      <c r="G423" s="69">
        <v>25</v>
      </c>
      <c r="H423" s="82">
        <v>15</v>
      </c>
      <c r="I423" s="82">
        <v>28</v>
      </c>
      <c r="J423" s="82">
        <v>25</v>
      </c>
      <c r="K423" s="82"/>
      <c r="L423" s="82"/>
      <c r="M423" s="82"/>
      <c r="N423" s="82"/>
      <c r="O423" s="210" t="str">
        <f t="shared" si="10"/>
        <v>BRUSSELSGG</v>
      </c>
      <c r="S423" s="69" t="s">
        <v>570</v>
      </c>
      <c r="T423" s="69" t="s">
        <v>401</v>
      </c>
      <c r="U423" s="69"/>
      <c r="V423" s="69"/>
      <c r="W423" s="69">
        <v>1</v>
      </c>
      <c r="X423" s="69">
        <v>9</v>
      </c>
      <c r="Y423" s="69">
        <v>5</v>
      </c>
      <c r="Z423" s="69">
        <v>2</v>
      </c>
      <c r="AA423" s="69">
        <v>8</v>
      </c>
      <c r="AB423" s="69">
        <v>6</v>
      </c>
      <c r="AC423" s="69"/>
      <c r="AD423" s="69"/>
      <c r="AE423" s="69"/>
      <c r="AF423" s="69"/>
      <c r="AG423" s="210" t="str">
        <f t="shared" si="11"/>
        <v>BRUSSELSGG</v>
      </c>
    </row>
    <row r="424" spans="1:33" x14ac:dyDescent="0.25">
      <c r="A424" s="140" t="s">
        <v>570</v>
      </c>
      <c r="B424" s="69" t="s">
        <v>81</v>
      </c>
      <c r="C424" s="69">
        <v>3108</v>
      </c>
      <c r="D424" s="69">
        <v>3889</v>
      </c>
      <c r="E424" s="69">
        <v>7253</v>
      </c>
      <c r="F424" s="69">
        <v>14484</v>
      </c>
      <c r="G424" s="69">
        <v>31456</v>
      </c>
      <c r="H424" s="82">
        <v>24449</v>
      </c>
      <c r="I424" s="82">
        <v>17303</v>
      </c>
      <c r="J424" s="82">
        <v>9366</v>
      </c>
      <c r="K424" s="82">
        <v>4474</v>
      </c>
      <c r="L424" s="82">
        <v>3915</v>
      </c>
      <c r="M424" s="82">
        <v>2083</v>
      </c>
      <c r="N424" s="82">
        <v>1143</v>
      </c>
      <c r="O424" s="210" t="str">
        <f t="shared" si="10"/>
        <v>BRUSSELSAA</v>
      </c>
      <c r="S424" s="69" t="s">
        <v>570</v>
      </c>
      <c r="T424" s="69" t="s">
        <v>81</v>
      </c>
      <c r="U424" s="69">
        <v>227</v>
      </c>
      <c r="V424" s="69">
        <v>286</v>
      </c>
      <c r="W424" s="69">
        <v>525</v>
      </c>
      <c r="X424" s="69">
        <v>1049</v>
      </c>
      <c r="Y424" s="69">
        <v>2270</v>
      </c>
      <c r="Z424" s="69">
        <v>1789</v>
      </c>
      <c r="AA424" s="69">
        <v>1236</v>
      </c>
      <c r="AB424" s="69">
        <v>656</v>
      </c>
      <c r="AC424" s="69">
        <v>316</v>
      </c>
      <c r="AD424" s="69">
        <v>280</v>
      </c>
      <c r="AE424" s="69">
        <v>152</v>
      </c>
      <c r="AF424" s="69">
        <v>83</v>
      </c>
      <c r="AG424" s="210" t="str">
        <f t="shared" si="11"/>
        <v>BRUSSELSAA</v>
      </c>
    </row>
    <row r="425" spans="1:33" x14ac:dyDescent="0.25">
      <c r="A425" s="140" t="s">
        <v>570</v>
      </c>
      <c r="B425" s="69" t="s">
        <v>403</v>
      </c>
      <c r="C425" s="69">
        <v>252</v>
      </c>
      <c r="D425" s="69">
        <v>430</v>
      </c>
      <c r="E425" s="69">
        <v>3641</v>
      </c>
      <c r="F425" s="69">
        <v>1352</v>
      </c>
      <c r="G425" s="69">
        <v>2312</v>
      </c>
      <c r="H425" s="82">
        <v>1040</v>
      </c>
      <c r="I425" s="82">
        <v>275</v>
      </c>
      <c r="J425" s="82">
        <v>81</v>
      </c>
      <c r="K425" s="82">
        <v>409</v>
      </c>
      <c r="L425" s="82">
        <v>121</v>
      </c>
      <c r="M425" s="82">
        <v>40</v>
      </c>
      <c r="N425" s="82"/>
      <c r="O425" s="210" t="str">
        <f t="shared" si="10"/>
        <v>BRUSSELSGI</v>
      </c>
      <c r="S425" s="69" t="s">
        <v>570</v>
      </c>
      <c r="T425" s="69" t="s">
        <v>403</v>
      </c>
      <c r="U425" s="69">
        <v>9</v>
      </c>
      <c r="V425" s="69">
        <v>20</v>
      </c>
      <c r="W425" s="69">
        <v>120</v>
      </c>
      <c r="X425" s="69">
        <v>46</v>
      </c>
      <c r="Y425" s="69">
        <v>80</v>
      </c>
      <c r="Z425" s="69">
        <v>36</v>
      </c>
      <c r="AA425" s="69">
        <v>9</v>
      </c>
      <c r="AB425" s="69">
        <v>3</v>
      </c>
      <c r="AC425" s="69">
        <v>13</v>
      </c>
      <c r="AD425" s="69">
        <v>5</v>
      </c>
      <c r="AE425" s="69">
        <v>1</v>
      </c>
      <c r="AF425" s="69"/>
      <c r="AG425" s="210" t="str">
        <f t="shared" si="11"/>
        <v>BRUSSELSGI</v>
      </c>
    </row>
    <row r="426" spans="1:33" x14ac:dyDescent="0.25">
      <c r="A426" s="140" t="s">
        <v>570</v>
      </c>
      <c r="B426" s="69" t="s">
        <v>395</v>
      </c>
      <c r="C426" s="69">
        <v>146</v>
      </c>
      <c r="D426" s="69">
        <v>198</v>
      </c>
      <c r="E426" s="69">
        <v>440</v>
      </c>
      <c r="F426" s="69">
        <v>260</v>
      </c>
      <c r="G426" s="69">
        <v>371</v>
      </c>
      <c r="H426" s="82">
        <v>100</v>
      </c>
      <c r="I426" s="82">
        <v>334</v>
      </c>
      <c r="J426" s="82">
        <v>76</v>
      </c>
      <c r="K426" s="82">
        <v>180</v>
      </c>
      <c r="L426" s="82">
        <v>185</v>
      </c>
      <c r="M426" s="82">
        <v>445</v>
      </c>
      <c r="N426" s="82">
        <v>215</v>
      </c>
      <c r="O426" s="210" t="str">
        <f t="shared" si="10"/>
        <v>BRUSSELSGA</v>
      </c>
      <c r="S426" s="69" t="s">
        <v>570</v>
      </c>
      <c r="T426" s="69" t="s">
        <v>395</v>
      </c>
      <c r="U426" s="69">
        <v>5</v>
      </c>
      <c r="V426" s="69">
        <v>6</v>
      </c>
      <c r="W426" s="69">
        <v>12</v>
      </c>
      <c r="X426" s="69">
        <v>8</v>
      </c>
      <c r="Y426" s="69">
        <v>10</v>
      </c>
      <c r="Z426" s="69">
        <v>4</v>
      </c>
      <c r="AA426" s="69">
        <v>9</v>
      </c>
      <c r="AB426" s="69">
        <v>3</v>
      </c>
      <c r="AC426" s="69">
        <v>5</v>
      </c>
      <c r="AD426" s="69">
        <v>6</v>
      </c>
      <c r="AE426" s="69">
        <v>12</v>
      </c>
      <c r="AF426" s="69">
        <v>5</v>
      </c>
      <c r="AG426" s="210" t="str">
        <f t="shared" si="11"/>
        <v>BRUSSELSGA</v>
      </c>
    </row>
    <row r="427" spans="1:33" x14ac:dyDescent="0.25">
      <c r="A427" s="140" t="s">
        <v>570</v>
      </c>
      <c r="B427" s="69" t="s">
        <v>164</v>
      </c>
      <c r="C427" s="69">
        <v>62</v>
      </c>
      <c r="D427" s="69">
        <v>48</v>
      </c>
      <c r="E427" s="69">
        <v>9</v>
      </c>
      <c r="F427" s="69">
        <v>7</v>
      </c>
      <c r="G427" s="69"/>
      <c r="H427" s="82"/>
      <c r="I427" s="82"/>
      <c r="J427" s="82"/>
      <c r="K427" s="82"/>
      <c r="L427" s="82"/>
      <c r="M427" s="82"/>
      <c r="N427" s="82"/>
      <c r="O427" s="210" t="str">
        <f t="shared" si="10"/>
        <v>BRUSSELSSB</v>
      </c>
      <c r="S427" s="69" t="s">
        <v>570</v>
      </c>
      <c r="T427" s="69" t="s">
        <v>164</v>
      </c>
      <c r="U427" s="69">
        <v>11</v>
      </c>
      <c r="V427" s="69">
        <v>22</v>
      </c>
      <c r="W427" s="69">
        <v>8</v>
      </c>
      <c r="X427" s="69">
        <v>6</v>
      </c>
      <c r="Y427" s="69"/>
      <c r="Z427" s="69"/>
      <c r="AA427" s="69"/>
      <c r="AB427" s="69"/>
      <c r="AC427" s="69"/>
      <c r="AD427" s="69"/>
      <c r="AE427" s="69"/>
      <c r="AF427" s="69"/>
      <c r="AG427" s="210" t="str">
        <f t="shared" si="11"/>
        <v>BRUSSELSSB</v>
      </c>
    </row>
    <row r="428" spans="1:33" x14ac:dyDescent="0.25">
      <c r="A428" s="140" t="s">
        <v>570</v>
      </c>
      <c r="B428" s="69" t="s">
        <v>412</v>
      </c>
      <c r="C428" s="69"/>
      <c r="D428" s="69"/>
      <c r="E428" s="69"/>
      <c r="F428" s="69">
        <v>15</v>
      </c>
      <c r="G428" s="69"/>
      <c r="H428" s="82"/>
      <c r="I428" s="82"/>
      <c r="J428" s="82"/>
      <c r="K428" s="82"/>
      <c r="L428" s="82"/>
      <c r="M428" s="82"/>
      <c r="N428" s="82"/>
      <c r="O428" s="210" t="str">
        <f t="shared" si="10"/>
        <v>BRUSSELSHI</v>
      </c>
      <c r="S428" s="69" t="s">
        <v>570</v>
      </c>
      <c r="T428" s="69" t="s">
        <v>412</v>
      </c>
      <c r="U428" s="69"/>
      <c r="V428" s="69"/>
      <c r="W428" s="69"/>
      <c r="X428" s="69">
        <v>1</v>
      </c>
      <c r="Y428" s="69"/>
      <c r="Z428" s="69"/>
      <c r="AA428" s="69"/>
      <c r="AB428" s="69"/>
      <c r="AC428" s="69"/>
      <c r="AD428" s="69"/>
      <c r="AE428" s="69"/>
      <c r="AF428" s="69"/>
      <c r="AG428" s="210" t="str">
        <f t="shared" si="11"/>
        <v>BRUSSELSHI</v>
      </c>
    </row>
    <row r="429" spans="1:33" x14ac:dyDescent="0.25">
      <c r="A429" s="140" t="s">
        <v>570</v>
      </c>
      <c r="B429" s="69" t="s">
        <v>341</v>
      </c>
      <c r="C429" s="69">
        <v>55</v>
      </c>
      <c r="D429" s="69">
        <v>103</v>
      </c>
      <c r="E429" s="69">
        <v>128</v>
      </c>
      <c r="F429" s="69">
        <v>333</v>
      </c>
      <c r="G429" s="69">
        <v>399</v>
      </c>
      <c r="H429" s="82">
        <v>247</v>
      </c>
      <c r="I429" s="82">
        <v>194</v>
      </c>
      <c r="J429" s="82">
        <v>156</v>
      </c>
      <c r="K429" s="82">
        <v>224</v>
      </c>
      <c r="L429" s="82">
        <v>27</v>
      </c>
      <c r="M429" s="82">
        <v>30</v>
      </c>
      <c r="N429" s="82">
        <v>25</v>
      </c>
      <c r="O429" s="210" t="str">
        <f t="shared" ref="O429:O441" si="12">A429&amp;B429</f>
        <v>BRUSSELSAC</v>
      </c>
      <c r="S429" s="69" t="s">
        <v>570</v>
      </c>
      <c r="T429" s="69" t="s">
        <v>341</v>
      </c>
      <c r="U429" s="69">
        <v>18</v>
      </c>
      <c r="V429" s="69">
        <v>55</v>
      </c>
      <c r="W429" s="69">
        <v>32</v>
      </c>
      <c r="X429" s="69">
        <v>49</v>
      </c>
      <c r="Y429" s="69">
        <v>56</v>
      </c>
      <c r="Z429" s="69">
        <v>34</v>
      </c>
      <c r="AA429" s="69">
        <v>27</v>
      </c>
      <c r="AB429" s="69">
        <v>24</v>
      </c>
      <c r="AC429" s="69">
        <v>33</v>
      </c>
      <c r="AD429" s="69">
        <v>4</v>
      </c>
      <c r="AE429" s="69">
        <v>4</v>
      </c>
      <c r="AF429" s="69">
        <v>3</v>
      </c>
      <c r="AG429" s="210" t="str">
        <f t="shared" ref="AG429:AG441" si="13">S429&amp;T429</f>
        <v>BRUSSELSAC</v>
      </c>
    </row>
    <row r="430" spans="1:33" x14ac:dyDescent="0.25">
      <c r="A430" s="242" t="s">
        <v>570</v>
      </c>
      <c r="B430" s="87" t="s">
        <v>693</v>
      </c>
      <c r="C430" s="87">
        <v>4710</v>
      </c>
      <c r="D430" s="87">
        <v>9147</v>
      </c>
      <c r="E430" s="87">
        <v>20181</v>
      </c>
      <c r="F430" s="87">
        <v>36625</v>
      </c>
      <c r="G430" s="87">
        <v>60726</v>
      </c>
      <c r="H430" s="87">
        <v>41344</v>
      </c>
      <c r="I430" s="87">
        <v>28369</v>
      </c>
      <c r="J430" s="87">
        <v>14867</v>
      </c>
      <c r="K430" s="87">
        <v>7597</v>
      </c>
      <c r="L430" s="87">
        <v>6397</v>
      </c>
      <c r="M430" s="87">
        <v>3587</v>
      </c>
      <c r="N430" s="87">
        <v>2015</v>
      </c>
      <c r="O430" s="243" t="str">
        <f t="shared" si="12"/>
        <v>BRUSSELSTOTAL BRUSSELS</v>
      </c>
      <c r="S430" s="87" t="s">
        <v>570</v>
      </c>
      <c r="T430" s="87" t="s">
        <v>693</v>
      </c>
      <c r="U430" s="87">
        <v>399</v>
      </c>
      <c r="V430" s="87">
        <v>940</v>
      </c>
      <c r="W430" s="87">
        <v>1559</v>
      </c>
      <c r="X430" s="87">
        <v>2848</v>
      </c>
      <c r="Y430" s="87">
        <v>4780</v>
      </c>
      <c r="Z430" s="87">
        <v>3367</v>
      </c>
      <c r="AA430" s="87">
        <v>2362</v>
      </c>
      <c r="AB430" s="87">
        <v>1231</v>
      </c>
      <c r="AC430" s="87">
        <v>611</v>
      </c>
      <c r="AD430" s="87">
        <v>508</v>
      </c>
      <c r="AE430" s="87">
        <v>282</v>
      </c>
      <c r="AF430" s="87">
        <v>174</v>
      </c>
      <c r="AG430" s="243" t="str">
        <f t="shared" si="13"/>
        <v>BRUSSELSTOTAL BRUSSELS</v>
      </c>
    </row>
    <row r="431" spans="1:33" x14ac:dyDescent="0.25">
      <c r="A431" s="140" t="s">
        <v>571</v>
      </c>
      <c r="B431" s="69" t="s">
        <v>396</v>
      </c>
      <c r="C431" s="69"/>
      <c r="D431" s="69">
        <v>3</v>
      </c>
      <c r="E431" s="69">
        <v>6</v>
      </c>
      <c r="F431" s="69">
        <v>11</v>
      </c>
      <c r="G431" s="69"/>
      <c r="H431" s="82"/>
      <c r="I431" s="82"/>
      <c r="J431" s="82"/>
      <c r="K431" s="82"/>
      <c r="L431" s="82"/>
      <c r="M431" s="82">
        <v>10</v>
      </c>
      <c r="N431" s="82"/>
      <c r="O431" s="210" t="str">
        <f t="shared" si="12"/>
        <v>COPENHAGENGB</v>
      </c>
      <c r="S431" s="69" t="s">
        <v>571</v>
      </c>
      <c r="T431" s="69" t="s">
        <v>396</v>
      </c>
      <c r="U431" s="69"/>
      <c r="V431" s="69">
        <v>2</v>
      </c>
      <c r="W431" s="69">
        <v>4</v>
      </c>
      <c r="X431" s="69">
        <v>8</v>
      </c>
      <c r="Y431" s="69"/>
      <c r="Z431" s="69"/>
      <c r="AA431" s="69"/>
      <c r="AB431" s="69"/>
      <c r="AC431" s="69"/>
      <c r="AD431" s="69"/>
      <c r="AE431" s="69">
        <v>1</v>
      </c>
      <c r="AF431" s="69"/>
      <c r="AG431" s="210" t="str">
        <f t="shared" si="13"/>
        <v>COPENHAGENGB</v>
      </c>
    </row>
    <row r="432" spans="1:33" x14ac:dyDescent="0.25">
      <c r="A432" s="140" t="s">
        <v>571</v>
      </c>
      <c r="B432" s="69" t="s">
        <v>345</v>
      </c>
      <c r="C432" s="69">
        <v>2738</v>
      </c>
      <c r="D432" s="69">
        <v>2366</v>
      </c>
      <c r="E432" s="69">
        <v>2949</v>
      </c>
      <c r="F432" s="69">
        <v>9498</v>
      </c>
      <c r="G432" s="69">
        <v>19429</v>
      </c>
      <c r="H432" s="82">
        <v>10370</v>
      </c>
      <c r="I432" s="82">
        <v>6894</v>
      </c>
      <c r="J432" s="82">
        <v>5309</v>
      </c>
      <c r="K432" s="82">
        <v>2890</v>
      </c>
      <c r="L432" s="82">
        <v>3535</v>
      </c>
      <c r="M432" s="82">
        <v>2538</v>
      </c>
      <c r="N432" s="82">
        <v>2299</v>
      </c>
      <c r="O432" s="210" t="str">
        <f t="shared" si="12"/>
        <v>COPENHAGENAH</v>
      </c>
      <c r="S432" s="69" t="s">
        <v>571</v>
      </c>
      <c r="T432" s="69" t="s">
        <v>345</v>
      </c>
      <c r="U432" s="69">
        <v>248</v>
      </c>
      <c r="V432" s="69">
        <v>234</v>
      </c>
      <c r="W432" s="69">
        <v>273</v>
      </c>
      <c r="X432" s="69">
        <v>782</v>
      </c>
      <c r="Y432" s="69">
        <v>1466</v>
      </c>
      <c r="Z432" s="69">
        <v>782</v>
      </c>
      <c r="AA432" s="69">
        <v>539</v>
      </c>
      <c r="AB432" s="69">
        <v>439</v>
      </c>
      <c r="AC432" s="69">
        <v>247</v>
      </c>
      <c r="AD432" s="69">
        <v>301</v>
      </c>
      <c r="AE432" s="69">
        <v>223</v>
      </c>
      <c r="AF432" s="69">
        <v>193</v>
      </c>
      <c r="AG432" s="210" t="str">
        <f t="shared" si="13"/>
        <v>COPENHAGENAH</v>
      </c>
    </row>
    <row r="433" spans="1:33" x14ac:dyDescent="0.25">
      <c r="A433" s="140" t="s">
        <v>571</v>
      </c>
      <c r="B433" s="69" t="s">
        <v>405</v>
      </c>
      <c r="C433" s="69"/>
      <c r="D433" s="69"/>
      <c r="E433" s="69">
        <v>13</v>
      </c>
      <c r="F433" s="69">
        <v>45</v>
      </c>
      <c r="G433" s="69">
        <v>54</v>
      </c>
      <c r="H433" s="82">
        <v>30</v>
      </c>
      <c r="I433" s="82">
        <v>48</v>
      </c>
      <c r="J433" s="82">
        <v>41</v>
      </c>
      <c r="K433" s="82"/>
      <c r="L433" s="82"/>
      <c r="M433" s="82"/>
      <c r="N433" s="82"/>
      <c r="O433" s="210" t="str">
        <f t="shared" si="12"/>
        <v>COPENHAGENHA</v>
      </c>
      <c r="S433" s="69" t="s">
        <v>571</v>
      </c>
      <c r="T433" s="69" t="s">
        <v>405</v>
      </c>
      <c r="U433" s="69"/>
      <c r="V433" s="69"/>
      <c r="W433" s="69">
        <v>1</v>
      </c>
      <c r="X433" s="69">
        <v>4</v>
      </c>
      <c r="Y433" s="69">
        <v>6</v>
      </c>
      <c r="Z433" s="69">
        <v>3</v>
      </c>
      <c r="AA433" s="69">
        <v>3</v>
      </c>
      <c r="AB433" s="69">
        <v>4</v>
      </c>
      <c r="AC433" s="69"/>
      <c r="AD433" s="69"/>
      <c r="AE433" s="69"/>
      <c r="AF433" s="69"/>
      <c r="AG433" s="210" t="str">
        <f t="shared" si="13"/>
        <v>COPENHAGENHA</v>
      </c>
    </row>
    <row r="434" spans="1:33" x14ac:dyDescent="0.25">
      <c r="A434" s="140" t="s">
        <v>571</v>
      </c>
      <c r="B434" s="69" t="s">
        <v>338</v>
      </c>
      <c r="C434" s="69">
        <v>2</v>
      </c>
      <c r="D434" s="69">
        <v>15</v>
      </c>
      <c r="E434" s="69">
        <v>45</v>
      </c>
      <c r="F434" s="69">
        <v>100</v>
      </c>
      <c r="G434" s="69">
        <v>327</v>
      </c>
      <c r="H434" s="82">
        <v>85</v>
      </c>
      <c r="I434" s="82">
        <v>171</v>
      </c>
      <c r="J434" s="82">
        <v>41</v>
      </c>
      <c r="K434" s="82">
        <v>15</v>
      </c>
      <c r="L434" s="82"/>
      <c r="M434" s="82"/>
      <c r="N434" s="82">
        <v>15</v>
      </c>
      <c r="O434" s="210" t="str">
        <f t="shared" si="12"/>
        <v>COPENHAGENBB</v>
      </c>
      <c r="S434" s="69" t="s">
        <v>571</v>
      </c>
      <c r="T434" s="69" t="s">
        <v>338</v>
      </c>
      <c r="U434" s="69">
        <v>2</v>
      </c>
      <c r="V434" s="69">
        <v>1</v>
      </c>
      <c r="W434" s="69">
        <v>3</v>
      </c>
      <c r="X434" s="69">
        <v>8</v>
      </c>
      <c r="Y434" s="69">
        <v>25</v>
      </c>
      <c r="Z434" s="69">
        <v>7</v>
      </c>
      <c r="AA434" s="69">
        <v>13</v>
      </c>
      <c r="AB434" s="69">
        <v>3</v>
      </c>
      <c r="AC434" s="69">
        <v>1</v>
      </c>
      <c r="AD434" s="69"/>
      <c r="AE434" s="69"/>
      <c r="AF434" s="69">
        <v>1</v>
      </c>
      <c r="AG434" s="210" t="str">
        <f t="shared" si="13"/>
        <v>COPENHAGENBB</v>
      </c>
    </row>
    <row r="435" spans="1:33" x14ac:dyDescent="0.25">
      <c r="A435" s="140" t="s">
        <v>571</v>
      </c>
      <c r="B435" s="69" t="s">
        <v>81</v>
      </c>
      <c r="C435" s="69"/>
      <c r="D435" s="69"/>
      <c r="E435" s="69"/>
      <c r="F435" s="69"/>
      <c r="G435" s="69"/>
      <c r="H435" s="82"/>
      <c r="I435" s="82"/>
      <c r="J435" s="82"/>
      <c r="K435" s="82"/>
      <c r="L435" s="82">
        <v>11</v>
      </c>
      <c r="M435" s="82"/>
      <c r="N435" s="82"/>
      <c r="O435" s="210" t="str">
        <f t="shared" si="12"/>
        <v>COPENHAGENAA</v>
      </c>
      <c r="S435" s="69" t="s">
        <v>571</v>
      </c>
      <c r="T435" s="69" t="s">
        <v>81</v>
      </c>
      <c r="U435" s="69"/>
      <c r="V435" s="69"/>
      <c r="W435" s="69"/>
      <c r="X435" s="69"/>
      <c r="Y435" s="69"/>
      <c r="Z435" s="69"/>
      <c r="AA435" s="69"/>
      <c r="AB435" s="69"/>
      <c r="AC435" s="69"/>
      <c r="AD435" s="69">
        <v>1</v>
      </c>
      <c r="AE435" s="69"/>
      <c r="AF435" s="69"/>
      <c r="AG435" s="210" t="str">
        <f t="shared" si="13"/>
        <v>COPENHAGENAA</v>
      </c>
    </row>
    <row r="436" spans="1:33" x14ac:dyDescent="0.25">
      <c r="A436" s="140" t="s">
        <v>571</v>
      </c>
      <c r="B436" s="69" t="s">
        <v>342</v>
      </c>
      <c r="C436" s="69">
        <v>278</v>
      </c>
      <c r="D436" s="69">
        <v>600</v>
      </c>
      <c r="E436" s="69">
        <v>1697</v>
      </c>
      <c r="F436" s="69">
        <v>4165</v>
      </c>
      <c r="G436" s="69">
        <v>4734</v>
      </c>
      <c r="H436" s="82">
        <v>3211</v>
      </c>
      <c r="I436" s="82">
        <v>2040</v>
      </c>
      <c r="J436" s="82">
        <v>710</v>
      </c>
      <c r="K436" s="82">
        <v>764</v>
      </c>
      <c r="L436" s="82">
        <v>431</v>
      </c>
      <c r="M436" s="82">
        <v>191</v>
      </c>
      <c r="N436" s="82">
        <v>156</v>
      </c>
      <c r="O436" s="210" t="str">
        <f t="shared" si="12"/>
        <v>COPENHAGENAE</v>
      </c>
      <c r="S436" s="69" t="s">
        <v>571</v>
      </c>
      <c r="T436" s="69" t="s">
        <v>342</v>
      </c>
      <c r="U436" s="69">
        <v>17</v>
      </c>
      <c r="V436" s="69">
        <v>37</v>
      </c>
      <c r="W436" s="69">
        <v>189</v>
      </c>
      <c r="X436" s="69">
        <v>385</v>
      </c>
      <c r="Y436" s="69">
        <v>503</v>
      </c>
      <c r="Z436" s="69">
        <v>277</v>
      </c>
      <c r="AA436" s="69">
        <v>152</v>
      </c>
      <c r="AB436" s="69">
        <v>87</v>
      </c>
      <c r="AC436" s="69">
        <v>83</v>
      </c>
      <c r="AD436" s="69">
        <v>37</v>
      </c>
      <c r="AE436" s="69">
        <v>14</v>
      </c>
      <c r="AF436" s="69">
        <v>9</v>
      </c>
      <c r="AG436" s="210" t="str">
        <f t="shared" si="13"/>
        <v>COPENHAGENAE</v>
      </c>
    </row>
    <row r="437" spans="1:33" x14ac:dyDescent="0.25">
      <c r="A437" s="242" t="s">
        <v>571</v>
      </c>
      <c r="B437" s="87" t="s">
        <v>694</v>
      </c>
      <c r="C437" s="87">
        <v>3018</v>
      </c>
      <c r="D437" s="87">
        <v>2984</v>
      </c>
      <c r="E437" s="87">
        <v>4710</v>
      </c>
      <c r="F437" s="87">
        <v>13819</v>
      </c>
      <c r="G437" s="87">
        <v>24544</v>
      </c>
      <c r="H437" s="87">
        <v>13696</v>
      </c>
      <c r="I437" s="87">
        <v>9153</v>
      </c>
      <c r="J437" s="87">
        <v>6101</v>
      </c>
      <c r="K437" s="87">
        <v>3669</v>
      </c>
      <c r="L437" s="87">
        <v>3977</v>
      </c>
      <c r="M437" s="87">
        <v>2739</v>
      </c>
      <c r="N437" s="87">
        <v>2470</v>
      </c>
      <c r="O437" s="243" t="str">
        <f t="shared" si="12"/>
        <v>COPENHAGENTOTAL COPENHAGEN</v>
      </c>
      <c r="S437" s="87" t="s">
        <v>571</v>
      </c>
      <c r="T437" s="87" t="s">
        <v>694</v>
      </c>
      <c r="U437" s="87">
        <v>267</v>
      </c>
      <c r="V437" s="87">
        <v>274</v>
      </c>
      <c r="W437" s="87">
        <v>470</v>
      </c>
      <c r="X437" s="87">
        <v>1187</v>
      </c>
      <c r="Y437" s="87">
        <v>2000</v>
      </c>
      <c r="Z437" s="87">
        <v>1069</v>
      </c>
      <c r="AA437" s="87">
        <v>707</v>
      </c>
      <c r="AB437" s="87">
        <v>533</v>
      </c>
      <c r="AC437" s="87">
        <v>331</v>
      </c>
      <c r="AD437" s="87">
        <v>339</v>
      </c>
      <c r="AE437" s="87">
        <v>238</v>
      </c>
      <c r="AF437" s="87">
        <v>203</v>
      </c>
      <c r="AG437" s="243" t="str">
        <f t="shared" si="13"/>
        <v>COPENHAGENTOTAL COPENHAGEN</v>
      </c>
    </row>
    <row r="438" spans="1:33" x14ac:dyDescent="0.25">
      <c r="A438" s="69" t="s">
        <v>572</v>
      </c>
      <c r="B438" s="69" t="s">
        <v>396</v>
      </c>
      <c r="C438" s="69">
        <v>264</v>
      </c>
      <c r="D438" s="69">
        <v>1755</v>
      </c>
      <c r="E438" s="69">
        <v>2893</v>
      </c>
      <c r="F438" s="69">
        <v>9008</v>
      </c>
      <c r="G438" s="69">
        <v>11486</v>
      </c>
      <c r="H438" s="82">
        <v>8902</v>
      </c>
      <c r="I438" s="82">
        <v>7721</v>
      </c>
      <c r="J438" s="82">
        <v>4333</v>
      </c>
      <c r="K438" s="82">
        <v>2142</v>
      </c>
      <c r="L438" s="82">
        <v>1599</v>
      </c>
      <c r="M438" s="82">
        <v>643</v>
      </c>
      <c r="N438" s="82">
        <v>450</v>
      </c>
      <c r="O438" s="210" t="str">
        <f t="shared" si="12"/>
        <v>OSLOGB</v>
      </c>
      <c r="S438" s="69" t="s">
        <v>572</v>
      </c>
      <c r="T438" s="69" t="s">
        <v>396</v>
      </c>
      <c r="U438" s="69">
        <v>13</v>
      </c>
      <c r="V438" s="69">
        <v>82</v>
      </c>
      <c r="W438" s="69">
        <v>135</v>
      </c>
      <c r="X438" s="69">
        <v>466</v>
      </c>
      <c r="Y438" s="69">
        <v>562</v>
      </c>
      <c r="Z438" s="69">
        <v>425</v>
      </c>
      <c r="AA438" s="69">
        <v>372</v>
      </c>
      <c r="AB438" s="69">
        <v>204</v>
      </c>
      <c r="AC438" s="69">
        <v>101</v>
      </c>
      <c r="AD438" s="69">
        <v>76</v>
      </c>
      <c r="AE438" s="69">
        <v>30</v>
      </c>
      <c r="AF438" s="69">
        <v>22</v>
      </c>
      <c r="AG438" s="210" t="str">
        <f t="shared" si="13"/>
        <v>OSLOGB</v>
      </c>
    </row>
    <row r="439" spans="1:33" x14ac:dyDescent="0.25">
      <c r="A439" s="69" t="s">
        <v>572</v>
      </c>
      <c r="B439" s="69" t="s">
        <v>347</v>
      </c>
      <c r="C439" s="69"/>
      <c r="D439" s="69">
        <v>19</v>
      </c>
      <c r="E439" s="69">
        <v>31</v>
      </c>
      <c r="F439" s="69">
        <v>10</v>
      </c>
      <c r="G439" s="69"/>
      <c r="H439" s="82"/>
      <c r="I439" s="82"/>
      <c r="J439" s="82"/>
      <c r="K439" s="82"/>
      <c r="L439" s="82"/>
      <c r="M439" s="82"/>
      <c r="N439" s="82"/>
      <c r="O439" s="210" t="str">
        <f t="shared" si="12"/>
        <v>OSLOAJ</v>
      </c>
      <c r="S439" s="69" t="s">
        <v>572</v>
      </c>
      <c r="T439" s="69" t="s">
        <v>347</v>
      </c>
      <c r="U439" s="69"/>
      <c r="V439" s="69">
        <v>3</v>
      </c>
      <c r="W439" s="69">
        <v>5</v>
      </c>
      <c r="X439" s="69">
        <v>2</v>
      </c>
      <c r="Y439" s="69"/>
      <c r="Z439" s="69"/>
      <c r="AA439" s="69"/>
      <c r="AB439" s="69"/>
      <c r="AC439" s="69"/>
      <c r="AD439" s="69"/>
      <c r="AE439" s="69"/>
      <c r="AF439" s="69"/>
      <c r="AG439" s="210" t="str">
        <f t="shared" si="13"/>
        <v>OSLOAJ</v>
      </c>
    </row>
    <row r="440" spans="1:33" x14ac:dyDescent="0.25">
      <c r="A440" s="69" t="s">
        <v>572</v>
      </c>
      <c r="B440" s="69" t="s">
        <v>345</v>
      </c>
      <c r="C440" s="69"/>
      <c r="D440" s="69"/>
      <c r="E440" s="69"/>
      <c r="F440" s="69"/>
      <c r="G440" s="69">
        <v>13</v>
      </c>
      <c r="H440" s="82"/>
      <c r="I440" s="82"/>
      <c r="J440" s="82"/>
      <c r="K440" s="82"/>
      <c r="L440" s="82"/>
      <c r="M440" s="82">
        <v>13</v>
      </c>
      <c r="N440" s="82"/>
      <c r="O440" s="210" t="str">
        <f t="shared" si="12"/>
        <v>OSLOAH</v>
      </c>
      <c r="S440" s="69" t="s">
        <v>572</v>
      </c>
      <c r="T440" s="69" t="s">
        <v>345</v>
      </c>
      <c r="U440" s="69"/>
      <c r="V440" s="69"/>
      <c r="W440" s="69"/>
      <c r="X440" s="69"/>
      <c r="Y440" s="69">
        <v>1</v>
      </c>
      <c r="Z440" s="69"/>
      <c r="AA440" s="69"/>
      <c r="AB440" s="69"/>
      <c r="AC440" s="69"/>
      <c r="AD440" s="69"/>
      <c r="AE440" s="69">
        <v>1</v>
      </c>
      <c r="AF440" s="69"/>
      <c r="AG440" s="210" t="str">
        <f t="shared" si="13"/>
        <v>OSLOAH</v>
      </c>
    </row>
    <row r="441" spans="1:33" x14ac:dyDescent="0.25">
      <c r="A441" s="87" t="s">
        <v>572</v>
      </c>
      <c r="B441" s="87" t="s">
        <v>695</v>
      </c>
      <c r="C441" s="87">
        <v>264</v>
      </c>
      <c r="D441" s="87">
        <v>1774</v>
      </c>
      <c r="E441" s="87">
        <v>2924</v>
      </c>
      <c r="F441" s="87">
        <v>9018</v>
      </c>
      <c r="G441" s="87">
        <v>11499</v>
      </c>
      <c r="H441" s="87">
        <v>8902</v>
      </c>
      <c r="I441" s="87">
        <v>7721</v>
      </c>
      <c r="J441" s="87">
        <v>4333</v>
      </c>
      <c r="K441" s="87">
        <v>2142</v>
      </c>
      <c r="L441" s="87">
        <v>1599</v>
      </c>
      <c r="M441" s="87">
        <v>656</v>
      </c>
      <c r="N441" s="87">
        <v>450</v>
      </c>
      <c r="O441" s="243" t="str">
        <f t="shared" si="12"/>
        <v>OSLOTOTAL OSLO</v>
      </c>
      <c r="S441" s="87" t="s">
        <v>572</v>
      </c>
      <c r="T441" s="87" t="s">
        <v>695</v>
      </c>
      <c r="U441" s="87">
        <v>13</v>
      </c>
      <c r="V441" s="87">
        <v>85</v>
      </c>
      <c r="W441" s="87">
        <v>140</v>
      </c>
      <c r="X441" s="87">
        <v>468</v>
      </c>
      <c r="Y441" s="87">
        <v>563</v>
      </c>
      <c r="Z441" s="87">
        <v>425</v>
      </c>
      <c r="AA441" s="87">
        <v>372</v>
      </c>
      <c r="AB441" s="87">
        <v>204</v>
      </c>
      <c r="AC441" s="87">
        <v>101</v>
      </c>
      <c r="AD441" s="87">
        <v>76</v>
      </c>
      <c r="AE441" s="87">
        <v>31</v>
      </c>
      <c r="AF441" s="87">
        <v>22</v>
      </c>
      <c r="AG441" s="243" t="str">
        <f t="shared" si="13"/>
        <v>OSLOTOTAL OSLO</v>
      </c>
    </row>
    <row r="442" spans="1:33" x14ac:dyDescent="0.25">
      <c r="A442" s="96" t="s">
        <v>620</v>
      </c>
      <c r="B442" s="96"/>
      <c r="C442" s="96">
        <v>261266</v>
      </c>
      <c r="D442" s="96">
        <v>949014</v>
      </c>
      <c r="E442" s="96">
        <v>2396435</v>
      </c>
      <c r="F442" s="96">
        <v>6031417</v>
      </c>
      <c r="G442" s="96">
        <v>9964291</v>
      </c>
      <c r="H442" s="96">
        <v>6408493</v>
      </c>
      <c r="I442" s="96">
        <v>5044399</v>
      </c>
      <c r="J442" s="96">
        <v>3694877</v>
      </c>
      <c r="K442" s="96">
        <v>1628542</v>
      </c>
      <c r="L442" s="96">
        <v>961790</v>
      </c>
      <c r="M442" s="96">
        <v>384661</v>
      </c>
      <c r="N442" s="96">
        <v>235104</v>
      </c>
      <c r="S442" s="96" t="s">
        <v>620</v>
      </c>
      <c r="T442" s="96"/>
      <c r="U442" s="96">
        <v>22312</v>
      </c>
      <c r="V442" s="96">
        <v>71949</v>
      </c>
      <c r="W442" s="96">
        <v>182808</v>
      </c>
      <c r="X442" s="96">
        <v>443653</v>
      </c>
      <c r="Y442" s="96">
        <v>797015</v>
      </c>
      <c r="Z442" s="96">
        <v>517321</v>
      </c>
      <c r="AA442" s="96">
        <v>343578</v>
      </c>
      <c r="AB442" s="96">
        <v>230520</v>
      </c>
      <c r="AC442" s="96">
        <v>103356</v>
      </c>
      <c r="AD442" s="96">
        <v>66925</v>
      </c>
      <c r="AE442" s="96">
        <v>30872</v>
      </c>
      <c r="AF442" s="96">
        <v>19470</v>
      </c>
    </row>
  </sheetData>
  <mergeCells count="4">
    <mergeCell ref="C199:N199"/>
    <mergeCell ref="U199:AF199"/>
    <mergeCell ref="C298:N298"/>
    <mergeCell ref="U298:AF298"/>
  </mergeCells>
  <conditionalFormatting pivot="1" sqref="B4:B54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5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5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4:V54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3:B70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63:D7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55">
    <cfRule type="iconSet" priority="51">
      <iconSet iconSet="3Arrows">
        <cfvo type="percent" val="0"/>
        <cfvo type="num" val="99"/>
        <cfvo type="num" val="101"/>
      </iconSet>
    </cfRule>
  </conditionalFormatting>
  <conditionalFormatting pivot="1" sqref="X4:X55">
    <cfRule type="iconSet" priority="50">
      <iconSet iconSet="3Arrows">
        <cfvo type="percent" val="0"/>
        <cfvo type="num" val="99"/>
        <cfvo type="num" val="101"/>
      </iconSet>
    </cfRule>
  </conditionalFormatting>
  <conditionalFormatting pivot="1" sqref="F63:F71">
    <cfRule type="iconSet" priority="49">
      <iconSet iconSet="3Arrows">
        <cfvo type="percent" val="0"/>
        <cfvo type="num" val="99"/>
        <cfvo type="num" val="101"/>
      </iconSet>
    </cfRule>
  </conditionalFormatting>
  <conditionalFormatting pivot="1" sqref="T63:T7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63:V70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63:X70">
    <cfRule type="iconSet" priority="46">
      <iconSet iconSet="3Arrows">
        <cfvo type="percent" val="0"/>
        <cfvo type="num" val="99"/>
        <cfvo type="num" val="101"/>
      </iconSet>
    </cfRule>
  </conditionalFormatting>
  <conditionalFormatting pivot="1" sqref="E193:E19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93:C19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85:C19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85:E19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71:C18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71:E18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61:C1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61:E1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43:C15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43:E15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4:C14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24:E14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2:C122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02:E12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78:C100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78:E10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78:Q101 H79:H195">
    <cfRule type="iconSet" priority="29">
      <iconSet iconSet="3Arrows">
        <cfvo type="percent" val="0"/>
        <cfvo type="num" val="99"/>
        <cfvo type="num" val="101"/>
      </iconSet>
    </cfRule>
  </conditionalFormatting>
  <conditionalFormatting pivot="1" sqref="G78:Q196">
    <cfRule type="iconSet" priority="28">
      <iconSet iconSet="3Arrows">
        <cfvo type="percent" val="0"/>
        <cfvo type="num" val="99"/>
        <cfvo type="num" val="101"/>
      </iconSet>
    </cfRule>
  </conditionalFormatting>
  <conditionalFormatting pivot="1" sqref="Y78:Y196">
    <cfRule type="iconSet" priority="27">
      <iconSet iconSet="3Arrows">
        <cfvo type="percent" val="0"/>
        <cfvo type="num" val="99"/>
        <cfvo type="num" val="101"/>
      </iconSet>
    </cfRule>
  </conditionalFormatting>
  <conditionalFormatting pivot="1" sqref="U78:U9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78:W9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00:U12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00:W1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24:U14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24:W14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43:U15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43:W15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53:U1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53:W1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71:U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71:W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85:U19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85:W19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93:U19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93:W19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78:Z195">
    <cfRule type="iconSet" priority="10">
      <iconSet iconSet="3Arrows">
        <cfvo type="percent" val="0"/>
        <cfvo type="num" val="99"/>
        <cfvo type="num" val="101"/>
      </iconSet>
    </cfRule>
  </conditionalFormatting>
  <conditionalFormatting sqref="Z78:Z195">
    <cfRule type="iconSet" priority="9">
      <iconSet iconSet="3Arrows">
        <cfvo type="percent" val="0"/>
        <cfvo type="num" val="99"/>
        <cfvo type="num" val="101"/>
      </iconSet>
    </cfRule>
  </conditionalFormatting>
  <conditionalFormatting sqref="O201:P295">
    <cfRule type="iconSet" priority="8">
      <iconSet iconSet="3Arrows">
        <cfvo type="percent" val="0"/>
        <cfvo type="num" val="99"/>
        <cfvo type="num" val="101"/>
      </iconSet>
    </cfRule>
  </conditionalFormatting>
  <conditionalFormatting sqref="O201:P295">
    <cfRule type="iconSet" priority="7">
      <iconSet iconSet="3Arrows">
        <cfvo type="percent" val="0"/>
        <cfvo type="num" val="99"/>
        <cfvo type="num" val="101"/>
      </iconSet>
    </cfRule>
  </conditionalFormatting>
  <conditionalFormatting sqref="O300:O441">
    <cfRule type="iconSet" priority="6">
      <iconSet iconSet="3Arrows">
        <cfvo type="percent" val="0"/>
        <cfvo type="num" val="99"/>
        <cfvo type="num" val="101"/>
      </iconSet>
    </cfRule>
  </conditionalFormatting>
  <conditionalFormatting sqref="O300:O441">
    <cfRule type="iconSet" priority="5">
      <iconSet iconSet="3Arrows">
        <cfvo type="percent" val="0"/>
        <cfvo type="num" val="99"/>
        <cfvo type="num" val="101"/>
      </iconSet>
    </cfRule>
  </conditionalFormatting>
  <conditionalFormatting sqref="AG300:AG441">
    <cfRule type="iconSet" priority="4">
      <iconSet iconSet="3Arrows">
        <cfvo type="percent" val="0"/>
        <cfvo type="num" val="99"/>
        <cfvo type="num" val="101"/>
      </iconSet>
    </cfRule>
  </conditionalFormatting>
  <conditionalFormatting sqref="AG300:AG441">
    <cfRule type="iconSet" priority="3">
      <iconSet iconSet="3Arrows">
        <cfvo type="percent" val="0"/>
        <cfvo type="num" val="99"/>
        <cfvo type="num" val="101"/>
      </iconSet>
    </cfRule>
  </conditionalFormatting>
  <conditionalFormatting sqref="AG201:AG295">
    <cfRule type="iconSet" priority="2">
      <iconSet iconSet="3Arrows">
        <cfvo type="percent" val="0"/>
        <cfvo type="num" val="99"/>
        <cfvo type="num" val="101"/>
      </iconSet>
    </cfRule>
  </conditionalFormatting>
  <conditionalFormatting sqref="AG201:AG295">
    <cfRule type="iconSet" priority="1">
      <iconSet iconSet="3Arrows">
        <cfvo type="percent" val="0"/>
        <cfvo type="num" val="99"/>
        <cfvo type="num" val="101"/>
      </iconSet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9368-5732-46D0-A7D5-924106528C51}">
  <sheetPr codeName="Blad5">
    <tabColor theme="8"/>
  </sheetPr>
  <dimension ref="A1:AF944"/>
  <sheetViews>
    <sheetView showGridLines="0" zoomScale="60" zoomScaleNormal="60" workbookViewId="0">
      <selection activeCell="H57" sqref="H57"/>
    </sheetView>
  </sheetViews>
  <sheetFormatPr defaultColWidth="0" defaultRowHeight="15" x14ac:dyDescent="0.25"/>
  <cols>
    <col min="1" max="1" width="23.7109375" style="3" customWidth="1"/>
    <col min="2" max="2" width="33" style="3" customWidth="1"/>
    <col min="3" max="6" width="19.85546875" style="3" customWidth="1"/>
    <col min="7" max="7" width="21.5703125" style="3" customWidth="1"/>
    <col min="8" max="8" width="52.28515625" style="26" customWidth="1"/>
    <col min="9" max="9" width="15.7109375" style="43" customWidth="1"/>
    <col min="10" max="14" width="15.28515625" style="3" customWidth="1"/>
    <col min="15" max="15" width="51.140625" style="3" customWidth="1"/>
    <col min="16" max="17" width="21.5703125" style="3" customWidth="1"/>
    <col min="18" max="18" width="23.7109375" style="3" customWidth="1"/>
    <col min="19" max="19" width="31.42578125" style="3" customWidth="1"/>
    <col min="20" max="23" width="17.5703125" style="3" customWidth="1"/>
    <col min="24" max="24" width="18.28515625" style="3" customWidth="1"/>
    <col min="25" max="25" width="51" style="3" customWidth="1"/>
    <col min="26" max="31" width="18.28515625" style="3" customWidth="1"/>
    <col min="32" max="32" width="52.42578125" style="3" customWidth="1"/>
    <col min="33" max="259" width="8.7109375" style="3" customWidth="1"/>
    <col min="260" max="260" width="42.5703125" style="3" customWidth="1"/>
    <col min="261" max="265" width="21.5703125" style="3" customWidth="1"/>
    <col min="266" max="267" width="15.7109375" style="3" customWidth="1"/>
    <col min="268" max="268" width="42.5703125" style="3" customWidth="1"/>
    <col min="269" max="273" width="21.5703125" style="3" customWidth="1"/>
    <col min="274" max="274" width="22.140625" style="3" bestFit="1" customWidth="1"/>
    <col min="275" max="515" width="0" style="3" hidden="1"/>
    <col min="516" max="516" width="42.5703125" style="3" customWidth="1"/>
    <col min="517" max="521" width="21.5703125" style="3" customWidth="1"/>
    <col min="522" max="523" width="15.7109375" style="3" customWidth="1"/>
    <col min="524" max="524" width="42.5703125" style="3" customWidth="1"/>
    <col min="525" max="529" width="21.5703125" style="3" customWidth="1"/>
    <col min="530" max="530" width="22.140625" style="3" bestFit="1" customWidth="1"/>
    <col min="531" max="771" width="0" style="3" hidden="1"/>
    <col min="772" max="772" width="42.5703125" style="3" customWidth="1"/>
    <col min="773" max="777" width="21.5703125" style="3" customWidth="1"/>
    <col min="778" max="779" width="15.7109375" style="3" customWidth="1"/>
    <col min="780" max="780" width="42.5703125" style="3" customWidth="1"/>
    <col min="781" max="785" width="21.5703125" style="3" customWidth="1"/>
    <col min="786" max="786" width="22.140625" style="3" bestFit="1" customWidth="1"/>
    <col min="787" max="1027" width="0" style="3" hidden="1"/>
    <col min="1028" max="1028" width="42.5703125" style="3" customWidth="1"/>
    <col min="1029" max="1033" width="21.5703125" style="3" customWidth="1"/>
    <col min="1034" max="1035" width="15.7109375" style="3" customWidth="1"/>
    <col min="1036" max="1036" width="42.5703125" style="3" customWidth="1"/>
    <col min="1037" max="1041" width="21.5703125" style="3" customWidth="1"/>
    <col min="1042" max="1042" width="22.140625" style="3" bestFit="1" customWidth="1"/>
    <col min="1043" max="1283" width="0" style="3" hidden="1"/>
    <col min="1284" max="1284" width="42.5703125" style="3" customWidth="1"/>
    <col min="1285" max="1289" width="21.5703125" style="3" customWidth="1"/>
    <col min="1290" max="1291" width="15.7109375" style="3" customWidth="1"/>
    <col min="1292" max="1292" width="42.5703125" style="3" customWidth="1"/>
    <col min="1293" max="1297" width="21.5703125" style="3" customWidth="1"/>
    <col min="1298" max="1298" width="22.140625" style="3" bestFit="1" customWidth="1"/>
    <col min="1299" max="1539" width="0" style="3" hidden="1"/>
    <col min="1540" max="1540" width="42.5703125" style="3" customWidth="1"/>
    <col min="1541" max="1545" width="21.5703125" style="3" customWidth="1"/>
    <col min="1546" max="1547" width="15.7109375" style="3" customWidth="1"/>
    <col min="1548" max="1548" width="42.5703125" style="3" customWidth="1"/>
    <col min="1549" max="1553" width="21.5703125" style="3" customWidth="1"/>
    <col min="1554" max="1554" width="22.140625" style="3" bestFit="1" customWidth="1"/>
    <col min="1555" max="1795" width="0" style="3" hidden="1"/>
    <col min="1796" max="1796" width="42.5703125" style="3" customWidth="1"/>
    <col min="1797" max="1801" width="21.5703125" style="3" customWidth="1"/>
    <col min="1802" max="1803" width="15.7109375" style="3" customWidth="1"/>
    <col min="1804" max="1804" width="42.5703125" style="3" customWidth="1"/>
    <col min="1805" max="1809" width="21.5703125" style="3" customWidth="1"/>
    <col min="1810" max="1810" width="22.140625" style="3" bestFit="1" customWidth="1"/>
    <col min="1811" max="2051" width="0" style="3" hidden="1"/>
    <col min="2052" max="2052" width="42.5703125" style="3" customWidth="1"/>
    <col min="2053" max="2057" width="21.5703125" style="3" customWidth="1"/>
    <col min="2058" max="2059" width="15.7109375" style="3" customWidth="1"/>
    <col min="2060" max="2060" width="42.5703125" style="3" customWidth="1"/>
    <col min="2061" max="2065" width="21.5703125" style="3" customWidth="1"/>
    <col min="2066" max="2066" width="22.140625" style="3" bestFit="1" customWidth="1"/>
    <col min="2067" max="2307" width="0" style="3" hidden="1"/>
    <col min="2308" max="2308" width="42.5703125" style="3" customWidth="1"/>
    <col min="2309" max="2313" width="21.5703125" style="3" customWidth="1"/>
    <col min="2314" max="2315" width="15.7109375" style="3" customWidth="1"/>
    <col min="2316" max="2316" width="42.5703125" style="3" customWidth="1"/>
    <col min="2317" max="2321" width="21.5703125" style="3" customWidth="1"/>
    <col min="2322" max="2322" width="22.140625" style="3" bestFit="1" customWidth="1"/>
    <col min="2323" max="2563" width="0" style="3" hidden="1"/>
    <col min="2564" max="2564" width="42.5703125" style="3" customWidth="1"/>
    <col min="2565" max="2569" width="21.5703125" style="3" customWidth="1"/>
    <col min="2570" max="2571" width="15.7109375" style="3" customWidth="1"/>
    <col min="2572" max="2572" width="42.5703125" style="3" customWidth="1"/>
    <col min="2573" max="2577" width="21.5703125" style="3" customWidth="1"/>
    <col min="2578" max="2578" width="22.140625" style="3" bestFit="1" customWidth="1"/>
    <col min="2579" max="2819" width="0" style="3" hidden="1"/>
    <col min="2820" max="2820" width="42.5703125" style="3" customWidth="1"/>
    <col min="2821" max="2825" width="21.5703125" style="3" customWidth="1"/>
    <col min="2826" max="2827" width="15.7109375" style="3" customWidth="1"/>
    <col min="2828" max="2828" width="42.5703125" style="3" customWidth="1"/>
    <col min="2829" max="2833" width="21.5703125" style="3" customWidth="1"/>
    <col min="2834" max="2834" width="22.140625" style="3" bestFit="1" customWidth="1"/>
    <col min="2835" max="3075" width="0" style="3" hidden="1"/>
    <col min="3076" max="3076" width="42.5703125" style="3" customWidth="1"/>
    <col min="3077" max="3081" width="21.5703125" style="3" customWidth="1"/>
    <col min="3082" max="3083" width="15.7109375" style="3" customWidth="1"/>
    <col min="3084" max="3084" width="42.5703125" style="3" customWidth="1"/>
    <col min="3085" max="3089" width="21.5703125" style="3" customWidth="1"/>
    <col min="3090" max="3090" width="22.140625" style="3" bestFit="1" customWidth="1"/>
    <col min="3091" max="3331" width="0" style="3" hidden="1"/>
    <col min="3332" max="3332" width="42.5703125" style="3" customWidth="1"/>
    <col min="3333" max="3337" width="21.5703125" style="3" customWidth="1"/>
    <col min="3338" max="3339" width="15.7109375" style="3" customWidth="1"/>
    <col min="3340" max="3340" width="42.5703125" style="3" customWidth="1"/>
    <col min="3341" max="3345" width="21.5703125" style="3" customWidth="1"/>
    <col min="3346" max="3346" width="22.140625" style="3" bestFit="1" customWidth="1"/>
    <col min="3347" max="3587" width="0" style="3" hidden="1"/>
    <col min="3588" max="3588" width="42.5703125" style="3" customWidth="1"/>
    <col min="3589" max="3593" width="21.5703125" style="3" customWidth="1"/>
    <col min="3594" max="3595" width="15.7109375" style="3" customWidth="1"/>
    <col min="3596" max="3596" width="42.5703125" style="3" customWidth="1"/>
    <col min="3597" max="3601" width="21.5703125" style="3" customWidth="1"/>
    <col min="3602" max="3602" width="22.140625" style="3" bestFit="1" customWidth="1"/>
    <col min="3603" max="3843" width="0" style="3" hidden="1"/>
    <col min="3844" max="3844" width="42.5703125" style="3" customWidth="1"/>
    <col min="3845" max="3849" width="21.5703125" style="3" customWidth="1"/>
    <col min="3850" max="3851" width="15.7109375" style="3" customWidth="1"/>
    <col min="3852" max="3852" width="42.5703125" style="3" customWidth="1"/>
    <col min="3853" max="3857" width="21.5703125" style="3" customWidth="1"/>
    <col min="3858" max="3858" width="22.140625" style="3" bestFit="1" customWidth="1"/>
    <col min="3859" max="4099" width="0" style="3" hidden="1"/>
    <col min="4100" max="4100" width="42.5703125" style="3" customWidth="1"/>
    <col min="4101" max="4105" width="21.5703125" style="3" customWidth="1"/>
    <col min="4106" max="4107" width="15.7109375" style="3" customWidth="1"/>
    <col min="4108" max="4108" width="42.5703125" style="3" customWidth="1"/>
    <col min="4109" max="4113" width="21.5703125" style="3" customWidth="1"/>
    <col min="4114" max="4114" width="22.140625" style="3" bestFit="1" customWidth="1"/>
    <col min="4115" max="4355" width="0" style="3" hidden="1"/>
    <col min="4356" max="4356" width="42.5703125" style="3" customWidth="1"/>
    <col min="4357" max="4361" width="21.5703125" style="3" customWidth="1"/>
    <col min="4362" max="4363" width="15.7109375" style="3" customWidth="1"/>
    <col min="4364" max="4364" width="42.5703125" style="3" customWidth="1"/>
    <col min="4365" max="4369" width="21.5703125" style="3" customWidth="1"/>
    <col min="4370" max="4370" width="22.140625" style="3" bestFit="1" customWidth="1"/>
    <col min="4371" max="4611" width="0" style="3" hidden="1"/>
    <col min="4612" max="4612" width="42.5703125" style="3" customWidth="1"/>
    <col min="4613" max="4617" width="21.5703125" style="3" customWidth="1"/>
    <col min="4618" max="4619" width="15.7109375" style="3" customWidth="1"/>
    <col min="4620" max="4620" width="42.5703125" style="3" customWidth="1"/>
    <col min="4621" max="4625" width="21.5703125" style="3" customWidth="1"/>
    <col min="4626" max="4626" width="22.140625" style="3" bestFit="1" customWidth="1"/>
    <col min="4627" max="4867" width="0" style="3" hidden="1"/>
    <col min="4868" max="4868" width="42.5703125" style="3" customWidth="1"/>
    <col min="4869" max="4873" width="21.5703125" style="3" customWidth="1"/>
    <col min="4874" max="4875" width="15.7109375" style="3" customWidth="1"/>
    <col min="4876" max="4876" width="42.5703125" style="3" customWidth="1"/>
    <col min="4877" max="4881" width="21.5703125" style="3" customWidth="1"/>
    <col min="4882" max="4882" width="22.140625" style="3" bestFit="1" customWidth="1"/>
    <col min="4883" max="5123" width="0" style="3" hidden="1"/>
    <col min="5124" max="5124" width="42.5703125" style="3" customWidth="1"/>
    <col min="5125" max="5129" width="21.5703125" style="3" customWidth="1"/>
    <col min="5130" max="5131" width="15.7109375" style="3" customWidth="1"/>
    <col min="5132" max="5132" width="42.5703125" style="3" customWidth="1"/>
    <col min="5133" max="5137" width="21.5703125" style="3" customWidth="1"/>
    <col min="5138" max="5138" width="22.140625" style="3" bestFit="1" customWidth="1"/>
    <col min="5139" max="5379" width="0" style="3" hidden="1"/>
    <col min="5380" max="5380" width="42.5703125" style="3" customWidth="1"/>
    <col min="5381" max="5385" width="21.5703125" style="3" customWidth="1"/>
    <col min="5386" max="5387" width="15.7109375" style="3" customWidth="1"/>
    <col min="5388" max="5388" width="42.5703125" style="3" customWidth="1"/>
    <col min="5389" max="5393" width="21.5703125" style="3" customWidth="1"/>
    <col min="5394" max="5394" width="22.140625" style="3" bestFit="1" customWidth="1"/>
    <col min="5395" max="5635" width="0" style="3" hidden="1"/>
    <col min="5636" max="5636" width="42.5703125" style="3" customWidth="1"/>
    <col min="5637" max="5641" width="21.5703125" style="3" customWidth="1"/>
    <col min="5642" max="5643" width="15.7109375" style="3" customWidth="1"/>
    <col min="5644" max="5644" width="42.5703125" style="3" customWidth="1"/>
    <col min="5645" max="5649" width="21.5703125" style="3" customWidth="1"/>
    <col min="5650" max="5650" width="22.140625" style="3" bestFit="1" customWidth="1"/>
    <col min="5651" max="5891" width="0" style="3" hidden="1"/>
    <col min="5892" max="5892" width="42.5703125" style="3" customWidth="1"/>
    <col min="5893" max="5897" width="21.5703125" style="3" customWidth="1"/>
    <col min="5898" max="5899" width="15.7109375" style="3" customWidth="1"/>
    <col min="5900" max="5900" width="42.5703125" style="3" customWidth="1"/>
    <col min="5901" max="5905" width="21.5703125" style="3" customWidth="1"/>
    <col min="5906" max="5906" width="22.140625" style="3" bestFit="1" customWidth="1"/>
    <col min="5907" max="6147" width="0" style="3" hidden="1"/>
    <col min="6148" max="6148" width="42.5703125" style="3" customWidth="1"/>
    <col min="6149" max="6153" width="21.5703125" style="3" customWidth="1"/>
    <col min="6154" max="6155" width="15.7109375" style="3" customWidth="1"/>
    <col min="6156" max="6156" width="42.5703125" style="3" customWidth="1"/>
    <col min="6157" max="6161" width="21.5703125" style="3" customWidth="1"/>
    <col min="6162" max="6162" width="22.140625" style="3" bestFit="1" customWidth="1"/>
    <col min="6163" max="6403" width="0" style="3" hidden="1"/>
    <col min="6404" max="6404" width="42.5703125" style="3" customWidth="1"/>
    <col min="6405" max="6409" width="21.5703125" style="3" customWidth="1"/>
    <col min="6410" max="6411" width="15.7109375" style="3" customWidth="1"/>
    <col min="6412" max="6412" width="42.5703125" style="3" customWidth="1"/>
    <col min="6413" max="6417" width="21.5703125" style="3" customWidth="1"/>
    <col min="6418" max="6418" width="22.140625" style="3" bestFit="1" customWidth="1"/>
    <col min="6419" max="6659" width="0" style="3" hidden="1"/>
    <col min="6660" max="6660" width="42.5703125" style="3" customWidth="1"/>
    <col min="6661" max="6665" width="21.5703125" style="3" customWidth="1"/>
    <col min="6666" max="6667" width="15.7109375" style="3" customWidth="1"/>
    <col min="6668" max="6668" width="42.5703125" style="3" customWidth="1"/>
    <col min="6669" max="6673" width="21.5703125" style="3" customWidth="1"/>
    <col min="6674" max="6674" width="22.140625" style="3" bestFit="1" customWidth="1"/>
    <col min="6675" max="6915" width="0" style="3" hidden="1"/>
    <col min="6916" max="6916" width="42.5703125" style="3" customWidth="1"/>
    <col min="6917" max="6921" width="21.5703125" style="3" customWidth="1"/>
    <col min="6922" max="6923" width="15.7109375" style="3" customWidth="1"/>
    <col min="6924" max="6924" width="42.5703125" style="3" customWidth="1"/>
    <col min="6925" max="6929" width="21.5703125" style="3" customWidth="1"/>
    <col min="6930" max="6930" width="22.140625" style="3" bestFit="1" customWidth="1"/>
    <col min="6931" max="7171" width="0" style="3" hidden="1"/>
    <col min="7172" max="7172" width="42.5703125" style="3" customWidth="1"/>
    <col min="7173" max="7177" width="21.5703125" style="3" customWidth="1"/>
    <col min="7178" max="7179" width="15.7109375" style="3" customWidth="1"/>
    <col min="7180" max="7180" width="42.5703125" style="3" customWidth="1"/>
    <col min="7181" max="7185" width="21.5703125" style="3" customWidth="1"/>
    <col min="7186" max="7186" width="22.140625" style="3" bestFit="1" customWidth="1"/>
    <col min="7187" max="7427" width="0" style="3" hidden="1"/>
    <col min="7428" max="7428" width="42.5703125" style="3" customWidth="1"/>
    <col min="7429" max="7433" width="21.5703125" style="3" customWidth="1"/>
    <col min="7434" max="7435" width="15.7109375" style="3" customWidth="1"/>
    <col min="7436" max="7436" width="42.5703125" style="3" customWidth="1"/>
    <col min="7437" max="7441" width="21.5703125" style="3" customWidth="1"/>
    <col min="7442" max="7442" width="22.140625" style="3" bestFit="1" customWidth="1"/>
    <col min="7443" max="7683" width="0" style="3" hidden="1"/>
    <col min="7684" max="7684" width="42.5703125" style="3" customWidth="1"/>
    <col min="7685" max="7689" width="21.5703125" style="3" customWidth="1"/>
    <col min="7690" max="7691" width="15.7109375" style="3" customWidth="1"/>
    <col min="7692" max="7692" width="42.5703125" style="3" customWidth="1"/>
    <col min="7693" max="7697" width="21.5703125" style="3" customWidth="1"/>
    <col min="7698" max="7698" width="22.140625" style="3" bestFit="1" customWidth="1"/>
    <col min="7699" max="7939" width="0" style="3" hidden="1"/>
    <col min="7940" max="7940" width="42.5703125" style="3" customWidth="1"/>
    <col min="7941" max="7945" width="21.5703125" style="3" customWidth="1"/>
    <col min="7946" max="7947" width="15.7109375" style="3" customWidth="1"/>
    <col min="7948" max="7948" width="42.5703125" style="3" customWidth="1"/>
    <col min="7949" max="7953" width="21.5703125" style="3" customWidth="1"/>
    <col min="7954" max="7954" width="22.140625" style="3" bestFit="1" customWidth="1"/>
    <col min="7955" max="8195" width="0" style="3" hidden="1"/>
    <col min="8196" max="8196" width="42.5703125" style="3" customWidth="1"/>
    <col min="8197" max="8201" width="21.5703125" style="3" customWidth="1"/>
    <col min="8202" max="8203" width="15.7109375" style="3" customWidth="1"/>
    <col min="8204" max="8204" width="42.5703125" style="3" customWidth="1"/>
    <col min="8205" max="8209" width="21.5703125" style="3" customWidth="1"/>
    <col min="8210" max="8210" width="22.140625" style="3" bestFit="1" customWidth="1"/>
    <col min="8211" max="8451" width="0" style="3" hidden="1"/>
    <col min="8452" max="8452" width="42.5703125" style="3" customWidth="1"/>
    <col min="8453" max="8457" width="21.5703125" style="3" customWidth="1"/>
    <col min="8458" max="8459" width="15.7109375" style="3" customWidth="1"/>
    <col min="8460" max="8460" width="42.5703125" style="3" customWidth="1"/>
    <col min="8461" max="8465" width="21.5703125" style="3" customWidth="1"/>
    <col min="8466" max="8466" width="22.140625" style="3" bestFit="1" customWidth="1"/>
    <col min="8467" max="8707" width="0" style="3" hidden="1"/>
    <col min="8708" max="8708" width="42.5703125" style="3" customWidth="1"/>
    <col min="8709" max="8713" width="21.5703125" style="3" customWidth="1"/>
    <col min="8714" max="8715" width="15.7109375" style="3" customWidth="1"/>
    <col min="8716" max="8716" width="42.5703125" style="3" customWidth="1"/>
    <col min="8717" max="8721" width="21.5703125" style="3" customWidth="1"/>
    <col min="8722" max="8722" width="22.140625" style="3" bestFit="1" customWidth="1"/>
    <col min="8723" max="8963" width="0" style="3" hidden="1"/>
    <col min="8964" max="8964" width="42.5703125" style="3" customWidth="1"/>
    <col min="8965" max="8969" width="21.5703125" style="3" customWidth="1"/>
    <col min="8970" max="8971" width="15.7109375" style="3" customWidth="1"/>
    <col min="8972" max="8972" width="42.5703125" style="3" customWidth="1"/>
    <col min="8973" max="8977" width="21.5703125" style="3" customWidth="1"/>
    <col min="8978" max="8978" width="22.140625" style="3" bestFit="1" customWidth="1"/>
    <col min="8979" max="9219" width="0" style="3" hidden="1"/>
    <col min="9220" max="9220" width="42.5703125" style="3" customWidth="1"/>
    <col min="9221" max="9225" width="21.5703125" style="3" customWidth="1"/>
    <col min="9226" max="9227" width="15.7109375" style="3" customWidth="1"/>
    <col min="9228" max="9228" width="42.5703125" style="3" customWidth="1"/>
    <col min="9229" max="9233" width="21.5703125" style="3" customWidth="1"/>
    <col min="9234" max="9234" width="22.140625" style="3" bestFit="1" customWidth="1"/>
    <col min="9235" max="9475" width="0" style="3" hidden="1"/>
    <col min="9476" max="9476" width="42.5703125" style="3" customWidth="1"/>
    <col min="9477" max="9481" width="21.5703125" style="3" customWidth="1"/>
    <col min="9482" max="9483" width="15.7109375" style="3" customWidth="1"/>
    <col min="9484" max="9484" width="42.5703125" style="3" customWidth="1"/>
    <col min="9485" max="9489" width="21.5703125" style="3" customWidth="1"/>
    <col min="9490" max="9490" width="22.140625" style="3" bestFit="1" customWidth="1"/>
    <col min="9491" max="9731" width="0" style="3" hidden="1"/>
    <col min="9732" max="9732" width="42.5703125" style="3" customWidth="1"/>
    <col min="9733" max="9737" width="21.5703125" style="3" customWidth="1"/>
    <col min="9738" max="9739" width="15.7109375" style="3" customWidth="1"/>
    <col min="9740" max="9740" width="42.5703125" style="3" customWidth="1"/>
    <col min="9741" max="9745" width="21.5703125" style="3" customWidth="1"/>
    <col min="9746" max="9746" width="22.140625" style="3" bestFit="1" customWidth="1"/>
    <col min="9747" max="9987" width="0" style="3" hidden="1"/>
    <col min="9988" max="9988" width="42.5703125" style="3" customWidth="1"/>
    <col min="9989" max="9993" width="21.5703125" style="3" customWidth="1"/>
    <col min="9994" max="9995" width="15.7109375" style="3" customWidth="1"/>
    <col min="9996" max="9996" width="42.5703125" style="3" customWidth="1"/>
    <col min="9997" max="10001" width="21.5703125" style="3" customWidth="1"/>
    <col min="10002" max="10002" width="22.140625" style="3" bestFit="1" customWidth="1"/>
    <col min="10003" max="10243" width="0" style="3" hidden="1"/>
    <col min="10244" max="10244" width="42.5703125" style="3" customWidth="1"/>
    <col min="10245" max="10249" width="21.5703125" style="3" customWidth="1"/>
    <col min="10250" max="10251" width="15.7109375" style="3" customWidth="1"/>
    <col min="10252" max="10252" width="42.5703125" style="3" customWidth="1"/>
    <col min="10253" max="10257" width="21.5703125" style="3" customWidth="1"/>
    <col min="10258" max="10258" width="22.140625" style="3" bestFit="1" customWidth="1"/>
    <col min="10259" max="10499" width="0" style="3" hidden="1"/>
    <col min="10500" max="10500" width="42.5703125" style="3" customWidth="1"/>
    <col min="10501" max="10505" width="21.5703125" style="3" customWidth="1"/>
    <col min="10506" max="10507" width="15.7109375" style="3" customWidth="1"/>
    <col min="10508" max="10508" width="42.5703125" style="3" customWidth="1"/>
    <col min="10509" max="10513" width="21.5703125" style="3" customWidth="1"/>
    <col min="10514" max="10514" width="22.140625" style="3" bestFit="1" customWidth="1"/>
    <col min="10515" max="10755" width="0" style="3" hidden="1"/>
    <col min="10756" max="10756" width="42.5703125" style="3" customWidth="1"/>
    <col min="10757" max="10761" width="21.5703125" style="3" customWidth="1"/>
    <col min="10762" max="10763" width="15.7109375" style="3" customWidth="1"/>
    <col min="10764" max="10764" width="42.5703125" style="3" customWidth="1"/>
    <col min="10765" max="10769" width="21.5703125" style="3" customWidth="1"/>
    <col min="10770" max="10770" width="22.140625" style="3" bestFit="1" customWidth="1"/>
    <col min="10771" max="11011" width="0" style="3" hidden="1"/>
    <col min="11012" max="11012" width="42.5703125" style="3" customWidth="1"/>
    <col min="11013" max="11017" width="21.5703125" style="3" customWidth="1"/>
    <col min="11018" max="11019" width="15.7109375" style="3" customWidth="1"/>
    <col min="11020" max="11020" width="42.5703125" style="3" customWidth="1"/>
    <col min="11021" max="11025" width="21.5703125" style="3" customWidth="1"/>
    <col min="11026" max="11026" width="22.140625" style="3" bestFit="1" customWidth="1"/>
    <col min="11027" max="11267" width="0" style="3" hidden="1"/>
    <col min="11268" max="11268" width="42.5703125" style="3" customWidth="1"/>
    <col min="11269" max="11273" width="21.5703125" style="3" customWidth="1"/>
    <col min="11274" max="11275" width="15.7109375" style="3" customWidth="1"/>
    <col min="11276" max="11276" width="42.5703125" style="3" customWidth="1"/>
    <col min="11277" max="11281" width="21.5703125" style="3" customWidth="1"/>
    <col min="11282" max="11282" width="22.140625" style="3" bestFit="1" customWidth="1"/>
    <col min="11283" max="11523" width="0" style="3" hidden="1"/>
    <col min="11524" max="11524" width="42.5703125" style="3" customWidth="1"/>
    <col min="11525" max="11529" width="21.5703125" style="3" customWidth="1"/>
    <col min="11530" max="11531" width="15.7109375" style="3" customWidth="1"/>
    <col min="11532" max="11532" width="42.5703125" style="3" customWidth="1"/>
    <col min="11533" max="11537" width="21.5703125" style="3" customWidth="1"/>
    <col min="11538" max="11538" width="22.140625" style="3" bestFit="1" customWidth="1"/>
    <col min="11539" max="11779" width="0" style="3" hidden="1"/>
    <col min="11780" max="11780" width="42.5703125" style="3" customWidth="1"/>
    <col min="11781" max="11785" width="21.5703125" style="3" customWidth="1"/>
    <col min="11786" max="11787" width="15.7109375" style="3" customWidth="1"/>
    <col min="11788" max="11788" width="42.5703125" style="3" customWidth="1"/>
    <col min="11789" max="11793" width="21.5703125" style="3" customWidth="1"/>
    <col min="11794" max="11794" width="22.140625" style="3" bestFit="1" customWidth="1"/>
    <col min="11795" max="12035" width="0" style="3" hidden="1"/>
    <col min="12036" max="12036" width="42.5703125" style="3" customWidth="1"/>
    <col min="12037" max="12041" width="21.5703125" style="3" customWidth="1"/>
    <col min="12042" max="12043" width="15.7109375" style="3" customWidth="1"/>
    <col min="12044" max="12044" width="42.5703125" style="3" customWidth="1"/>
    <col min="12045" max="12049" width="21.5703125" style="3" customWidth="1"/>
    <col min="12050" max="12050" width="22.140625" style="3" bestFit="1" customWidth="1"/>
    <col min="12051" max="12291" width="0" style="3" hidden="1"/>
    <col min="12292" max="12292" width="42.5703125" style="3" customWidth="1"/>
    <col min="12293" max="12297" width="21.5703125" style="3" customWidth="1"/>
    <col min="12298" max="12299" width="15.7109375" style="3" customWidth="1"/>
    <col min="12300" max="12300" width="42.5703125" style="3" customWidth="1"/>
    <col min="12301" max="12305" width="21.5703125" style="3" customWidth="1"/>
    <col min="12306" max="12306" width="22.140625" style="3" bestFit="1" customWidth="1"/>
    <col min="12307" max="12547" width="0" style="3" hidden="1"/>
    <col min="12548" max="12548" width="42.5703125" style="3" customWidth="1"/>
    <col min="12549" max="12553" width="21.5703125" style="3" customWidth="1"/>
    <col min="12554" max="12555" width="15.7109375" style="3" customWidth="1"/>
    <col min="12556" max="12556" width="42.5703125" style="3" customWidth="1"/>
    <col min="12557" max="12561" width="21.5703125" style="3" customWidth="1"/>
    <col min="12562" max="12562" width="22.140625" style="3" bestFit="1" customWidth="1"/>
    <col min="12563" max="12803" width="0" style="3" hidden="1"/>
    <col min="12804" max="12804" width="42.5703125" style="3" customWidth="1"/>
    <col min="12805" max="12809" width="21.5703125" style="3" customWidth="1"/>
    <col min="12810" max="12811" width="15.7109375" style="3" customWidth="1"/>
    <col min="12812" max="12812" width="42.5703125" style="3" customWidth="1"/>
    <col min="12813" max="12817" width="21.5703125" style="3" customWidth="1"/>
    <col min="12818" max="12818" width="22.140625" style="3" bestFit="1" customWidth="1"/>
    <col min="12819" max="13059" width="0" style="3" hidden="1"/>
    <col min="13060" max="13060" width="42.5703125" style="3" customWidth="1"/>
    <col min="13061" max="13065" width="21.5703125" style="3" customWidth="1"/>
    <col min="13066" max="13067" width="15.7109375" style="3" customWidth="1"/>
    <col min="13068" max="13068" width="42.5703125" style="3" customWidth="1"/>
    <col min="13069" max="13073" width="21.5703125" style="3" customWidth="1"/>
    <col min="13074" max="13074" width="22.140625" style="3" bestFit="1" customWidth="1"/>
    <col min="13075" max="13315" width="0" style="3" hidden="1"/>
    <col min="13316" max="13316" width="42.5703125" style="3" customWidth="1"/>
    <col min="13317" max="13321" width="21.5703125" style="3" customWidth="1"/>
    <col min="13322" max="13323" width="15.7109375" style="3" customWidth="1"/>
    <col min="13324" max="13324" width="42.5703125" style="3" customWidth="1"/>
    <col min="13325" max="13329" width="21.5703125" style="3" customWidth="1"/>
    <col min="13330" max="13330" width="22.140625" style="3" bestFit="1" customWidth="1"/>
    <col min="13331" max="13571" width="0" style="3" hidden="1"/>
    <col min="13572" max="13572" width="42.5703125" style="3" customWidth="1"/>
    <col min="13573" max="13577" width="21.5703125" style="3" customWidth="1"/>
    <col min="13578" max="13579" width="15.7109375" style="3" customWidth="1"/>
    <col min="13580" max="13580" width="42.5703125" style="3" customWidth="1"/>
    <col min="13581" max="13585" width="21.5703125" style="3" customWidth="1"/>
    <col min="13586" max="13586" width="22.140625" style="3" bestFit="1" customWidth="1"/>
    <col min="13587" max="13827" width="0" style="3" hidden="1"/>
    <col min="13828" max="13828" width="42.5703125" style="3" customWidth="1"/>
    <col min="13829" max="13833" width="21.5703125" style="3" customWidth="1"/>
    <col min="13834" max="13835" width="15.7109375" style="3" customWidth="1"/>
    <col min="13836" max="13836" width="42.5703125" style="3" customWidth="1"/>
    <col min="13837" max="13841" width="21.5703125" style="3" customWidth="1"/>
    <col min="13842" max="13842" width="22.140625" style="3" bestFit="1" customWidth="1"/>
    <col min="13843" max="14083" width="0" style="3" hidden="1"/>
    <col min="14084" max="14084" width="42.5703125" style="3" customWidth="1"/>
    <col min="14085" max="14089" width="21.5703125" style="3" customWidth="1"/>
    <col min="14090" max="14091" width="15.7109375" style="3" customWidth="1"/>
    <col min="14092" max="14092" width="42.5703125" style="3" customWidth="1"/>
    <col min="14093" max="14097" width="21.5703125" style="3" customWidth="1"/>
    <col min="14098" max="14098" width="22.140625" style="3" bestFit="1" customWidth="1"/>
    <col min="14099" max="14339" width="0" style="3" hidden="1"/>
    <col min="14340" max="14340" width="42.5703125" style="3" customWidth="1"/>
    <col min="14341" max="14345" width="21.5703125" style="3" customWidth="1"/>
    <col min="14346" max="14347" width="15.7109375" style="3" customWidth="1"/>
    <col min="14348" max="14348" width="42.5703125" style="3" customWidth="1"/>
    <col min="14349" max="14353" width="21.5703125" style="3" customWidth="1"/>
    <col min="14354" max="14354" width="22.140625" style="3" bestFit="1" customWidth="1"/>
    <col min="14355" max="14595" width="0" style="3" hidden="1"/>
    <col min="14596" max="14596" width="42.5703125" style="3" customWidth="1"/>
    <col min="14597" max="14601" width="21.5703125" style="3" customWidth="1"/>
    <col min="14602" max="14603" width="15.7109375" style="3" customWidth="1"/>
    <col min="14604" max="14604" width="42.5703125" style="3" customWidth="1"/>
    <col min="14605" max="14609" width="21.5703125" style="3" customWidth="1"/>
    <col min="14610" max="14610" width="22.140625" style="3" bestFit="1" customWidth="1"/>
    <col min="14611" max="14851" width="0" style="3" hidden="1"/>
    <col min="14852" max="14852" width="42.5703125" style="3" customWidth="1"/>
    <col min="14853" max="14857" width="21.5703125" style="3" customWidth="1"/>
    <col min="14858" max="14859" width="15.7109375" style="3" customWidth="1"/>
    <col min="14860" max="14860" width="42.5703125" style="3" customWidth="1"/>
    <col min="14861" max="14865" width="21.5703125" style="3" customWidth="1"/>
    <col min="14866" max="14866" width="22.140625" style="3" bestFit="1" customWidth="1"/>
    <col min="14867" max="15107" width="0" style="3" hidden="1"/>
    <col min="15108" max="15108" width="42.5703125" style="3" customWidth="1"/>
    <col min="15109" max="15113" width="21.5703125" style="3" customWidth="1"/>
    <col min="15114" max="15115" width="15.7109375" style="3" customWidth="1"/>
    <col min="15116" max="15116" width="42.5703125" style="3" customWidth="1"/>
    <col min="15117" max="15121" width="21.5703125" style="3" customWidth="1"/>
    <col min="15122" max="15122" width="22.140625" style="3" bestFit="1" customWidth="1"/>
    <col min="15123" max="15363" width="0" style="3" hidden="1"/>
    <col min="15364" max="15364" width="42.5703125" style="3" customWidth="1"/>
    <col min="15365" max="15369" width="21.5703125" style="3" customWidth="1"/>
    <col min="15370" max="15371" width="15.7109375" style="3" customWidth="1"/>
    <col min="15372" max="15372" width="42.5703125" style="3" customWidth="1"/>
    <col min="15373" max="15377" width="21.5703125" style="3" customWidth="1"/>
    <col min="15378" max="15378" width="22.140625" style="3" bestFit="1" customWidth="1"/>
    <col min="15379" max="15619" width="0" style="3" hidden="1"/>
    <col min="15620" max="15620" width="42.5703125" style="3" customWidth="1"/>
    <col min="15621" max="15625" width="21.5703125" style="3" customWidth="1"/>
    <col min="15626" max="15627" width="15.7109375" style="3" customWidth="1"/>
    <col min="15628" max="15628" width="42.5703125" style="3" customWidth="1"/>
    <col min="15629" max="15633" width="21.5703125" style="3" customWidth="1"/>
    <col min="15634" max="15634" width="22.140625" style="3" bestFit="1" customWidth="1"/>
    <col min="15635" max="15875" width="0" style="3" hidden="1"/>
    <col min="15876" max="15876" width="42.5703125" style="3" customWidth="1"/>
    <col min="15877" max="15881" width="21.5703125" style="3" customWidth="1"/>
    <col min="15882" max="15883" width="15.7109375" style="3" customWidth="1"/>
    <col min="15884" max="15884" width="42.5703125" style="3" customWidth="1"/>
    <col min="15885" max="15889" width="21.5703125" style="3" customWidth="1"/>
    <col min="15890" max="15890" width="22.140625" style="3" bestFit="1" customWidth="1"/>
    <col min="15891" max="16131" width="0" style="3" hidden="1"/>
    <col min="16132" max="16132" width="42.5703125" style="3" customWidth="1"/>
    <col min="16133" max="16137" width="21.5703125" style="3" customWidth="1"/>
    <col min="16138" max="16139" width="15.7109375" style="3" customWidth="1"/>
    <col min="16140" max="16140" width="42.5703125" style="3" customWidth="1"/>
    <col min="16141" max="16145" width="21.5703125" style="3" customWidth="1"/>
    <col min="16146" max="16146" width="22.140625" style="3" bestFit="1" customWidth="1"/>
    <col min="16147" max="16384" width="0" style="3" hidden="1"/>
  </cols>
  <sheetData>
    <row r="1" spans="1:23" x14ac:dyDescent="0.25">
      <c r="H1" s="30"/>
    </row>
    <row r="2" spans="1:23" s="15" customFormat="1" x14ac:dyDescent="0.25">
      <c r="A2" s="114"/>
      <c r="B2" s="5" t="s">
        <v>642</v>
      </c>
      <c r="C2" s="6"/>
      <c r="D2" s="6"/>
      <c r="E2" s="6"/>
      <c r="F2" s="7"/>
      <c r="H2" s="43"/>
      <c r="I2" s="205"/>
      <c r="R2" s="114"/>
      <c r="S2" s="5" t="s">
        <v>682</v>
      </c>
      <c r="T2" s="6"/>
      <c r="U2" s="6"/>
      <c r="V2" s="6"/>
      <c r="W2" s="7"/>
    </row>
    <row r="3" spans="1:23" x14ac:dyDescent="0.25">
      <c r="A3" s="54" t="s">
        <v>592</v>
      </c>
      <c r="B3" s="54" t="s">
        <v>639</v>
      </c>
      <c r="C3" s="54" t="s">
        <v>640</v>
      </c>
      <c r="D3" s="54" t="s">
        <v>641</v>
      </c>
      <c r="E3" s="54" t="s">
        <v>593</v>
      </c>
      <c r="F3" s="54" t="s">
        <v>594</v>
      </c>
      <c r="H3" s="43"/>
      <c r="I3" s="205"/>
      <c r="R3" s="54" t="s">
        <v>592</v>
      </c>
      <c r="S3" s="54" t="s">
        <v>680</v>
      </c>
      <c r="T3" s="54" t="s">
        <v>640</v>
      </c>
      <c r="U3" s="54" t="s">
        <v>681</v>
      </c>
      <c r="V3" s="54" t="s">
        <v>644</v>
      </c>
      <c r="W3" s="54" t="s">
        <v>594</v>
      </c>
    </row>
    <row r="4" spans="1:23" x14ac:dyDescent="0.25">
      <c r="A4" s="69" t="s">
        <v>2</v>
      </c>
      <c r="B4" s="50">
        <v>4085109</v>
      </c>
      <c r="C4" s="51">
        <v>0.17171484326972489</v>
      </c>
      <c r="D4" s="50">
        <v>3599600</v>
      </c>
      <c r="E4" s="51">
        <v>0.14909554391707908</v>
      </c>
      <c r="F4" s="52">
        <v>88.115151884564156</v>
      </c>
      <c r="H4" s="43"/>
      <c r="I4" s="205"/>
      <c r="R4" s="69" t="s">
        <v>341</v>
      </c>
      <c r="S4" s="52">
        <v>866205</v>
      </c>
      <c r="T4" s="51">
        <v>0.17657023171906294</v>
      </c>
      <c r="U4" s="52">
        <v>650865</v>
      </c>
      <c r="V4" s="51">
        <v>0.14650163244772621</v>
      </c>
      <c r="W4" s="52">
        <v>75.139834103936138</v>
      </c>
    </row>
    <row r="5" spans="1:23" x14ac:dyDescent="0.25">
      <c r="A5" s="69" t="s">
        <v>396</v>
      </c>
      <c r="B5" s="50">
        <v>4494543</v>
      </c>
      <c r="C5" s="51">
        <v>0.18892512949202556</v>
      </c>
      <c r="D5" s="50">
        <v>2920454</v>
      </c>
      <c r="E5" s="51">
        <v>0.1209652954813894</v>
      </c>
      <c r="F5" s="52">
        <v>64.977774158574078</v>
      </c>
      <c r="H5" s="43"/>
      <c r="I5" s="205"/>
      <c r="R5" s="69" t="s">
        <v>398</v>
      </c>
      <c r="S5" s="52">
        <v>608548</v>
      </c>
      <c r="T5" s="51">
        <v>0.12404853512987377</v>
      </c>
      <c r="U5" s="52">
        <v>642170</v>
      </c>
      <c r="V5" s="51">
        <v>0.14454449587695811</v>
      </c>
      <c r="W5" s="52">
        <v>105.52495448181574</v>
      </c>
    </row>
    <row r="6" spans="1:23" x14ac:dyDescent="0.25">
      <c r="A6" s="69" t="s">
        <v>397</v>
      </c>
      <c r="B6" s="50">
        <v>2695140</v>
      </c>
      <c r="C6" s="51">
        <v>0.1132884196455875</v>
      </c>
      <c r="D6" s="50">
        <v>2757246</v>
      </c>
      <c r="E6" s="51">
        <v>0.11420521504700262</v>
      </c>
      <c r="F6" s="52">
        <v>102.30437008838132</v>
      </c>
      <c r="H6" s="43"/>
      <c r="I6" s="205"/>
      <c r="R6" s="69" t="s">
        <v>342</v>
      </c>
      <c r="S6" s="52">
        <v>702507</v>
      </c>
      <c r="T6" s="51">
        <v>0.14320146359610456</v>
      </c>
      <c r="U6" s="52">
        <v>564941</v>
      </c>
      <c r="V6" s="51">
        <v>0.12716120660451999</v>
      </c>
      <c r="W6" s="52">
        <v>80.417846370214107</v>
      </c>
    </row>
    <row r="7" spans="1:23" x14ac:dyDescent="0.25">
      <c r="A7" s="69" t="s">
        <v>340</v>
      </c>
      <c r="B7" s="50">
        <v>2121109</v>
      </c>
      <c r="C7" s="51">
        <v>8.9159407862312329E-2</v>
      </c>
      <c r="D7" s="50">
        <v>2673332</v>
      </c>
      <c r="E7" s="51">
        <v>0.11072949455798779</v>
      </c>
      <c r="F7" s="52">
        <v>126.03463565521622</v>
      </c>
      <c r="H7" s="43"/>
      <c r="I7" s="205"/>
      <c r="R7" s="69" t="s">
        <v>2</v>
      </c>
      <c r="S7" s="52">
        <v>594801</v>
      </c>
      <c r="T7" s="51">
        <v>0.12124629896702323</v>
      </c>
      <c r="U7" s="52">
        <v>520136</v>
      </c>
      <c r="V7" s="51">
        <v>0.11707615725969368</v>
      </c>
      <c r="W7" s="52">
        <v>87.447062126660853</v>
      </c>
    </row>
    <row r="8" spans="1:23" x14ac:dyDescent="0.25">
      <c r="A8" s="69" t="s">
        <v>398</v>
      </c>
      <c r="B8" s="50">
        <v>1604118</v>
      </c>
      <c r="C8" s="51">
        <v>6.7428034590054892E-2</v>
      </c>
      <c r="D8" s="50">
        <v>1708442</v>
      </c>
      <c r="E8" s="51">
        <v>7.0763720758079351E-2</v>
      </c>
      <c r="F8" s="52">
        <v>106.50351158705283</v>
      </c>
      <c r="H8" s="43"/>
      <c r="I8" s="205"/>
      <c r="R8" s="69" t="s">
        <v>397</v>
      </c>
      <c r="S8" s="52">
        <v>310556</v>
      </c>
      <c r="T8" s="51">
        <v>6.3304812234684982E-2</v>
      </c>
      <c r="U8" s="52">
        <v>326463</v>
      </c>
      <c r="V8" s="51">
        <v>7.3482768982480309E-2</v>
      </c>
      <c r="W8" s="52">
        <v>105.12210358196268</v>
      </c>
    </row>
    <row r="9" spans="1:23" x14ac:dyDescent="0.25">
      <c r="A9" s="69" t="s">
        <v>342</v>
      </c>
      <c r="B9" s="50">
        <v>1709851</v>
      </c>
      <c r="C9" s="51">
        <v>7.1872451011608829E-2</v>
      </c>
      <c r="D9" s="50">
        <v>1313835</v>
      </c>
      <c r="E9" s="51">
        <v>5.4419086549143125E-2</v>
      </c>
      <c r="F9" s="52">
        <v>76.83915148162032</v>
      </c>
      <c r="H9" s="43"/>
      <c r="I9" s="205"/>
      <c r="R9" s="69" t="s">
        <v>396</v>
      </c>
      <c r="S9" s="52">
        <v>438835</v>
      </c>
      <c r="T9" s="51">
        <v>8.9453648543283609E-2</v>
      </c>
      <c r="U9" s="52">
        <v>262388</v>
      </c>
      <c r="V9" s="51">
        <v>5.9060281832167945E-2</v>
      </c>
      <c r="W9" s="52">
        <v>59.791949138058719</v>
      </c>
    </row>
    <row r="10" spans="1:23" x14ac:dyDescent="0.25">
      <c r="A10" s="69" t="s">
        <v>341</v>
      </c>
      <c r="B10" s="50">
        <v>1542126</v>
      </c>
      <c r="C10" s="51">
        <v>6.4822242048417245E-2</v>
      </c>
      <c r="D10" s="50">
        <v>1270947</v>
      </c>
      <c r="E10" s="51">
        <v>5.2642664255689496E-2</v>
      </c>
      <c r="F10" s="52">
        <v>82.415250115749288</v>
      </c>
      <c r="H10" s="43"/>
      <c r="I10" s="205"/>
      <c r="R10" s="69" t="s">
        <v>340</v>
      </c>
      <c r="S10" s="52">
        <v>190315</v>
      </c>
      <c r="T10" s="51">
        <v>3.8794469726696867E-2</v>
      </c>
      <c r="U10" s="52">
        <v>223782</v>
      </c>
      <c r="V10" s="51">
        <v>5.0370550440440136E-2</v>
      </c>
      <c r="W10" s="52">
        <v>117.58505635393952</v>
      </c>
    </row>
    <row r="11" spans="1:23" x14ac:dyDescent="0.25">
      <c r="A11" s="69" t="s">
        <v>425</v>
      </c>
      <c r="B11" s="50">
        <v>149793</v>
      </c>
      <c r="C11" s="51">
        <v>6.2964492545735983E-3</v>
      </c>
      <c r="D11" s="50">
        <v>1034031</v>
      </c>
      <c r="E11" s="51">
        <v>4.2829596169608068E-2</v>
      </c>
      <c r="F11" s="52">
        <v>690.30662313993309</v>
      </c>
      <c r="H11" s="43"/>
      <c r="I11" s="205"/>
      <c r="R11" s="69" t="s">
        <v>436</v>
      </c>
      <c r="S11" s="52">
        <v>208453</v>
      </c>
      <c r="T11" s="51">
        <v>4.2491782560172046E-2</v>
      </c>
      <c r="U11" s="52">
        <v>156401</v>
      </c>
      <c r="V11" s="51">
        <v>3.5203923726820199E-2</v>
      </c>
      <c r="W11" s="52">
        <v>75.029383122334536</v>
      </c>
    </row>
    <row r="12" spans="1:23" x14ac:dyDescent="0.25">
      <c r="A12" s="69" t="s">
        <v>360</v>
      </c>
      <c r="B12" s="50">
        <v>677792</v>
      </c>
      <c r="C12" s="51">
        <v>2.8490536494735725E-2</v>
      </c>
      <c r="D12" s="50">
        <v>926042</v>
      </c>
      <c r="E12" s="51">
        <v>3.8356688432064606E-2</v>
      </c>
      <c r="F12" s="52">
        <v>136.62628062886549</v>
      </c>
      <c r="H12" s="43"/>
      <c r="I12" s="205"/>
      <c r="R12" s="69" t="s">
        <v>425</v>
      </c>
      <c r="S12" s="52">
        <v>17856</v>
      </c>
      <c r="T12" s="51">
        <v>3.6398289753298441E-3</v>
      </c>
      <c r="U12" s="52">
        <v>145288</v>
      </c>
      <c r="V12" s="51">
        <v>3.2702525370184671E-2</v>
      </c>
      <c r="W12" s="52">
        <v>813.66487455197125</v>
      </c>
    </row>
    <row r="13" spans="1:23" x14ac:dyDescent="0.25">
      <c r="A13" s="69" t="s">
        <v>81</v>
      </c>
      <c r="B13" s="50">
        <v>39745</v>
      </c>
      <c r="C13" s="51">
        <v>1.6706546742706781E-3</v>
      </c>
      <c r="D13" s="50">
        <v>785941</v>
      </c>
      <c r="E13" s="51">
        <v>3.2553700656109859E-2</v>
      </c>
      <c r="F13" s="52">
        <v>1977.4587998490374</v>
      </c>
      <c r="H13" s="43"/>
      <c r="I13" s="205"/>
      <c r="R13" s="69" t="s">
        <v>423</v>
      </c>
      <c r="S13" s="52">
        <v>221799</v>
      </c>
      <c r="T13" s="51">
        <v>4.5212277492113803E-2</v>
      </c>
      <c r="U13" s="52">
        <v>94660</v>
      </c>
      <c r="V13" s="51">
        <v>2.1306791005049841E-2</v>
      </c>
      <c r="W13" s="52">
        <v>42.678280785756471</v>
      </c>
    </row>
    <row r="14" spans="1:23" x14ac:dyDescent="0.25">
      <c r="A14" s="69" t="s">
        <v>345</v>
      </c>
      <c r="B14" s="50">
        <v>512337</v>
      </c>
      <c r="C14" s="51">
        <v>2.1535745473690183E-2</v>
      </c>
      <c r="D14" s="50">
        <v>524470</v>
      </c>
      <c r="E14" s="51">
        <v>2.1723563706575862E-2</v>
      </c>
      <c r="F14" s="52">
        <v>102.36816782703573</v>
      </c>
      <c r="H14" s="43"/>
      <c r="I14" s="205"/>
      <c r="R14" s="69" t="s">
        <v>178</v>
      </c>
      <c r="S14" s="52">
        <v>77977</v>
      </c>
      <c r="T14" s="51">
        <v>1.5895102151058202E-2</v>
      </c>
      <c r="U14" s="52">
        <v>92712</v>
      </c>
      <c r="V14" s="51">
        <v>2.0868320385169878E-2</v>
      </c>
      <c r="W14" s="52">
        <v>118.89659771471075</v>
      </c>
    </row>
    <row r="15" spans="1:23" x14ac:dyDescent="0.25">
      <c r="A15" s="69" t="s">
        <v>408</v>
      </c>
      <c r="B15" s="50">
        <v>746643</v>
      </c>
      <c r="C15" s="51">
        <v>3.1384642545263096E-2</v>
      </c>
      <c r="D15" s="50">
        <v>484288</v>
      </c>
      <c r="E15" s="51">
        <v>2.0059224017255916E-2</v>
      </c>
      <c r="F15" s="52">
        <v>64.862055895521692</v>
      </c>
      <c r="H15" s="43"/>
      <c r="I15" s="205"/>
      <c r="R15" s="69" t="s">
        <v>408</v>
      </c>
      <c r="S15" s="52">
        <v>142614</v>
      </c>
      <c r="T15" s="51">
        <v>2.9070932430986244E-2</v>
      </c>
      <c r="U15" s="52">
        <v>91647</v>
      </c>
      <c r="V15" s="51">
        <v>2.0628602104794027E-2</v>
      </c>
      <c r="W15" s="52">
        <v>64.262274391013506</v>
      </c>
    </row>
    <row r="16" spans="1:23" x14ac:dyDescent="0.25">
      <c r="A16" s="69" t="s">
        <v>426</v>
      </c>
      <c r="B16" s="50">
        <v>663601</v>
      </c>
      <c r="C16" s="51">
        <v>2.7894027236147846E-2</v>
      </c>
      <c r="D16" s="50">
        <v>478398</v>
      </c>
      <c r="E16" s="51">
        <v>1.9815260034126793E-2</v>
      </c>
      <c r="F16" s="52">
        <v>72.091211435787471</v>
      </c>
      <c r="H16" s="43"/>
      <c r="I16" s="205"/>
      <c r="R16" s="69" t="s">
        <v>81</v>
      </c>
      <c r="S16" s="52">
        <v>7458</v>
      </c>
      <c r="T16" s="51">
        <v>1.5202645888222435E-3</v>
      </c>
      <c r="U16" s="52">
        <v>84742</v>
      </c>
      <c r="V16" s="51">
        <v>1.9074372315127125E-2</v>
      </c>
      <c r="W16" s="52">
        <v>1136.2563689997319</v>
      </c>
    </row>
    <row r="17" spans="1:23" x14ac:dyDescent="0.25">
      <c r="A17" s="69" t="s">
        <v>339</v>
      </c>
      <c r="B17" s="50">
        <v>110446</v>
      </c>
      <c r="C17" s="51">
        <v>4.6425242459302877E-3</v>
      </c>
      <c r="D17" s="50">
        <v>467930</v>
      </c>
      <c r="E17" s="51">
        <v>1.9381675148660633E-2</v>
      </c>
      <c r="F17" s="52">
        <v>423.67310721981778</v>
      </c>
      <c r="H17" s="43"/>
      <c r="I17" s="205"/>
      <c r="R17" s="69" t="s">
        <v>360</v>
      </c>
      <c r="S17" s="52">
        <v>53229</v>
      </c>
      <c r="T17" s="51">
        <v>1.0850383990133976E-2</v>
      </c>
      <c r="U17" s="52">
        <v>82285</v>
      </c>
      <c r="V17" s="51">
        <v>1.8521332113358612E-2</v>
      </c>
      <c r="W17" s="52">
        <v>154.58678539893666</v>
      </c>
    </row>
    <row r="18" spans="1:23" x14ac:dyDescent="0.25">
      <c r="A18" s="69" t="s">
        <v>427</v>
      </c>
      <c r="B18" s="50">
        <v>15114</v>
      </c>
      <c r="C18" s="51">
        <v>6.353069504825016E-4</v>
      </c>
      <c r="D18" s="50">
        <v>349517</v>
      </c>
      <c r="E18" s="51">
        <v>1.4477005007019039E-2</v>
      </c>
      <c r="F18" s="52">
        <v>2312.538044197433</v>
      </c>
      <c r="H18" s="43"/>
      <c r="I18" s="205"/>
      <c r="R18" s="69" t="s">
        <v>428</v>
      </c>
      <c r="S18" s="52">
        <v>80004</v>
      </c>
      <c r="T18" s="51">
        <v>1.6308292861911339E-2</v>
      </c>
      <c r="U18" s="52">
        <v>76485</v>
      </c>
      <c r="V18" s="51">
        <v>1.7215824107555854E-2</v>
      </c>
      <c r="W18" s="52">
        <v>95.601469926503682</v>
      </c>
    </row>
    <row r="19" spans="1:23" x14ac:dyDescent="0.25">
      <c r="A19" s="69" t="s">
        <v>428</v>
      </c>
      <c r="B19" s="50">
        <v>280767</v>
      </c>
      <c r="C19" s="51">
        <v>1.1801854344721486E-2</v>
      </c>
      <c r="D19" s="50">
        <v>286858</v>
      </c>
      <c r="E19" s="51">
        <v>1.1881667278854726E-2</v>
      </c>
      <c r="F19" s="52">
        <v>102.16941449671792</v>
      </c>
      <c r="H19" s="43"/>
      <c r="I19" s="205"/>
      <c r="R19" s="69" t="s">
        <v>431</v>
      </c>
      <c r="S19" s="52">
        <v>54494</v>
      </c>
      <c r="T19" s="51">
        <v>1.110824597791356E-2</v>
      </c>
      <c r="U19" s="52">
        <v>54778</v>
      </c>
      <c r="V19" s="51">
        <v>1.2329847852045427E-2</v>
      </c>
      <c r="W19" s="52">
        <v>100.52115829265607</v>
      </c>
    </row>
    <row r="20" spans="1:23" x14ac:dyDescent="0.25">
      <c r="A20" s="69" t="s">
        <v>178</v>
      </c>
      <c r="B20" s="50">
        <v>194162</v>
      </c>
      <c r="C20" s="51">
        <v>8.161470697339121E-3</v>
      </c>
      <c r="D20" s="50">
        <v>212907</v>
      </c>
      <c r="E20" s="51">
        <v>8.8186145596048336E-3</v>
      </c>
      <c r="F20" s="52">
        <v>109.65430928812023</v>
      </c>
      <c r="H20" s="43"/>
      <c r="I20" s="205"/>
      <c r="R20" s="69" t="s">
        <v>345</v>
      </c>
      <c r="S20" s="52">
        <v>49383</v>
      </c>
      <c r="T20" s="51">
        <v>1.0066402009896601E-2</v>
      </c>
      <c r="U20" s="52">
        <v>48433</v>
      </c>
      <c r="V20" s="51">
        <v>1.0901667111214651E-2</v>
      </c>
      <c r="W20" s="52">
        <v>98.076261061498897</v>
      </c>
    </row>
    <row r="21" spans="1:23" x14ac:dyDescent="0.25">
      <c r="A21" s="69" t="s">
        <v>12</v>
      </c>
      <c r="B21" s="50"/>
      <c r="C21" s="51">
        <v>0</v>
      </c>
      <c r="D21" s="50">
        <v>206024</v>
      </c>
      <c r="E21" s="51">
        <v>8.5335204856018167E-3</v>
      </c>
      <c r="F21" s="53" t="e">
        <v>#DIV/0!</v>
      </c>
      <c r="H21" s="43"/>
      <c r="I21" s="205"/>
      <c r="R21" s="69" t="s">
        <v>435</v>
      </c>
      <c r="S21" s="52">
        <v>41721</v>
      </c>
      <c r="T21" s="51">
        <v>8.5045533534798632E-3</v>
      </c>
      <c r="U21" s="52">
        <v>46452</v>
      </c>
      <c r="V21" s="51">
        <v>1.0455768600956847E-2</v>
      </c>
      <c r="W21" s="52">
        <v>111.33961314445962</v>
      </c>
    </row>
    <row r="22" spans="1:23" x14ac:dyDescent="0.25">
      <c r="A22" s="69" t="s">
        <v>429</v>
      </c>
      <c r="B22" s="50">
        <v>201983</v>
      </c>
      <c r="C22" s="51">
        <v>8.4902212372176215E-3</v>
      </c>
      <c r="D22" s="50">
        <v>198907</v>
      </c>
      <c r="E22" s="51">
        <v>8.2387341243233825E-3</v>
      </c>
      <c r="F22" s="52">
        <v>98.477099557883591</v>
      </c>
      <c r="H22" s="43"/>
      <c r="I22" s="205"/>
      <c r="R22" s="69" t="s">
        <v>426</v>
      </c>
      <c r="S22" s="52">
        <v>53434</v>
      </c>
      <c r="T22" s="51">
        <v>1.0892171901197071E-2</v>
      </c>
      <c r="U22" s="52">
        <v>33074</v>
      </c>
      <c r="V22" s="51">
        <v>7.4445468592966241E-3</v>
      </c>
      <c r="W22" s="52">
        <v>61.896919564322339</v>
      </c>
    </row>
    <row r="23" spans="1:23" x14ac:dyDescent="0.25">
      <c r="A23" s="69" t="s">
        <v>430</v>
      </c>
      <c r="B23" s="50">
        <v>234610</v>
      </c>
      <c r="C23" s="51">
        <v>9.8616755096400492E-3</v>
      </c>
      <c r="D23" s="50">
        <v>186389</v>
      </c>
      <c r="E23" s="51">
        <v>7.7202381751195837E-3</v>
      </c>
      <c r="F23" s="52">
        <v>79.446315161331569</v>
      </c>
      <c r="H23" s="43"/>
      <c r="I23" s="205"/>
      <c r="R23" s="69" t="s">
        <v>339</v>
      </c>
      <c r="S23" s="52">
        <v>7335</v>
      </c>
      <c r="T23" s="51">
        <v>1.4951918421843866E-3</v>
      </c>
      <c r="U23" s="52">
        <v>29565</v>
      </c>
      <c r="V23" s="51">
        <v>6.6547145157859556E-3</v>
      </c>
      <c r="W23" s="52">
        <v>403.0674846625767</v>
      </c>
    </row>
    <row r="24" spans="1:23" x14ac:dyDescent="0.25">
      <c r="A24" s="69" t="s">
        <v>431</v>
      </c>
      <c r="B24" s="50"/>
      <c r="C24" s="51">
        <v>0</v>
      </c>
      <c r="D24" s="50">
        <v>177278</v>
      </c>
      <c r="E24" s="51">
        <v>7.3428602718446341E-3</v>
      </c>
      <c r="F24" s="53" t="e">
        <v>#DIV/0!</v>
      </c>
      <c r="H24" s="43"/>
      <c r="I24" s="205"/>
      <c r="R24" s="69" t="s">
        <v>432</v>
      </c>
      <c r="S24" s="52">
        <v>52531</v>
      </c>
      <c r="T24" s="51">
        <v>1.0708101249050854E-2</v>
      </c>
      <c r="U24" s="52">
        <v>25301</v>
      </c>
      <c r="V24" s="51">
        <v>5.6949410439337206E-3</v>
      </c>
      <c r="W24" s="52">
        <v>48.163941291808648</v>
      </c>
    </row>
    <row r="25" spans="1:23" x14ac:dyDescent="0.25">
      <c r="A25" s="69" t="s">
        <v>431</v>
      </c>
      <c r="B25" s="50">
        <v>154755</v>
      </c>
      <c r="C25" s="51">
        <v>6.5050236285509816E-3</v>
      </c>
      <c r="D25" s="50">
        <v>150353</v>
      </c>
      <c r="E25" s="51">
        <v>6.2276259347051315E-3</v>
      </c>
      <c r="F25" s="52">
        <v>97.155503860941479</v>
      </c>
      <c r="H25" s="43"/>
      <c r="I25" s="205"/>
      <c r="R25" s="69" t="s">
        <v>427</v>
      </c>
      <c r="S25" s="52">
        <v>841</v>
      </c>
      <c r="T25" s="51">
        <v>1.714323570929883E-4</v>
      </c>
      <c r="U25" s="52">
        <v>24968</v>
      </c>
      <c r="V25" s="51">
        <v>5.619986877393666E-3</v>
      </c>
      <c r="W25" s="52">
        <v>2968.84661117717</v>
      </c>
    </row>
    <row r="26" spans="1:23" x14ac:dyDescent="0.25">
      <c r="A26" s="69" t="s">
        <v>432</v>
      </c>
      <c r="B26" s="50">
        <v>263400</v>
      </c>
      <c r="C26" s="51">
        <v>1.1071844035800645E-2</v>
      </c>
      <c r="D26" s="50">
        <v>144778</v>
      </c>
      <c r="E26" s="51">
        <v>5.9967092613698401E-3</v>
      </c>
      <c r="F26" s="52">
        <v>54.965072133637051</v>
      </c>
      <c r="H26" s="43"/>
      <c r="I26" s="205"/>
      <c r="R26" s="69" t="s">
        <v>430</v>
      </c>
      <c r="S26" s="52">
        <v>24779</v>
      </c>
      <c r="T26" s="51">
        <v>5.0510373084508408E-3</v>
      </c>
      <c r="U26" s="52">
        <v>20407</v>
      </c>
      <c r="V26" s="51">
        <v>4.5933623921408416E-3</v>
      </c>
      <c r="W26" s="52">
        <v>82.356027281165495</v>
      </c>
    </row>
    <row r="27" spans="1:23" x14ac:dyDescent="0.25">
      <c r="A27" s="69" t="s">
        <v>415</v>
      </c>
      <c r="B27" s="50">
        <v>111010</v>
      </c>
      <c r="C27" s="51">
        <v>4.6662316112916838E-3</v>
      </c>
      <c r="D27" s="50">
        <v>138789</v>
      </c>
      <c r="E27" s="51">
        <v>5.7486446951626538E-3</v>
      </c>
      <c r="F27" s="52">
        <v>125.02387172326817</v>
      </c>
      <c r="H27" s="43"/>
      <c r="I27" s="205"/>
      <c r="R27" s="69" t="s">
        <v>431</v>
      </c>
      <c r="S27" s="52"/>
      <c r="T27" s="51">
        <v>0</v>
      </c>
      <c r="U27" s="52">
        <v>18382</v>
      </c>
      <c r="V27" s="51">
        <v>4.137560028045913E-3</v>
      </c>
      <c r="W27" s="53" t="e">
        <v>#DIV/0!</v>
      </c>
    </row>
    <row r="28" spans="1:23" x14ac:dyDescent="0.25">
      <c r="A28" s="69" t="s">
        <v>423</v>
      </c>
      <c r="B28" s="50">
        <v>224013</v>
      </c>
      <c r="C28" s="51">
        <v>9.4162376537274481E-3</v>
      </c>
      <c r="D28" s="50">
        <v>99241</v>
      </c>
      <c r="E28" s="51">
        <v>4.1105653055547413E-3</v>
      </c>
      <c r="F28" s="52">
        <v>44.301446791034451</v>
      </c>
      <c r="H28" s="43"/>
      <c r="I28" s="205"/>
      <c r="R28" s="69" t="s">
        <v>411</v>
      </c>
      <c r="S28" s="52">
        <v>7338</v>
      </c>
      <c r="T28" s="51">
        <v>1.4958033725901881E-3</v>
      </c>
      <c r="U28" s="52">
        <v>18239</v>
      </c>
      <c r="V28" s="51">
        <v>4.1053725030752589E-3</v>
      </c>
      <c r="W28" s="52">
        <v>248.5554647042791</v>
      </c>
    </row>
    <row r="29" spans="1:23" x14ac:dyDescent="0.25">
      <c r="A29" s="69" t="s">
        <v>433</v>
      </c>
      <c r="B29" s="50">
        <v>47804</v>
      </c>
      <c r="C29" s="51">
        <v>2.0094093860570008E-3</v>
      </c>
      <c r="D29" s="50">
        <v>85201</v>
      </c>
      <c r="E29" s="51">
        <v>3.5290280690296297E-3</v>
      </c>
      <c r="F29" s="52">
        <v>178.22985524223913</v>
      </c>
      <c r="H29" s="43"/>
      <c r="I29" s="205"/>
      <c r="R29" s="69" t="s">
        <v>12</v>
      </c>
      <c r="S29" s="52"/>
      <c r="T29" s="51">
        <v>0</v>
      </c>
      <c r="U29" s="52">
        <v>17473</v>
      </c>
      <c r="V29" s="51">
        <v>3.9329554112744122E-3</v>
      </c>
      <c r="W29" s="53" t="e">
        <v>#DIV/0!</v>
      </c>
    </row>
    <row r="30" spans="1:23" x14ac:dyDescent="0.25">
      <c r="A30" s="69" t="s">
        <v>434</v>
      </c>
      <c r="B30" s="50">
        <v>85405</v>
      </c>
      <c r="C30" s="51">
        <v>3.5899424444857781E-3</v>
      </c>
      <c r="D30" s="50">
        <v>84773</v>
      </c>
      <c r="E30" s="51">
        <v>3.5113002957224541E-3</v>
      </c>
      <c r="F30" s="52">
        <v>99.259996487325097</v>
      </c>
      <c r="H30" s="43"/>
      <c r="I30" s="205"/>
      <c r="R30" s="69" t="s">
        <v>434</v>
      </c>
      <c r="S30" s="52">
        <v>12791</v>
      </c>
      <c r="T30" s="51">
        <v>2.6073618068685055E-3</v>
      </c>
      <c r="U30" s="52">
        <v>8995</v>
      </c>
      <c r="V30" s="51">
        <v>2.0246628469303119E-3</v>
      </c>
      <c r="W30" s="52">
        <v>70.322883277304356</v>
      </c>
    </row>
    <row r="31" spans="1:23" x14ac:dyDescent="0.25">
      <c r="A31" s="69" t="s">
        <v>411</v>
      </c>
      <c r="B31" s="50">
        <v>37009</v>
      </c>
      <c r="C31" s="51">
        <v>1.5556487316664618E-3</v>
      </c>
      <c r="D31" s="50">
        <v>80345</v>
      </c>
      <c r="E31" s="51">
        <v>3.3278923980491495E-3</v>
      </c>
      <c r="F31" s="52">
        <v>217.09584155205494</v>
      </c>
      <c r="H31" s="43"/>
      <c r="I31" s="205"/>
      <c r="R31" s="69" t="s">
        <v>415</v>
      </c>
      <c r="S31" s="52">
        <v>6750</v>
      </c>
      <c r="T31" s="51">
        <v>1.3759434130531166E-3</v>
      </c>
      <c r="U31" s="52">
        <v>8209</v>
      </c>
      <c r="V31" s="51">
        <v>1.8477440033853173E-3</v>
      </c>
      <c r="W31" s="52">
        <v>121.61481481481482</v>
      </c>
    </row>
    <row r="32" spans="1:23" x14ac:dyDescent="0.25">
      <c r="A32" s="69" t="s">
        <v>12</v>
      </c>
      <c r="B32" s="50">
        <v>88289</v>
      </c>
      <c r="C32" s="51">
        <v>3.7111694687805732E-3</v>
      </c>
      <c r="D32" s="50">
        <v>79192</v>
      </c>
      <c r="E32" s="51">
        <v>3.280135102200613E-3</v>
      </c>
      <c r="F32" s="52">
        <v>89.696338162171969</v>
      </c>
      <c r="H32" s="43"/>
      <c r="I32" s="205"/>
      <c r="R32" s="69" t="s">
        <v>437</v>
      </c>
      <c r="S32" s="52">
        <v>7337</v>
      </c>
      <c r="T32" s="51">
        <v>1.4955995291215875E-3</v>
      </c>
      <c r="U32" s="52">
        <v>7974</v>
      </c>
      <c r="V32" s="51">
        <v>1.794848420391585E-3</v>
      </c>
      <c r="W32" s="52">
        <v>108.6820226250511</v>
      </c>
    </row>
    <row r="33" spans="1:23" x14ac:dyDescent="0.25">
      <c r="A33" s="69" t="s">
        <v>435</v>
      </c>
      <c r="B33" s="50">
        <v>70267</v>
      </c>
      <c r="C33" s="51">
        <v>2.9536266699453449E-3</v>
      </c>
      <c r="D33" s="50">
        <v>74593</v>
      </c>
      <c r="E33" s="51">
        <v>3.0896443792106567E-3</v>
      </c>
      <c r="F33" s="52">
        <v>106.1565172840736</v>
      </c>
      <c r="H33" s="43"/>
      <c r="I33" s="205"/>
      <c r="R33" s="69" t="s">
        <v>12</v>
      </c>
      <c r="S33" s="52">
        <v>7217</v>
      </c>
      <c r="T33" s="51">
        <v>1.4711383128895321E-3</v>
      </c>
      <c r="U33" s="52">
        <v>6320</v>
      </c>
      <c r="V33" s="51">
        <v>1.4225535511505915E-3</v>
      </c>
      <c r="W33" s="52">
        <v>87.571012886240823</v>
      </c>
    </row>
    <row r="34" spans="1:23" x14ac:dyDescent="0.25">
      <c r="A34" s="69" t="s">
        <v>420</v>
      </c>
      <c r="B34" s="50">
        <v>34475</v>
      </c>
      <c r="C34" s="51">
        <v>1.4491337248831709E-3</v>
      </c>
      <c r="D34" s="50">
        <v>72946</v>
      </c>
      <c r="E34" s="51">
        <v>3.0214255880029032E-3</v>
      </c>
      <c r="F34" s="52">
        <v>211.59100797679477</v>
      </c>
      <c r="H34" s="43"/>
      <c r="I34" s="205"/>
      <c r="R34" s="69" t="s">
        <v>420</v>
      </c>
      <c r="S34" s="52">
        <v>1591</v>
      </c>
      <c r="T34" s="51">
        <v>3.2431495854333458E-4</v>
      </c>
      <c r="U34" s="52">
        <v>6319</v>
      </c>
      <c r="V34" s="51">
        <v>1.4223284635633841E-3</v>
      </c>
      <c r="W34" s="52">
        <v>397.17159019484598</v>
      </c>
    </row>
    <row r="35" spans="1:23" x14ac:dyDescent="0.25">
      <c r="A35" s="69" t="s">
        <v>436</v>
      </c>
      <c r="B35" s="50">
        <v>82309</v>
      </c>
      <c r="C35" s="51">
        <v>3.4598041410125861E-3</v>
      </c>
      <c r="D35" s="50">
        <v>63453</v>
      </c>
      <c r="E35" s="51">
        <v>2.6282252328509886E-3</v>
      </c>
      <c r="F35" s="52">
        <v>77.091205093003197</v>
      </c>
      <c r="H35" s="43"/>
      <c r="I35" s="205"/>
      <c r="R35" s="69" t="s">
        <v>448</v>
      </c>
      <c r="S35" s="52">
        <v>11869</v>
      </c>
      <c r="T35" s="51">
        <v>2.41941812881888E-3</v>
      </c>
      <c r="U35" s="52">
        <v>5838</v>
      </c>
      <c r="V35" s="51">
        <v>1.3140613341166381E-3</v>
      </c>
      <c r="W35" s="52">
        <v>49.18695762069256</v>
      </c>
    </row>
    <row r="36" spans="1:23" x14ac:dyDescent="0.25">
      <c r="A36" s="69" t="s">
        <v>437</v>
      </c>
      <c r="B36" s="50">
        <v>51746</v>
      </c>
      <c r="C36" s="51">
        <v>2.175108737572286E-3</v>
      </c>
      <c r="D36" s="50">
        <v>57488</v>
      </c>
      <c r="E36" s="51">
        <v>2.3811547473899996E-3</v>
      </c>
      <c r="F36" s="52">
        <v>111.09650987515943</v>
      </c>
      <c r="H36" s="43"/>
      <c r="I36" s="205"/>
      <c r="R36" s="69" t="s">
        <v>433</v>
      </c>
      <c r="S36" s="52">
        <v>3623</v>
      </c>
      <c r="T36" s="51">
        <v>7.3852488673947271E-4</v>
      </c>
      <c r="U36" s="52">
        <v>5692</v>
      </c>
      <c r="V36" s="51">
        <v>1.2811985463843619E-3</v>
      </c>
      <c r="W36" s="52">
        <v>157.10736958321834</v>
      </c>
    </row>
    <row r="37" spans="1:23" x14ac:dyDescent="0.25">
      <c r="A37" s="69" t="s">
        <v>438</v>
      </c>
      <c r="B37" s="50">
        <v>30643</v>
      </c>
      <c r="C37" s="51">
        <v>1.2880581503000726E-3</v>
      </c>
      <c r="D37" s="50">
        <v>48238</v>
      </c>
      <c r="E37" s="51">
        <v>1.9980194597933273E-3</v>
      </c>
      <c r="F37" s="52">
        <v>157.41931273047678</v>
      </c>
      <c r="H37" s="43"/>
      <c r="I37" s="205"/>
      <c r="R37" s="69" t="s">
        <v>2</v>
      </c>
      <c r="S37" s="52">
        <v>6483</v>
      </c>
      <c r="T37" s="51">
        <v>1.3215172069367931E-3</v>
      </c>
      <c r="U37" s="52">
        <v>4636</v>
      </c>
      <c r="V37" s="51">
        <v>1.0435060542933769E-3</v>
      </c>
      <c r="W37" s="52">
        <v>71.510103347215789</v>
      </c>
    </row>
    <row r="38" spans="1:23" x14ac:dyDescent="0.25">
      <c r="A38" s="69" t="s">
        <v>2</v>
      </c>
      <c r="B38" s="50">
        <v>75353</v>
      </c>
      <c r="C38" s="51">
        <v>3.1674133015553757E-3</v>
      </c>
      <c r="D38" s="50">
        <v>46887</v>
      </c>
      <c r="E38" s="51">
        <v>1.9420609977886675E-3</v>
      </c>
      <c r="F38" s="52">
        <v>62.223136437832608</v>
      </c>
      <c r="H38" s="43"/>
      <c r="I38" s="205"/>
      <c r="R38" s="69" t="s">
        <v>409</v>
      </c>
      <c r="S38" s="52">
        <v>5092</v>
      </c>
      <c r="T38" s="51">
        <v>1.0379709421135511E-3</v>
      </c>
      <c r="U38" s="52">
        <v>4485</v>
      </c>
      <c r="V38" s="51">
        <v>1.0095178286250637E-3</v>
      </c>
      <c r="W38" s="52">
        <v>88.079340141398276</v>
      </c>
    </row>
    <row r="39" spans="1:23" x14ac:dyDescent="0.25">
      <c r="A39" s="69" t="s">
        <v>404</v>
      </c>
      <c r="B39" s="50">
        <v>25939</v>
      </c>
      <c r="C39" s="51">
        <v>1.0903286349454552E-3</v>
      </c>
      <c r="D39" s="50">
        <v>32048</v>
      </c>
      <c r="E39" s="51">
        <v>1.327429156421422E-3</v>
      </c>
      <c r="F39" s="52">
        <v>123.55140907513783</v>
      </c>
      <c r="H39" s="43"/>
      <c r="I39" s="205"/>
      <c r="R39" s="69" t="s">
        <v>429</v>
      </c>
      <c r="S39" s="52">
        <v>4010</v>
      </c>
      <c r="T39" s="51">
        <v>8.1741230908785145E-4</v>
      </c>
      <c r="U39" s="52">
        <v>3848</v>
      </c>
      <c r="V39" s="51">
        <v>8.6613703557396771E-4</v>
      </c>
      <c r="W39" s="52">
        <v>95.960099750623442</v>
      </c>
    </row>
    <row r="40" spans="1:23" x14ac:dyDescent="0.25">
      <c r="A40" s="69" t="s">
        <v>424</v>
      </c>
      <c r="B40" s="50">
        <v>10216</v>
      </c>
      <c r="C40" s="51">
        <v>4.2942277399293615E-4</v>
      </c>
      <c r="D40" s="50">
        <v>31440</v>
      </c>
      <c r="E40" s="51">
        <v>1.3022457775177705E-3</v>
      </c>
      <c r="F40" s="52">
        <v>307.75254502740796</v>
      </c>
      <c r="H40" s="43"/>
      <c r="I40" s="205"/>
      <c r="R40" s="69" t="s">
        <v>443</v>
      </c>
      <c r="S40" s="52"/>
      <c r="T40" s="51">
        <v>0</v>
      </c>
      <c r="U40" s="52">
        <v>3478</v>
      </c>
      <c r="V40" s="51">
        <v>7.8285462830724004E-4</v>
      </c>
      <c r="W40" s="53" t="e">
        <v>#DIV/0!</v>
      </c>
    </row>
    <row r="41" spans="1:23" x14ac:dyDescent="0.25">
      <c r="A41" s="69" t="s">
        <v>409</v>
      </c>
      <c r="B41" s="50">
        <v>40509</v>
      </c>
      <c r="C41" s="51">
        <v>1.7027689067815044E-3</v>
      </c>
      <c r="D41" s="50">
        <v>29382</v>
      </c>
      <c r="E41" s="51">
        <v>1.2170033535313972E-3</v>
      </c>
      <c r="F41" s="52">
        <v>72.532029919277193</v>
      </c>
      <c r="H41" s="43"/>
      <c r="I41" s="205"/>
      <c r="R41" s="69" t="s">
        <v>424</v>
      </c>
      <c r="S41" s="52">
        <v>998</v>
      </c>
      <c r="T41" s="51">
        <v>2.0343578166326078E-4</v>
      </c>
      <c r="U41" s="52">
        <v>3079</v>
      </c>
      <c r="V41" s="51">
        <v>6.9304468101149858E-4</v>
      </c>
      <c r="W41" s="52">
        <v>308.5170340681363</v>
      </c>
    </row>
    <row r="42" spans="1:23" x14ac:dyDescent="0.25">
      <c r="A42" s="69" t="s">
        <v>439</v>
      </c>
      <c r="B42" s="50">
        <v>11765</v>
      </c>
      <c r="C42" s="51">
        <v>4.9453396006527935E-4</v>
      </c>
      <c r="D42" s="50">
        <v>28321</v>
      </c>
      <c r="E42" s="51">
        <v>1.1730567005432816E-3</v>
      </c>
      <c r="F42" s="52">
        <v>240.72248193795156</v>
      </c>
      <c r="H42" s="43"/>
      <c r="I42" s="205"/>
      <c r="R42" s="69" t="s">
        <v>438</v>
      </c>
      <c r="S42" s="52">
        <v>1109</v>
      </c>
      <c r="T42" s="51">
        <v>2.2606240667791204E-4</v>
      </c>
      <c r="U42" s="52">
        <v>2604</v>
      </c>
      <c r="V42" s="51">
        <v>5.861280770879969E-4</v>
      </c>
      <c r="W42" s="52">
        <v>234.80613165013526</v>
      </c>
    </row>
    <row r="43" spans="1:23" x14ac:dyDescent="0.25">
      <c r="A43" s="69" t="s">
        <v>440</v>
      </c>
      <c r="B43" s="50">
        <v>60148</v>
      </c>
      <c r="C43" s="51">
        <v>2.5282812265198826E-3</v>
      </c>
      <c r="D43" s="50">
        <v>24817</v>
      </c>
      <c r="E43" s="51">
        <v>1.027920911598553E-3</v>
      </c>
      <c r="F43" s="52">
        <v>41.259892265744497</v>
      </c>
      <c r="H43" s="43"/>
      <c r="I43" s="205"/>
      <c r="R43" s="69" t="s">
        <v>439</v>
      </c>
      <c r="S43" s="52">
        <v>968</v>
      </c>
      <c r="T43" s="51">
        <v>1.9732047760524692E-4</v>
      </c>
      <c r="U43" s="52">
        <v>2093</v>
      </c>
      <c r="V43" s="51">
        <v>4.7110832002502973E-4</v>
      </c>
      <c r="W43" s="52">
        <v>216.21900826446284</v>
      </c>
    </row>
    <row r="44" spans="1:23" x14ac:dyDescent="0.25">
      <c r="A44" s="69" t="s">
        <v>401</v>
      </c>
      <c r="B44" s="50"/>
      <c r="C44" s="51">
        <v>0</v>
      </c>
      <c r="D44" s="50">
        <v>21401</v>
      </c>
      <c r="E44" s="51">
        <v>8.8643008538987931E-4</v>
      </c>
      <c r="F44" s="53" t="e">
        <v>#DIV/0!</v>
      </c>
      <c r="H44" s="43"/>
      <c r="I44" s="205"/>
      <c r="R44" s="69" t="s">
        <v>449</v>
      </c>
      <c r="S44" s="52">
        <v>754</v>
      </c>
      <c r="T44" s="51">
        <v>1.5369797532474813E-4</v>
      </c>
      <c r="U44" s="52">
        <v>1455</v>
      </c>
      <c r="V44" s="51">
        <v>3.2750243938672635E-4</v>
      </c>
      <c r="W44" s="52">
        <v>192.9708222811671</v>
      </c>
    </row>
    <row r="45" spans="1:23" x14ac:dyDescent="0.25">
      <c r="A45" s="69" t="s">
        <v>399</v>
      </c>
      <c r="B45" s="50">
        <v>8087</v>
      </c>
      <c r="C45" s="51">
        <v>3.3993167318724301E-4</v>
      </c>
      <c r="D45" s="50">
        <v>15253</v>
      </c>
      <c r="E45" s="51">
        <v>6.3177973423913971E-4</v>
      </c>
      <c r="F45" s="52">
        <v>188.61135155187338</v>
      </c>
      <c r="H45" s="43"/>
      <c r="I45" s="205"/>
      <c r="R45" s="69" t="s">
        <v>401</v>
      </c>
      <c r="S45" s="52"/>
      <c r="T45" s="51">
        <v>0</v>
      </c>
      <c r="U45" s="52">
        <v>1400</v>
      </c>
      <c r="V45" s="51">
        <v>3.1512262209032092E-4</v>
      </c>
      <c r="W45" s="53" t="e">
        <v>#DIV/0!</v>
      </c>
    </row>
    <row r="46" spans="1:23" x14ac:dyDescent="0.25">
      <c r="A46" s="69" t="s">
        <v>441</v>
      </c>
      <c r="B46" s="50">
        <v>28216</v>
      </c>
      <c r="C46" s="51">
        <v>1.1860408174417273E-3</v>
      </c>
      <c r="D46" s="50">
        <v>13849</v>
      </c>
      <c r="E46" s="51">
        <v>5.7362601058662862E-4</v>
      </c>
      <c r="F46" s="52">
        <v>49.082081088743976</v>
      </c>
      <c r="H46" s="43"/>
      <c r="I46" s="205"/>
      <c r="R46" s="69" t="s">
        <v>440</v>
      </c>
      <c r="S46" s="52">
        <v>3763</v>
      </c>
      <c r="T46" s="51">
        <v>7.6706297234353739E-4</v>
      </c>
      <c r="U46" s="52">
        <v>1266</v>
      </c>
      <c r="V46" s="51">
        <v>2.8496088540453301E-4</v>
      </c>
      <c r="W46" s="52">
        <v>33.643369651873506</v>
      </c>
    </row>
    <row r="47" spans="1:23" x14ac:dyDescent="0.25">
      <c r="A47" s="69" t="s">
        <v>442</v>
      </c>
      <c r="B47" s="50">
        <v>16820</v>
      </c>
      <c r="C47" s="51">
        <v>7.0701752726714813E-4</v>
      </c>
      <c r="D47" s="50">
        <v>11558</v>
      </c>
      <c r="E47" s="51">
        <v>4.7873271935592845E-4</v>
      </c>
      <c r="F47" s="52">
        <v>68.715814506539829</v>
      </c>
      <c r="H47" s="43"/>
      <c r="I47" s="205"/>
      <c r="R47" s="69" t="s">
        <v>446</v>
      </c>
      <c r="S47" s="52">
        <v>1463</v>
      </c>
      <c r="T47" s="51">
        <v>2.9822299456247546E-4</v>
      </c>
      <c r="U47" s="52">
        <v>1254</v>
      </c>
      <c r="V47" s="51">
        <v>2.8225983435804455E-4</v>
      </c>
      <c r="W47" s="52">
        <v>85.714285714285708</v>
      </c>
    </row>
    <row r="48" spans="1:23" x14ac:dyDescent="0.25">
      <c r="A48" s="69" t="s">
        <v>443</v>
      </c>
      <c r="B48" s="50"/>
      <c r="C48" s="51">
        <v>0</v>
      </c>
      <c r="D48" s="50">
        <v>10749</v>
      </c>
      <c r="E48" s="51">
        <v>4.4522391420287894E-4</v>
      </c>
      <c r="F48" s="53" t="e">
        <v>#DIV/0!</v>
      </c>
      <c r="H48" s="43"/>
      <c r="I48" s="205"/>
      <c r="R48" s="69" t="s">
        <v>404</v>
      </c>
      <c r="S48" s="52">
        <v>1557</v>
      </c>
      <c r="T48" s="51">
        <v>3.1738428061091887E-4</v>
      </c>
      <c r="U48" s="52">
        <v>898</v>
      </c>
      <c r="V48" s="51">
        <v>2.0212865331222012E-4</v>
      </c>
      <c r="W48" s="52">
        <v>57.675016056518949</v>
      </c>
    </row>
    <row r="49" spans="1:23" x14ac:dyDescent="0.25">
      <c r="A49" s="69" t="s">
        <v>444</v>
      </c>
      <c r="B49" s="50">
        <v>8554</v>
      </c>
      <c r="C49" s="51">
        <v>3.5956170798116441E-4</v>
      </c>
      <c r="D49" s="50">
        <v>10325</v>
      </c>
      <c r="E49" s="51">
        <v>4.2766182102006934E-4</v>
      </c>
      <c r="F49" s="52">
        <v>120.7037643207856</v>
      </c>
      <c r="H49" s="43"/>
      <c r="I49" s="205"/>
      <c r="R49" s="69" t="s">
        <v>450</v>
      </c>
      <c r="S49" s="52"/>
      <c r="T49" s="51">
        <v>0</v>
      </c>
      <c r="U49" s="52">
        <v>830</v>
      </c>
      <c r="V49" s="51">
        <v>1.8682269738211883E-4</v>
      </c>
      <c r="W49" s="53" t="e">
        <v>#DIV/0!</v>
      </c>
    </row>
    <row r="50" spans="1:23" x14ac:dyDescent="0.25">
      <c r="A50" s="69" t="s">
        <v>445</v>
      </c>
      <c r="B50" s="50">
        <v>5326</v>
      </c>
      <c r="C50" s="51">
        <v>2.2387487218934786E-4</v>
      </c>
      <c r="D50" s="50">
        <v>9564</v>
      </c>
      <c r="E50" s="51">
        <v>3.9614117735941337E-4</v>
      </c>
      <c r="F50" s="52">
        <v>179.57191137814493</v>
      </c>
      <c r="H50" s="43"/>
      <c r="I50" s="205"/>
      <c r="R50" s="69" t="s">
        <v>452</v>
      </c>
      <c r="S50" s="52">
        <v>1592</v>
      </c>
      <c r="T50" s="51">
        <v>3.2451880201193504E-4</v>
      </c>
      <c r="U50" s="52">
        <v>789</v>
      </c>
      <c r="V50" s="51">
        <v>1.7759410630661655E-4</v>
      </c>
      <c r="W50" s="52">
        <v>49.560301507537687</v>
      </c>
    </row>
    <row r="51" spans="1:23" x14ac:dyDescent="0.25">
      <c r="A51" s="69" t="s">
        <v>446</v>
      </c>
      <c r="B51" s="50">
        <v>13359</v>
      </c>
      <c r="C51" s="51">
        <v>5.6153669124624445E-4</v>
      </c>
      <c r="D51" s="50">
        <v>9383</v>
      </c>
      <c r="E51" s="51">
        <v>3.8864415173184606E-4</v>
      </c>
      <c r="F51" s="52">
        <v>70.237293210569646</v>
      </c>
      <c r="H51" s="43"/>
      <c r="I51" s="205"/>
      <c r="R51" s="69" t="s">
        <v>399</v>
      </c>
      <c r="S51" s="52">
        <v>406</v>
      </c>
      <c r="T51" s="51">
        <v>8.2760448251787455E-5</v>
      </c>
      <c r="U51" s="52">
        <v>766</v>
      </c>
      <c r="V51" s="51">
        <v>1.7241709180084699E-4</v>
      </c>
      <c r="W51" s="52">
        <v>188.66995073891627</v>
      </c>
    </row>
    <row r="52" spans="1:23" x14ac:dyDescent="0.25">
      <c r="A52" s="69" t="s">
        <v>447</v>
      </c>
      <c r="B52" s="50"/>
      <c r="C52" s="51">
        <v>0</v>
      </c>
      <c r="D52" s="50">
        <v>9150</v>
      </c>
      <c r="E52" s="51">
        <v>3.7899328448751909E-4</v>
      </c>
      <c r="F52" s="53" t="e">
        <v>#DIV/0!</v>
      </c>
      <c r="H52" s="43"/>
      <c r="I52" s="205"/>
      <c r="R52" s="69" t="s">
        <v>441</v>
      </c>
      <c r="S52" s="52">
        <v>1424</v>
      </c>
      <c r="T52" s="51">
        <v>2.9027309928705749E-4</v>
      </c>
      <c r="U52" s="52">
        <v>760</v>
      </c>
      <c r="V52" s="51">
        <v>1.7106656627760276E-4</v>
      </c>
      <c r="W52" s="52">
        <v>53.370786516853933</v>
      </c>
    </row>
    <row r="53" spans="1:23" x14ac:dyDescent="0.25">
      <c r="A53" s="69" t="s">
        <v>448</v>
      </c>
      <c r="B53" s="50">
        <v>16532</v>
      </c>
      <c r="C53" s="51">
        <v>6.9491163857196754E-4</v>
      </c>
      <c r="D53" s="50">
        <v>9099</v>
      </c>
      <c r="E53" s="51">
        <v>3.7688086290185095E-4</v>
      </c>
      <c r="F53" s="52">
        <v>55.038712799419308</v>
      </c>
      <c r="H53" s="43"/>
      <c r="I53" s="205"/>
      <c r="R53" s="69" t="s">
        <v>442</v>
      </c>
      <c r="S53" s="52">
        <v>1187</v>
      </c>
      <c r="T53" s="51">
        <v>2.4196219722874803E-4</v>
      </c>
      <c r="U53" s="52">
        <v>738</v>
      </c>
      <c r="V53" s="51">
        <v>1.6611463935904059E-4</v>
      </c>
      <c r="W53" s="52">
        <v>62.173546756529063</v>
      </c>
    </row>
    <row r="54" spans="1:23" x14ac:dyDescent="0.25">
      <c r="A54" s="69" t="s">
        <v>449</v>
      </c>
      <c r="B54" s="50">
        <v>4013</v>
      </c>
      <c r="C54" s="51">
        <v>1.6868378935333328E-4</v>
      </c>
      <c r="D54" s="50">
        <v>8184</v>
      </c>
      <c r="E54" s="51">
        <v>3.3898153445309904E-4</v>
      </c>
      <c r="F54" s="52">
        <v>203.93720408671817</v>
      </c>
      <c r="H54" s="43"/>
      <c r="I54" s="205"/>
      <c r="R54" s="69" t="s">
        <v>410</v>
      </c>
      <c r="S54" s="52">
        <v>1430</v>
      </c>
      <c r="T54" s="51">
        <v>2.9149616009866022E-4</v>
      </c>
      <c r="U54" s="52">
        <v>703</v>
      </c>
      <c r="V54" s="51">
        <v>1.5823657380678257E-4</v>
      </c>
      <c r="W54" s="52">
        <v>49.16083916083916</v>
      </c>
    </row>
    <row r="55" spans="1:23" x14ac:dyDescent="0.25">
      <c r="A55" s="69" t="s">
        <v>450</v>
      </c>
      <c r="B55" s="50"/>
      <c r="C55" s="51">
        <v>0</v>
      </c>
      <c r="D55" s="50">
        <v>8084</v>
      </c>
      <c r="E55" s="51">
        <v>3.3483953134394581E-4</v>
      </c>
      <c r="F55" s="53" t="e">
        <v>#DIV/0!</v>
      </c>
      <c r="H55" s="43"/>
      <c r="I55" s="205"/>
      <c r="R55" s="69" t="s">
        <v>451</v>
      </c>
      <c r="S55" s="52">
        <v>1249</v>
      </c>
      <c r="T55" s="51">
        <v>2.5460049228197669E-4</v>
      </c>
      <c r="U55" s="52">
        <v>579</v>
      </c>
      <c r="V55" s="51">
        <v>1.3032571299306843E-4</v>
      </c>
      <c r="W55" s="52">
        <v>46.357085668534822</v>
      </c>
    </row>
    <row r="56" spans="1:23" x14ac:dyDescent="0.25">
      <c r="A56" s="69" t="s">
        <v>451</v>
      </c>
      <c r="B56" s="50">
        <v>17855</v>
      </c>
      <c r="C56" s="51">
        <v>7.5052306476545364E-4</v>
      </c>
      <c r="D56" s="50">
        <v>7217</v>
      </c>
      <c r="E56" s="51">
        <v>2.9892836438758744E-4</v>
      </c>
      <c r="F56" s="52">
        <v>40.420050406048723</v>
      </c>
      <c r="H56" s="43"/>
      <c r="I56" s="205"/>
      <c r="R56" s="69" t="s">
        <v>457</v>
      </c>
      <c r="S56" s="52">
        <v>231</v>
      </c>
      <c r="T56" s="51">
        <v>4.7087841246706652E-5</v>
      </c>
      <c r="U56" s="52">
        <v>563</v>
      </c>
      <c r="V56" s="51">
        <v>1.2672431159775047E-4</v>
      </c>
      <c r="W56" s="52">
        <v>243.72294372294374</v>
      </c>
    </row>
    <row r="57" spans="1:23" x14ac:dyDescent="0.25">
      <c r="A57" s="69" t="s">
        <v>452</v>
      </c>
      <c r="B57" s="50">
        <v>10271</v>
      </c>
      <c r="C57" s="51">
        <v>4.3173466245902966E-4</v>
      </c>
      <c r="D57" s="50">
        <v>5323</v>
      </c>
      <c r="E57" s="51">
        <v>2.2047882550022558E-4</v>
      </c>
      <c r="F57" s="52">
        <v>51.825528186155189</v>
      </c>
      <c r="H57" s="43"/>
      <c r="I57" s="205"/>
      <c r="R57" s="69" t="s">
        <v>458</v>
      </c>
      <c r="S57" s="52"/>
      <c r="T57" s="51">
        <v>0</v>
      </c>
      <c r="U57" s="52">
        <v>369</v>
      </c>
      <c r="V57" s="51">
        <v>8.3057319679520297E-5</v>
      </c>
      <c r="W57" s="53" t="e">
        <v>#DIV/0!</v>
      </c>
    </row>
    <row r="58" spans="1:23" x14ac:dyDescent="0.25">
      <c r="A58" s="69" t="s">
        <v>453</v>
      </c>
      <c r="B58" s="50">
        <v>120</v>
      </c>
      <c r="C58" s="51">
        <v>5.0441202896586078E-6</v>
      </c>
      <c r="D58" s="50">
        <v>5060</v>
      </c>
      <c r="E58" s="51">
        <v>2.0958535732315263E-4</v>
      </c>
      <c r="F58" s="52">
        <v>4216.6666666666661</v>
      </c>
      <c r="H58" s="43"/>
      <c r="I58" s="205"/>
      <c r="R58" s="69" t="s">
        <v>464</v>
      </c>
      <c r="S58" s="52">
        <v>67</v>
      </c>
      <c r="T58" s="51">
        <v>1.3657512396230934E-5</v>
      </c>
      <c r="U58" s="52">
        <v>354</v>
      </c>
      <c r="V58" s="51">
        <v>7.9681005871409707E-5</v>
      </c>
      <c r="W58" s="52">
        <v>528.35820895522386</v>
      </c>
    </row>
    <row r="59" spans="1:23" x14ac:dyDescent="0.25">
      <c r="A59" s="69" t="s">
        <v>454</v>
      </c>
      <c r="B59" s="50">
        <v>5014</v>
      </c>
      <c r="C59" s="51">
        <v>2.1076015943623548E-4</v>
      </c>
      <c r="D59" s="50">
        <v>4170</v>
      </c>
      <c r="E59" s="51">
        <v>1.7272152965168902E-4</v>
      </c>
      <c r="F59" s="52">
        <v>83.167132030315116</v>
      </c>
      <c r="H59" s="43"/>
      <c r="I59" s="205"/>
      <c r="R59" s="69" t="s">
        <v>466</v>
      </c>
      <c r="S59" s="52">
        <v>335</v>
      </c>
      <c r="T59" s="51">
        <v>6.8287561981154665E-5</v>
      </c>
      <c r="U59" s="52">
        <v>339</v>
      </c>
      <c r="V59" s="51">
        <v>7.6304692063299131E-5</v>
      </c>
      <c r="W59" s="52">
        <v>101.19402985074626</v>
      </c>
    </row>
    <row r="60" spans="1:23" x14ac:dyDescent="0.25">
      <c r="A60" s="69" t="s">
        <v>455</v>
      </c>
      <c r="B60" s="50">
        <v>2986</v>
      </c>
      <c r="C60" s="51">
        <v>1.2551452654100502E-4</v>
      </c>
      <c r="D60" s="50">
        <v>3246</v>
      </c>
      <c r="E60" s="51">
        <v>1.3444942092311331E-4</v>
      </c>
      <c r="F60" s="52">
        <v>108.7073007367716</v>
      </c>
      <c r="H60" s="43"/>
      <c r="I60" s="205"/>
      <c r="R60" s="69" t="s">
        <v>456</v>
      </c>
      <c r="S60" s="52">
        <v>2626</v>
      </c>
      <c r="T60" s="51">
        <v>5.352929485448124E-4</v>
      </c>
      <c r="U60" s="52">
        <v>280</v>
      </c>
      <c r="V60" s="51">
        <v>6.3024524418064175E-5</v>
      </c>
      <c r="W60" s="52">
        <v>10.662604722010663</v>
      </c>
    </row>
    <row r="61" spans="1:23" x14ac:dyDescent="0.25">
      <c r="A61" s="69" t="s">
        <v>456</v>
      </c>
      <c r="B61" s="50">
        <v>15602</v>
      </c>
      <c r="C61" s="51">
        <v>6.5581970632711331E-4</v>
      </c>
      <c r="D61" s="50">
        <v>2740</v>
      </c>
      <c r="E61" s="51">
        <v>1.1349088519079806E-4</v>
      </c>
      <c r="F61" s="52">
        <v>17.561851044737853</v>
      </c>
      <c r="H61" s="43"/>
      <c r="I61" s="205"/>
      <c r="R61" s="69" t="s">
        <v>479</v>
      </c>
      <c r="S61" s="52">
        <v>46</v>
      </c>
      <c r="T61" s="51">
        <v>9.3767995556212385E-6</v>
      </c>
      <c r="U61" s="52">
        <v>275</v>
      </c>
      <c r="V61" s="51">
        <v>6.1899086482027321E-5</v>
      </c>
      <c r="W61" s="52">
        <v>597.82608695652175</v>
      </c>
    </row>
    <row r="62" spans="1:23" x14ac:dyDescent="0.25">
      <c r="A62" s="69" t="s">
        <v>457</v>
      </c>
      <c r="B62" s="50">
        <v>1040</v>
      </c>
      <c r="C62" s="51">
        <v>4.3715709177041267E-5</v>
      </c>
      <c r="D62" s="50">
        <v>2287</v>
      </c>
      <c r="E62" s="51">
        <v>9.4727611106333996E-5</v>
      </c>
      <c r="F62" s="52">
        <v>219.90384615384616</v>
      </c>
      <c r="H62" s="43"/>
      <c r="I62" s="205"/>
      <c r="R62" s="69" t="s">
        <v>462</v>
      </c>
      <c r="S62" s="52">
        <v>169</v>
      </c>
      <c r="T62" s="51">
        <v>3.4449546193478028E-5</v>
      </c>
      <c r="U62" s="52">
        <v>269</v>
      </c>
      <c r="V62" s="51">
        <v>6.0548560958783084E-5</v>
      </c>
      <c r="W62" s="52">
        <v>159.17159763313609</v>
      </c>
    </row>
    <row r="63" spans="1:23" x14ac:dyDescent="0.25">
      <c r="A63" s="69" t="s">
        <v>458</v>
      </c>
      <c r="B63" s="50"/>
      <c r="C63" s="51">
        <v>0</v>
      </c>
      <c r="D63" s="50">
        <v>2201</v>
      </c>
      <c r="E63" s="51">
        <v>9.116548843246224E-5</v>
      </c>
      <c r="F63" s="53" t="e">
        <v>#DIV/0!</v>
      </c>
      <c r="H63" s="43"/>
      <c r="I63" s="205"/>
      <c r="R63" s="69" t="s">
        <v>461</v>
      </c>
      <c r="S63" s="52"/>
      <c r="T63" s="51">
        <v>0</v>
      </c>
      <c r="U63" s="52">
        <v>236</v>
      </c>
      <c r="V63" s="51">
        <v>5.3120670580939809E-5</v>
      </c>
      <c r="W63" s="53" t="e">
        <v>#DIV/0!</v>
      </c>
    </row>
    <row r="64" spans="1:23" x14ac:dyDescent="0.25">
      <c r="A64" s="69" t="s">
        <v>459</v>
      </c>
      <c r="B64" s="50">
        <v>2160</v>
      </c>
      <c r="C64" s="51">
        <v>9.0794165213854938E-5</v>
      </c>
      <c r="D64" s="50">
        <v>2160</v>
      </c>
      <c r="E64" s="51">
        <v>8.9467267157709423E-5</v>
      </c>
      <c r="F64" s="52">
        <v>100</v>
      </c>
      <c r="H64" s="43"/>
      <c r="I64" s="205"/>
      <c r="R64" s="69" t="s">
        <v>445</v>
      </c>
      <c r="S64" s="52">
        <v>126</v>
      </c>
      <c r="T64" s="51">
        <v>2.5684277043658177E-5</v>
      </c>
      <c r="U64" s="52">
        <v>223</v>
      </c>
      <c r="V64" s="51">
        <v>5.0194531947243972E-5</v>
      </c>
      <c r="W64" s="52">
        <v>176.98412698412699</v>
      </c>
    </row>
    <row r="65" spans="1:23" x14ac:dyDescent="0.25">
      <c r="A65" s="69" t="s">
        <v>410</v>
      </c>
      <c r="B65" s="50">
        <v>4447</v>
      </c>
      <c r="C65" s="51">
        <v>1.8692669106759856E-4</v>
      </c>
      <c r="D65" s="50">
        <v>2135</v>
      </c>
      <c r="E65" s="51">
        <v>8.8431766380421114E-5</v>
      </c>
      <c r="F65" s="52">
        <v>48.009894310771308</v>
      </c>
      <c r="H65" s="43"/>
      <c r="I65" s="205"/>
      <c r="R65" s="69" t="s">
        <v>459</v>
      </c>
      <c r="S65" s="52">
        <v>184</v>
      </c>
      <c r="T65" s="51">
        <v>3.7507198222484954E-5</v>
      </c>
      <c r="U65" s="52">
        <v>194</v>
      </c>
      <c r="V65" s="51">
        <v>4.3666991918230182E-5</v>
      </c>
      <c r="W65" s="52">
        <v>105.43478260869566</v>
      </c>
    </row>
    <row r="66" spans="1:23" x14ac:dyDescent="0.25">
      <c r="A66" s="69" t="s">
        <v>460</v>
      </c>
      <c r="B66" s="50">
        <v>1500</v>
      </c>
      <c r="C66" s="51">
        <v>6.305150362073259E-5</v>
      </c>
      <c r="D66" s="50">
        <v>1997</v>
      </c>
      <c r="E66" s="51">
        <v>8.2715802089789684E-5</v>
      </c>
      <c r="F66" s="52">
        <v>133.13333333333333</v>
      </c>
      <c r="H66" s="43"/>
      <c r="I66" s="205"/>
      <c r="R66" s="69" t="s">
        <v>447</v>
      </c>
      <c r="S66" s="52"/>
      <c r="T66" s="51">
        <v>0</v>
      </c>
      <c r="U66" s="52">
        <v>191</v>
      </c>
      <c r="V66" s="51">
        <v>4.2991729156608067E-5</v>
      </c>
      <c r="W66" s="53" t="e">
        <v>#DIV/0!</v>
      </c>
    </row>
    <row r="67" spans="1:23" x14ac:dyDescent="0.25">
      <c r="A67" s="69" t="s">
        <v>461</v>
      </c>
      <c r="B67" s="50"/>
      <c r="C67" s="51">
        <v>0</v>
      </c>
      <c r="D67" s="50">
        <v>1986</v>
      </c>
      <c r="E67" s="51">
        <v>8.2260181747782828E-5</v>
      </c>
      <c r="F67" s="53" t="e">
        <v>#DIV/0!</v>
      </c>
      <c r="H67" s="43"/>
      <c r="I67" s="205"/>
      <c r="R67" s="69" t="s">
        <v>454</v>
      </c>
      <c r="S67" s="52">
        <v>205</v>
      </c>
      <c r="T67" s="51">
        <v>4.1787911063094648E-5</v>
      </c>
      <c r="U67" s="52">
        <v>176</v>
      </c>
      <c r="V67" s="51">
        <v>3.9615415348497484E-5</v>
      </c>
      <c r="W67" s="52">
        <v>85.853658536585371</v>
      </c>
    </row>
    <row r="68" spans="1:23" x14ac:dyDescent="0.25">
      <c r="A68" s="69" t="s">
        <v>462</v>
      </c>
      <c r="B68" s="50">
        <v>1741</v>
      </c>
      <c r="C68" s="51">
        <v>7.3181778535796963E-5</v>
      </c>
      <c r="D68" s="50">
        <v>1828</v>
      </c>
      <c r="E68" s="51">
        <v>7.5715816835320753E-5</v>
      </c>
      <c r="F68" s="52">
        <v>104.99712808730615</v>
      </c>
      <c r="H68" s="43"/>
      <c r="I68" s="205"/>
      <c r="R68" s="69" t="s">
        <v>475</v>
      </c>
      <c r="S68" s="52">
        <v>475</v>
      </c>
      <c r="T68" s="51">
        <v>9.6825647585219304E-5</v>
      </c>
      <c r="U68" s="52">
        <v>169</v>
      </c>
      <c r="V68" s="51">
        <v>3.8039802238045877E-5</v>
      </c>
      <c r="W68" s="52">
        <v>35.578947368421055</v>
      </c>
    </row>
    <row r="69" spans="1:23" x14ac:dyDescent="0.25">
      <c r="A69" s="69" t="s">
        <v>463</v>
      </c>
      <c r="B69" s="50">
        <v>175</v>
      </c>
      <c r="C69" s="51">
        <v>7.3560087557521365E-6</v>
      </c>
      <c r="D69" s="50">
        <v>1784</v>
      </c>
      <c r="E69" s="51">
        <v>7.3893335467293341E-5</v>
      </c>
      <c r="F69" s="52">
        <v>1019.4285714285714</v>
      </c>
      <c r="H69" s="43"/>
      <c r="I69" s="205"/>
      <c r="R69" s="69" t="s">
        <v>460</v>
      </c>
      <c r="S69" s="52">
        <v>101</v>
      </c>
      <c r="T69" s="51">
        <v>2.0588190328646632E-5</v>
      </c>
      <c r="U69" s="52">
        <v>122</v>
      </c>
      <c r="V69" s="51">
        <v>2.7460685639299393E-5</v>
      </c>
      <c r="W69" s="52">
        <v>120.79207920792079</v>
      </c>
    </row>
    <row r="70" spans="1:23" x14ac:dyDescent="0.25">
      <c r="A70" s="69" t="s">
        <v>464</v>
      </c>
      <c r="B70" s="50">
        <v>365</v>
      </c>
      <c r="C70" s="51">
        <v>1.5342532547711597E-5</v>
      </c>
      <c r="D70" s="50">
        <v>1717</v>
      </c>
      <c r="E70" s="51">
        <v>7.1118193384160687E-5</v>
      </c>
      <c r="F70" s="52">
        <v>470.41095890410958</v>
      </c>
      <c r="H70" s="43"/>
      <c r="I70" s="205"/>
      <c r="R70" s="69" t="s">
        <v>472</v>
      </c>
      <c r="S70" s="52">
        <v>125</v>
      </c>
      <c r="T70" s="51">
        <v>2.5480433575057713E-5</v>
      </c>
      <c r="U70" s="52">
        <v>108</v>
      </c>
      <c r="V70" s="51">
        <v>2.4309459418396183E-5</v>
      </c>
      <c r="W70" s="52">
        <v>86.4</v>
      </c>
    </row>
    <row r="71" spans="1:23" x14ac:dyDescent="0.25">
      <c r="A71" s="69" t="s">
        <v>465</v>
      </c>
      <c r="B71" s="50">
        <v>5321</v>
      </c>
      <c r="C71" s="51">
        <v>2.236647005106121E-4</v>
      </c>
      <c r="D71" s="50">
        <v>1661</v>
      </c>
      <c r="E71" s="51">
        <v>6.8798671643034877E-5</v>
      </c>
      <c r="F71" s="52">
        <v>31.215936853974817</v>
      </c>
      <c r="H71" s="43"/>
      <c r="I71" s="205"/>
      <c r="R71" s="69" t="s">
        <v>494</v>
      </c>
      <c r="S71" s="52">
        <v>854</v>
      </c>
      <c r="T71" s="51">
        <v>1.740823221847943E-4</v>
      </c>
      <c r="U71" s="52">
        <v>105</v>
      </c>
      <c r="V71" s="51">
        <v>2.3634196656774067E-5</v>
      </c>
      <c r="W71" s="52">
        <v>12.295081967213115</v>
      </c>
    </row>
    <row r="72" spans="1:23" x14ac:dyDescent="0.25">
      <c r="A72" s="69" t="s">
        <v>466</v>
      </c>
      <c r="B72" s="50">
        <v>1455</v>
      </c>
      <c r="C72" s="51">
        <v>6.1159958512110613E-5</v>
      </c>
      <c r="D72" s="50">
        <v>1653</v>
      </c>
      <c r="E72" s="51">
        <v>6.846731139430263E-5</v>
      </c>
      <c r="F72" s="52">
        <v>113.60824742268041</v>
      </c>
      <c r="H72" s="43"/>
      <c r="I72" s="205"/>
      <c r="R72" s="69" t="s">
        <v>453</v>
      </c>
      <c r="S72" s="52">
        <v>3</v>
      </c>
      <c r="T72" s="51">
        <v>6.1153040580138513E-7</v>
      </c>
      <c r="U72" s="52">
        <v>103</v>
      </c>
      <c r="V72" s="51">
        <v>2.3184021482359322E-5</v>
      </c>
      <c r="W72" s="52">
        <v>3433.3333333333335</v>
      </c>
    </row>
    <row r="73" spans="1:23" x14ac:dyDescent="0.25">
      <c r="A73" s="69" t="s">
        <v>467</v>
      </c>
      <c r="B73" s="50">
        <v>3496</v>
      </c>
      <c r="C73" s="51">
        <v>1.4695203777205409E-4</v>
      </c>
      <c r="D73" s="50">
        <v>1646</v>
      </c>
      <c r="E73" s="51">
        <v>6.8177371176661897E-5</v>
      </c>
      <c r="F73" s="52">
        <v>47.082379862700229</v>
      </c>
      <c r="H73" s="43"/>
      <c r="I73" s="205"/>
      <c r="R73" s="69" t="s">
        <v>477</v>
      </c>
      <c r="S73" s="52">
        <v>23</v>
      </c>
      <c r="T73" s="51">
        <v>4.6883997778106192E-6</v>
      </c>
      <c r="U73" s="52">
        <v>84</v>
      </c>
      <c r="V73" s="51">
        <v>1.8907357325419254E-5</v>
      </c>
      <c r="W73" s="52">
        <v>365.21739130434781</v>
      </c>
    </row>
    <row r="74" spans="1:23" x14ac:dyDescent="0.25">
      <c r="A74" s="69" t="s">
        <v>468</v>
      </c>
      <c r="B74" s="50">
        <v>252</v>
      </c>
      <c r="C74" s="51">
        <v>1.0592652608283075E-5</v>
      </c>
      <c r="D74" s="50">
        <v>1398</v>
      </c>
      <c r="E74" s="51">
        <v>5.7905203465961929E-5</v>
      </c>
      <c r="F74" s="52">
        <v>554.7619047619047</v>
      </c>
      <c r="H74" s="43"/>
      <c r="I74" s="205"/>
      <c r="R74" s="69" t="s">
        <v>478</v>
      </c>
      <c r="S74" s="52">
        <v>9</v>
      </c>
      <c r="T74" s="51">
        <v>1.8345912174041554E-6</v>
      </c>
      <c r="U74" s="52">
        <v>82</v>
      </c>
      <c r="V74" s="51">
        <v>1.8457182151004508E-5</v>
      </c>
      <c r="W74" s="52">
        <v>911.11111111111109</v>
      </c>
    </row>
    <row r="75" spans="1:23" x14ac:dyDescent="0.25">
      <c r="A75" s="69" t="s">
        <v>469</v>
      </c>
      <c r="B75" s="50">
        <v>4253</v>
      </c>
      <c r="C75" s="51">
        <v>1.7877202993265049E-4</v>
      </c>
      <c r="D75" s="50">
        <v>1202</v>
      </c>
      <c r="E75" s="51">
        <v>4.9786877372021634E-5</v>
      </c>
      <c r="F75" s="52">
        <v>28.262403009640252</v>
      </c>
      <c r="H75" s="43"/>
      <c r="I75" s="205"/>
      <c r="R75" s="69" t="s">
        <v>444</v>
      </c>
      <c r="S75" s="52">
        <v>71</v>
      </c>
      <c r="T75" s="51">
        <v>1.4472886270632781E-5</v>
      </c>
      <c r="U75" s="52">
        <v>76</v>
      </c>
      <c r="V75" s="51">
        <v>1.7106656627760278E-5</v>
      </c>
      <c r="W75" s="52">
        <v>107.04225352112675</v>
      </c>
    </row>
    <row r="76" spans="1:23" x14ac:dyDescent="0.25">
      <c r="A76" s="69" t="s">
        <v>470</v>
      </c>
      <c r="B76" s="50"/>
      <c r="C76" s="51">
        <v>0</v>
      </c>
      <c r="D76" s="50">
        <v>1186</v>
      </c>
      <c r="E76" s="51">
        <v>4.912415687455712E-5</v>
      </c>
      <c r="F76" s="53" t="e">
        <v>#DIV/0!</v>
      </c>
      <c r="H76" s="43"/>
      <c r="I76" s="205"/>
      <c r="R76" s="69" t="s">
        <v>473</v>
      </c>
      <c r="S76" s="52">
        <v>25</v>
      </c>
      <c r="T76" s="51">
        <v>5.0960867150115429E-6</v>
      </c>
      <c r="U76" s="52">
        <v>72</v>
      </c>
      <c r="V76" s="51">
        <v>1.620630627893079E-5</v>
      </c>
      <c r="W76" s="52">
        <v>288</v>
      </c>
    </row>
    <row r="77" spans="1:23" x14ac:dyDescent="0.25">
      <c r="A77" s="69" t="s">
        <v>471</v>
      </c>
      <c r="B77" s="50">
        <v>646</v>
      </c>
      <c r="C77" s="51">
        <v>2.7154180892662172E-5</v>
      </c>
      <c r="D77" s="50">
        <v>1173</v>
      </c>
      <c r="E77" s="51">
        <v>4.8585696470367201E-5</v>
      </c>
      <c r="F77" s="52">
        <v>181.57894736842107</v>
      </c>
      <c r="H77" s="43"/>
      <c r="I77" s="205"/>
      <c r="R77" s="69" t="s">
        <v>470</v>
      </c>
      <c r="S77" s="52"/>
      <c r="T77" s="51">
        <v>0</v>
      </c>
      <c r="U77" s="52">
        <v>72</v>
      </c>
      <c r="V77" s="51">
        <v>1.620630627893079E-5</v>
      </c>
      <c r="W77" s="53" t="e">
        <v>#DIV/0!</v>
      </c>
    </row>
    <row r="78" spans="1:23" x14ac:dyDescent="0.25">
      <c r="A78" s="69" t="s">
        <v>472</v>
      </c>
      <c r="B78" s="50">
        <v>679</v>
      </c>
      <c r="C78" s="51">
        <v>2.8541313972318288E-5</v>
      </c>
      <c r="D78" s="50">
        <v>1163</v>
      </c>
      <c r="E78" s="51">
        <v>4.8171496159451879E-5</v>
      </c>
      <c r="F78" s="52">
        <v>171.28129602356407</v>
      </c>
      <c r="H78" s="43"/>
      <c r="I78" s="205"/>
      <c r="R78" s="69" t="s">
        <v>467</v>
      </c>
      <c r="S78" s="52">
        <v>138</v>
      </c>
      <c r="T78" s="51">
        <v>2.8130398666863715E-5</v>
      </c>
      <c r="U78" s="52">
        <v>71</v>
      </c>
      <c r="V78" s="51">
        <v>1.5981218691723417E-5</v>
      </c>
      <c r="W78" s="52">
        <v>51.449275362318836</v>
      </c>
    </row>
    <row r="79" spans="1:23" x14ac:dyDescent="0.25">
      <c r="A79" s="69" t="s">
        <v>473</v>
      </c>
      <c r="B79" s="50">
        <v>378</v>
      </c>
      <c r="C79" s="51">
        <v>1.5888978912424615E-5</v>
      </c>
      <c r="D79" s="50">
        <v>1060</v>
      </c>
      <c r="E79" s="51">
        <v>4.3905232957024067E-5</v>
      </c>
      <c r="F79" s="52">
        <v>280.4232804232804</v>
      </c>
      <c r="H79" s="43"/>
      <c r="I79" s="205"/>
      <c r="R79" s="69" t="s">
        <v>480</v>
      </c>
      <c r="S79" s="52">
        <v>49</v>
      </c>
      <c r="T79" s="51">
        <v>9.988329961422624E-6</v>
      </c>
      <c r="U79" s="52">
        <v>69</v>
      </c>
      <c r="V79" s="51">
        <v>1.5531043517308674E-5</v>
      </c>
      <c r="W79" s="52">
        <v>140.81632653061226</v>
      </c>
    </row>
    <row r="80" spans="1:23" x14ac:dyDescent="0.25">
      <c r="A80" s="69" t="s">
        <v>474</v>
      </c>
      <c r="B80" s="50">
        <v>877</v>
      </c>
      <c r="C80" s="51">
        <v>3.6864112450254991E-5</v>
      </c>
      <c r="D80" s="50">
        <v>1055</v>
      </c>
      <c r="E80" s="51">
        <v>4.3698132801566409E-5</v>
      </c>
      <c r="F80" s="52">
        <v>120.29646522234891</v>
      </c>
      <c r="H80" s="43"/>
      <c r="I80" s="205"/>
      <c r="R80" s="69" t="s">
        <v>490</v>
      </c>
      <c r="S80" s="52">
        <v>41</v>
      </c>
      <c r="T80" s="51">
        <v>8.3575822126189292E-6</v>
      </c>
      <c r="U80" s="52">
        <v>65</v>
      </c>
      <c r="V80" s="51">
        <v>1.4630693168479184E-5</v>
      </c>
      <c r="W80" s="52">
        <v>158.53658536585365</v>
      </c>
    </row>
    <row r="81" spans="1:23" x14ac:dyDescent="0.25">
      <c r="A81" s="69" t="s">
        <v>475</v>
      </c>
      <c r="B81" s="50">
        <v>2524</v>
      </c>
      <c r="C81" s="51">
        <v>1.0609466342581938E-4</v>
      </c>
      <c r="D81" s="50">
        <v>831</v>
      </c>
      <c r="E81" s="51">
        <v>3.4420045837063209E-5</v>
      </c>
      <c r="F81" s="52">
        <v>32.923930269413631</v>
      </c>
      <c r="H81" s="43"/>
      <c r="I81" s="205"/>
      <c r="R81" s="69" t="s">
        <v>469</v>
      </c>
      <c r="S81" s="52">
        <v>209</v>
      </c>
      <c r="T81" s="51">
        <v>4.2603284937496495E-5</v>
      </c>
      <c r="U81" s="52">
        <v>60</v>
      </c>
      <c r="V81" s="51">
        <v>1.3505255232442323E-5</v>
      </c>
      <c r="W81" s="52">
        <v>28.708133971291865</v>
      </c>
    </row>
    <row r="82" spans="1:23" x14ac:dyDescent="0.25">
      <c r="A82" s="69" t="s">
        <v>476</v>
      </c>
      <c r="B82" s="50">
        <v>1462</v>
      </c>
      <c r="C82" s="51">
        <v>6.1454198862340709E-5</v>
      </c>
      <c r="D82" s="50">
        <v>774</v>
      </c>
      <c r="E82" s="51">
        <v>3.2059104064845878E-5</v>
      </c>
      <c r="F82" s="52">
        <v>52.941176470588239</v>
      </c>
      <c r="H82" s="43"/>
      <c r="I82" s="205"/>
      <c r="R82" s="69" t="s">
        <v>455</v>
      </c>
      <c r="S82" s="52">
        <v>37</v>
      </c>
      <c r="T82" s="51">
        <v>7.5422083382170835E-6</v>
      </c>
      <c r="U82" s="52">
        <v>60</v>
      </c>
      <c r="V82" s="51">
        <v>1.3505255232442323E-5</v>
      </c>
      <c r="W82" s="52">
        <v>162.16216216216216</v>
      </c>
    </row>
    <row r="83" spans="1:23" x14ac:dyDescent="0.25">
      <c r="A83" s="69" t="s">
        <v>477</v>
      </c>
      <c r="B83" s="50">
        <v>204</v>
      </c>
      <c r="C83" s="51">
        <v>8.5750044924196335E-6</v>
      </c>
      <c r="D83" s="50">
        <v>737</v>
      </c>
      <c r="E83" s="51">
        <v>3.0526562914459185E-5</v>
      </c>
      <c r="F83" s="52">
        <v>361.27450980392155</v>
      </c>
      <c r="H83" s="43"/>
      <c r="I83" s="205"/>
      <c r="R83" s="69" t="s">
        <v>389</v>
      </c>
      <c r="S83" s="52">
        <v>50</v>
      </c>
      <c r="T83" s="51">
        <v>1.0192173430023086E-5</v>
      </c>
      <c r="U83" s="52">
        <v>50</v>
      </c>
      <c r="V83" s="51">
        <v>1.1254379360368603E-5</v>
      </c>
      <c r="W83" s="52">
        <v>100</v>
      </c>
    </row>
    <row r="84" spans="1:23" x14ac:dyDescent="0.25">
      <c r="A84" s="69" t="s">
        <v>478</v>
      </c>
      <c r="B84" s="50">
        <v>85</v>
      </c>
      <c r="C84" s="51">
        <v>3.5729185385081802E-6</v>
      </c>
      <c r="D84" s="50">
        <v>703</v>
      </c>
      <c r="E84" s="51">
        <v>2.9118281857347095E-5</v>
      </c>
      <c r="F84" s="52">
        <v>827.05882352941182</v>
      </c>
      <c r="H84" s="43"/>
      <c r="I84" s="205"/>
      <c r="R84" s="69" t="s">
        <v>463</v>
      </c>
      <c r="S84" s="52">
        <v>5</v>
      </c>
      <c r="T84" s="51">
        <v>1.0192173430023086E-6</v>
      </c>
      <c r="U84" s="52">
        <v>50</v>
      </c>
      <c r="V84" s="51">
        <v>1.1254379360368603E-5</v>
      </c>
      <c r="W84" s="52">
        <v>1000</v>
      </c>
    </row>
    <row r="85" spans="1:23" x14ac:dyDescent="0.25">
      <c r="A85" s="69" t="s">
        <v>479</v>
      </c>
      <c r="B85" s="50">
        <v>121</v>
      </c>
      <c r="C85" s="51">
        <v>5.0861546254057624E-6</v>
      </c>
      <c r="D85" s="50">
        <v>646</v>
      </c>
      <c r="E85" s="51">
        <v>2.675734008512976E-5</v>
      </c>
      <c r="F85" s="52">
        <v>533.88429752066122</v>
      </c>
      <c r="H85" s="43"/>
      <c r="I85" s="205"/>
      <c r="R85" s="69" t="s">
        <v>414</v>
      </c>
      <c r="S85" s="52"/>
      <c r="T85" s="51">
        <v>0</v>
      </c>
      <c r="U85" s="52">
        <v>48</v>
      </c>
      <c r="V85" s="51">
        <v>1.0804204185953859E-5</v>
      </c>
      <c r="W85" s="53" t="e">
        <v>#DIV/0!</v>
      </c>
    </row>
    <row r="86" spans="1:23" x14ac:dyDescent="0.25">
      <c r="A86" s="69" t="s">
        <v>414</v>
      </c>
      <c r="B86" s="50"/>
      <c r="C86" s="51">
        <v>0</v>
      </c>
      <c r="D86" s="50">
        <v>593</v>
      </c>
      <c r="E86" s="51">
        <v>2.456207843727856E-5</v>
      </c>
      <c r="F86" s="53" t="e">
        <v>#DIV/0!</v>
      </c>
      <c r="H86" s="43"/>
      <c r="I86" s="205"/>
      <c r="R86" s="69" t="s">
        <v>418</v>
      </c>
      <c r="S86" s="52"/>
      <c r="T86" s="51">
        <v>0</v>
      </c>
      <c r="U86" s="52">
        <v>47</v>
      </c>
      <c r="V86" s="51">
        <v>1.0579116598746488E-5</v>
      </c>
      <c r="W86" s="53" t="e">
        <v>#DIV/0!</v>
      </c>
    </row>
    <row r="87" spans="1:23" x14ac:dyDescent="0.25">
      <c r="A87" s="69" t="s">
        <v>480</v>
      </c>
      <c r="B87" s="50">
        <v>373</v>
      </c>
      <c r="C87" s="51">
        <v>1.567880723368884E-5</v>
      </c>
      <c r="D87" s="50">
        <v>562</v>
      </c>
      <c r="E87" s="51">
        <v>2.3278057473441062E-5</v>
      </c>
      <c r="F87" s="52">
        <v>150.67024128686327</v>
      </c>
      <c r="H87" s="43"/>
      <c r="I87" s="205"/>
      <c r="R87" s="69" t="s">
        <v>484</v>
      </c>
      <c r="S87" s="52">
        <v>50</v>
      </c>
      <c r="T87" s="51">
        <v>1.0192173430023086E-5</v>
      </c>
      <c r="U87" s="52">
        <v>47</v>
      </c>
      <c r="V87" s="51">
        <v>1.0579116598746488E-5</v>
      </c>
      <c r="W87" s="52">
        <v>94</v>
      </c>
    </row>
    <row r="88" spans="1:23" x14ac:dyDescent="0.25">
      <c r="A88" s="69" t="s">
        <v>481</v>
      </c>
      <c r="B88" s="50">
        <v>551</v>
      </c>
      <c r="C88" s="51">
        <v>2.3160918996682439E-5</v>
      </c>
      <c r="D88" s="50">
        <v>545</v>
      </c>
      <c r="E88" s="51">
        <v>2.2573916944885017E-5</v>
      </c>
      <c r="F88" s="52">
        <v>98.911070780399285</v>
      </c>
      <c r="H88" s="43"/>
      <c r="I88" s="205"/>
      <c r="R88" s="69" t="s">
        <v>486</v>
      </c>
      <c r="S88" s="52"/>
      <c r="T88" s="51">
        <v>0</v>
      </c>
      <c r="U88" s="52">
        <v>44</v>
      </c>
      <c r="V88" s="51">
        <v>9.903853837124371E-6</v>
      </c>
      <c r="W88" s="53" t="e">
        <v>#DIV/0!</v>
      </c>
    </row>
    <row r="89" spans="1:23" x14ac:dyDescent="0.25">
      <c r="A89" s="69" t="s">
        <v>389</v>
      </c>
      <c r="B89" s="50">
        <v>489</v>
      </c>
      <c r="C89" s="51">
        <v>2.0554790180358825E-5</v>
      </c>
      <c r="D89" s="50">
        <v>537</v>
      </c>
      <c r="E89" s="51">
        <v>2.224255669615276E-5</v>
      </c>
      <c r="F89" s="52">
        <v>109.81595092024541</v>
      </c>
      <c r="H89" s="43"/>
      <c r="I89" s="205"/>
      <c r="R89" s="69" t="s">
        <v>468</v>
      </c>
      <c r="S89" s="52">
        <v>8</v>
      </c>
      <c r="T89" s="51">
        <v>1.6307477488036936E-6</v>
      </c>
      <c r="U89" s="52">
        <v>43</v>
      </c>
      <c r="V89" s="51">
        <v>9.6787662499169981E-6</v>
      </c>
      <c r="W89" s="52">
        <v>537.5</v>
      </c>
    </row>
    <row r="90" spans="1:23" x14ac:dyDescent="0.25">
      <c r="A90" s="69" t="s">
        <v>482</v>
      </c>
      <c r="B90" s="50"/>
      <c r="C90" s="51">
        <v>0</v>
      </c>
      <c r="D90" s="50">
        <v>525</v>
      </c>
      <c r="E90" s="51">
        <v>2.1745516323054372E-5</v>
      </c>
      <c r="F90" s="53" t="e">
        <v>#DIV/0!</v>
      </c>
      <c r="H90" s="43"/>
      <c r="I90" s="205"/>
      <c r="R90" s="69" t="s">
        <v>465</v>
      </c>
      <c r="S90" s="52">
        <v>130</v>
      </c>
      <c r="T90" s="51">
        <v>2.6499650918060021E-5</v>
      </c>
      <c r="U90" s="52">
        <v>43</v>
      </c>
      <c r="V90" s="51">
        <v>9.6787662499169981E-6</v>
      </c>
      <c r="W90" s="52">
        <v>33.076923076923073</v>
      </c>
    </row>
    <row r="91" spans="1:23" x14ac:dyDescent="0.25">
      <c r="A91" s="69" t="s">
        <v>483</v>
      </c>
      <c r="B91" s="50">
        <v>259</v>
      </c>
      <c r="C91" s="51">
        <v>1.0886892958513161E-5</v>
      </c>
      <c r="D91" s="50">
        <v>450</v>
      </c>
      <c r="E91" s="51">
        <v>1.8639013991189462E-5</v>
      </c>
      <c r="F91" s="52">
        <v>173.74517374517376</v>
      </c>
      <c r="H91" s="43"/>
      <c r="I91" s="205"/>
      <c r="R91" s="69" t="s">
        <v>499</v>
      </c>
      <c r="S91" s="52"/>
      <c r="T91" s="51">
        <v>0</v>
      </c>
      <c r="U91" s="52">
        <v>33</v>
      </c>
      <c r="V91" s="51">
        <v>7.4278903778432787E-6</v>
      </c>
      <c r="W91" s="53" t="e">
        <v>#DIV/0!</v>
      </c>
    </row>
    <row r="92" spans="1:23" x14ac:dyDescent="0.25">
      <c r="A92" s="69" t="s">
        <v>484</v>
      </c>
      <c r="B92" s="50">
        <v>292</v>
      </c>
      <c r="C92" s="51">
        <v>1.2274026038169279E-5</v>
      </c>
      <c r="D92" s="50">
        <v>337</v>
      </c>
      <c r="E92" s="51">
        <v>1.3958550477846331E-5</v>
      </c>
      <c r="F92" s="52">
        <v>115.41095890410959</v>
      </c>
      <c r="H92" s="43"/>
      <c r="I92" s="205"/>
      <c r="R92" s="69" t="s">
        <v>474</v>
      </c>
      <c r="S92" s="52">
        <v>16</v>
      </c>
      <c r="T92" s="51">
        <v>3.2614954976073871E-6</v>
      </c>
      <c r="U92" s="52">
        <v>28</v>
      </c>
      <c r="V92" s="51">
        <v>6.3024524418064177E-6</v>
      </c>
      <c r="W92" s="52">
        <v>175</v>
      </c>
    </row>
    <row r="93" spans="1:23" x14ac:dyDescent="0.25">
      <c r="A93" s="69" t="s">
        <v>485</v>
      </c>
      <c r="B93" s="50"/>
      <c r="C93" s="51">
        <v>0</v>
      </c>
      <c r="D93" s="50">
        <v>309</v>
      </c>
      <c r="E93" s="51">
        <v>1.2798789607283431E-5</v>
      </c>
      <c r="F93" s="53" t="e">
        <v>#DIV/0!</v>
      </c>
      <c r="H93" s="43"/>
      <c r="I93" s="205"/>
      <c r="R93" s="69" t="s">
        <v>471</v>
      </c>
      <c r="S93" s="52">
        <v>12</v>
      </c>
      <c r="T93" s="51">
        <v>2.4461216232055405E-6</v>
      </c>
      <c r="U93" s="52">
        <v>25</v>
      </c>
      <c r="V93" s="51">
        <v>5.6271896801843016E-6</v>
      </c>
      <c r="W93" s="52">
        <v>208.33333333333334</v>
      </c>
    </row>
    <row r="94" spans="1:23" x14ac:dyDescent="0.25">
      <c r="A94" s="69" t="s">
        <v>418</v>
      </c>
      <c r="B94" s="50"/>
      <c r="C94" s="51">
        <v>0</v>
      </c>
      <c r="D94" s="50">
        <v>256</v>
      </c>
      <c r="E94" s="51">
        <v>1.0603527959432227E-5</v>
      </c>
      <c r="F94" s="53" t="e">
        <v>#DIV/0!</v>
      </c>
      <c r="H94" s="43"/>
      <c r="I94" s="205"/>
      <c r="R94" s="69" t="s">
        <v>487</v>
      </c>
      <c r="S94" s="52">
        <v>3</v>
      </c>
      <c r="T94" s="51">
        <v>6.1153040580138513E-7</v>
      </c>
      <c r="U94" s="52">
        <v>25</v>
      </c>
      <c r="V94" s="51">
        <v>5.6271896801843016E-6</v>
      </c>
      <c r="W94" s="52">
        <v>833.33333333333337</v>
      </c>
    </row>
    <row r="95" spans="1:23" x14ac:dyDescent="0.25">
      <c r="A95" s="69" t="s">
        <v>486</v>
      </c>
      <c r="B95" s="50"/>
      <c r="C95" s="51">
        <v>0</v>
      </c>
      <c r="D95" s="50">
        <v>225</v>
      </c>
      <c r="E95" s="51">
        <v>9.319506995594731E-6</v>
      </c>
      <c r="F95" s="53" t="e">
        <v>#DIV/0!</v>
      </c>
      <c r="H95" s="43"/>
      <c r="I95" s="205"/>
      <c r="R95" s="69" t="s">
        <v>481</v>
      </c>
      <c r="S95" s="52">
        <v>25</v>
      </c>
      <c r="T95" s="51">
        <v>5.0960867150115429E-6</v>
      </c>
      <c r="U95" s="52">
        <v>25</v>
      </c>
      <c r="V95" s="51">
        <v>5.6271896801843016E-6</v>
      </c>
      <c r="W95" s="52">
        <v>100</v>
      </c>
    </row>
    <row r="96" spans="1:23" x14ac:dyDescent="0.25">
      <c r="A96" s="69" t="s">
        <v>487</v>
      </c>
      <c r="B96" s="50">
        <v>10</v>
      </c>
      <c r="C96" s="51">
        <v>4.2034335747155062E-7</v>
      </c>
      <c r="D96" s="50">
        <v>219</v>
      </c>
      <c r="E96" s="51">
        <v>9.070986809045539E-6</v>
      </c>
      <c r="F96" s="52">
        <v>2190</v>
      </c>
      <c r="H96" s="43"/>
      <c r="I96" s="205"/>
      <c r="R96" s="69" t="s">
        <v>485</v>
      </c>
      <c r="S96" s="52"/>
      <c r="T96" s="51">
        <v>0</v>
      </c>
      <c r="U96" s="52">
        <v>25</v>
      </c>
      <c r="V96" s="51">
        <v>5.6271896801843016E-6</v>
      </c>
      <c r="W96" s="53" t="e">
        <v>#DIV/0!</v>
      </c>
    </row>
    <row r="97" spans="1:23" x14ac:dyDescent="0.25">
      <c r="A97" s="69" t="s">
        <v>488</v>
      </c>
      <c r="B97" s="50"/>
      <c r="C97" s="51">
        <v>0</v>
      </c>
      <c r="D97" s="50">
        <v>215</v>
      </c>
      <c r="E97" s="51">
        <v>8.9053066846794104E-6</v>
      </c>
      <c r="F97" s="53" t="e">
        <v>#DIV/0!</v>
      </c>
      <c r="H97" s="43"/>
      <c r="I97" s="205"/>
      <c r="R97" s="69" t="s">
        <v>502</v>
      </c>
      <c r="S97" s="52">
        <v>130</v>
      </c>
      <c r="T97" s="51">
        <v>2.6499650918060021E-5</v>
      </c>
      <c r="U97" s="52">
        <v>24</v>
      </c>
      <c r="V97" s="51">
        <v>5.4021020929769296E-6</v>
      </c>
      <c r="W97" s="52">
        <v>18.461538461538463</v>
      </c>
    </row>
    <row r="98" spans="1:23" x14ac:dyDescent="0.25">
      <c r="A98" s="69" t="s">
        <v>489</v>
      </c>
      <c r="B98" s="50">
        <v>293</v>
      </c>
      <c r="C98" s="51">
        <v>1.2316060373916434E-5</v>
      </c>
      <c r="D98" s="50">
        <v>215</v>
      </c>
      <c r="E98" s="51">
        <v>8.9053066846794104E-6</v>
      </c>
      <c r="F98" s="52">
        <v>73.37883959044369</v>
      </c>
      <c r="H98" s="43"/>
      <c r="I98" s="205"/>
      <c r="R98" s="69" t="s">
        <v>476</v>
      </c>
      <c r="S98" s="52">
        <v>37</v>
      </c>
      <c r="T98" s="51">
        <v>7.5422083382170835E-6</v>
      </c>
      <c r="U98" s="52">
        <v>24</v>
      </c>
      <c r="V98" s="51">
        <v>5.4021020929769296E-6</v>
      </c>
      <c r="W98" s="52">
        <v>64.86486486486487</v>
      </c>
    </row>
    <row r="99" spans="1:23" x14ac:dyDescent="0.25">
      <c r="A99" s="69" t="s">
        <v>490</v>
      </c>
      <c r="B99" s="50">
        <v>159</v>
      </c>
      <c r="C99" s="51">
        <v>6.6834593837976554E-6</v>
      </c>
      <c r="D99" s="50">
        <v>208</v>
      </c>
      <c r="E99" s="51">
        <v>8.6153664670386841E-6</v>
      </c>
      <c r="F99" s="52">
        <v>130.81761006289307</v>
      </c>
      <c r="H99" s="43"/>
      <c r="I99" s="205"/>
      <c r="R99" s="69" t="s">
        <v>501</v>
      </c>
      <c r="S99" s="52">
        <v>94</v>
      </c>
      <c r="T99" s="51">
        <v>1.9161286048443401E-5</v>
      </c>
      <c r="U99" s="52">
        <v>21</v>
      </c>
      <c r="V99" s="51">
        <v>4.7268393313548135E-6</v>
      </c>
      <c r="W99" s="52">
        <v>22.340425531914892</v>
      </c>
    </row>
    <row r="100" spans="1:23" x14ac:dyDescent="0.25">
      <c r="A100" s="69" t="s">
        <v>491</v>
      </c>
      <c r="B100" s="50">
        <v>607</v>
      </c>
      <c r="C100" s="51">
        <v>2.5514841798523124E-5</v>
      </c>
      <c r="D100" s="50">
        <v>171</v>
      </c>
      <c r="E100" s="51">
        <v>7.0828253166519961E-6</v>
      </c>
      <c r="F100" s="52">
        <v>28.171334431630974</v>
      </c>
      <c r="H100" s="43"/>
      <c r="I100" s="205"/>
      <c r="R100" s="69" t="s">
        <v>491</v>
      </c>
      <c r="S100" s="52">
        <v>124</v>
      </c>
      <c r="T100" s="51">
        <v>2.5276590106457253E-5</v>
      </c>
      <c r="U100" s="52">
        <v>21</v>
      </c>
      <c r="V100" s="51">
        <v>4.7268393313548135E-6</v>
      </c>
      <c r="W100" s="52">
        <v>16.93548387096774</v>
      </c>
    </row>
    <row r="101" spans="1:23" x14ac:dyDescent="0.25">
      <c r="A101" s="69" t="s">
        <v>492</v>
      </c>
      <c r="B101" s="50">
        <v>2345</v>
      </c>
      <c r="C101" s="51">
        <v>9.8570517327078622E-5</v>
      </c>
      <c r="D101" s="50">
        <v>166</v>
      </c>
      <c r="E101" s="51">
        <v>6.875725161194335E-6</v>
      </c>
      <c r="F101" s="52">
        <v>7.0788912579957355</v>
      </c>
      <c r="H101" s="43"/>
      <c r="I101" s="205"/>
      <c r="R101" s="69" t="s">
        <v>493</v>
      </c>
      <c r="S101" s="52"/>
      <c r="T101" s="51">
        <v>0</v>
      </c>
      <c r="U101" s="52">
        <v>20</v>
      </c>
      <c r="V101" s="51">
        <v>4.5017517441474414E-6</v>
      </c>
      <c r="W101" s="53" t="e">
        <v>#DIV/0!</v>
      </c>
    </row>
    <row r="102" spans="1:23" x14ac:dyDescent="0.25">
      <c r="A102" s="69" t="s">
        <v>372</v>
      </c>
      <c r="B102" s="50"/>
      <c r="C102" s="51">
        <v>0</v>
      </c>
      <c r="D102" s="50">
        <v>160</v>
      </c>
      <c r="E102" s="51">
        <v>6.6272049746451421E-6</v>
      </c>
      <c r="F102" s="53" t="e">
        <v>#DIV/0!</v>
      </c>
      <c r="H102" s="43"/>
      <c r="I102" s="205"/>
      <c r="R102" s="69" t="s">
        <v>497</v>
      </c>
      <c r="S102" s="52"/>
      <c r="T102" s="51">
        <v>0</v>
      </c>
      <c r="U102" s="52">
        <v>19</v>
      </c>
      <c r="V102" s="51">
        <v>4.2766641569400694E-6</v>
      </c>
      <c r="W102" s="53" t="e">
        <v>#DIV/0!</v>
      </c>
    </row>
    <row r="103" spans="1:23" x14ac:dyDescent="0.25">
      <c r="A103" s="69" t="s">
        <v>493</v>
      </c>
      <c r="B103" s="50"/>
      <c r="C103" s="51">
        <v>0</v>
      </c>
      <c r="D103" s="50">
        <v>160</v>
      </c>
      <c r="E103" s="51">
        <v>6.6272049746451421E-6</v>
      </c>
      <c r="F103" s="53" t="e">
        <v>#DIV/0!</v>
      </c>
      <c r="H103" s="43"/>
      <c r="I103" s="205"/>
      <c r="R103" s="69" t="s">
        <v>483</v>
      </c>
      <c r="S103" s="52">
        <v>52</v>
      </c>
      <c r="T103" s="51">
        <v>1.0599860367224008E-5</v>
      </c>
      <c r="U103" s="52">
        <v>18</v>
      </c>
      <c r="V103" s="51">
        <v>4.0515765697326974E-6</v>
      </c>
      <c r="W103" s="52">
        <v>34.615384615384613</v>
      </c>
    </row>
    <row r="104" spans="1:23" x14ac:dyDescent="0.25">
      <c r="A104" s="69" t="s">
        <v>494</v>
      </c>
      <c r="B104" s="50">
        <v>917</v>
      </c>
      <c r="C104" s="51">
        <v>3.8545485880141193E-5</v>
      </c>
      <c r="D104" s="50">
        <v>154</v>
      </c>
      <c r="E104" s="51">
        <v>6.3786847880959492E-6</v>
      </c>
      <c r="F104" s="52">
        <v>16.793893129770993</v>
      </c>
      <c r="H104" s="43"/>
      <c r="I104" s="205"/>
      <c r="R104" s="69" t="s">
        <v>405</v>
      </c>
      <c r="S104" s="52">
        <v>15</v>
      </c>
      <c r="T104" s="51">
        <v>3.0576520290069257E-6</v>
      </c>
      <c r="U104" s="52">
        <v>17</v>
      </c>
      <c r="V104" s="51">
        <v>3.8264889825253254E-6</v>
      </c>
      <c r="W104" s="52">
        <v>113.33333333333333</v>
      </c>
    </row>
    <row r="105" spans="1:23" x14ac:dyDescent="0.25">
      <c r="A105" s="69" t="s">
        <v>495</v>
      </c>
      <c r="B105" s="50">
        <v>631</v>
      </c>
      <c r="C105" s="51">
        <v>2.6523665856454846E-5</v>
      </c>
      <c r="D105" s="50">
        <v>148</v>
      </c>
      <c r="E105" s="51">
        <v>6.1301646015467564E-6</v>
      </c>
      <c r="F105" s="52">
        <v>23.454833597464344</v>
      </c>
      <c r="H105" s="43"/>
      <c r="I105" s="205"/>
      <c r="R105" s="69" t="s">
        <v>372</v>
      </c>
      <c r="S105" s="52"/>
      <c r="T105" s="51">
        <v>0</v>
      </c>
      <c r="U105" s="52">
        <v>15</v>
      </c>
      <c r="V105" s="51">
        <v>3.3763138081105809E-6</v>
      </c>
      <c r="W105" s="53" t="e">
        <v>#DIV/0!</v>
      </c>
    </row>
    <row r="106" spans="1:23" x14ac:dyDescent="0.25">
      <c r="A106" s="69" t="s">
        <v>405</v>
      </c>
      <c r="B106" s="50">
        <v>135</v>
      </c>
      <c r="C106" s="51">
        <v>5.6746353258659336E-6</v>
      </c>
      <c r="D106" s="50">
        <v>147</v>
      </c>
      <c r="E106" s="51">
        <v>6.0887445704552247E-6</v>
      </c>
      <c r="F106" s="52">
        <v>108.88888888888889</v>
      </c>
      <c r="H106" s="43"/>
      <c r="I106" s="205"/>
      <c r="R106" s="69" t="s">
        <v>495</v>
      </c>
      <c r="S106" s="52">
        <v>29</v>
      </c>
      <c r="T106" s="51">
        <v>5.9114605894133895E-6</v>
      </c>
      <c r="U106" s="52">
        <v>13</v>
      </c>
      <c r="V106" s="51">
        <v>2.9261386336958368E-6</v>
      </c>
      <c r="W106" s="52">
        <v>44.827586206896555</v>
      </c>
    </row>
    <row r="107" spans="1:23" x14ac:dyDescent="0.25">
      <c r="A107" s="69" t="s">
        <v>496</v>
      </c>
      <c r="B107" s="50"/>
      <c r="C107" s="51">
        <v>0</v>
      </c>
      <c r="D107" s="50">
        <v>146</v>
      </c>
      <c r="E107" s="51">
        <v>6.0473245393636921E-6</v>
      </c>
      <c r="F107" s="53" t="e">
        <v>#DIV/0!</v>
      </c>
      <c r="H107" s="43"/>
      <c r="I107" s="205"/>
      <c r="R107" s="69" t="s">
        <v>498</v>
      </c>
      <c r="S107" s="52"/>
      <c r="T107" s="51">
        <v>0</v>
      </c>
      <c r="U107" s="52">
        <v>11</v>
      </c>
      <c r="V107" s="51">
        <v>2.4759634592810928E-6</v>
      </c>
      <c r="W107" s="53" t="e">
        <v>#DIV/0!</v>
      </c>
    </row>
    <row r="108" spans="1:23" x14ac:dyDescent="0.25">
      <c r="A108" s="69" t="s">
        <v>357</v>
      </c>
      <c r="B108" s="50">
        <v>513</v>
      </c>
      <c r="C108" s="51">
        <v>2.1563614238290547E-5</v>
      </c>
      <c r="D108" s="50">
        <v>145</v>
      </c>
      <c r="E108" s="51">
        <v>6.0059045082721604E-6</v>
      </c>
      <c r="F108" s="52">
        <v>28.26510721247563</v>
      </c>
      <c r="H108" s="43"/>
      <c r="I108" s="205"/>
      <c r="R108" s="69" t="s">
        <v>482</v>
      </c>
      <c r="S108" s="52"/>
      <c r="T108" s="51">
        <v>0</v>
      </c>
      <c r="U108" s="52">
        <v>11</v>
      </c>
      <c r="V108" s="51">
        <v>2.4759634592810928E-6</v>
      </c>
      <c r="W108" s="53" t="e">
        <v>#DIV/0!</v>
      </c>
    </row>
    <row r="109" spans="1:23" x14ac:dyDescent="0.25">
      <c r="A109" s="69" t="s">
        <v>497</v>
      </c>
      <c r="B109" s="50"/>
      <c r="C109" s="51">
        <v>0</v>
      </c>
      <c r="D109" s="50">
        <v>129</v>
      </c>
      <c r="E109" s="51">
        <v>5.3431840108076461E-6</v>
      </c>
      <c r="F109" s="53" t="e">
        <v>#DIV/0!</v>
      </c>
      <c r="H109" s="43"/>
      <c r="I109" s="205"/>
      <c r="R109" s="69" t="s">
        <v>417</v>
      </c>
      <c r="S109" s="52"/>
      <c r="T109" s="51">
        <v>0</v>
      </c>
      <c r="U109" s="52">
        <v>10</v>
      </c>
      <c r="V109" s="51">
        <v>2.2508758720737207E-6</v>
      </c>
      <c r="W109" s="53" t="e">
        <v>#DIV/0!</v>
      </c>
    </row>
    <row r="110" spans="1:23" x14ac:dyDescent="0.25">
      <c r="A110" s="69" t="s">
        <v>498</v>
      </c>
      <c r="B110" s="50"/>
      <c r="C110" s="51">
        <v>0</v>
      </c>
      <c r="D110" s="50">
        <v>126</v>
      </c>
      <c r="E110" s="51">
        <v>5.2189239175330492E-6</v>
      </c>
      <c r="F110" s="53" t="e">
        <v>#DIV/0!</v>
      </c>
      <c r="H110" s="43"/>
      <c r="I110" s="205"/>
      <c r="R110" s="69" t="s">
        <v>357</v>
      </c>
      <c r="S110" s="52">
        <v>34</v>
      </c>
      <c r="T110" s="51">
        <v>6.9306779324156979E-6</v>
      </c>
      <c r="U110" s="52">
        <v>10</v>
      </c>
      <c r="V110" s="51">
        <v>2.2508758720737207E-6</v>
      </c>
      <c r="W110" s="52">
        <v>29.411764705882355</v>
      </c>
    </row>
    <row r="111" spans="1:23" x14ac:dyDescent="0.25">
      <c r="A111" s="69" t="s">
        <v>499</v>
      </c>
      <c r="B111" s="50"/>
      <c r="C111" s="51">
        <v>0</v>
      </c>
      <c r="D111" s="50">
        <v>121</v>
      </c>
      <c r="E111" s="51">
        <v>5.0118237620753889E-6</v>
      </c>
      <c r="F111" s="53" t="e">
        <v>#DIV/0!</v>
      </c>
      <c r="H111" s="43"/>
      <c r="I111" s="205"/>
      <c r="R111" s="69" t="s">
        <v>489</v>
      </c>
      <c r="S111" s="52">
        <v>14</v>
      </c>
      <c r="T111" s="51">
        <v>2.8538085604064638E-6</v>
      </c>
      <c r="U111" s="52">
        <v>10</v>
      </c>
      <c r="V111" s="51">
        <v>2.2508758720737207E-6</v>
      </c>
      <c r="W111" s="52">
        <v>71.428571428571431</v>
      </c>
    </row>
    <row r="112" spans="1:23" x14ac:dyDescent="0.25">
      <c r="A112" s="69" t="s">
        <v>500</v>
      </c>
      <c r="B112" s="50">
        <v>278</v>
      </c>
      <c r="C112" s="51">
        <v>1.1685545337709107E-5</v>
      </c>
      <c r="D112" s="50">
        <v>115</v>
      </c>
      <c r="E112" s="51">
        <v>4.7633035755261961E-6</v>
      </c>
      <c r="F112" s="52">
        <v>41.366906474820141</v>
      </c>
      <c r="H112" s="43"/>
      <c r="I112" s="205"/>
      <c r="R112" s="69" t="s">
        <v>496</v>
      </c>
      <c r="S112" s="52"/>
      <c r="T112" s="51">
        <v>0</v>
      </c>
      <c r="U112" s="52">
        <v>8</v>
      </c>
      <c r="V112" s="51">
        <v>1.8007006976589765E-6</v>
      </c>
      <c r="W112" s="53" t="e">
        <v>#DIV/0!</v>
      </c>
    </row>
    <row r="113" spans="1:23" x14ac:dyDescent="0.25">
      <c r="A113" s="69" t="s">
        <v>501</v>
      </c>
      <c r="B113" s="50">
        <v>441</v>
      </c>
      <c r="C113" s="51">
        <v>1.8537142064495383E-5</v>
      </c>
      <c r="D113" s="50">
        <v>97</v>
      </c>
      <c r="E113" s="51">
        <v>4.0177430158786175E-6</v>
      </c>
      <c r="F113" s="52">
        <v>21.995464852607711</v>
      </c>
      <c r="H113" s="43"/>
      <c r="I113" s="205"/>
      <c r="R113" s="69" t="s">
        <v>500</v>
      </c>
      <c r="S113" s="52">
        <v>17</v>
      </c>
      <c r="T113" s="51">
        <v>3.465338966207849E-6</v>
      </c>
      <c r="U113" s="52">
        <v>7</v>
      </c>
      <c r="V113" s="51">
        <v>1.5756131104516044E-6</v>
      </c>
      <c r="W113" s="52">
        <v>41.17647058823529</v>
      </c>
    </row>
    <row r="114" spans="1:23" x14ac:dyDescent="0.25">
      <c r="A114" s="69" t="s">
        <v>502</v>
      </c>
      <c r="B114" s="50">
        <v>656</v>
      </c>
      <c r="C114" s="51">
        <v>2.7574524250133722E-5</v>
      </c>
      <c r="D114" s="50">
        <v>95</v>
      </c>
      <c r="E114" s="51">
        <v>3.9349029536955532E-6</v>
      </c>
      <c r="F114" s="52">
        <v>14.48170731707317</v>
      </c>
      <c r="H114" s="43"/>
      <c r="I114" s="205"/>
      <c r="R114" s="69" t="s">
        <v>505</v>
      </c>
      <c r="S114" s="52"/>
      <c r="T114" s="51">
        <v>0</v>
      </c>
      <c r="U114" s="52">
        <v>5</v>
      </c>
      <c r="V114" s="51">
        <v>1.1254379360368604E-6</v>
      </c>
      <c r="W114" s="53" t="e">
        <v>#DIV/0!</v>
      </c>
    </row>
    <row r="115" spans="1:23" x14ac:dyDescent="0.25">
      <c r="A115" s="69" t="s">
        <v>503</v>
      </c>
      <c r="B115" s="50"/>
      <c r="C115" s="51">
        <v>0</v>
      </c>
      <c r="D115" s="50">
        <v>91</v>
      </c>
      <c r="E115" s="51">
        <v>3.7692228293294246E-6</v>
      </c>
      <c r="F115" s="53" t="e">
        <v>#DIV/0!</v>
      </c>
      <c r="H115" s="43"/>
      <c r="I115" s="205"/>
      <c r="R115" s="69" t="s">
        <v>510</v>
      </c>
      <c r="S115" s="52">
        <v>611</v>
      </c>
      <c r="T115" s="51">
        <v>1.2454835931488209E-4</v>
      </c>
      <c r="U115" s="52">
        <v>5</v>
      </c>
      <c r="V115" s="51">
        <v>1.1254379360368604E-6</v>
      </c>
      <c r="W115" s="52">
        <v>0.81833060556464821</v>
      </c>
    </row>
    <row r="116" spans="1:23" x14ac:dyDescent="0.25">
      <c r="A116" s="69" t="s">
        <v>504</v>
      </c>
      <c r="B116" s="50">
        <v>639</v>
      </c>
      <c r="C116" s="51">
        <v>2.6859940542432086E-5</v>
      </c>
      <c r="D116" s="50">
        <v>80</v>
      </c>
      <c r="E116" s="51">
        <v>3.3136024873225711E-6</v>
      </c>
      <c r="F116" s="52">
        <v>12.519561815336463</v>
      </c>
      <c r="H116" s="43"/>
      <c r="I116" s="205"/>
      <c r="R116" s="69" t="s">
        <v>488</v>
      </c>
      <c r="S116" s="52"/>
      <c r="T116" s="51">
        <v>0</v>
      </c>
      <c r="U116" s="52">
        <v>5</v>
      </c>
      <c r="V116" s="51">
        <v>1.1254379360368604E-6</v>
      </c>
      <c r="W116" s="53" t="e">
        <v>#DIV/0!</v>
      </c>
    </row>
    <row r="117" spans="1:23" x14ac:dyDescent="0.25">
      <c r="A117" s="69" t="s">
        <v>505</v>
      </c>
      <c r="B117" s="50"/>
      <c r="C117" s="51">
        <v>0</v>
      </c>
      <c r="D117" s="50">
        <v>73</v>
      </c>
      <c r="E117" s="51">
        <v>3.023662269681846E-6</v>
      </c>
      <c r="F117" s="53" t="e">
        <v>#DIV/0!</v>
      </c>
      <c r="H117" s="43"/>
      <c r="I117" s="205"/>
      <c r="R117" s="69" t="s">
        <v>527</v>
      </c>
      <c r="S117" s="52">
        <v>19</v>
      </c>
      <c r="T117" s="51">
        <v>3.8730259034087727E-6</v>
      </c>
      <c r="U117" s="52">
        <v>5</v>
      </c>
      <c r="V117" s="51">
        <v>1.1254379360368604E-6</v>
      </c>
      <c r="W117" s="52">
        <v>26.315789473684209</v>
      </c>
    </row>
    <row r="118" spans="1:23" x14ac:dyDescent="0.25">
      <c r="A118" s="69" t="s">
        <v>506</v>
      </c>
      <c r="B118" s="50"/>
      <c r="C118" s="51">
        <v>0</v>
      </c>
      <c r="D118" s="50">
        <v>70</v>
      </c>
      <c r="E118" s="51">
        <v>2.8994021764072496E-6</v>
      </c>
      <c r="F118" s="53" t="e">
        <v>#DIV/0!</v>
      </c>
      <c r="H118" s="43"/>
      <c r="I118" s="205"/>
      <c r="R118" s="69" t="s">
        <v>164</v>
      </c>
      <c r="S118" s="52"/>
      <c r="T118" s="51">
        <v>0</v>
      </c>
      <c r="U118" s="52">
        <v>4</v>
      </c>
      <c r="V118" s="51">
        <v>9.0035034882948823E-7</v>
      </c>
      <c r="W118" s="53" t="e">
        <v>#DIV/0!</v>
      </c>
    </row>
    <row r="119" spans="1:23" x14ac:dyDescent="0.25">
      <c r="A119" s="69" t="s">
        <v>554</v>
      </c>
      <c r="B119" s="50"/>
      <c r="C119" s="51">
        <v>0</v>
      </c>
      <c r="D119" s="50">
        <v>67</v>
      </c>
      <c r="E119" s="51">
        <v>2.7751420831326532E-6</v>
      </c>
      <c r="F119" s="53" t="e">
        <v>#DIV/0!</v>
      </c>
      <c r="H119" s="43"/>
      <c r="I119" s="205"/>
      <c r="R119" s="69" t="s">
        <v>506</v>
      </c>
      <c r="S119" s="52"/>
      <c r="T119" s="51">
        <v>0</v>
      </c>
      <c r="U119" s="52">
        <v>4</v>
      </c>
      <c r="V119" s="51">
        <v>9.0035034882948823E-7</v>
      </c>
      <c r="W119" s="53" t="e">
        <v>#DIV/0!</v>
      </c>
    </row>
    <row r="120" spans="1:23" x14ac:dyDescent="0.25">
      <c r="A120" s="69" t="s">
        <v>507</v>
      </c>
      <c r="B120" s="50">
        <v>96</v>
      </c>
      <c r="C120" s="51">
        <v>4.0352962317268861E-6</v>
      </c>
      <c r="D120" s="50">
        <v>64</v>
      </c>
      <c r="E120" s="51">
        <v>2.6508819898580568E-6</v>
      </c>
      <c r="F120" s="52">
        <v>66.666666666666657</v>
      </c>
      <c r="H120" s="43"/>
      <c r="I120" s="205"/>
      <c r="R120" s="69" t="s">
        <v>507</v>
      </c>
      <c r="S120" s="52">
        <v>4</v>
      </c>
      <c r="T120" s="51">
        <v>8.1537387440184678E-7</v>
      </c>
      <c r="U120" s="52">
        <v>4</v>
      </c>
      <c r="V120" s="51">
        <v>9.0035034882948823E-7</v>
      </c>
      <c r="W120" s="52">
        <v>100</v>
      </c>
    </row>
    <row r="121" spans="1:23" x14ac:dyDescent="0.25">
      <c r="A121" s="69" t="s">
        <v>417</v>
      </c>
      <c r="B121" s="50"/>
      <c r="C121" s="51">
        <v>0</v>
      </c>
      <c r="D121" s="50">
        <v>60</v>
      </c>
      <c r="E121" s="51">
        <v>2.4852018654919282E-6</v>
      </c>
      <c r="F121" s="53" t="e">
        <v>#DIV/0!</v>
      </c>
      <c r="H121" s="43"/>
      <c r="I121" s="205"/>
      <c r="R121" s="69" t="s">
        <v>509</v>
      </c>
      <c r="S121" s="52">
        <v>96</v>
      </c>
      <c r="T121" s="51">
        <v>1.9568972985644324E-5</v>
      </c>
      <c r="U121" s="52">
        <v>4</v>
      </c>
      <c r="V121" s="51">
        <v>9.0035034882948823E-7</v>
      </c>
      <c r="W121" s="52">
        <v>4.1666666666666661</v>
      </c>
    </row>
    <row r="122" spans="1:23" x14ac:dyDescent="0.25">
      <c r="A122" s="69" t="s">
        <v>508</v>
      </c>
      <c r="B122" s="50">
        <v>186</v>
      </c>
      <c r="C122" s="51">
        <v>7.8183864489708416E-6</v>
      </c>
      <c r="D122" s="50">
        <v>53</v>
      </c>
      <c r="E122" s="51">
        <v>2.1952616478512032E-6</v>
      </c>
      <c r="F122" s="52">
        <v>28.49462365591398</v>
      </c>
      <c r="H122" s="43"/>
      <c r="I122" s="205"/>
      <c r="R122" s="69" t="s">
        <v>518</v>
      </c>
      <c r="S122" s="52"/>
      <c r="T122" s="51">
        <v>0</v>
      </c>
      <c r="U122" s="52">
        <v>4</v>
      </c>
      <c r="V122" s="51">
        <v>9.0035034882948823E-7</v>
      </c>
      <c r="W122" s="53" t="e">
        <v>#DIV/0!</v>
      </c>
    </row>
    <row r="123" spans="1:23" x14ac:dyDescent="0.25">
      <c r="A123" s="69" t="s">
        <v>509</v>
      </c>
      <c r="B123" s="50">
        <v>873</v>
      </c>
      <c r="C123" s="51">
        <v>3.6695975107266369E-5</v>
      </c>
      <c r="D123" s="50">
        <v>52</v>
      </c>
      <c r="E123" s="51">
        <v>2.153841616759671E-6</v>
      </c>
      <c r="F123" s="52">
        <v>5.9564719358533784</v>
      </c>
      <c r="H123" s="43"/>
      <c r="I123" s="205"/>
      <c r="R123" s="69" t="s">
        <v>503</v>
      </c>
      <c r="S123" s="52"/>
      <c r="T123" s="51">
        <v>0</v>
      </c>
      <c r="U123" s="52">
        <v>4</v>
      </c>
      <c r="V123" s="51">
        <v>9.0035034882948823E-7</v>
      </c>
      <c r="W123" s="53" t="e">
        <v>#DIV/0!</v>
      </c>
    </row>
    <row r="124" spans="1:23" x14ac:dyDescent="0.25">
      <c r="A124" s="69" t="s">
        <v>510</v>
      </c>
      <c r="B124" s="50">
        <v>6698</v>
      </c>
      <c r="C124" s="51">
        <v>2.815459808344446E-4</v>
      </c>
      <c r="D124" s="50">
        <v>52</v>
      </c>
      <c r="E124" s="51">
        <v>2.153841616759671E-6</v>
      </c>
      <c r="F124" s="52">
        <v>0.77635114959689466</v>
      </c>
      <c r="H124" s="43"/>
      <c r="I124" s="205"/>
      <c r="R124" s="69" t="s">
        <v>521</v>
      </c>
      <c r="S124" s="52">
        <v>3</v>
      </c>
      <c r="T124" s="51">
        <v>6.1153040580138513E-7</v>
      </c>
      <c r="U124" s="52">
        <v>3</v>
      </c>
      <c r="V124" s="51">
        <v>6.752627616221162E-7</v>
      </c>
      <c r="W124" s="52">
        <v>100</v>
      </c>
    </row>
    <row r="125" spans="1:23" x14ac:dyDescent="0.25">
      <c r="A125" s="69" t="s">
        <v>511</v>
      </c>
      <c r="B125" s="50"/>
      <c r="C125" s="51">
        <v>0</v>
      </c>
      <c r="D125" s="50">
        <v>40</v>
      </c>
      <c r="E125" s="51">
        <v>1.6568012436612855E-6</v>
      </c>
      <c r="F125" s="53" t="e">
        <v>#DIV/0!</v>
      </c>
      <c r="H125" s="43"/>
      <c r="I125" s="205"/>
      <c r="R125" s="69" t="s">
        <v>522</v>
      </c>
      <c r="S125" s="52">
        <v>3</v>
      </c>
      <c r="T125" s="51">
        <v>6.1153040580138513E-7</v>
      </c>
      <c r="U125" s="52">
        <v>3</v>
      </c>
      <c r="V125" s="51">
        <v>6.752627616221162E-7</v>
      </c>
      <c r="W125" s="52">
        <v>100</v>
      </c>
    </row>
    <row r="126" spans="1:23" x14ac:dyDescent="0.25">
      <c r="A126" s="69" t="s">
        <v>512</v>
      </c>
      <c r="B126" s="50"/>
      <c r="C126" s="51">
        <v>0</v>
      </c>
      <c r="D126" s="50">
        <v>37</v>
      </c>
      <c r="E126" s="51">
        <v>1.5325411503866891E-6</v>
      </c>
      <c r="F126" s="53" t="e">
        <v>#DIV/0!</v>
      </c>
      <c r="H126" s="43"/>
      <c r="I126" s="205"/>
      <c r="R126" s="69" t="s">
        <v>523</v>
      </c>
      <c r="S126" s="52"/>
      <c r="T126" s="51">
        <v>0</v>
      </c>
      <c r="U126" s="52">
        <v>3</v>
      </c>
      <c r="V126" s="51">
        <v>6.752627616221162E-7</v>
      </c>
      <c r="W126" s="53" t="e">
        <v>#DIV/0!</v>
      </c>
    </row>
    <row r="127" spans="1:23" x14ac:dyDescent="0.25">
      <c r="A127" s="69" t="s">
        <v>164</v>
      </c>
      <c r="B127" s="50"/>
      <c r="C127" s="51">
        <v>0</v>
      </c>
      <c r="D127" s="50">
        <v>35</v>
      </c>
      <c r="E127" s="51">
        <v>1.4497010882036248E-6</v>
      </c>
      <c r="F127" s="53" t="e">
        <v>#DIV/0!</v>
      </c>
      <c r="H127" s="43"/>
      <c r="I127" s="205"/>
      <c r="R127" s="69" t="s">
        <v>519</v>
      </c>
      <c r="S127" s="52"/>
      <c r="T127" s="51">
        <v>0</v>
      </c>
      <c r="U127" s="52">
        <v>2</v>
      </c>
      <c r="V127" s="51">
        <v>4.5017517441474411E-7</v>
      </c>
      <c r="W127" s="53" t="e">
        <v>#DIV/0!</v>
      </c>
    </row>
    <row r="128" spans="1:23" x14ac:dyDescent="0.25">
      <c r="A128" s="69" t="s">
        <v>513</v>
      </c>
      <c r="B128" s="50"/>
      <c r="C128" s="51">
        <v>0</v>
      </c>
      <c r="D128" s="50">
        <v>32</v>
      </c>
      <c r="E128" s="51">
        <v>1.3254409949290284E-6</v>
      </c>
      <c r="F128" s="53" t="e">
        <v>#DIV/0!</v>
      </c>
      <c r="H128" s="43"/>
      <c r="I128" s="205"/>
      <c r="R128" s="69" t="s">
        <v>532</v>
      </c>
      <c r="S128" s="52">
        <v>2</v>
      </c>
      <c r="T128" s="51">
        <v>4.0768693720092339E-7</v>
      </c>
      <c r="U128" s="52">
        <v>2</v>
      </c>
      <c r="V128" s="51">
        <v>4.5017517441474411E-7</v>
      </c>
      <c r="W128" s="52">
        <v>100</v>
      </c>
    </row>
    <row r="129" spans="1:23" x14ac:dyDescent="0.25">
      <c r="A129" s="69" t="s">
        <v>514</v>
      </c>
      <c r="B129" s="50"/>
      <c r="C129" s="51">
        <v>0</v>
      </c>
      <c r="D129" s="50">
        <v>31</v>
      </c>
      <c r="E129" s="51">
        <v>1.2840209638374962E-6</v>
      </c>
      <c r="F129" s="53" t="e">
        <v>#DIV/0!</v>
      </c>
      <c r="H129" s="43"/>
      <c r="I129" s="205"/>
      <c r="R129" s="69" t="s">
        <v>504</v>
      </c>
      <c r="S129" s="52">
        <v>22</v>
      </c>
      <c r="T129" s="51">
        <v>4.4845563092101574E-6</v>
      </c>
      <c r="U129" s="52">
        <v>2</v>
      </c>
      <c r="V129" s="51">
        <v>4.5017517441474411E-7</v>
      </c>
      <c r="W129" s="52">
        <v>9.0909090909090917</v>
      </c>
    </row>
    <row r="130" spans="1:23" x14ac:dyDescent="0.25">
      <c r="A130" s="69" t="s">
        <v>555</v>
      </c>
      <c r="B130" s="50"/>
      <c r="C130" s="51">
        <v>0</v>
      </c>
      <c r="D130" s="50">
        <v>29</v>
      </c>
      <c r="E130" s="51">
        <v>1.2011809016544319E-6</v>
      </c>
      <c r="F130" s="53" t="e">
        <v>#DIV/0!</v>
      </c>
      <c r="H130" s="43"/>
      <c r="I130" s="205"/>
      <c r="R130" s="69" t="s">
        <v>513</v>
      </c>
      <c r="S130" s="52"/>
      <c r="T130" s="51">
        <v>0</v>
      </c>
      <c r="U130" s="52">
        <v>2</v>
      </c>
      <c r="V130" s="51">
        <v>4.5017517441474411E-7</v>
      </c>
      <c r="W130" s="53" t="e">
        <v>#DIV/0!</v>
      </c>
    </row>
    <row r="131" spans="1:23" x14ac:dyDescent="0.25">
      <c r="A131" s="69" t="s">
        <v>515</v>
      </c>
      <c r="B131" s="50"/>
      <c r="C131" s="51">
        <v>0</v>
      </c>
      <c r="D131" s="50">
        <v>29</v>
      </c>
      <c r="E131" s="51">
        <v>1.2011809016544319E-6</v>
      </c>
      <c r="F131" s="53" t="e">
        <v>#DIV/0!</v>
      </c>
      <c r="H131" s="43"/>
      <c r="I131" s="205"/>
      <c r="R131" s="69" t="s">
        <v>514</v>
      </c>
      <c r="S131" s="52"/>
      <c r="T131" s="51">
        <v>0</v>
      </c>
      <c r="U131" s="52">
        <v>2</v>
      </c>
      <c r="V131" s="51">
        <v>4.5017517441474411E-7</v>
      </c>
      <c r="W131" s="53" t="e">
        <v>#DIV/0!</v>
      </c>
    </row>
    <row r="132" spans="1:23" x14ac:dyDescent="0.25">
      <c r="A132" s="69" t="s">
        <v>516</v>
      </c>
      <c r="B132" s="50"/>
      <c r="C132" s="51">
        <v>0</v>
      </c>
      <c r="D132" s="50">
        <v>26</v>
      </c>
      <c r="E132" s="51">
        <v>1.0769208083798355E-6</v>
      </c>
      <c r="F132" s="53" t="e">
        <v>#DIV/0!</v>
      </c>
      <c r="H132" s="43"/>
      <c r="I132" s="205"/>
      <c r="R132" s="69" t="s">
        <v>511</v>
      </c>
      <c r="S132" s="52"/>
      <c r="T132" s="51">
        <v>0</v>
      </c>
      <c r="U132" s="52">
        <v>2</v>
      </c>
      <c r="V132" s="51">
        <v>4.5017517441474411E-7</v>
      </c>
      <c r="W132" s="53" t="e">
        <v>#DIV/0!</v>
      </c>
    </row>
    <row r="133" spans="1:23" x14ac:dyDescent="0.25">
      <c r="A133" s="69" t="s">
        <v>517</v>
      </c>
      <c r="B133" s="50"/>
      <c r="C133" s="51">
        <v>0</v>
      </c>
      <c r="D133" s="50">
        <v>25</v>
      </c>
      <c r="E133" s="51">
        <v>1.0355007772883034E-6</v>
      </c>
      <c r="F133" s="53" t="e">
        <v>#DIV/0!</v>
      </c>
      <c r="H133" s="43"/>
      <c r="I133" s="205"/>
      <c r="R133" s="69" t="s">
        <v>554</v>
      </c>
      <c r="S133" s="52"/>
      <c r="T133" s="51">
        <v>0</v>
      </c>
      <c r="U133" s="52">
        <v>2</v>
      </c>
      <c r="V133" s="51">
        <v>4.5017517441474411E-7</v>
      </c>
      <c r="W133" s="53" t="e">
        <v>#DIV/0!</v>
      </c>
    </row>
    <row r="134" spans="1:23" x14ac:dyDescent="0.25">
      <c r="A134" s="69" t="s">
        <v>518</v>
      </c>
      <c r="B134" s="50"/>
      <c r="C134" s="51">
        <v>0</v>
      </c>
      <c r="D134" s="50">
        <v>25</v>
      </c>
      <c r="E134" s="51">
        <v>1.0355007772883034E-6</v>
      </c>
      <c r="F134" s="53" t="e">
        <v>#DIV/0!</v>
      </c>
      <c r="H134" s="43"/>
      <c r="I134" s="205"/>
      <c r="R134" s="69" t="s">
        <v>512</v>
      </c>
      <c r="S134" s="52"/>
      <c r="T134" s="51">
        <v>0</v>
      </c>
      <c r="U134" s="52">
        <v>2</v>
      </c>
      <c r="V134" s="51">
        <v>4.5017517441474411E-7</v>
      </c>
      <c r="W134" s="53" t="e">
        <v>#DIV/0!</v>
      </c>
    </row>
    <row r="135" spans="1:23" x14ac:dyDescent="0.25">
      <c r="A135" s="69" t="s">
        <v>519</v>
      </c>
      <c r="B135" s="50"/>
      <c r="C135" s="51">
        <v>0</v>
      </c>
      <c r="D135" s="50">
        <v>21</v>
      </c>
      <c r="E135" s="51">
        <v>8.6982065292217491E-7</v>
      </c>
      <c r="F135" s="53" t="e">
        <v>#DIV/0!</v>
      </c>
      <c r="H135" s="43"/>
      <c r="I135" s="205"/>
      <c r="R135" s="69" t="s">
        <v>508</v>
      </c>
      <c r="S135" s="52">
        <v>10</v>
      </c>
      <c r="T135" s="51">
        <v>2.0384346860046173E-6</v>
      </c>
      <c r="U135" s="52">
        <v>2</v>
      </c>
      <c r="V135" s="51">
        <v>4.5017517441474411E-7</v>
      </c>
      <c r="W135" s="52">
        <v>20</v>
      </c>
    </row>
    <row r="136" spans="1:23" x14ac:dyDescent="0.25">
      <c r="A136" s="69" t="s">
        <v>520</v>
      </c>
      <c r="B136" s="50"/>
      <c r="C136" s="51">
        <v>0</v>
      </c>
      <c r="D136" s="50">
        <v>21</v>
      </c>
      <c r="E136" s="51">
        <v>8.6982065292217491E-7</v>
      </c>
      <c r="F136" s="53" t="e">
        <v>#DIV/0!</v>
      </c>
      <c r="R136" s="69" t="s">
        <v>525</v>
      </c>
      <c r="S136" s="52">
        <v>14</v>
      </c>
      <c r="T136" s="51">
        <v>2.8538085604064638E-6</v>
      </c>
      <c r="U136" s="52">
        <v>2</v>
      </c>
      <c r="V136" s="51">
        <v>4.5017517441474411E-7</v>
      </c>
      <c r="W136" s="52">
        <v>14.285714285714285</v>
      </c>
    </row>
    <row r="137" spans="1:23" x14ac:dyDescent="0.25">
      <c r="A137" s="69" t="s">
        <v>521</v>
      </c>
      <c r="B137" s="50">
        <v>10</v>
      </c>
      <c r="C137" s="51">
        <v>4.2034335747155062E-7</v>
      </c>
      <c r="D137" s="50">
        <v>18</v>
      </c>
      <c r="E137" s="51">
        <v>7.4556055964757848E-7</v>
      </c>
      <c r="F137" s="52">
        <v>180</v>
      </c>
      <c r="R137" s="69" t="s">
        <v>516</v>
      </c>
      <c r="S137" s="52"/>
      <c r="T137" s="51">
        <v>0</v>
      </c>
      <c r="U137" s="52">
        <v>2</v>
      </c>
      <c r="V137" s="51">
        <v>4.5017517441474411E-7</v>
      </c>
      <c r="W137" s="53" t="e">
        <v>#DIV/0!</v>
      </c>
    </row>
    <row r="138" spans="1:23" x14ac:dyDescent="0.25">
      <c r="A138" s="69" t="s">
        <v>522</v>
      </c>
      <c r="B138" s="50">
        <v>24</v>
      </c>
      <c r="C138" s="51">
        <v>1.0088240579317215E-6</v>
      </c>
      <c r="D138" s="50">
        <v>18</v>
      </c>
      <c r="E138" s="51">
        <v>7.4556055964757848E-7</v>
      </c>
      <c r="F138" s="52">
        <v>75</v>
      </c>
      <c r="R138" s="69" t="s">
        <v>536</v>
      </c>
      <c r="S138" s="52"/>
      <c r="T138" s="51">
        <v>0</v>
      </c>
      <c r="U138" s="52">
        <v>1</v>
      </c>
      <c r="V138" s="51">
        <v>2.2508758720737206E-7</v>
      </c>
      <c r="W138" s="53" t="e">
        <v>#DIV/0!</v>
      </c>
    </row>
    <row r="139" spans="1:23" x14ac:dyDescent="0.25">
      <c r="A139" s="69" t="s">
        <v>523</v>
      </c>
      <c r="B139" s="50"/>
      <c r="C139" s="51">
        <v>0</v>
      </c>
      <c r="D139" s="50">
        <v>18</v>
      </c>
      <c r="E139" s="51">
        <v>7.4556055964757848E-7</v>
      </c>
      <c r="F139" s="53" t="e">
        <v>#DIV/0!</v>
      </c>
      <c r="R139" s="69" t="s">
        <v>520</v>
      </c>
      <c r="S139" s="52"/>
      <c r="T139" s="51">
        <v>0</v>
      </c>
      <c r="U139" s="52">
        <v>1</v>
      </c>
      <c r="V139" s="51">
        <v>2.2508758720737206E-7</v>
      </c>
      <c r="W139" s="53" t="e">
        <v>#DIV/0!</v>
      </c>
    </row>
    <row r="140" spans="1:23" x14ac:dyDescent="0.25">
      <c r="A140" s="69" t="s">
        <v>524</v>
      </c>
      <c r="B140" s="50">
        <v>215</v>
      </c>
      <c r="C140" s="51">
        <v>9.0373821856383394E-6</v>
      </c>
      <c r="D140" s="50">
        <v>14</v>
      </c>
      <c r="E140" s="51">
        <v>5.798804352814499E-7</v>
      </c>
      <c r="F140" s="52">
        <v>6.5116279069767442</v>
      </c>
      <c r="R140" s="69" t="s">
        <v>534</v>
      </c>
      <c r="S140" s="52">
        <v>4</v>
      </c>
      <c r="T140" s="51">
        <v>8.1537387440184678E-7</v>
      </c>
      <c r="U140" s="52">
        <v>1</v>
      </c>
      <c r="V140" s="51">
        <v>2.2508758720737206E-7</v>
      </c>
      <c r="W140" s="52">
        <v>25</v>
      </c>
    </row>
    <row r="141" spans="1:23" x14ac:dyDescent="0.25">
      <c r="A141" s="69" t="s">
        <v>525</v>
      </c>
      <c r="B141" s="50">
        <v>45</v>
      </c>
      <c r="C141" s="51">
        <v>1.8915451086219779E-6</v>
      </c>
      <c r="D141" s="50">
        <v>11</v>
      </c>
      <c r="E141" s="51">
        <v>4.5562034200685352E-7</v>
      </c>
      <c r="F141" s="52">
        <v>24.444444444444443</v>
      </c>
      <c r="R141" s="69" t="s">
        <v>535</v>
      </c>
      <c r="S141" s="52"/>
      <c r="T141" s="51">
        <v>0</v>
      </c>
      <c r="U141" s="52">
        <v>1</v>
      </c>
      <c r="V141" s="51">
        <v>2.2508758720737206E-7</v>
      </c>
      <c r="W141" s="53" t="e">
        <v>#DIV/0!</v>
      </c>
    </row>
    <row r="142" spans="1:23" x14ac:dyDescent="0.25">
      <c r="A142" s="69" t="s">
        <v>526</v>
      </c>
      <c r="B142" s="50">
        <v>8</v>
      </c>
      <c r="C142" s="51">
        <v>3.3627468597724053E-7</v>
      </c>
      <c r="D142" s="50">
        <v>10</v>
      </c>
      <c r="E142" s="51">
        <v>4.1420031091532138E-7</v>
      </c>
      <c r="F142" s="52">
        <v>125</v>
      </c>
      <c r="R142" s="69" t="s">
        <v>517</v>
      </c>
      <c r="S142" s="52"/>
      <c r="T142" s="51">
        <v>0</v>
      </c>
      <c r="U142" s="52">
        <v>1</v>
      </c>
      <c r="V142" s="51">
        <v>2.2508758720737206E-7</v>
      </c>
      <c r="W142" s="53" t="e">
        <v>#DIV/0!</v>
      </c>
    </row>
    <row r="143" spans="1:23" x14ac:dyDescent="0.25">
      <c r="A143" s="69" t="s">
        <v>527</v>
      </c>
      <c r="B143" s="50">
        <v>37</v>
      </c>
      <c r="C143" s="51">
        <v>1.5552704226447374E-6</v>
      </c>
      <c r="D143" s="50">
        <v>10</v>
      </c>
      <c r="E143" s="51">
        <v>4.1420031091532138E-7</v>
      </c>
      <c r="F143" s="52">
        <v>27.027027027027028</v>
      </c>
      <c r="R143" s="69" t="s">
        <v>524</v>
      </c>
      <c r="S143" s="52">
        <v>18</v>
      </c>
      <c r="T143" s="51">
        <v>3.6691824348083108E-6</v>
      </c>
      <c r="U143" s="52">
        <v>1</v>
      </c>
      <c r="V143" s="51">
        <v>2.2508758720737206E-7</v>
      </c>
      <c r="W143" s="52">
        <v>5.5555555555555554</v>
      </c>
    </row>
    <row r="144" spans="1:23" x14ac:dyDescent="0.25">
      <c r="A144" s="69" t="s">
        <v>528</v>
      </c>
      <c r="B144" s="50">
        <v>10</v>
      </c>
      <c r="C144" s="51">
        <v>4.2034335747155062E-7</v>
      </c>
      <c r="D144" s="50">
        <v>10</v>
      </c>
      <c r="E144" s="51">
        <v>4.1420031091532138E-7</v>
      </c>
      <c r="F144" s="52">
        <v>100</v>
      </c>
      <c r="R144" s="69" t="s">
        <v>530</v>
      </c>
      <c r="S144" s="52"/>
      <c r="T144" s="51">
        <v>0</v>
      </c>
      <c r="U144" s="52">
        <v>1</v>
      </c>
      <c r="V144" s="51">
        <v>2.2508758720737206E-7</v>
      </c>
      <c r="W144" s="53" t="e">
        <v>#DIV/0!</v>
      </c>
    </row>
    <row r="145" spans="1:23" x14ac:dyDescent="0.25">
      <c r="A145" s="69" t="s">
        <v>529</v>
      </c>
      <c r="B145" s="50"/>
      <c r="C145" s="51">
        <v>0</v>
      </c>
      <c r="D145" s="50">
        <v>10</v>
      </c>
      <c r="E145" s="51">
        <v>4.1420031091532138E-7</v>
      </c>
      <c r="F145" s="53" t="e">
        <v>#DIV/0!</v>
      </c>
      <c r="R145" s="69" t="s">
        <v>555</v>
      </c>
      <c r="S145" s="52"/>
      <c r="T145" s="51">
        <v>0</v>
      </c>
      <c r="U145" s="52">
        <v>1</v>
      </c>
      <c r="V145" s="51">
        <v>2.2508758720737206E-7</v>
      </c>
      <c r="W145" s="53" t="e">
        <v>#DIV/0!</v>
      </c>
    </row>
    <row r="146" spans="1:23" x14ac:dyDescent="0.25">
      <c r="A146" s="69" t="s">
        <v>81</v>
      </c>
      <c r="B146" s="50"/>
      <c r="C146" s="51">
        <v>0</v>
      </c>
      <c r="D146" s="50">
        <v>7</v>
      </c>
      <c r="E146" s="51">
        <v>2.8994021764072495E-7</v>
      </c>
      <c r="F146" s="53" t="e">
        <v>#DIV/0!</v>
      </c>
      <c r="R146" s="69" t="s">
        <v>529</v>
      </c>
      <c r="S146" s="52"/>
      <c r="T146" s="51">
        <v>0</v>
      </c>
      <c r="U146" s="52">
        <v>1</v>
      </c>
      <c r="V146" s="51">
        <v>2.2508758720737206E-7</v>
      </c>
      <c r="W146" s="53" t="e">
        <v>#DIV/0!</v>
      </c>
    </row>
    <row r="147" spans="1:23" x14ac:dyDescent="0.25">
      <c r="A147" s="69" t="s">
        <v>530</v>
      </c>
      <c r="B147" s="50"/>
      <c r="C147" s="51">
        <v>0</v>
      </c>
      <c r="D147" s="50">
        <v>7</v>
      </c>
      <c r="E147" s="51">
        <v>2.8994021764072495E-7</v>
      </c>
      <c r="F147" s="53" t="e">
        <v>#DIV/0!</v>
      </c>
      <c r="R147" s="69" t="s">
        <v>531</v>
      </c>
      <c r="S147" s="52"/>
      <c r="T147" s="51">
        <v>0</v>
      </c>
      <c r="U147" s="52">
        <v>1</v>
      </c>
      <c r="V147" s="51">
        <v>2.2508758720737206E-7</v>
      </c>
      <c r="W147" s="53" t="e">
        <v>#DIV/0!</v>
      </c>
    </row>
    <row r="148" spans="1:23" x14ac:dyDescent="0.25">
      <c r="A148" s="69" t="s">
        <v>531</v>
      </c>
      <c r="B148" s="50"/>
      <c r="C148" s="51">
        <v>0</v>
      </c>
      <c r="D148" s="50">
        <v>6</v>
      </c>
      <c r="E148" s="51">
        <v>2.4852018654919281E-7</v>
      </c>
      <c r="F148" s="53" t="e">
        <v>#DIV/0!</v>
      </c>
      <c r="R148" s="69" t="s">
        <v>81</v>
      </c>
      <c r="S148" s="52"/>
      <c r="T148" s="51">
        <v>0</v>
      </c>
      <c r="U148" s="52">
        <v>1</v>
      </c>
      <c r="V148" s="51">
        <v>2.2508758720737206E-7</v>
      </c>
      <c r="W148" s="53" t="e">
        <v>#DIV/0!</v>
      </c>
    </row>
    <row r="149" spans="1:23" x14ac:dyDescent="0.25">
      <c r="A149" s="69" t="s">
        <v>532</v>
      </c>
      <c r="B149" s="50">
        <v>6</v>
      </c>
      <c r="C149" s="51">
        <v>2.5220601448293038E-7</v>
      </c>
      <c r="D149" s="50">
        <v>6</v>
      </c>
      <c r="E149" s="51">
        <v>2.4852018654919281E-7</v>
      </c>
      <c r="F149" s="52">
        <v>100</v>
      </c>
      <c r="R149" s="69" t="s">
        <v>528</v>
      </c>
      <c r="S149" s="52">
        <v>1</v>
      </c>
      <c r="T149" s="51">
        <v>2.0384346860046169E-7</v>
      </c>
      <c r="U149" s="52">
        <v>1</v>
      </c>
      <c r="V149" s="51">
        <v>2.2508758720737206E-7</v>
      </c>
      <c r="W149" s="52">
        <v>100</v>
      </c>
    </row>
    <row r="150" spans="1:23" x14ac:dyDescent="0.25">
      <c r="A150" s="69" t="s">
        <v>533</v>
      </c>
      <c r="B150" s="50"/>
      <c r="C150" s="51">
        <v>0</v>
      </c>
      <c r="D150" s="50">
        <v>5</v>
      </c>
      <c r="E150" s="51">
        <v>2.0710015545766069E-7</v>
      </c>
      <c r="F150" s="53" t="e">
        <v>#DIV/0!</v>
      </c>
      <c r="R150" s="69" t="s">
        <v>515</v>
      </c>
      <c r="S150" s="52"/>
      <c r="T150" s="51">
        <v>0</v>
      </c>
      <c r="U150" s="52">
        <v>1</v>
      </c>
      <c r="V150" s="51">
        <v>2.2508758720737206E-7</v>
      </c>
      <c r="W150" s="53" t="e">
        <v>#DIV/0!</v>
      </c>
    </row>
    <row r="151" spans="1:23" x14ac:dyDescent="0.25">
      <c r="A151" s="69" t="s">
        <v>534</v>
      </c>
      <c r="B151" s="50">
        <v>13</v>
      </c>
      <c r="C151" s="51">
        <v>5.4644636471301584E-7</v>
      </c>
      <c r="D151" s="50">
        <v>4</v>
      </c>
      <c r="E151" s="51">
        <v>1.6568012436612855E-7</v>
      </c>
      <c r="F151" s="52">
        <v>30.76923076923077</v>
      </c>
      <c r="R151" s="69" t="s">
        <v>533</v>
      </c>
      <c r="S151" s="52"/>
      <c r="T151" s="51">
        <v>0</v>
      </c>
      <c r="U151" s="52">
        <v>1</v>
      </c>
      <c r="V151" s="51">
        <v>2.2508758720737206E-7</v>
      </c>
      <c r="W151" s="53" t="e">
        <v>#DIV/0!</v>
      </c>
    </row>
    <row r="152" spans="1:23" x14ac:dyDescent="0.25">
      <c r="A152" s="69" t="s">
        <v>535</v>
      </c>
      <c r="B152" s="50"/>
      <c r="C152" s="51">
        <v>0</v>
      </c>
      <c r="D152" s="50">
        <v>3</v>
      </c>
      <c r="E152" s="51">
        <v>1.242600932745964E-7</v>
      </c>
      <c r="F152" s="53" t="e">
        <v>#DIV/0!</v>
      </c>
      <c r="R152" s="69" t="s">
        <v>492</v>
      </c>
      <c r="S152" s="52">
        <v>9</v>
      </c>
      <c r="T152" s="51">
        <v>1.8345912174041554E-6</v>
      </c>
      <c r="U152" s="52">
        <v>1</v>
      </c>
      <c r="V152" s="51">
        <v>2.2508758720737206E-7</v>
      </c>
      <c r="W152" s="52">
        <v>11.111111111111111</v>
      </c>
    </row>
    <row r="153" spans="1:23" x14ac:dyDescent="0.25">
      <c r="A153" s="69" t="s">
        <v>536</v>
      </c>
      <c r="B153" s="50"/>
      <c r="C153" s="51">
        <v>0</v>
      </c>
      <c r="D153" s="50">
        <v>3</v>
      </c>
      <c r="E153" s="51">
        <v>1.242600932745964E-7</v>
      </c>
      <c r="F153" s="53" t="e">
        <v>#DIV/0!</v>
      </c>
      <c r="R153" s="69" t="s">
        <v>526</v>
      </c>
      <c r="S153" s="52">
        <v>1</v>
      </c>
      <c r="T153" s="51">
        <v>2.0384346860046169E-7</v>
      </c>
      <c r="U153" s="52">
        <v>1</v>
      </c>
      <c r="V153" s="51">
        <v>2.2508758720737206E-7</v>
      </c>
      <c r="W153" s="52">
        <v>100</v>
      </c>
    </row>
    <row r="154" spans="1:23" x14ac:dyDescent="0.25">
      <c r="A154" s="69" t="s">
        <v>537</v>
      </c>
      <c r="B154" s="50">
        <v>26</v>
      </c>
      <c r="C154" s="51">
        <v>1.0928927294260317E-6</v>
      </c>
      <c r="D154" s="50"/>
      <c r="E154" s="51">
        <v>0</v>
      </c>
      <c r="F154" s="52">
        <v>0</v>
      </c>
      <c r="R154" s="69" t="s">
        <v>542</v>
      </c>
      <c r="S154" s="52">
        <v>42</v>
      </c>
      <c r="T154" s="51">
        <v>8.561425681219391E-6</v>
      </c>
      <c r="U154" s="52"/>
      <c r="V154" s="51">
        <v>0</v>
      </c>
      <c r="W154" s="52">
        <v>0</v>
      </c>
    </row>
    <row r="155" spans="1:23" x14ac:dyDescent="0.25">
      <c r="A155" s="69" t="s">
        <v>538</v>
      </c>
      <c r="B155" s="50">
        <v>18</v>
      </c>
      <c r="C155" s="51">
        <v>7.5661804344879109E-7</v>
      </c>
      <c r="D155" s="50"/>
      <c r="E155" s="51">
        <v>0</v>
      </c>
      <c r="F155" s="52">
        <v>0</v>
      </c>
      <c r="R155" s="69" t="s">
        <v>549</v>
      </c>
      <c r="S155" s="52">
        <v>9</v>
      </c>
      <c r="T155" s="51">
        <v>1.8345912174041554E-6</v>
      </c>
      <c r="U155" s="52"/>
      <c r="V155" s="51">
        <v>0</v>
      </c>
      <c r="W155" s="52">
        <v>0</v>
      </c>
    </row>
    <row r="156" spans="1:23" x14ac:dyDescent="0.25">
      <c r="A156" s="69" t="s">
        <v>539</v>
      </c>
      <c r="B156" s="50">
        <v>530</v>
      </c>
      <c r="C156" s="51">
        <v>2.2278197945992184E-5</v>
      </c>
      <c r="D156" s="50"/>
      <c r="E156" s="51">
        <v>0</v>
      </c>
      <c r="F156" s="52">
        <v>0</v>
      </c>
      <c r="R156" s="69" t="s">
        <v>539</v>
      </c>
      <c r="S156" s="52">
        <v>118</v>
      </c>
      <c r="T156" s="51">
        <v>2.4053529294854482E-5</v>
      </c>
      <c r="U156" s="52"/>
      <c r="V156" s="51">
        <v>0</v>
      </c>
      <c r="W156" s="52">
        <v>0</v>
      </c>
    </row>
    <row r="157" spans="1:23" x14ac:dyDescent="0.25">
      <c r="A157" s="69" t="s">
        <v>540</v>
      </c>
      <c r="B157" s="50">
        <v>164</v>
      </c>
      <c r="C157" s="51">
        <v>6.8936310625334306E-6</v>
      </c>
      <c r="D157" s="50"/>
      <c r="E157" s="51">
        <v>0</v>
      </c>
      <c r="F157" s="52">
        <v>0</v>
      </c>
      <c r="R157" s="69" t="s">
        <v>543</v>
      </c>
      <c r="S157" s="52">
        <v>2</v>
      </c>
      <c r="T157" s="51">
        <v>4.0768693720092339E-7</v>
      </c>
      <c r="U157" s="52"/>
      <c r="V157" s="51">
        <v>0</v>
      </c>
      <c r="W157" s="52">
        <v>0</v>
      </c>
    </row>
    <row r="158" spans="1:23" x14ac:dyDescent="0.25">
      <c r="A158" s="69" t="s">
        <v>541</v>
      </c>
      <c r="B158" s="50">
        <v>160</v>
      </c>
      <c r="C158" s="51">
        <v>6.7254937195448099E-6</v>
      </c>
      <c r="D158" s="50"/>
      <c r="E158" s="51">
        <v>0</v>
      </c>
      <c r="F158" s="52">
        <v>0</v>
      </c>
      <c r="R158" s="69" t="s">
        <v>544</v>
      </c>
      <c r="S158" s="52">
        <v>1</v>
      </c>
      <c r="T158" s="51">
        <v>2.0384346860046169E-7</v>
      </c>
      <c r="U158" s="52"/>
      <c r="V158" s="51">
        <v>0</v>
      </c>
      <c r="W158" s="52">
        <v>0</v>
      </c>
    </row>
    <row r="159" spans="1:23" x14ac:dyDescent="0.25">
      <c r="A159" s="69" t="s">
        <v>542</v>
      </c>
      <c r="B159" s="50">
        <v>399</v>
      </c>
      <c r="C159" s="51">
        <v>1.677169996311487E-5</v>
      </c>
      <c r="D159" s="50"/>
      <c r="E159" s="51">
        <v>0</v>
      </c>
      <c r="F159" s="52">
        <v>0</v>
      </c>
      <c r="R159" s="69" t="s">
        <v>550</v>
      </c>
      <c r="S159" s="52">
        <v>3</v>
      </c>
      <c r="T159" s="51">
        <v>6.1153040580138513E-7</v>
      </c>
      <c r="U159" s="52"/>
      <c r="V159" s="51">
        <v>0</v>
      </c>
      <c r="W159" s="52">
        <v>0</v>
      </c>
    </row>
    <row r="160" spans="1:23" x14ac:dyDescent="0.25">
      <c r="A160" s="69" t="s">
        <v>543</v>
      </c>
      <c r="B160" s="50">
        <v>2</v>
      </c>
      <c r="C160" s="51">
        <v>8.4068671494310132E-8</v>
      </c>
      <c r="D160" s="50"/>
      <c r="E160" s="51">
        <v>0</v>
      </c>
      <c r="F160" s="52">
        <v>0</v>
      </c>
      <c r="R160" s="69" t="s">
        <v>537</v>
      </c>
      <c r="S160" s="52">
        <v>2</v>
      </c>
      <c r="T160" s="51">
        <v>4.0768693720092339E-7</v>
      </c>
      <c r="U160" s="52"/>
      <c r="V160" s="51">
        <v>0</v>
      </c>
      <c r="W160" s="52">
        <v>0</v>
      </c>
    </row>
    <row r="161" spans="1:24" x14ac:dyDescent="0.25">
      <c r="A161" s="69" t="s">
        <v>544</v>
      </c>
      <c r="B161" s="50">
        <v>11</v>
      </c>
      <c r="C161" s="51">
        <v>4.6237769321870569E-7</v>
      </c>
      <c r="D161" s="50"/>
      <c r="E161" s="51">
        <v>0</v>
      </c>
      <c r="F161" s="52">
        <v>0</v>
      </c>
      <c r="R161" s="69" t="s">
        <v>541</v>
      </c>
      <c r="S161" s="52">
        <v>4</v>
      </c>
      <c r="T161" s="51">
        <v>8.1537387440184678E-7</v>
      </c>
      <c r="U161" s="52"/>
      <c r="V161" s="51">
        <v>0</v>
      </c>
      <c r="W161" s="52">
        <v>0</v>
      </c>
    </row>
    <row r="162" spans="1:24" x14ac:dyDescent="0.25">
      <c r="A162" s="69" t="s">
        <v>545</v>
      </c>
      <c r="B162" s="50">
        <v>77</v>
      </c>
      <c r="C162" s="51">
        <v>3.2366438525309401E-6</v>
      </c>
      <c r="D162" s="50"/>
      <c r="E162" s="51">
        <v>0</v>
      </c>
      <c r="F162" s="52">
        <v>0</v>
      </c>
      <c r="R162" s="69" t="s">
        <v>540</v>
      </c>
      <c r="S162" s="52">
        <v>2</v>
      </c>
      <c r="T162" s="51">
        <v>4.0768693720092339E-7</v>
      </c>
      <c r="U162" s="52"/>
      <c r="V162" s="51">
        <v>0</v>
      </c>
      <c r="W162" s="52">
        <v>0</v>
      </c>
    </row>
    <row r="163" spans="1:24" x14ac:dyDescent="0.25">
      <c r="A163" s="69" t="s">
        <v>546</v>
      </c>
      <c r="B163" s="50">
        <v>399</v>
      </c>
      <c r="C163" s="51">
        <v>1.677169996311487E-5</v>
      </c>
      <c r="D163" s="50"/>
      <c r="E163" s="51">
        <v>0</v>
      </c>
      <c r="F163" s="52">
        <v>0</v>
      </c>
      <c r="R163" s="69" t="s">
        <v>546</v>
      </c>
      <c r="S163" s="52">
        <v>28</v>
      </c>
      <c r="T163" s="51">
        <v>5.7076171208129276E-6</v>
      </c>
      <c r="U163" s="52"/>
      <c r="V163" s="51">
        <v>0</v>
      </c>
      <c r="W163" s="52">
        <v>0</v>
      </c>
    </row>
    <row r="164" spans="1:24" x14ac:dyDescent="0.25">
      <c r="A164" s="69" t="s">
        <v>547</v>
      </c>
      <c r="B164" s="50">
        <v>252</v>
      </c>
      <c r="C164" s="51">
        <v>1.0592652608283075E-5</v>
      </c>
      <c r="D164" s="50"/>
      <c r="E164" s="51">
        <v>0</v>
      </c>
      <c r="F164" s="52">
        <v>0</v>
      </c>
      <c r="R164" s="69" t="s">
        <v>552</v>
      </c>
      <c r="S164" s="52">
        <v>1</v>
      </c>
      <c r="T164" s="51">
        <v>2.0384346860046169E-7</v>
      </c>
      <c r="U164" s="52"/>
      <c r="V164" s="51">
        <v>0</v>
      </c>
      <c r="W164" s="52">
        <v>0</v>
      </c>
    </row>
    <row r="165" spans="1:24" x14ac:dyDescent="0.25">
      <c r="A165" s="69" t="s">
        <v>548</v>
      </c>
      <c r="B165" s="50">
        <v>155</v>
      </c>
      <c r="C165" s="51">
        <v>6.5153220408090346E-6</v>
      </c>
      <c r="D165" s="50"/>
      <c r="E165" s="51">
        <v>0</v>
      </c>
      <c r="F165" s="52">
        <v>0</v>
      </c>
      <c r="R165" s="69" t="s">
        <v>538</v>
      </c>
      <c r="S165" s="52">
        <v>4</v>
      </c>
      <c r="T165" s="51">
        <v>8.1537387440184678E-7</v>
      </c>
      <c r="U165" s="52"/>
      <c r="V165" s="51">
        <v>0</v>
      </c>
      <c r="W165" s="52">
        <v>0</v>
      </c>
    </row>
    <row r="166" spans="1:24" x14ac:dyDescent="0.25">
      <c r="A166" s="69" t="s">
        <v>549</v>
      </c>
      <c r="B166" s="50">
        <v>18</v>
      </c>
      <c r="C166" s="51">
        <v>7.5661804344879109E-7</v>
      </c>
      <c r="D166" s="50"/>
      <c r="E166" s="51">
        <v>0</v>
      </c>
      <c r="F166" s="52">
        <v>0</v>
      </c>
      <c r="R166" s="69" t="s">
        <v>548</v>
      </c>
      <c r="S166" s="52">
        <v>7</v>
      </c>
      <c r="T166" s="51">
        <v>1.4269042802032319E-6</v>
      </c>
      <c r="U166" s="52"/>
      <c r="V166" s="51">
        <v>0</v>
      </c>
      <c r="W166" s="52">
        <v>0</v>
      </c>
    </row>
    <row r="167" spans="1:24" x14ac:dyDescent="0.25">
      <c r="A167" s="69" t="s">
        <v>550</v>
      </c>
      <c r="B167" s="50">
        <v>31</v>
      </c>
      <c r="C167" s="51">
        <v>1.3030644081618069E-6</v>
      </c>
      <c r="D167" s="50"/>
      <c r="E167" s="51">
        <v>0</v>
      </c>
      <c r="F167" s="52">
        <v>0</v>
      </c>
      <c r="R167" s="69" t="s">
        <v>551</v>
      </c>
      <c r="S167" s="52">
        <v>1</v>
      </c>
      <c r="T167" s="51">
        <v>2.0384346860046169E-7</v>
      </c>
      <c r="U167" s="52"/>
      <c r="V167" s="51">
        <v>0</v>
      </c>
      <c r="W167" s="52">
        <v>0</v>
      </c>
    </row>
    <row r="168" spans="1:24" x14ac:dyDescent="0.25">
      <c r="A168" s="69" t="s">
        <v>551</v>
      </c>
      <c r="B168" s="50">
        <v>12</v>
      </c>
      <c r="C168" s="51">
        <v>5.0441202896586076E-7</v>
      </c>
      <c r="D168" s="50"/>
      <c r="E168" s="51">
        <v>0</v>
      </c>
      <c r="F168" s="52">
        <v>0</v>
      </c>
      <c r="R168" s="69" t="s">
        <v>545</v>
      </c>
      <c r="S168" s="52">
        <v>7</v>
      </c>
      <c r="T168" s="51">
        <v>1.4269042802032319E-6</v>
      </c>
      <c r="U168" s="52"/>
      <c r="V168" s="51">
        <v>0</v>
      </c>
      <c r="W168" s="52">
        <v>0</v>
      </c>
    </row>
    <row r="169" spans="1:24" x14ac:dyDescent="0.25">
      <c r="A169" s="69" t="s">
        <v>552</v>
      </c>
      <c r="B169" s="50">
        <v>14</v>
      </c>
      <c r="C169" s="51">
        <v>5.8848070046017091E-7</v>
      </c>
      <c r="D169" s="50"/>
      <c r="E169" s="51">
        <v>0</v>
      </c>
      <c r="F169" s="52">
        <v>0</v>
      </c>
      <c r="R169" s="69" t="s">
        <v>547</v>
      </c>
      <c r="S169" s="52">
        <v>4</v>
      </c>
      <c r="T169" s="51">
        <v>8.1537387440184678E-7</v>
      </c>
      <c r="U169" s="52"/>
      <c r="V169" s="51">
        <v>0</v>
      </c>
      <c r="W169" s="52">
        <v>0</v>
      </c>
    </row>
    <row r="170" spans="1:24" x14ac:dyDescent="0.25">
      <c r="A170" s="69" t="s">
        <v>553</v>
      </c>
      <c r="B170" s="50">
        <v>18</v>
      </c>
      <c r="C170" s="51">
        <v>7.5661804344879109E-7</v>
      </c>
      <c r="D170" s="50"/>
      <c r="E170" s="51">
        <v>0</v>
      </c>
      <c r="F170" s="52">
        <v>0</v>
      </c>
      <c r="R170" s="69" t="s">
        <v>553</v>
      </c>
      <c r="S170" s="52">
        <v>3</v>
      </c>
      <c r="T170" s="51">
        <v>6.1153040580138513E-7</v>
      </c>
      <c r="U170" s="52"/>
      <c r="V170" s="51">
        <v>0</v>
      </c>
      <c r="W170" s="52">
        <v>0</v>
      </c>
    </row>
    <row r="171" spans="1:24" x14ac:dyDescent="0.25">
      <c r="A171" s="72" t="s">
        <v>620</v>
      </c>
      <c r="B171" s="73">
        <v>23790075</v>
      </c>
      <c r="C171" s="74">
        <v>1</v>
      </c>
      <c r="D171" s="73">
        <v>24142908</v>
      </c>
      <c r="E171" s="74">
        <v>1</v>
      </c>
      <c r="F171" s="101">
        <v>101.4831100784676</v>
      </c>
      <c r="R171" s="72" t="s">
        <v>620</v>
      </c>
      <c r="S171" s="101">
        <v>4905725</v>
      </c>
      <c r="T171" s="74">
        <v>1</v>
      </c>
      <c r="U171" s="101">
        <v>4442715</v>
      </c>
      <c r="V171" s="74">
        <v>1</v>
      </c>
      <c r="W171" s="101">
        <v>90.561843560330018</v>
      </c>
    </row>
    <row r="172" spans="1:24" x14ac:dyDescent="0.25">
      <c r="A172" s="15"/>
      <c r="B172" s="15"/>
      <c r="C172" s="16"/>
      <c r="D172" s="17"/>
      <c r="E172" s="16"/>
      <c r="F172" s="17"/>
      <c r="G172" s="18"/>
      <c r="H172" s="29"/>
      <c r="R172" s="15"/>
      <c r="X172" s="19"/>
    </row>
    <row r="173" spans="1:24" s="12" customFormat="1" ht="15.75" thickBot="1" x14ac:dyDescent="0.3">
      <c r="A173" s="20"/>
      <c r="B173" s="20"/>
      <c r="C173" s="21"/>
      <c r="D173" s="22"/>
      <c r="E173" s="21"/>
      <c r="F173" s="22"/>
      <c r="G173" s="23"/>
      <c r="R173" s="20"/>
      <c r="S173" s="20"/>
      <c r="T173" s="24"/>
      <c r="U173" s="22"/>
      <c r="V173" s="24"/>
      <c r="W173" s="22"/>
      <c r="X173" s="24"/>
    </row>
    <row r="174" spans="1:24" x14ac:dyDescent="0.25">
      <c r="A174" s="28"/>
      <c r="B174" s="28"/>
      <c r="C174" s="240"/>
      <c r="D174" s="241"/>
      <c r="E174" s="16"/>
      <c r="F174" s="17"/>
      <c r="G174" s="18"/>
      <c r="H174" s="29"/>
      <c r="R174" s="15"/>
      <c r="S174" s="15"/>
      <c r="T174" s="19"/>
      <c r="U174" s="17"/>
      <c r="V174" s="19"/>
      <c r="W174" s="17"/>
      <c r="X174" s="19"/>
    </row>
    <row r="175" spans="1:24" x14ac:dyDescent="0.25">
      <c r="A175" s="26"/>
      <c r="B175" s="26"/>
      <c r="C175" s="26"/>
      <c r="D175" s="26"/>
    </row>
    <row r="176" spans="1:24" x14ac:dyDescent="0.25">
      <c r="A176" s="30"/>
      <c r="B176" s="30"/>
      <c r="C176" s="30"/>
      <c r="D176" s="26"/>
      <c r="R176" s="30"/>
      <c r="S176" s="30"/>
      <c r="T176" s="30"/>
      <c r="U176" s="30"/>
    </row>
    <row r="178" spans="1:25" x14ac:dyDescent="0.25">
      <c r="A178" s="4"/>
      <c r="B178" s="5" t="s">
        <v>645</v>
      </c>
      <c r="C178" s="6"/>
      <c r="D178" s="6"/>
      <c r="E178" s="6"/>
      <c r="F178" s="7"/>
      <c r="R178" s="69"/>
      <c r="S178" s="77" t="s">
        <v>683</v>
      </c>
      <c r="T178" s="76"/>
      <c r="U178" s="76"/>
      <c r="V178" s="76"/>
      <c r="W178" s="76"/>
    </row>
    <row r="179" spans="1:25" x14ac:dyDescent="0.25">
      <c r="A179" s="54" t="s">
        <v>643</v>
      </c>
      <c r="B179" s="54" t="s">
        <v>639</v>
      </c>
      <c r="C179" s="54" t="s">
        <v>640</v>
      </c>
      <c r="D179" s="54" t="s">
        <v>641</v>
      </c>
      <c r="E179" s="54" t="s">
        <v>644</v>
      </c>
      <c r="F179" s="54" t="s">
        <v>594</v>
      </c>
      <c r="R179" s="54" t="s">
        <v>588</v>
      </c>
      <c r="S179" s="54" t="s">
        <v>680</v>
      </c>
      <c r="T179" s="54" t="s">
        <v>640</v>
      </c>
      <c r="U179" s="54" t="s">
        <v>681</v>
      </c>
      <c r="V179" s="54" t="s">
        <v>644</v>
      </c>
      <c r="W179" s="54" t="s">
        <v>594</v>
      </c>
    </row>
    <row r="180" spans="1:25" x14ac:dyDescent="0.25">
      <c r="A180" s="69" t="s">
        <v>576</v>
      </c>
      <c r="B180" s="50">
        <v>6836704</v>
      </c>
      <c r="C180" s="51">
        <v>0.28737631133991803</v>
      </c>
      <c r="D180" s="50">
        <v>7386402</v>
      </c>
      <c r="E180" s="51">
        <v>0.3059450004945552</v>
      </c>
      <c r="F180" s="55">
        <v>108.04039490374309</v>
      </c>
      <c r="R180" s="69" t="s">
        <v>576</v>
      </c>
      <c r="S180" s="52">
        <v>1186133</v>
      </c>
      <c r="T180" s="51">
        <v>0.24178546494147143</v>
      </c>
      <c r="U180" s="52">
        <v>1227377</v>
      </c>
      <c r="V180" s="51">
        <v>0.27626732752382271</v>
      </c>
      <c r="W180" s="55">
        <v>103.4771817325713</v>
      </c>
      <c r="Y180" s="43"/>
    </row>
    <row r="181" spans="1:25" x14ac:dyDescent="0.25">
      <c r="A181" s="69" t="s">
        <v>577</v>
      </c>
      <c r="B181" s="50">
        <v>4992450</v>
      </c>
      <c r="C181" s="51">
        <v>0.20985431950088429</v>
      </c>
      <c r="D181" s="50">
        <v>4808418</v>
      </c>
      <c r="E181" s="51">
        <v>0.1991648230610828</v>
      </c>
      <c r="F181" s="55">
        <v>96.313793828681298</v>
      </c>
      <c r="R181" s="69" t="s">
        <v>577</v>
      </c>
      <c r="S181" s="52">
        <v>1354582</v>
      </c>
      <c r="T181" s="51">
        <v>0.27612269338375062</v>
      </c>
      <c r="U181" s="52">
        <v>1161636</v>
      </c>
      <c r="V181" s="51">
        <v>0.26146984445322285</v>
      </c>
      <c r="W181" s="55">
        <v>85.75604872942354</v>
      </c>
      <c r="Y181" s="43"/>
    </row>
    <row r="182" spans="1:25" x14ac:dyDescent="0.25">
      <c r="A182" s="69" t="s">
        <v>578</v>
      </c>
      <c r="B182" s="50">
        <v>4042855</v>
      </c>
      <c r="C182" s="51">
        <v>0.16993872444706459</v>
      </c>
      <c r="D182" s="50">
        <v>3730048</v>
      </c>
      <c r="E182" s="51">
        <v>0.15449870413290728</v>
      </c>
      <c r="F182" s="55">
        <v>92.262720280593797</v>
      </c>
      <c r="R182" s="69" t="s">
        <v>578</v>
      </c>
      <c r="S182" s="52">
        <v>1244354</v>
      </c>
      <c r="T182" s="51">
        <v>0.25365343552685893</v>
      </c>
      <c r="U182" s="52">
        <v>1004171</v>
      </c>
      <c r="V182" s="51">
        <v>0.22602642753361402</v>
      </c>
      <c r="W182" s="55">
        <v>80.698177528259635</v>
      </c>
      <c r="Y182" s="43"/>
    </row>
    <row r="183" spans="1:25" x14ac:dyDescent="0.25">
      <c r="A183" s="69" t="s">
        <v>579</v>
      </c>
      <c r="B183" s="50">
        <v>3606862</v>
      </c>
      <c r="C183" s="51">
        <v>0.1516120483016552</v>
      </c>
      <c r="D183" s="50">
        <v>3398628</v>
      </c>
      <c r="E183" s="51">
        <v>0.14077127742855169</v>
      </c>
      <c r="F183" s="55">
        <v>94.226726722563825</v>
      </c>
      <c r="R183" s="69" t="s">
        <v>579</v>
      </c>
      <c r="S183" s="52">
        <v>627811</v>
      </c>
      <c r="T183" s="51">
        <v>0.12797517186552446</v>
      </c>
      <c r="U183" s="52">
        <v>436990</v>
      </c>
      <c r="V183" s="51">
        <v>9.8361024733749525E-2</v>
      </c>
      <c r="W183" s="55">
        <v>69.605343009281455</v>
      </c>
      <c r="Y183" s="43"/>
    </row>
    <row r="184" spans="1:25" x14ac:dyDescent="0.25">
      <c r="A184" s="69" t="s">
        <v>580</v>
      </c>
      <c r="B184" s="50">
        <v>2344909</v>
      </c>
      <c r="C184" s="51">
        <v>9.8566692202525633E-2</v>
      </c>
      <c r="D184" s="50">
        <v>2708263</v>
      </c>
      <c r="E184" s="51">
        <v>0.11217633766404611</v>
      </c>
      <c r="F184" s="55">
        <v>115.49544140092429</v>
      </c>
      <c r="R184" s="69" t="s">
        <v>580</v>
      </c>
      <c r="S184" s="52">
        <v>227192</v>
      </c>
      <c r="T184" s="51">
        <v>4.6311605318276099E-2</v>
      </c>
      <c r="U184" s="52">
        <v>335292</v>
      </c>
      <c r="V184" s="51">
        <v>7.547006728993419E-2</v>
      </c>
      <c r="W184" s="55">
        <v>147.58090073594141</v>
      </c>
      <c r="Y184" s="43"/>
    </row>
    <row r="185" spans="1:25" x14ac:dyDescent="0.25">
      <c r="A185" s="69" t="s">
        <v>581</v>
      </c>
      <c r="B185" s="50">
        <v>1144185</v>
      </c>
      <c r="C185" s="51">
        <v>4.8095056446858617E-2</v>
      </c>
      <c r="D185" s="50">
        <v>1177816</v>
      </c>
      <c r="E185" s="51">
        <v>4.8785175340104014E-2</v>
      </c>
      <c r="F185" s="55">
        <v>102.93929740382892</v>
      </c>
      <c r="R185" s="69" t="s">
        <v>581</v>
      </c>
      <c r="S185" s="52">
        <v>125900</v>
      </c>
      <c r="T185" s="51">
        <v>2.566389269679813E-2</v>
      </c>
      <c r="U185" s="52">
        <v>121388</v>
      </c>
      <c r="V185" s="51">
        <v>2.732293203592848E-2</v>
      </c>
      <c r="W185" s="55">
        <v>96.416203335980939</v>
      </c>
      <c r="Y185" s="43"/>
    </row>
    <row r="186" spans="1:25" x14ac:dyDescent="0.25">
      <c r="A186" s="69" t="s">
        <v>582</v>
      </c>
      <c r="B186" s="50">
        <v>822110</v>
      </c>
      <c r="C186" s="51">
        <v>3.4556847761093648E-2</v>
      </c>
      <c r="D186" s="50">
        <v>933333</v>
      </c>
      <c r="E186" s="51">
        <v>3.8658681878752967E-2</v>
      </c>
      <c r="F186" s="55">
        <v>113.52896814294924</v>
      </c>
      <c r="R186" s="69" t="s">
        <v>582</v>
      </c>
      <c r="S186" s="52">
        <v>139753</v>
      </c>
      <c r="T186" s="51">
        <v>2.8487736267320325E-2</v>
      </c>
      <c r="U186" s="52">
        <v>155861</v>
      </c>
      <c r="V186" s="51">
        <v>3.5082376429728217E-2</v>
      </c>
      <c r="W186" s="55">
        <v>111.52604953024263</v>
      </c>
    </row>
    <row r="187" spans="1:25" x14ac:dyDescent="0.25">
      <c r="A187" s="72" t="s">
        <v>620</v>
      </c>
      <c r="B187" s="73">
        <v>23790075</v>
      </c>
      <c r="C187" s="74">
        <v>1</v>
      </c>
      <c r="D187" s="73">
        <v>24142908</v>
      </c>
      <c r="E187" s="74">
        <v>1</v>
      </c>
      <c r="F187" s="102">
        <v>101.4831100784676</v>
      </c>
      <c r="R187" s="72" t="s">
        <v>620</v>
      </c>
      <c r="S187" s="101">
        <v>4905725</v>
      </c>
      <c r="T187" s="74">
        <v>1</v>
      </c>
      <c r="U187" s="101">
        <v>4442715</v>
      </c>
      <c r="V187" s="74">
        <v>1</v>
      </c>
      <c r="W187" s="102">
        <v>90.561843560330018</v>
      </c>
    </row>
    <row r="189" spans="1:25" s="12" customFormat="1" ht="15.75" thickBot="1" x14ac:dyDescent="0.3"/>
    <row r="191" spans="1:25" x14ac:dyDescent="0.25">
      <c r="C191" s="15"/>
      <c r="D191" s="15"/>
      <c r="E191" s="15"/>
      <c r="F191" s="15"/>
      <c r="G191" s="15"/>
      <c r="H191" s="28"/>
    </row>
    <row r="192" spans="1:25" x14ac:dyDescent="0.25">
      <c r="A192" s="4"/>
      <c r="B192" s="4"/>
      <c r="C192" s="5" t="s">
        <v>646</v>
      </c>
      <c r="D192" s="6"/>
      <c r="E192" s="6"/>
      <c r="F192" s="6"/>
      <c r="G192" s="7"/>
      <c r="H192" s="31"/>
      <c r="R192" s="4"/>
      <c r="S192" s="4"/>
      <c r="T192" s="5" t="s">
        <v>684</v>
      </c>
      <c r="U192" s="45"/>
      <c r="V192" s="45"/>
      <c r="W192" s="45"/>
      <c r="X192" s="46"/>
    </row>
    <row r="193" spans="1:25" x14ac:dyDescent="0.25">
      <c r="A193" s="225" t="s">
        <v>588</v>
      </c>
      <c r="B193" s="225" t="s">
        <v>592</v>
      </c>
      <c r="C193" s="54" t="s">
        <v>641</v>
      </c>
      <c r="D193" s="54" t="s">
        <v>640</v>
      </c>
      <c r="E193" s="54" t="s">
        <v>641</v>
      </c>
      <c r="F193" s="54" t="s">
        <v>644</v>
      </c>
      <c r="G193" s="54" t="s">
        <v>594</v>
      </c>
      <c r="H193" s="227" t="s">
        <v>604</v>
      </c>
      <c r="R193" s="8" t="s">
        <v>588</v>
      </c>
      <c r="S193" s="8" t="s">
        <v>592</v>
      </c>
      <c r="T193" s="8" t="s">
        <v>680</v>
      </c>
      <c r="U193" s="9" t="s">
        <v>640</v>
      </c>
      <c r="V193" s="9" t="s">
        <v>681</v>
      </c>
      <c r="W193" s="9" t="s">
        <v>644</v>
      </c>
      <c r="X193" s="10" t="s">
        <v>594</v>
      </c>
      <c r="Y193" s="226" t="s">
        <v>604</v>
      </c>
    </row>
    <row r="194" spans="1:25" s="15" customFormat="1" x14ac:dyDescent="0.25">
      <c r="A194" s="56" t="s">
        <v>576</v>
      </c>
      <c r="B194" s="57" t="s">
        <v>396</v>
      </c>
      <c r="C194" s="50">
        <v>2379926</v>
      </c>
      <c r="D194" s="51">
        <v>0.34811014196314483</v>
      </c>
      <c r="E194" s="50">
        <v>1803263</v>
      </c>
      <c r="F194" s="51">
        <v>0.24413279970410492</v>
      </c>
      <c r="G194" s="52">
        <v>75.769708806072117</v>
      </c>
      <c r="H194" s="91" t="str">
        <f>A194&amp;B194</f>
        <v>BEIJINGGB</v>
      </c>
      <c r="I194" s="48"/>
      <c r="R194" s="56" t="s">
        <v>576</v>
      </c>
      <c r="S194" s="57" t="s">
        <v>398</v>
      </c>
      <c r="T194" s="52">
        <v>331279</v>
      </c>
      <c r="U194" s="51">
        <v>0.27929330016111176</v>
      </c>
      <c r="V194" s="52">
        <v>327301</v>
      </c>
      <c r="W194" s="51">
        <v>0.26666704688127607</v>
      </c>
      <c r="X194" s="52">
        <v>98.799199466310867</v>
      </c>
      <c r="Y194" s="91" t="str">
        <f>R194&amp;S194</f>
        <v>BEIJINGGD</v>
      </c>
    </row>
    <row r="195" spans="1:25" x14ac:dyDescent="0.25">
      <c r="A195" s="56" t="s">
        <v>576</v>
      </c>
      <c r="B195" s="57" t="s">
        <v>340</v>
      </c>
      <c r="C195" s="50">
        <v>1237529</v>
      </c>
      <c r="D195" s="51">
        <v>0.18101251714276353</v>
      </c>
      <c r="E195" s="50">
        <v>1522082</v>
      </c>
      <c r="F195" s="51">
        <v>0.20606541588177843</v>
      </c>
      <c r="G195" s="52">
        <v>122.99364297725548</v>
      </c>
      <c r="H195" s="91" t="str">
        <f t="shared" ref="H195:H258" si="0">A195&amp;B195</f>
        <v>BEIJINGAB</v>
      </c>
      <c r="R195" s="56" t="s">
        <v>576</v>
      </c>
      <c r="S195" s="57" t="s">
        <v>342</v>
      </c>
      <c r="T195" s="52">
        <v>223101</v>
      </c>
      <c r="U195" s="51">
        <v>0.18809104881155822</v>
      </c>
      <c r="V195" s="52">
        <v>258674</v>
      </c>
      <c r="W195" s="51">
        <v>0.21075350116549357</v>
      </c>
      <c r="X195" s="52">
        <v>115.9447963030197</v>
      </c>
      <c r="Y195" s="91" t="str">
        <f t="shared" ref="Y195:Y258" si="1">R195&amp;S195</f>
        <v>BEIJINGAE</v>
      </c>
    </row>
    <row r="196" spans="1:25" x14ac:dyDescent="0.25">
      <c r="A196" s="56" t="s">
        <v>576</v>
      </c>
      <c r="B196" s="57" t="s">
        <v>2</v>
      </c>
      <c r="C196" s="50">
        <v>974641</v>
      </c>
      <c r="D196" s="51">
        <v>0.14256006988162717</v>
      </c>
      <c r="E196" s="50">
        <v>917396</v>
      </c>
      <c r="F196" s="51">
        <v>0.12420065953626677</v>
      </c>
      <c r="G196" s="52">
        <v>94.126555316265168</v>
      </c>
      <c r="H196" s="91" t="str">
        <f t="shared" si="0"/>
        <v>BEIJINGHG</v>
      </c>
      <c r="R196" s="56" t="s">
        <v>576</v>
      </c>
      <c r="S196" s="57" t="s">
        <v>396</v>
      </c>
      <c r="T196" s="52">
        <v>245935</v>
      </c>
      <c r="U196" s="51">
        <v>0.2073418410920192</v>
      </c>
      <c r="V196" s="52">
        <v>160762</v>
      </c>
      <c r="W196" s="51">
        <v>0.13098013079925727</v>
      </c>
      <c r="X196" s="52">
        <v>65.367678451623405</v>
      </c>
      <c r="Y196" s="91" t="str">
        <f t="shared" si="1"/>
        <v>BEIJINGGB</v>
      </c>
    </row>
    <row r="197" spans="1:25" x14ac:dyDescent="0.25">
      <c r="A197" s="56" t="s">
        <v>576</v>
      </c>
      <c r="B197" s="57" t="s">
        <v>81</v>
      </c>
      <c r="C197" s="50">
        <v>10</v>
      </c>
      <c r="D197" s="51">
        <v>1.4626931340014136E-6</v>
      </c>
      <c r="E197" s="50">
        <v>759339</v>
      </c>
      <c r="F197" s="51">
        <v>0.10280228452228839</v>
      </c>
      <c r="G197" s="52">
        <v>7593389.9999999991</v>
      </c>
      <c r="H197" s="91" t="str">
        <f t="shared" si="0"/>
        <v>BEIJINGAA</v>
      </c>
      <c r="R197" s="56" t="s">
        <v>576</v>
      </c>
      <c r="S197" s="57" t="s">
        <v>340</v>
      </c>
      <c r="T197" s="52">
        <v>127505</v>
      </c>
      <c r="U197" s="51">
        <v>0.10749637688185051</v>
      </c>
      <c r="V197" s="52">
        <v>151242</v>
      </c>
      <c r="W197" s="51">
        <v>0.12322375276707971</v>
      </c>
      <c r="X197" s="52">
        <v>118.61652484216305</v>
      </c>
      <c r="Y197" s="91" t="str">
        <f t="shared" si="1"/>
        <v>BEIJINGAB</v>
      </c>
    </row>
    <row r="198" spans="1:25" x14ac:dyDescent="0.25">
      <c r="A198" s="56" t="s">
        <v>576</v>
      </c>
      <c r="B198" s="57" t="s">
        <v>342</v>
      </c>
      <c r="C198" s="50">
        <v>649069</v>
      </c>
      <c r="D198" s="51">
        <v>9.4938876979316356E-2</v>
      </c>
      <c r="E198" s="50">
        <v>758164</v>
      </c>
      <c r="F198" s="51">
        <v>0.10264320842542823</v>
      </c>
      <c r="G198" s="52">
        <v>116.80792026733675</v>
      </c>
      <c r="H198" s="91" t="str">
        <f t="shared" si="0"/>
        <v>BEIJINGAE</v>
      </c>
      <c r="R198" s="56" t="s">
        <v>576</v>
      </c>
      <c r="S198" s="57" t="s">
        <v>2</v>
      </c>
      <c r="T198" s="52">
        <v>122821</v>
      </c>
      <c r="U198" s="51">
        <v>0.10354740994475324</v>
      </c>
      <c r="V198" s="52">
        <v>113037</v>
      </c>
      <c r="W198" s="51">
        <v>9.2096397439417554E-2</v>
      </c>
      <c r="X198" s="52">
        <v>92.033935564764974</v>
      </c>
      <c r="Y198" s="91" t="str">
        <f t="shared" si="1"/>
        <v>BEIJINGHG</v>
      </c>
    </row>
    <row r="199" spans="1:25" x14ac:dyDescent="0.25">
      <c r="A199" s="56" t="s">
        <v>576</v>
      </c>
      <c r="B199" s="57" t="s">
        <v>398</v>
      </c>
      <c r="C199" s="50">
        <v>629322</v>
      </c>
      <c r="D199" s="51">
        <v>9.205049684760376E-2</v>
      </c>
      <c r="E199" s="50">
        <v>630681</v>
      </c>
      <c r="F199" s="51">
        <v>8.5384061143707043E-2</v>
      </c>
      <c r="G199" s="52">
        <v>100.21594668548057</v>
      </c>
      <c r="H199" s="91" t="str">
        <f t="shared" si="0"/>
        <v>BEIJINGGD</v>
      </c>
      <c r="R199" s="56" t="s">
        <v>576</v>
      </c>
      <c r="S199" s="57" t="s">
        <v>81</v>
      </c>
      <c r="T199" s="52">
        <v>6</v>
      </c>
      <c r="U199" s="51">
        <v>5.0584546589632022E-6</v>
      </c>
      <c r="V199" s="52">
        <v>82877</v>
      </c>
      <c r="W199" s="51">
        <v>6.7523670396300403E-2</v>
      </c>
      <c r="X199" s="52">
        <v>1381283.3333333335</v>
      </c>
      <c r="Y199" s="91" t="str">
        <f t="shared" si="1"/>
        <v>BEIJINGAA</v>
      </c>
    </row>
    <row r="200" spans="1:25" x14ac:dyDescent="0.25">
      <c r="A200" s="56" t="s">
        <v>576</v>
      </c>
      <c r="B200" s="57" t="s">
        <v>397</v>
      </c>
      <c r="C200" s="50">
        <v>525505</v>
      </c>
      <c r="D200" s="51">
        <v>7.6865255538341282E-2</v>
      </c>
      <c r="E200" s="50">
        <v>563324</v>
      </c>
      <c r="F200" s="51">
        <v>7.6265006968209967E-2</v>
      </c>
      <c r="G200" s="52">
        <v>107.19669651097516</v>
      </c>
      <c r="H200" s="91" t="str">
        <f t="shared" si="0"/>
        <v>BEIJINGGC</v>
      </c>
      <c r="R200" s="56" t="s">
        <v>576</v>
      </c>
      <c r="S200" s="57" t="s">
        <v>397</v>
      </c>
      <c r="T200" s="52">
        <v>70270</v>
      </c>
      <c r="U200" s="51">
        <v>5.9242934814224039E-2</v>
      </c>
      <c r="V200" s="52">
        <v>74421</v>
      </c>
      <c r="W200" s="51">
        <v>6.063418167360151E-2</v>
      </c>
      <c r="X200" s="52">
        <v>105.90721502775011</v>
      </c>
      <c r="Y200" s="91" t="str">
        <f t="shared" si="1"/>
        <v>BEIJINGGC</v>
      </c>
    </row>
    <row r="201" spans="1:25" x14ac:dyDescent="0.25">
      <c r="A201" s="56" t="s">
        <v>576</v>
      </c>
      <c r="B201" s="57" t="s">
        <v>345</v>
      </c>
      <c r="C201" s="50">
        <v>215073</v>
      </c>
      <c r="D201" s="51">
        <v>3.1458580040908603E-2</v>
      </c>
      <c r="E201" s="50">
        <v>201187</v>
      </c>
      <c r="F201" s="51">
        <v>2.7237483148087525E-2</v>
      </c>
      <c r="G201" s="52">
        <v>93.543587526095791</v>
      </c>
      <c r="H201" s="91" t="str">
        <f t="shared" si="0"/>
        <v>BEIJINGAH</v>
      </c>
      <c r="R201" s="56" t="s">
        <v>576</v>
      </c>
      <c r="S201" s="57" t="s">
        <v>408</v>
      </c>
      <c r="T201" s="52">
        <v>36621</v>
      </c>
      <c r="U201" s="51">
        <v>3.0874278010981904E-2</v>
      </c>
      <c r="V201" s="52">
        <v>27236</v>
      </c>
      <c r="W201" s="51">
        <v>2.2190410933234043E-2</v>
      </c>
      <c r="X201" s="52">
        <v>74.372627727260308</v>
      </c>
      <c r="Y201" s="91" t="str">
        <f t="shared" si="1"/>
        <v>BEIJINGHD</v>
      </c>
    </row>
    <row r="202" spans="1:25" x14ac:dyDescent="0.25">
      <c r="A202" s="56" t="s">
        <v>576</v>
      </c>
      <c r="B202" s="57" t="s">
        <v>408</v>
      </c>
      <c r="C202" s="50">
        <v>151638</v>
      </c>
      <c r="D202" s="51">
        <v>2.2179986145370634E-2</v>
      </c>
      <c r="E202" s="50">
        <v>105951</v>
      </c>
      <c r="F202" s="51">
        <v>1.4344060883769933E-2</v>
      </c>
      <c r="G202" s="52">
        <v>69.871008586238275</v>
      </c>
      <c r="H202" s="91" t="str">
        <f t="shared" si="0"/>
        <v>BEIJINGHD</v>
      </c>
      <c r="R202" s="56" t="s">
        <v>576</v>
      </c>
      <c r="S202" s="57" t="s">
        <v>345</v>
      </c>
      <c r="T202" s="52">
        <v>21031</v>
      </c>
      <c r="U202" s="51">
        <v>1.7730726655442518E-2</v>
      </c>
      <c r="V202" s="52">
        <v>18479</v>
      </c>
      <c r="W202" s="51">
        <v>1.5055683787458947E-2</v>
      </c>
      <c r="X202" s="52">
        <v>87.865531833959395</v>
      </c>
      <c r="Y202" s="91" t="str">
        <f t="shared" si="1"/>
        <v>BEIJINGAH</v>
      </c>
    </row>
    <row r="203" spans="1:25" x14ac:dyDescent="0.25">
      <c r="A203" s="56" t="s">
        <v>576</v>
      </c>
      <c r="B203" s="57" t="s">
        <v>360</v>
      </c>
      <c r="C203" s="50">
        <v>57139</v>
      </c>
      <c r="D203" s="51">
        <v>8.3576822983706771E-3</v>
      </c>
      <c r="E203" s="50">
        <v>81774</v>
      </c>
      <c r="F203" s="51">
        <v>1.1070884037993058E-2</v>
      </c>
      <c r="G203" s="52">
        <v>143.1141602058139</v>
      </c>
      <c r="H203" s="91" t="str">
        <f t="shared" si="0"/>
        <v>BEIJINGCD</v>
      </c>
      <c r="R203" s="56" t="s">
        <v>576</v>
      </c>
      <c r="S203" s="57" t="s">
        <v>360</v>
      </c>
      <c r="T203" s="52">
        <v>4790</v>
      </c>
      <c r="U203" s="51">
        <v>4.038332969405623E-3</v>
      </c>
      <c r="V203" s="52">
        <v>6598</v>
      </c>
      <c r="W203" s="51">
        <v>5.3756914134776845E-3</v>
      </c>
      <c r="X203" s="52">
        <v>137.74530271398748</v>
      </c>
      <c r="Y203" s="91" t="str">
        <f t="shared" si="1"/>
        <v>BEIJINGCD</v>
      </c>
    </row>
    <row r="204" spans="1:25" x14ac:dyDescent="0.25">
      <c r="A204" s="56" t="s">
        <v>576</v>
      </c>
      <c r="B204" s="57" t="s">
        <v>424</v>
      </c>
      <c r="C204" s="50">
        <v>10216</v>
      </c>
      <c r="D204" s="51">
        <v>1.494287305695844E-3</v>
      </c>
      <c r="E204" s="50">
        <v>31440</v>
      </c>
      <c r="F204" s="51">
        <v>4.2564702002409289E-3</v>
      </c>
      <c r="G204" s="52">
        <v>307.75254502740796</v>
      </c>
      <c r="H204" s="91" t="str">
        <f t="shared" si="0"/>
        <v>BEIJINGGh</v>
      </c>
      <c r="R204" s="56" t="s">
        <v>576</v>
      </c>
      <c r="S204" s="57" t="s">
        <v>443</v>
      </c>
      <c r="T204" s="52"/>
      <c r="U204" s="51">
        <v>0</v>
      </c>
      <c r="V204" s="52">
        <v>3478</v>
      </c>
      <c r="W204" s="51">
        <v>2.8336851676379793E-3</v>
      </c>
      <c r="X204" s="53" t="e">
        <v>#DIV/0!</v>
      </c>
      <c r="Y204" s="91" t="str">
        <f t="shared" si="1"/>
        <v>BEIJINGLA</v>
      </c>
    </row>
    <row r="205" spans="1:25" x14ac:dyDescent="0.25">
      <c r="A205" s="56" t="s">
        <v>576</v>
      </c>
      <c r="B205" s="57" t="s">
        <v>443</v>
      </c>
      <c r="C205" s="50"/>
      <c r="D205" s="51">
        <v>0</v>
      </c>
      <c r="E205" s="50">
        <v>10749</v>
      </c>
      <c r="F205" s="51">
        <v>1.4552416724678673E-3</v>
      </c>
      <c r="G205" s="53" t="e">
        <v>#DIV/0!</v>
      </c>
      <c r="H205" s="91" t="str">
        <f t="shared" si="0"/>
        <v>BEIJINGLA</v>
      </c>
      <c r="R205" s="56" t="s">
        <v>576</v>
      </c>
      <c r="S205" s="57" t="s">
        <v>424</v>
      </c>
      <c r="T205" s="52">
        <v>998</v>
      </c>
      <c r="U205" s="51">
        <v>8.4138962494087932E-4</v>
      </c>
      <c r="V205" s="52">
        <v>3079</v>
      </c>
      <c r="W205" s="51">
        <v>2.5086016765834785E-3</v>
      </c>
      <c r="X205" s="52">
        <v>308.5170340681363</v>
      </c>
      <c r="Y205" s="91" t="str">
        <f t="shared" si="1"/>
        <v>BEIJINGGh</v>
      </c>
    </row>
    <row r="206" spans="1:25" x14ac:dyDescent="0.25">
      <c r="A206" s="56" t="s">
        <v>576</v>
      </c>
      <c r="B206" s="57" t="s">
        <v>432</v>
      </c>
      <c r="C206" s="50">
        <v>5929</v>
      </c>
      <c r="D206" s="51">
        <v>8.6723075914943806E-4</v>
      </c>
      <c r="E206" s="50">
        <v>446</v>
      </c>
      <c r="F206" s="51">
        <v>6.0381224850746004E-5</v>
      </c>
      <c r="G206" s="52">
        <v>7.5223477820880413</v>
      </c>
      <c r="H206" s="91" t="str">
        <f t="shared" si="0"/>
        <v>BEIJINGJI</v>
      </c>
      <c r="R206" s="56" t="s">
        <v>576</v>
      </c>
      <c r="S206" s="57" t="s">
        <v>432</v>
      </c>
      <c r="T206" s="52">
        <v>1658</v>
      </c>
      <c r="U206" s="51">
        <v>1.3978196374268316E-3</v>
      </c>
      <c r="V206" s="52">
        <v>121</v>
      </c>
      <c r="W206" s="51">
        <v>9.8584216585450112E-5</v>
      </c>
      <c r="X206" s="52">
        <v>7.2979493365500607</v>
      </c>
      <c r="Y206" s="91" t="str">
        <f t="shared" si="1"/>
        <v>BEIJINGJI</v>
      </c>
    </row>
    <row r="207" spans="1:25" x14ac:dyDescent="0.25">
      <c r="A207" s="56" t="s">
        <v>576</v>
      </c>
      <c r="B207" s="57" t="s">
        <v>440</v>
      </c>
      <c r="C207" s="50">
        <v>256</v>
      </c>
      <c r="D207" s="51">
        <v>3.7444944230436186E-5</v>
      </c>
      <c r="E207" s="50">
        <v>345</v>
      </c>
      <c r="F207" s="51">
        <v>4.6707449716384241E-5</v>
      </c>
      <c r="G207" s="52">
        <v>134.765625</v>
      </c>
      <c r="H207" s="91" t="str">
        <f t="shared" si="0"/>
        <v>BEIJINGKH</v>
      </c>
      <c r="R207" s="56" t="s">
        <v>576</v>
      </c>
      <c r="S207" s="57" t="s">
        <v>440</v>
      </c>
      <c r="T207" s="52">
        <v>21</v>
      </c>
      <c r="U207" s="51">
        <v>1.7704591306371209E-5</v>
      </c>
      <c r="V207" s="52">
        <v>29</v>
      </c>
      <c r="W207" s="51">
        <v>2.3627622156843414E-5</v>
      </c>
      <c r="X207" s="52">
        <v>138.0952380952381</v>
      </c>
      <c r="Y207" s="91" t="str">
        <f t="shared" si="1"/>
        <v>BEIJINGKH</v>
      </c>
    </row>
    <row r="208" spans="1:25" x14ac:dyDescent="0.25">
      <c r="A208" s="56" t="s">
        <v>576</v>
      </c>
      <c r="B208" s="57" t="s">
        <v>372</v>
      </c>
      <c r="C208" s="50"/>
      <c r="D208" s="51">
        <v>0</v>
      </c>
      <c r="E208" s="50">
        <v>118</v>
      </c>
      <c r="F208" s="51">
        <v>1.5975301642125623E-5</v>
      </c>
      <c r="G208" s="53" t="e">
        <v>#DIV/0!</v>
      </c>
      <c r="H208" s="91" t="str">
        <f t="shared" si="0"/>
        <v>BEIJINGDF</v>
      </c>
      <c r="R208" s="56" t="s">
        <v>576</v>
      </c>
      <c r="S208" s="57" t="s">
        <v>501</v>
      </c>
      <c r="T208" s="52">
        <v>94</v>
      </c>
      <c r="U208" s="51">
        <v>7.9249122990423496E-5</v>
      </c>
      <c r="V208" s="52">
        <v>21</v>
      </c>
      <c r="W208" s="51">
        <v>1.7109657423921093E-5</v>
      </c>
      <c r="X208" s="52">
        <v>22.340425531914892</v>
      </c>
      <c r="Y208" s="91" t="str">
        <f t="shared" si="1"/>
        <v>BEIJINGQI</v>
      </c>
    </row>
    <row r="209" spans="1:25" x14ac:dyDescent="0.25">
      <c r="A209" s="56" t="s">
        <v>576</v>
      </c>
      <c r="B209" s="57" t="s">
        <v>501</v>
      </c>
      <c r="C209" s="50">
        <v>441</v>
      </c>
      <c r="D209" s="51">
        <v>6.4504767209462333E-5</v>
      </c>
      <c r="E209" s="50">
        <v>97</v>
      </c>
      <c r="F209" s="51">
        <v>1.3132239485476149E-5</v>
      </c>
      <c r="G209" s="52">
        <v>21.995464852607711</v>
      </c>
      <c r="H209" s="91" t="str">
        <f t="shared" si="0"/>
        <v>BEIJINGQI</v>
      </c>
      <c r="R209" s="56" t="s">
        <v>576</v>
      </c>
      <c r="S209" s="57" t="s">
        <v>372</v>
      </c>
      <c r="T209" s="52"/>
      <c r="U209" s="51">
        <v>0</v>
      </c>
      <c r="V209" s="52">
        <v>12</v>
      </c>
      <c r="W209" s="51">
        <v>9.7769470993834817E-6</v>
      </c>
      <c r="X209" s="53" t="e">
        <v>#DIV/0!</v>
      </c>
      <c r="Y209" s="91" t="str">
        <f t="shared" si="1"/>
        <v>BEIJINGDF</v>
      </c>
    </row>
    <row r="210" spans="1:25" x14ac:dyDescent="0.25">
      <c r="A210" s="56" t="s">
        <v>576</v>
      </c>
      <c r="B210" s="57" t="s">
        <v>487</v>
      </c>
      <c r="C210" s="50">
        <v>10</v>
      </c>
      <c r="D210" s="51">
        <v>1.4626931340014136E-6</v>
      </c>
      <c r="E210" s="50">
        <v>26</v>
      </c>
      <c r="F210" s="51">
        <v>3.5199817177564934E-6</v>
      </c>
      <c r="G210" s="52">
        <v>260</v>
      </c>
      <c r="H210" s="91" t="str">
        <f t="shared" si="0"/>
        <v>BEIJINGPE</v>
      </c>
      <c r="R210" s="56" t="s">
        <v>576</v>
      </c>
      <c r="S210" s="57" t="s">
        <v>487</v>
      </c>
      <c r="T210" s="52">
        <v>3</v>
      </c>
      <c r="U210" s="51">
        <v>2.5292273294816011E-6</v>
      </c>
      <c r="V210" s="52">
        <v>8</v>
      </c>
      <c r="W210" s="51">
        <v>6.5179647329223211E-6</v>
      </c>
      <c r="X210" s="52">
        <v>266.66666666666663</v>
      </c>
      <c r="Y210" s="91" t="str">
        <f t="shared" si="1"/>
        <v>BEIJINGPE</v>
      </c>
    </row>
    <row r="211" spans="1:25" x14ac:dyDescent="0.25">
      <c r="A211" s="56" t="s">
        <v>576</v>
      </c>
      <c r="B211" s="57" t="s">
        <v>450</v>
      </c>
      <c r="C211" s="50"/>
      <c r="D211" s="51">
        <v>0</v>
      </c>
      <c r="E211" s="50">
        <v>20</v>
      </c>
      <c r="F211" s="51">
        <v>2.707678244428072E-6</v>
      </c>
      <c r="G211" s="53" t="e">
        <v>#DIV/0!</v>
      </c>
      <c r="H211" s="91" t="str">
        <f t="shared" si="0"/>
        <v>BEIJINGLH</v>
      </c>
      <c r="R211" s="56" t="s">
        <v>576</v>
      </c>
      <c r="S211" s="57" t="s">
        <v>450</v>
      </c>
      <c r="T211" s="52"/>
      <c r="U211" s="51">
        <v>0</v>
      </c>
      <c r="V211" s="52">
        <v>2</v>
      </c>
      <c r="W211" s="51">
        <v>1.6294911832305803E-6</v>
      </c>
      <c r="X211" s="53" t="e">
        <v>#DIV/0!</v>
      </c>
      <c r="Y211" s="91" t="str">
        <f t="shared" si="1"/>
        <v>BEIJINGLH</v>
      </c>
    </row>
    <row r="212" spans="1:25" x14ac:dyDescent="0.25">
      <c r="A212" s="58" t="s">
        <v>576</v>
      </c>
      <c r="B212" s="115" t="s">
        <v>647</v>
      </c>
      <c r="C212" s="106">
        <v>6836704</v>
      </c>
      <c r="D212" s="89">
        <v>1</v>
      </c>
      <c r="E212" s="106">
        <v>7386402</v>
      </c>
      <c r="F212" s="89">
        <v>1</v>
      </c>
      <c r="G212" s="88">
        <v>108.04039490374309</v>
      </c>
      <c r="H212" s="230" t="str">
        <f t="shared" si="0"/>
        <v>BEIJINGTOTAL BEIJING</v>
      </c>
      <c r="R212" s="58" t="s">
        <v>576</v>
      </c>
      <c r="S212" s="115" t="s">
        <v>647</v>
      </c>
      <c r="T212" s="88">
        <v>1186133</v>
      </c>
      <c r="U212" s="89">
        <v>1</v>
      </c>
      <c r="V212" s="88">
        <v>1227377</v>
      </c>
      <c r="W212" s="89">
        <v>1</v>
      </c>
      <c r="X212" s="88">
        <v>103.4771817325713</v>
      </c>
      <c r="Y212" s="230" t="str">
        <f t="shared" si="1"/>
        <v>BEIJINGTOTAL BEIJING</v>
      </c>
    </row>
    <row r="213" spans="1:25" s="15" customFormat="1" x14ac:dyDescent="0.25">
      <c r="A213" s="56" t="s">
        <v>577</v>
      </c>
      <c r="B213" s="57" t="s">
        <v>398</v>
      </c>
      <c r="C213" s="50">
        <v>502846</v>
      </c>
      <c r="D213" s="51">
        <v>0.10072128914661138</v>
      </c>
      <c r="E213" s="50">
        <v>852259</v>
      </c>
      <c r="F213" s="51">
        <v>0.17724311821476418</v>
      </c>
      <c r="G213" s="52">
        <v>169.48707954323987</v>
      </c>
      <c r="H213" s="91" t="str">
        <f t="shared" si="0"/>
        <v>JAKARTAGD</v>
      </c>
      <c r="I213" s="48"/>
      <c r="R213" s="56" t="s">
        <v>577</v>
      </c>
      <c r="S213" s="57" t="s">
        <v>398</v>
      </c>
      <c r="T213" s="52">
        <v>149338</v>
      </c>
      <c r="U213" s="51">
        <v>0.11024655576406596</v>
      </c>
      <c r="V213" s="52">
        <v>232111</v>
      </c>
      <c r="W213" s="51">
        <v>0.19981388317855162</v>
      </c>
      <c r="X213" s="52">
        <v>155.42661613253156</v>
      </c>
      <c r="Y213" s="91" t="str">
        <f t="shared" si="1"/>
        <v>JAKARTAGD</v>
      </c>
    </row>
    <row r="214" spans="1:25" s="15" customFormat="1" x14ac:dyDescent="0.25">
      <c r="A214" s="56" t="s">
        <v>577</v>
      </c>
      <c r="B214" s="57" t="s">
        <v>2</v>
      </c>
      <c r="C214" s="50">
        <v>862744</v>
      </c>
      <c r="D214" s="51">
        <v>0.17280974271149435</v>
      </c>
      <c r="E214" s="50">
        <v>711754</v>
      </c>
      <c r="F214" s="51">
        <v>0.14802248889343647</v>
      </c>
      <c r="G214" s="52">
        <v>82.498864089463382</v>
      </c>
      <c r="H214" s="91" t="str">
        <f t="shared" si="0"/>
        <v>JAKARTAHG</v>
      </c>
      <c r="I214" s="48"/>
      <c r="R214" s="56" t="s">
        <v>577</v>
      </c>
      <c r="S214" s="57" t="s">
        <v>342</v>
      </c>
      <c r="T214" s="52">
        <v>306677</v>
      </c>
      <c r="U214" s="51">
        <v>0.22639973069182967</v>
      </c>
      <c r="V214" s="52">
        <v>195298</v>
      </c>
      <c r="W214" s="51">
        <v>0.16812323309539304</v>
      </c>
      <c r="X214" s="52">
        <v>63.681984628778807</v>
      </c>
      <c r="Y214" s="91" t="str">
        <f t="shared" si="1"/>
        <v>JAKARTAAE</v>
      </c>
    </row>
    <row r="215" spans="1:25" x14ac:dyDescent="0.25">
      <c r="A215" s="56" t="s">
        <v>577</v>
      </c>
      <c r="B215" s="57" t="s">
        <v>397</v>
      </c>
      <c r="C215" s="50">
        <v>763609</v>
      </c>
      <c r="D215" s="51">
        <v>0.15295275866558503</v>
      </c>
      <c r="E215" s="50">
        <v>678653</v>
      </c>
      <c r="F215" s="51">
        <v>0.14113851998723906</v>
      </c>
      <c r="G215" s="52">
        <v>88.874410856865225</v>
      </c>
      <c r="H215" s="91" t="str">
        <f t="shared" si="0"/>
        <v>JAKARTAGC</v>
      </c>
      <c r="R215" s="56" t="s">
        <v>577</v>
      </c>
      <c r="S215" s="57" t="s">
        <v>436</v>
      </c>
      <c r="T215" s="52">
        <v>208280</v>
      </c>
      <c r="U215" s="51">
        <v>0.15375960997562349</v>
      </c>
      <c r="V215" s="52">
        <v>156272</v>
      </c>
      <c r="W215" s="51">
        <v>0.13452751119972178</v>
      </c>
      <c r="X215" s="52">
        <v>75.029767620510839</v>
      </c>
      <c r="Y215" s="91" t="str">
        <f t="shared" si="1"/>
        <v>JAKARTAKD</v>
      </c>
    </row>
    <row r="216" spans="1:25" x14ac:dyDescent="0.25">
      <c r="A216" s="56" t="s">
        <v>577</v>
      </c>
      <c r="B216" s="57" t="s">
        <v>396</v>
      </c>
      <c r="C216" s="50">
        <v>593774</v>
      </c>
      <c r="D216" s="51">
        <v>0.11893439093030476</v>
      </c>
      <c r="E216" s="50">
        <v>591383</v>
      </c>
      <c r="F216" s="51">
        <v>0.12298909953336004</v>
      </c>
      <c r="G216" s="52">
        <v>99.597321539845126</v>
      </c>
      <c r="H216" s="91" t="str">
        <f t="shared" si="0"/>
        <v>JAKARTAGB</v>
      </c>
      <c r="R216" s="56" t="s">
        <v>577</v>
      </c>
      <c r="S216" s="57" t="s">
        <v>2</v>
      </c>
      <c r="T216" s="52">
        <v>124497</v>
      </c>
      <c r="U216" s="51">
        <v>9.1908057245703847E-2</v>
      </c>
      <c r="V216" s="52">
        <v>99892</v>
      </c>
      <c r="W216" s="51">
        <v>8.599251400610862E-2</v>
      </c>
      <c r="X216" s="52">
        <v>80.236471561563732</v>
      </c>
      <c r="Y216" s="91" t="str">
        <f t="shared" si="1"/>
        <v>JAKARTAHG</v>
      </c>
    </row>
    <row r="217" spans="1:25" x14ac:dyDescent="0.25">
      <c r="A217" s="56" t="s">
        <v>577</v>
      </c>
      <c r="B217" s="57" t="s">
        <v>428</v>
      </c>
      <c r="C217" s="50">
        <v>280767</v>
      </c>
      <c r="D217" s="51">
        <v>5.6238319862993116E-2</v>
      </c>
      <c r="E217" s="50">
        <v>286858</v>
      </c>
      <c r="F217" s="51">
        <v>5.9657459064498972E-2</v>
      </c>
      <c r="G217" s="52">
        <v>102.16941449671792</v>
      </c>
      <c r="H217" s="91" t="str">
        <f t="shared" si="0"/>
        <v>JAKARTAJD</v>
      </c>
      <c r="R217" s="56" t="s">
        <v>577</v>
      </c>
      <c r="S217" s="57" t="s">
        <v>397</v>
      </c>
      <c r="T217" s="52">
        <v>107887</v>
      </c>
      <c r="U217" s="51">
        <v>7.9645971967736179E-2</v>
      </c>
      <c r="V217" s="52">
        <v>87805</v>
      </c>
      <c r="W217" s="51">
        <v>7.5587361273238771E-2</v>
      </c>
      <c r="X217" s="52">
        <v>81.386079879874316</v>
      </c>
      <c r="Y217" s="91" t="str">
        <f t="shared" si="1"/>
        <v>JAKARTAGC</v>
      </c>
    </row>
    <row r="218" spans="1:25" x14ac:dyDescent="0.25">
      <c r="A218" s="56" t="s">
        <v>577</v>
      </c>
      <c r="B218" s="57" t="s">
        <v>360</v>
      </c>
      <c r="C218" s="50">
        <v>255010</v>
      </c>
      <c r="D218" s="51">
        <v>5.1079129485523136E-2</v>
      </c>
      <c r="E218" s="50">
        <v>255765</v>
      </c>
      <c r="F218" s="51">
        <v>5.3191091123941388E-2</v>
      </c>
      <c r="G218" s="52">
        <v>100.29606682090899</v>
      </c>
      <c r="H218" s="91" t="str">
        <f t="shared" si="0"/>
        <v>JAKARTACD</v>
      </c>
      <c r="R218" s="56" t="s">
        <v>577</v>
      </c>
      <c r="S218" s="57" t="s">
        <v>428</v>
      </c>
      <c r="T218" s="52">
        <v>80004</v>
      </c>
      <c r="U218" s="51">
        <v>5.9061762226280873E-2</v>
      </c>
      <c r="V218" s="52">
        <v>76485</v>
      </c>
      <c r="W218" s="51">
        <v>6.5842484220530351E-2</v>
      </c>
      <c r="X218" s="52">
        <v>95.601469926503682</v>
      </c>
      <c r="Y218" s="91" t="str">
        <f t="shared" si="1"/>
        <v>JAKARTAJD</v>
      </c>
    </row>
    <row r="219" spans="1:25" x14ac:dyDescent="0.25">
      <c r="A219" s="56" t="s">
        <v>577</v>
      </c>
      <c r="B219" s="57" t="s">
        <v>342</v>
      </c>
      <c r="C219" s="50">
        <v>274857</v>
      </c>
      <c r="D219" s="51">
        <v>5.5054532343839196E-2</v>
      </c>
      <c r="E219" s="50">
        <v>202013</v>
      </c>
      <c r="F219" s="51">
        <v>4.2012362485956918E-2</v>
      </c>
      <c r="G219" s="52">
        <v>73.497491422812587</v>
      </c>
      <c r="H219" s="91" t="str">
        <f t="shared" si="0"/>
        <v>JAKARTAAE</v>
      </c>
      <c r="R219" s="56" t="s">
        <v>577</v>
      </c>
      <c r="S219" s="57" t="s">
        <v>423</v>
      </c>
      <c r="T219" s="52">
        <v>75487</v>
      </c>
      <c r="U219" s="51">
        <v>5.5727154206980455E-2</v>
      </c>
      <c r="V219" s="52">
        <v>70584</v>
      </c>
      <c r="W219" s="51">
        <v>6.0762579672117602E-2</v>
      </c>
      <c r="X219" s="52">
        <v>93.504841893306136</v>
      </c>
      <c r="Y219" s="91" t="str">
        <f t="shared" si="1"/>
        <v>JAKARTAIJ</v>
      </c>
    </row>
    <row r="220" spans="1:25" x14ac:dyDescent="0.25">
      <c r="A220" s="56" t="s">
        <v>577</v>
      </c>
      <c r="B220" s="57" t="s">
        <v>430</v>
      </c>
      <c r="C220" s="50">
        <v>234610</v>
      </c>
      <c r="D220" s="51">
        <v>4.6992959368646656E-2</v>
      </c>
      <c r="E220" s="50">
        <v>186389</v>
      </c>
      <c r="F220" s="51">
        <v>3.8763060948528189E-2</v>
      </c>
      <c r="G220" s="52">
        <v>79.446315161331569</v>
      </c>
      <c r="H220" s="91" t="str">
        <f t="shared" si="0"/>
        <v>JAKARTAJF</v>
      </c>
      <c r="R220" s="56" t="s">
        <v>577</v>
      </c>
      <c r="S220" s="57" t="s">
        <v>396</v>
      </c>
      <c r="T220" s="52">
        <v>57445</v>
      </c>
      <c r="U220" s="51">
        <v>4.2407916242796669E-2</v>
      </c>
      <c r="V220" s="52">
        <v>56879</v>
      </c>
      <c r="W220" s="51">
        <v>4.8964563770406568E-2</v>
      </c>
      <c r="X220" s="52">
        <v>99.014709722343113</v>
      </c>
      <c r="Y220" s="91" t="str">
        <f t="shared" si="1"/>
        <v>JAKARTAGB</v>
      </c>
    </row>
    <row r="221" spans="1:25" x14ac:dyDescent="0.25">
      <c r="A221" s="56" t="s">
        <v>577</v>
      </c>
      <c r="B221" s="57" t="s">
        <v>340</v>
      </c>
      <c r="C221" s="50">
        <v>150572</v>
      </c>
      <c r="D221" s="51">
        <v>3.015994151168264E-2</v>
      </c>
      <c r="E221" s="50">
        <v>170637</v>
      </c>
      <c r="F221" s="51">
        <v>3.5487139429225996E-2</v>
      </c>
      <c r="G221" s="52">
        <v>113.32585075578461</v>
      </c>
      <c r="H221" s="91" t="str">
        <f t="shared" si="0"/>
        <v>JAKARTAAB</v>
      </c>
      <c r="R221" s="56" t="s">
        <v>577</v>
      </c>
      <c r="S221" s="57" t="s">
        <v>408</v>
      </c>
      <c r="T221" s="52">
        <v>61654</v>
      </c>
      <c r="U221" s="51">
        <v>4.5515147846346693E-2</v>
      </c>
      <c r="V221" s="52">
        <v>37354</v>
      </c>
      <c r="W221" s="51">
        <v>3.2156372564211166E-2</v>
      </c>
      <c r="X221" s="52">
        <v>60.586498848412106</v>
      </c>
      <c r="Y221" s="91" t="str">
        <f t="shared" si="1"/>
        <v>JAKARTAHD</v>
      </c>
    </row>
    <row r="222" spans="1:25" x14ac:dyDescent="0.25">
      <c r="A222" s="56" t="s">
        <v>577</v>
      </c>
      <c r="B222" s="57" t="s">
        <v>408</v>
      </c>
      <c r="C222" s="50">
        <v>249645</v>
      </c>
      <c r="D222" s="51">
        <v>5.0004506805275968E-2</v>
      </c>
      <c r="E222" s="50">
        <v>158911</v>
      </c>
      <c r="F222" s="51">
        <v>3.3048499527287355E-2</v>
      </c>
      <c r="G222" s="52">
        <v>63.654789801518149</v>
      </c>
      <c r="H222" s="91" t="str">
        <f t="shared" si="0"/>
        <v>JAKARTAHD</v>
      </c>
      <c r="R222" s="56" t="s">
        <v>577</v>
      </c>
      <c r="S222" s="57" t="s">
        <v>430</v>
      </c>
      <c r="T222" s="52">
        <v>24779</v>
      </c>
      <c r="U222" s="51">
        <v>1.8292727941165616E-2</v>
      </c>
      <c r="V222" s="52">
        <v>20407</v>
      </c>
      <c r="W222" s="51">
        <v>1.7567465195637875E-2</v>
      </c>
      <c r="X222" s="52">
        <v>82.356027281165495</v>
      </c>
      <c r="Y222" s="91" t="str">
        <f t="shared" si="1"/>
        <v>JAKARTAJF</v>
      </c>
    </row>
    <row r="223" spans="1:25" x14ac:dyDescent="0.25">
      <c r="A223" s="56" t="s">
        <v>577</v>
      </c>
      <c r="B223" s="57" t="s">
        <v>339</v>
      </c>
      <c r="C223" s="50">
        <v>19217</v>
      </c>
      <c r="D223" s="51">
        <v>3.8492123105889893E-3</v>
      </c>
      <c r="E223" s="50">
        <v>115828</v>
      </c>
      <c r="F223" s="51">
        <v>2.4088587972177129E-2</v>
      </c>
      <c r="G223" s="52">
        <v>602.73715980642135</v>
      </c>
      <c r="H223" s="91" t="str">
        <f t="shared" si="0"/>
        <v>JAKARTAAD</v>
      </c>
      <c r="R223" s="56" t="s">
        <v>577</v>
      </c>
      <c r="S223" s="57" t="s">
        <v>432</v>
      </c>
      <c r="T223" s="52">
        <v>46171</v>
      </c>
      <c r="U223" s="51">
        <v>3.4085053544192966E-2</v>
      </c>
      <c r="V223" s="52">
        <v>20394</v>
      </c>
      <c r="W223" s="51">
        <v>1.7556274082414801E-2</v>
      </c>
      <c r="X223" s="52">
        <v>44.170583266552597</v>
      </c>
      <c r="Y223" s="91" t="str">
        <f t="shared" si="1"/>
        <v>JAKARTAJI</v>
      </c>
    </row>
    <row r="224" spans="1:25" x14ac:dyDescent="0.25">
      <c r="A224" s="56" t="s">
        <v>577</v>
      </c>
      <c r="B224" s="57" t="s">
        <v>432</v>
      </c>
      <c r="C224" s="50">
        <v>228700</v>
      </c>
      <c r="D224" s="51">
        <v>4.5809171849492736E-2</v>
      </c>
      <c r="E224" s="50">
        <v>106092</v>
      </c>
      <c r="F224" s="51">
        <v>2.2063805600927373E-2</v>
      </c>
      <c r="G224" s="52">
        <v>46.389156099693921</v>
      </c>
      <c r="H224" s="91" t="str">
        <f t="shared" si="0"/>
        <v>JAKARTAJI</v>
      </c>
      <c r="R224" s="56" t="s">
        <v>577</v>
      </c>
      <c r="S224" s="57" t="s">
        <v>360</v>
      </c>
      <c r="T224" s="52">
        <v>21798</v>
      </c>
      <c r="U224" s="51">
        <v>1.6092049060152873E-2</v>
      </c>
      <c r="V224" s="52">
        <v>20393</v>
      </c>
      <c r="W224" s="51">
        <v>1.7555413227551487E-2</v>
      </c>
      <c r="X224" s="52">
        <v>93.5544545371135</v>
      </c>
      <c r="Y224" s="91" t="str">
        <f t="shared" si="1"/>
        <v>JAKARTACD</v>
      </c>
    </row>
    <row r="225" spans="1:25" x14ac:dyDescent="0.25">
      <c r="A225" s="56" t="s">
        <v>577</v>
      </c>
      <c r="B225" s="57" t="s">
        <v>341</v>
      </c>
      <c r="C225" s="50">
        <v>74755</v>
      </c>
      <c r="D225" s="51">
        <v>1.4973610151328505E-2</v>
      </c>
      <c r="E225" s="50">
        <v>78849</v>
      </c>
      <c r="F225" s="51">
        <v>1.6398116802657341E-2</v>
      </c>
      <c r="G225" s="52">
        <v>105.47655675205672</v>
      </c>
      <c r="H225" s="91" t="str">
        <f t="shared" si="0"/>
        <v>JAKARTAAC</v>
      </c>
      <c r="R225" s="56" t="s">
        <v>577</v>
      </c>
      <c r="S225" s="57" t="s">
        <v>341</v>
      </c>
      <c r="T225" s="52">
        <v>15885</v>
      </c>
      <c r="U225" s="51">
        <v>1.1726864818814955E-2</v>
      </c>
      <c r="V225" s="52">
        <v>18982</v>
      </c>
      <c r="W225" s="51">
        <v>1.6340747015416188E-2</v>
      </c>
      <c r="X225" s="52">
        <v>119.49638023292415</v>
      </c>
      <c r="Y225" s="91" t="str">
        <f t="shared" si="1"/>
        <v>JAKARTAAC</v>
      </c>
    </row>
    <row r="226" spans="1:25" x14ac:dyDescent="0.25">
      <c r="A226" s="56" t="s">
        <v>577</v>
      </c>
      <c r="B226" s="57" t="s">
        <v>411</v>
      </c>
      <c r="C226" s="50">
        <v>37009</v>
      </c>
      <c r="D226" s="51">
        <v>7.4129936203667542E-3</v>
      </c>
      <c r="E226" s="50">
        <v>72067</v>
      </c>
      <c r="F226" s="51">
        <v>1.4987673700580939E-2</v>
      </c>
      <c r="G226" s="52">
        <v>194.72830933016294</v>
      </c>
      <c r="H226" s="91" t="str">
        <f t="shared" si="0"/>
        <v>JAKARTAHH</v>
      </c>
      <c r="R226" s="56" t="s">
        <v>577</v>
      </c>
      <c r="S226" s="57" t="s">
        <v>411</v>
      </c>
      <c r="T226" s="52">
        <v>7338</v>
      </c>
      <c r="U226" s="51">
        <v>5.4171692817415263E-3</v>
      </c>
      <c r="V226" s="52">
        <v>16781</v>
      </c>
      <c r="W226" s="51">
        <v>1.4446005461263253E-2</v>
      </c>
      <c r="X226" s="52">
        <v>228.68629054238215</v>
      </c>
      <c r="Y226" s="91" t="str">
        <f t="shared" si="1"/>
        <v>JAKARTAHH</v>
      </c>
    </row>
    <row r="227" spans="1:25" x14ac:dyDescent="0.25">
      <c r="A227" s="56" t="s">
        <v>577</v>
      </c>
      <c r="B227" s="57" t="s">
        <v>423</v>
      </c>
      <c r="C227" s="50">
        <v>77419</v>
      </c>
      <c r="D227" s="51">
        <v>1.5507215896002964E-2</v>
      </c>
      <c r="E227" s="50">
        <v>70403</v>
      </c>
      <c r="F227" s="51">
        <v>1.4641613936226011E-2</v>
      </c>
      <c r="G227" s="52">
        <v>90.937625130781853</v>
      </c>
      <c r="H227" s="91" t="str">
        <f t="shared" si="0"/>
        <v>JAKARTAIJ</v>
      </c>
      <c r="R227" s="56" t="s">
        <v>577</v>
      </c>
      <c r="S227" s="57" t="s">
        <v>340</v>
      </c>
      <c r="T227" s="52">
        <v>12187</v>
      </c>
      <c r="U227" s="51">
        <v>8.9968713595780844E-3</v>
      </c>
      <c r="V227" s="52">
        <v>13581</v>
      </c>
      <c r="W227" s="51">
        <v>1.1691269898660166E-2</v>
      </c>
      <c r="X227" s="52">
        <v>111.43841798637892</v>
      </c>
      <c r="Y227" s="91" t="str">
        <f t="shared" si="1"/>
        <v>JAKARTAAB</v>
      </c>
    </row>
    <row r="228" spans="1:25" x14ac:dyDescent="0.25">
      <c r="A228" s="56" t="s">
        <v>577</v>
      </c>
      <c r="B228" s="57" t="s">
        <v>436</v>
      </c>
      <c r="C228" s="50">
        <v>81880</v>
      </c>
      <c r="D228" s="51">
        <v>1.640076515538463E-2</v>
      </c>
      <c r="E228" s="50">
        <v>63109</v>
      </c>
      <c r="F228" s="51">
        <v>1.3124690906655787E-2</v>
      </c>
      <c r="G228" s="52">
        <v>77.074987787005384</v>
      </c>
      <c r="H228" s="91" t="str">
        <f t="shared" si="0"/>
        <v>JAKARTAKD</v>
      </c>
      <c r="R228" s="56" t="s">
        <v>577</v>
      </c>
      <c r="S228" s="57" t="s">
        <v>434</v>
      </c>
      <c r="T228" s="52">
        <v>12540</v>
      </c>
      <c r="U228" s="51">
        <v>9.2574683555517491E-3</v>
      </c>
      <c r="V228" s="52">
        <v>7499</v>
      </c>
      <c r="W228" s="51">
        <v>6.4555506199876723E-3</v>
      </c>
      <c r="X228" s="52">
        <v>59.800637958532697</v>
      </c>
      <c r="Y228" s="91" t="str">
        <f t="shared" si="1"/>
        <v>JAKARTAKA</v>
      </c>
    </row>
    <row r="229" spans="1:25" x14ac:dyDescent="0.25">
      <c r="A229" s="56" t="s">
        <v>577</v>
      </c>
      <c r="B229" s="57" t="s">
        <v>434</v>
      </c>
      <c r="C229" s="50">
        <v>77354</v>
      </c>
      <c r="D229" s="51">
        <v>1.5494196236316838E-2</v>
      </c>
      <c r="E229" s="50">
        <v>49809</v>
      </c>
      <c r="F229" s="51">
        <v>1.0358708415116989E-2</v>
      </c>
      <c r="G229" s="52">
        <v>64.390981720402308</v>
      </c>
      <c r="H229" s="91" t="str">
        <f t="shared" si="0"/>
        <v>JAKARTAKA</v>
      </c>
      <c r="R229" s="56" t="s">
        <v>577</v>
      </c>
      <c r="S229" s="57" t="s">
        <v>339</v>
      </c>
      <c r="T229" s="52">
        <v>1160</v>
      </c>
      <c r="U229" s="51">
        <v>8.5635273464434048E-4</v>
      </c>
      <c r="V229" s="52">
        <v>6981</v>
      </c>
      <c r="W229" s="51">
        <v>6.0096278007912979E-3</v>
      </c>
      <c r="X229" s="52">
        <v>601.81034482758616</v>
      </c>
      <c r="Y229" s="91" t="str">
        <f t="shared" si="1"/>
        <v>JAKARTAAD</v>
      </c>
    </row>
    <row r="230" spans="1:25" x14ac:dyDescent="0.25">
      <c r="A230" s="56" t="s">
        <v>577</v>
      </c>
      <c r="B230" s="57" t="s">
        <v>345</v>
      </c>
      <c r="C230" s="50">
        <v>36819</v>
      </c>
      <c r="D230" s="51">
        <v>7.3749361535919234E-3</v>
      </c>
      <c r="E230" s="50">
        <v>31031</v>
      </c>
      <c r="F230" s="51">
        <v>6.4534738868376254E-3</v>
      </c>
      <c r="G230" s="52">
        <v>84.279855509383736</v>
      </c>
      <c r="H230" s="91" t="str">
        <f t="shared" si="0"/>
        <v>JAKARTAAH</v>
      </c>
      <c r="R230" s="56" t="s">
        <v>577</v>
      </c>
      <c r="S230" s="57" t="s">
        <v>448</v>
      </c>
      <c r="T230" s="52">
        <v>11703</v>
      </c>
      <c r="U230" s="51">
        <v>8.6395655633988936E-3</v>
      </c>
      <c r="V230" s="52">
        <v>5656</v>
      </c>
      <c r="W230" s="51">
        <v>4.8689951069009569E-3</v>
      </c>
      <c r="X230" s="52">
        <v>48.329488165427669</v>
      </c>
      <c r="Y230" s="91" t="str">
        <f t="shared" si="1"/>
        <v>JAKARTALF</v>
      </c>
    </row>
    <row r="231" spans="1:25" x14ac:dyDescent="0.25">
      <c r="A231" s="56" t="s">
        <v>577</v>
      </c>
      <c r="B231" s="57" t="s">
        <v>81</v>
      </c>
      <c r="C231" s="50">
        <v>39242</v>
      </c>
      <c r="D231" s="51">
        <v>7.8602690061993618E-3</v>
      </c>
      <c r="E231" s="50">
        <v>26426</v>
      </c>
      <c r="F231" s="51">
        <v>5.4957784452183646E-3</v>
      </c>
      <c r="G231" s="52">
        <v>67.34111411243056</v>
      </c>
      <c r="H231" s="91" t="str">
        <f t="shared" si="0"/>
        <v>JAKARTAAA</v>
      </c>
      <c r="R231" s="56" t="s">
        <v>577</v>
      </c>
      <c r="S231" s="57" t="s">
        <v>345</v>
      </c>
      <c r="T231" s="52">
        <v>6037</v>
      </c>
      <c r="U231" s="51">
        <v>4.4567253957309341E-3</v>
      </c>
      <c r="V231" s="52">
        <v>4638</v>
      </c>
      <c r="W231" s="51">
        <v>3.9926448560478498E-3</v>
      </c>
      <c r="X231" s="52">
        <v>76.826238197780356</v>
      </c>
      <c r="Y231" s="91" t="str">
        <f t="shared" si="1"/>
        <v>JAKARTAAH</v>
      </c>
    </row>
    <row r="232" spans="1:25" x14ac:dyDescent="0.25">
      <c r="A232" s="56" t="s">
        <v>577</v>
      </c>
      <c r="B232" s="57" t="s">
        <v>440</v>
      </c>
      <c r="C232" s="50">
        <v>56218</v>
      </c>
      <c r="D232" s="51">
        <v>1.1260603511302066E-2</v>
      </c>
      <c r="E232" s="50">
        <v>23336</v>
      </c>
      <c r="F232" s="51">
        <v>4.8531554453044639E-3</v>
      </c>
      <c r="G232" s="52">
        <v>41.509836707104483</v>
      </c>
      <c r="H232" s="91" t="str">
        <f t="shared" si="0"/>
        <v>JAKARTAKH</v>
      </c>
      <c r="R232" s="56" t="s">
        <v>577</v>
      </c>
      <c r="S232" s="57" t="s">
        <v>409</v>
      </c>
      <c r="T232" s="52">
        <v>4043</v>
      </c>
      <c r="U232" s="51">
        <v>2.9846845742819558E-3</v>
      </c>
      <c r="V232" s="52">
        <v>3987</v>
      </c>
      <c r="W232" s="51">
        <v>3.4322283400307842E-3</v>
      </c>
      <c r="X232" s="52">
        <v>98.61488993321791</v>
      </c>
      <c r="Y232" s="91" t="str">
        <f t="shared" si="1"/>
        <v>JAKARTAHE</v>
      </c>
    </row>
    <row r="233" spans="1:25" x14ac:dyDescent="0.25">
      <c r="A233" s="56" t="s">
        <v>577</v>
      </c>
      <c r="B233" s="57" t="s">
        <v>409</v>
      </c>
      <c r="C233" s="50">
        <v>23136</v>
      </c>
      <c r="D233" s="51">
        <v>4.6341976384340353E-3</v>
      </c>
      <c r="E233" s="50">
        <v>19194</v>
      </c>
      <c r="F233" s="51">
        <v>3.9917494693680958E-3</v>
      </c>
      <c r="G233" s="52">
        <v>82.961618257261421</v>
      </c>
      <c r="H233" s="91" t="str">
        <f t="shared" si="0"/>
        <v>JAKARTAHE</v>
      </c>
      <c r="R233" s="56" t="s">
        <v>577</v>
      </c>
      <c r="S233" s="57" t="s">
        <v>81</v>
      </c>
      <c r="T233" s="52">
        <v>7321</v>
      </c>
      <c r="U233" s="51">
        <v>5.4046192847682899E-3</v>
      </c>
      <c r="V233" s="52">
        <v>1843</v>
      </c>
      <c r="W233" s="51">
        <v>1.5865555130867156E-3</v>
      </c>
      <c r="X233" s="52">
        <v>25.174156535992349</v>
      </c>
      <c r="Y233" s="91" t="str">
        <f t="shared" si="1"/>
        <v>JAKARTAAA</v>
      </c>
    </row>
    <row r="234" spans="1:25" x14ac:dyDescent="0.25">
      <c r="A234" s="56" t="s">
        <v>577</v>
      </c>
      <c r="B234" s="57" t="s">
        <v>442</v>
      </c>
      <c r="C234" s="50">
        <v>16820</v>
      </c>
      <c r="D234" s="51">
        <v>3.3690873218560026E-3</v>
      </c>
      <c r="E234" s="50">
        <v>11558</v>
      </c>
      <c r="F234" s="51">
        <v>2.4037011757297305E-3</v>
      </c>
      <c r="G234" s="52">
        <v>68.715814506539829</v>
      </c>
      <c r="H234" s="91" t="str">
        <f t="shared" si="0"/>
        <v>JAKARTAKJ</v>
      </c>
      <c r="R234" s="56" t="s">
        <v>577</v>
      </c>
      <c r="S234" s="57" t="s">
        <v>2</v>
      </c>
      <c r="T234" s="52">
        <v>2041</v>
      </c>
      <c r="U234" s="51">
        <v>1.5067378719043957E-3</v>
      </c>
      <c r="V234" s="52">
        <v>1702</v>
      </c>
      <c r="W234" s="51">
        <v>1.4651749773595172E-3</v>
      </c>
      <c r="X234" s="52">
        <v>83.390494855463004</v>
      </c>
      <c r="Y234" s="91" t="str">
        <f t="shared" si="1"/>
        <v>JAKARTAHG</v>
      </c>
    </row>
    <row r="235" spans="1:25" x14ac:dyDescent="0.25">
      <c r="A235" s="56" t="s">
        <v>577</v>
      </c>
      <c r="B235" s="57" t="s">
        <v>448</v>
      </c>
      <c r="C235" s="50">
        <v>15937</v>
      </c>
      <c r="D235" s="51">
        <v>3.192220252581398E-3</v>
      </c>
      <c r="E235" s="50">
        <v>8553</v>
      </c>
      <c r="F235" s="51">
        <v>1.7787555075286716E-3</v>
      </c>
      <c r="G235" s="52">
        <v>53.667566041287571</v>
      </c>
      <c r="H235" s="91" t="str">
        <f t="shared" si="0"/>
        <v>JAKARTALF</v>
      </c>
      <c r="R235" s="56" t="s">
        <v>577</v>
      </c>
      <c r="S235" s="57" t="s">
        <v>449</v>
      </c>
      <c r="T235" s="52">
        <v>754</v>
      </c>
      <c r="U235" s="51">
        <v>5.5662927751882129E-4</v>
      </c>
      <c r="V235" s="52">
        <v>1455</v>
      </c>
      <c r="W235" s="51">
        <v>1.2525438261210913E-3</v>
      </c>
      <c r="X235" s="52">
        <v>192.9708222811671</v>
      </c>
      <c r="Y235" s="91" t="str">
        <f t="shared" si="1"/>
        <v>JAKARTALG</v>
      </c>
    </row>
    <row r="236" spans="1:25" x14ac:dyDescent="0.25">
      <c r="A236" s="56" t="s">
        <v>577</v>
      </c>
      <c r="B236" s="57" t="s">
        <v>449</v>
      </c>
      <c r="C236" s="50">
        <v>4013</v>
      </c>
      <c r="D236" s="51">
        <v>8.0381375877575133E-4</v>
      </c>
      <c r="E236" s="50">
        <v>8184</v>
      </c>
      <c r="F236" s="51">
        <v>1.702015091034099E-3</v>
      </c>
      <c r="G236" s="52">
        <v>203.93720408671817</v>
      </c>
      <c r="H236" s="91" t="str">
        <f t="shared" si="0"/>
        <v>JAKARTALG</v>
      </c>
      <c r="R236" s="56" t="s">
        <v>577</v>
      </c>
      <c r="S236" s="57" t="s">
        <v>440</v>
      </c>
      <c r="T236" s="52">
        <v>3451</v>
      </c>
      <c r="U236" s="51">
        <v>2.547649385566913E-3</v>
      </c>
      <c r="V236" s="52">
        <v>1142</v>
      </c>
      <c r="W236" s="51">
        <v>9.8309625390397676E-4</v>
      </c>
      <c r="X236" s="52">
        <v>33.091857432628224</v>
      </c>
      <c r="Y236" s="91" t="str">
        <f t="shared" si="1"/>
        <v>JAKARTAKH</v>
      </c>
    </row>
    <row r="237" spans="1:25" x14ac:dyDescent="0.25">
      <c r="A237" s="56" t="s">
        <v>577</v>
      </c>
      <c r="B237" s="57" t="s">
        <v>2</v>
      </c>
      <c r="C237" s="50">
        <v>8780</v>
      </c>
      <c r="D237" s="51">
        <v>1.7586555699105649E-3</v>
      </c>
      <c r="E237" s="50">
        <v>8083</v>
      </c>
      <c r="F237" s="51">
        <v>1.6810102615870751E-3</v>
      </c>
      <c r="G237" s="52">
        <v>92.061503416856496</v>
      </c>
      <c r="H237" s="91" t="str">
        <f t="shared" si="0"/>
        <v>JAKARTAHG</v>
      </c>
      <c r="R237" s="56" t="s">
        <v>577</v>
      </c>
      <c r="S237" s="57" t="s">
        <v>442</v>
      </c>
      <c r="T237" s="52">
        <v>1187</v>
      </c>
      <c r="U237" s="51">
        <v>8.7628508277830361E-4</v>
      </c>
      <c r="V237" s="52">
        <v>738</v>
      </c>
      <c r="W237" s="51">
        <v>6.3531088912533698E-4</v>
      </c>
      <c r="X237" s="52">
        <v>62.173546756529063</v>
      </c>
      <c r="Y237" s="91" t="str">
        <f t="shared" si="1"/>
        <v>JAKARTAKJ</v>
      </c>
    </row>
    <row r="238" spans="1:25" x14ac:dyDescent="0.25">
      <c r="A238" s="56" t="s">
        <v>577</v>
      </c>
      <c r="B238" s="57" t="s">
        <v>451</v>
      </c>
      <c r="C238" s="50">
        <v>17855</v>
      </c>
      <c r="D238" s="51">
        <v>3.5764003645504714E-3</v>
      </c>
      <c r="E238" s="50">
        <v>7217</v>
      </c>
      <c r="F238" s="51">
        <v>1.5009094467244735E-3</v>
      </c>
      <c r="G238" s="52">
        <v>40.420050406048723</v>
      </c>
      <c r="H238" s="91" t="str">
        <f t="shared" si="0"/>
        <v>JAKARTALI</v>
      </c>
      <c r="R238" s="56" t="s">
        <v>577</v>
      </c>
      <c r="S238" s="57" t="s">
        <v>450</v>
      </c>
      <c r="T238" s="52"/>
      <c r="U238" s="51">
        <v>0</v>
      </c>
      <c r="V238" s="52">
        <v>713</v>
      </c>
      <c r="W238" s="51">
        <v>6.1378951754250039E-4</v>
      </c>
      <c r="X238" s="53" t="e">
        <v>#DIV/0!</v>
      </c>
      <c r="Y238" s="91" t="str">
        <f t="shared" si="1"/>
        <v>JAKARTALH</v>
      </c>
    </row>
    <row r="239" spans="1:25" x14ac:dyDescent="0.25">
      <c r="A239" s="56" t="s">
        <v>577</v>
      </c>
      <c r="B239" s="57" t="s">
        <v>450</v>
      </c>
      <c r="C239" s="50"/>
      <c r="D239" s="51">
        <v>0</v>
      </c>
      <c r="E239" s="50">
        <v>6891</v>
      </c>
      <c r="F239" s="51">
        <v>1.4331116803905151E-3</v>
      </c>
      <c r="G239" s="53" t="e">
        <v>#DIV/0!</v>
      </c>
      <c r="H239" s="91" t="str">
        <f t="shared" si="0"/>
        <v>JAKARTALH</v>
      </c>
      <c r="R239" s="56" t="s">
        <v>577</v>
      </c>
      <c r="S239" s="57" t="s">
        <v>410</v>
      </c>
      <c r="T239" s="52">
        <v>1269</v>
      </c>
      <c r="U239" s="51">
        <v>9.3682036229626557E-4</v>
      </c>
      <c r="V239" s="52">
        <v>651</v>
      </c>
      <c r="W239" s="51">
        <v>5.6041651601706555E-4</v>
      </c>
      <c r="X239" s="52">
        <v>51.300236406619383</v>
      </c>
      <c r="Y239" s="91" t="str">
        <f t="shared" si="1"/>
        <v>JAKARTAHF</v>
      </c>
    </row>
    <row r="240" spans="1:25" x14ac:dyDescent="0.25">
      <c r="A240" s="56" t="s">
        <v>577</v>
      </c>
      <c r="B240" s="57" t="s">
        <v>461</v>
      </c>
      <c r="C240" s="50"/>
      <c r="D240" s="51">
        <v>0</v>
      </c>
      <c r="E240" s="50">
        <v>1986</v>
      </c>
      <c r="F240" s="51">
        <v>4.1302565625534219E-4</v>
      </c>
      <c r="G240" s="53" t="e">
        <v>#DIV/0!</v>
      </c>
      <c r="H240" s="91" t="str">
        <f t="shared" si="0"/>
        <v>JAKARTAMI</v>
      </c>
      <c r="R240" s="56" t="s">
        <v>577</v>
      </c>
      <c r="S240" s="57" t="s">
        <v>451</v>
      </c>
      <c r="T240" s="52">
        <v>1249</v>
      </c>
      <c r="U240" s="51">
        <v>9.2205565997481142E-4</v>
      </c>
      <c r="V240" s="52">
        <v>579</v>
      </c>
      <c r="W240" s="51">
        <v>4.9843496585849612E-4</v>
      </c>
      <c r="X240" s="52">
        <v>46.357085668534822</v>
      </c>
      <c r="Y240" s="91" t="str">
        <f t="shared" si="1"/>
        <v>JAKARTALI</v>
      </c>
    </row>
    <row r="241" spans="1:25" x14ac:dyDescent="0.25">
      <c r="A241" s="56" t="s">
        <v>577</v>
      </c>
      <c r="B241" s="57" t="s">
        <v>410</v>
      </c>
      <c r="C241" s="50">
        <v>2961</v>
      </c>
      <c r="D241" s="51">
        <v>5.9309557431721897E-4</v>
      </c>
      <c r="E241" s="50">
        <v>1647</v>
      </c>
      <c r="F241" s="51">
        <v>3.425242980123608E-4</v>
      </c>
      <c r="G241" s="52">
        <v>55.623100303951368</v>
      </c>
      <c r="H241" s="91" t="str">
        <f t="shared" si="0"/>
        <v>JAKARTAHF</v>
      </c>
      <c r="R241" s="56" t="s">
        <v>577</v>
      </c>
      <c r="S241" s="57" t="s">
        <v>461</v>
      </c>
      <c r="T241" s="52"/>
      <c r="U241" s="51">
        <v>0</v>
      </c>
      <c r="V241" s="52">
        <v>236</v>
      </c>
      <c r="W241" s="51">
        <v>2.031617477419777E-4</v>
      </c>
      <c r="X241" s="53" t="e">
        <v>#DIV/0!</v>
      </c>
      <c r="Y241" s="91" t="str">
        <f t="shared" si="1"/>
        <v>JAKARTAMI</v>
      </c>
    </row>
    <row r="242" spans="1:25" x14ac:dyDescent="0.25">
      <c r="A242" s="56" t="s">
        <v>577</v>
      </c>
      <c r="B242" s="57" t="s">
        <v>478</v>
      </c>
      <c r="C242" s="50">
        <v>85</v>
      </c>
      <c r="D242" s="51">
        <v>1.7025708820318681E-5</v>
      </c>
      <c r="E242" s="50">
        <v>703</v>
      </c>
      <c r="F242" s="51">
        <v>1.4620193169562215E-4</v>
      </c>
      <c r="G242" s="52">
        <v>827.05882352941182</v>
      </c>
      <c r="H242" s="91" t="str">
        <f t="shared" si="0"/>
        <v>JAKARTAOF</v>
      </c>
      <c r="R242" s="56" t="s">
        <v>577</v>
      </c>
      <c r="S242" s="57" t="s">
        <v>456</v>
      </c>
      <c r="T242" s="52">
        <v>2136</v>
      </c>
      <c r="U242" s="51">
        <v>1.5768702079313028E-3</v>
      </c>
      <c r="V242" s="52">
        <v>169</v>
      </c>
      <c r="W242" s="51">
        <v>1.4548447189997556E-4</v>
      </c>
      <c r="X242" s="52">
        <v>7.9119850187265914</v>
      </c>
      <c r="Y242" s="91" t="str">
        <f t="shared" si="1"/>
        <v>JAKARTAMD</v>
      </c>
    </row>
    <row r="243" spans="1:25" x14ac:dyDescent="0.25">
      <c r="A243" s="56" t="s">
        <v>577</v>
      </c>
      <c r="B243" s="57" t="s">
        <v>389</v>
      </c>
      <c r="C243" s="50">
        <v>407</v>
      </c>
      <c r="D243" s="51">
        <v>8.1523099880820044E-5</v>
      </c>
      <c r="E243" s="50">
        <v>537</v>
      </c>
      <c r="F243" s="51">
        <v>1.1167914270348377E-4</v>
      </c>
      <c r="G243" s="52">
        <v>131.94103194103195</v>
      </c>
      <c r="H243" s="91" t="str">
        <f t="shared" si="0"/>
        <v>JAKARTAFC</v>
      </c>
      <c r="R243" s="56" t="s">
        <v>577</v>
      </c>
      <c r="S243" s="57" t="s">
        <v>478</v>
      </c>
      <c r="T243" s="52">
        <v>9</v>
      </c>
      <c r="U243" s="51">
        <v>6.6441160446543658E-6</v>
      </c>
      <c r="V243" s="52">
        <v>82</v>
      </c>
      <c r="W243" s="51">
        <v>7.059009879170412E-5</v>
      </c>
      <c r="X243" s="52">
        <v>911.11111111111109</v>
      </c>
      <c r="Y243" s="91" t="str">
        <f t="shared" si="1"/>
        <v>JAKARTAOF</v>
      </c>
    </row>
    <row r="244" spans="1:25" x14ac:dyDescent="0.25">
      <c r="A244" s="56" t="s">
        <v>577</v>
      </c>
      <c r="B244" s="57" t="s">
        <v>456</v>
      </c>
      <c r="C244" s="50">
        <v>4127</v>
      </c>
      <c r="D244" s="51">
        <v>8.2664823884064933E-4</v>
      </c>
      <c r="E244" s="50">
        <v>365</v>
      </c>
      <c r="F244" s="51">
        <v>7.5908542061027147E-5</v>
      </c>
      <c r="G244" s="52">
        <v>8.8441967530894114</v>
      </c>
      <c r="H244" s="91" t="str">
        <f t="shared" si="0"/>
        <v>JAKARTAMD</v>
      </c>
      <c r="R244" s="56" t="s">
        <v>577</v>
      </c>
      <c r="S244" s="57" t="s">
        <v>490</v>
      </c>
      <c r="T244" s="52">
        <v>41</v>
      </c>
      <c r="U244" s="51">
        <v>3.0267639758981001E-5</v>
      </c>
      <c r="V244" s="52">
        <v>65</v>
      </c>
      <c r="W244" s="51">
        <v>5.5955566115375215E-5</v>
      </c>
      <c r="X244" s="52">
        <v>158.53658536585365</v>
      </c>
      <c r="Y244" s="91" t="str">
        <f t="shared" si="1"/>
        <v>JAKARTAPH</v>
      </c>
    </row>
    <row r="245" spans="1:25" x14ac:dyDescent="0.25">
      <c r="A245" s="56" t="s">
        <v>577</v>
      </c>
      <c r="B245" s="57" t="s">
        <v>404</v>
      </c>
      <c r="C245" s="50">
        <v>467</v>
      </c>
      <c r="D245" s="51">
        <v>9.3541247283397932E-5</v>
      </c>
      <c r="E245" s="50">
        <v>353</v>
      </c>
      <c r="F245" s="51">
        <v>7.3412918760390637E-5</v>
      </c>
      <c r="G245" s="52">
        <v>75.588865096359754</v>
      </c>
      <c r="H245" s="91" t="str">
        <f t="shared" si="0"/>
        <v>JAKARTAGJ</v>
      </c>
      <c r="R245" s="56" t="s">
        <v>577</v>
      </c>
      <c r="S245" s="57" t="s">
        <v>389</v>
      </c>
      <c r="T245" s="52">
        <v>43</v>
      </c>
      <c r="U245" s="51">
        <v>3.1744109991126416E-5</v>
      </c>
      <c r="V245" s="52">
        <v>50</v>
      </c>
      <c r="W245" s="51">
        <v>4.3042743165673239E-5</v>
      </c>
      <c r="X245" s="52">
        <v>116.27906976744187</v>
      </c>
      <c r="Y245" s="91" t="str">
        <f t="shared" si="1"/>
        <v>JAKARTAFC</v>
      </c>
    </row>
    <row r="246" spans="1:25" x14ac:dyDescent="0.25">
      <c r="A246" s="56" t="s">
        <v>577</v>
      </c>
      <c r="B246" s="57" t="s">
        <v>472</v>
      </c>
      <c r="C246" s="50"/>
      <c r="D246" s="51">
        <v>0</v>
      </c>
      <c r="E246" s="50">
        <v>235</v>
      </c>
      <c r="F246" s="51">
        <v>4.8872622970798295E-5</v>
      </c>
      <c r="G246" s="53" t="e">
        <v>#DIV/0!</v>
      </c>
      <c r="H246" s="91" t="str">
        <f t="shared" si="0"/>
        <v>JAKARTANJ</v>
      </c>
      <c r="R246" s="56" t="s">
        <v>577</v>
      </c>
      <c r="S246" s="57" t="s">
        <v>418</v>
      </c>
      <c r="T246" s="52"/>
      <c r="U246" s="51">
        <v>0</v>
      </c>
      <c r="V246" s="52">
        <v>42</v>
      </c>
      <c r="W246" s="51">
        <v>3.615590425916552E-5</v>
      </c>
      <c r="X246" s="53" t="e">
        <v>#DIV/0!</v>
      </c>
      <c r="Y246" s="91" t="str">
        <f t="shared" si="1"/>
        <v>JAKARTAIE</v>
      </c>
    </row>
    <row r="247" spans="1:25" x14ac:dyDescent="0.25">
      <c r="A247" s="56" t="s">
        <v>577</v>
      </c>
      <c r="B247" s="57" t="s">
        <v>418</v>
      </c>
      <c r="C247" s="50"/>
      <c r="D247" s="51">
        <v>0</v>
      </c>
      <c r="E247" s="50">
        <v>226</v>
      </c>
      <c r="F247" s="51">
        <v>4.7000905495320913E-5</v>
      </c>
      <c r="G247" s="53" t="e">
        <v>#DIV/0!</v>
      </c>
      <c r="H247" s="91" t="str">
        <f t="shared" si="0"/>
        <v>JAKARTAIE</v>
      </c>
      <c r="R247" s="56" t="s">
        <v>577</v>
      </c>
      <c r="S247" s="57" t="s">
        <v>499</v>
      </c>
      <c r="T247" s="52"/>
      <c r="U247" s="51">
        <v>0</v>
      </c>
      <c r="V247" s="52">
        <v>33</v>
      </c>
      <c r="W247" s="51">
        <v>2.8408210489344338E-5</v>
      </c>
      <c r="X247" s="53" t="e">
        <v>#DIV/0!</v>
      </c>
      <c r="Y247" s="91" t="str">
        <f t="shared" si="1"/>
        <v>JAKARTAQG</v>
      </c>
    </row>
    <row r="248" spans="1:25" x14ac:dyDescent="0.25">
      <c r="A248" s="56" t="s">
        <v>577</v>
      </c>
      <c r="B248" s="57" t="s">
        <v>490</v>
      </c>
      <c r="C248" s="50">
        <v>159</v>
      </c>
      <c r="D248" s="51">
        <v>3.1848090616831419E-5</v>
      </c>
      <c r="E248" s="50">
        <v>208</v>
      </c>
      <c r="F248" s="51">
        <v>4.3257470544366149E-5</v>
      </c>
      <c r="G248" s="52">
        <v>130.81761006289307</v>
      </c>
      <c r="H248" s="91" t="str">
        <f t="shared" si="0"/>
        <v>JAKARTAPH</v>
      </c>
      <c r="R248" s="56" t="s">
        <v>577</v>
      </c>
      <c r="S248" s="57" t="s">
        <v>472</v>
      </c>
      <c r="T248" s="52"/>
      <c r="U248" s="51">
        <v>0</v>
      </c>
      <c r="V248" s="52">
        <v>32</v>
      </c>
      <c r="W248" s="51">
        <v>2.7547355626030874E-5</v>
      </c>
      <c r="X248" s="53" t="e">
        <v>#DIV/0!</v>
      </c>
      <c r="Y248" s="91" t="str">
        <f t="shared" si="1"/>
        <v>JAKARTANJ</v>
      </c>
    </row>
    <row r="249" spans="1:25" x14ac:dyDescent="0.25">
      <c r="A249" s="56" t="s">
        <v>577</v>
      </c>
      <c r="B249" s="57" t="s">
        <v>493</v>
      </c>
      <c r="C249" s="50"/>
      <c r="D249" s="51">
        <v>0</v>
      </c>
      <c r="E249" s="50">
        <v>160</v>
      </c>
      <c r="F249" s="51">
        <v>3.3274977341820118E-5</v>
      </c>
      <c r="G249" s="53" t="e">
        <v>#DIV/0!</v>
      </c>
      <c r="H249" s="91" t="str">
        <f t="shared" si="0"/>
        <v>JAKARTAQA</v>
      </c>
      <c r="R249" s="56" t="s">
        <v>577</v>
      </c>
      <c r="S249" s="57" t="s">
        <v>404</v>
      </c>
      <c r="T249" s="52">
        <v>88</v>
      </c>
      <c r="U249" s="51">
        <v>6.4964690214398246E-5</v>
      </c>
      <c r="V249" s="52">
        <v>28</v>
      </c>
      <c r="W249" s="51">
        <v>2.4103936172777015E-5</v>
      </c>
      <c r="X249" s="52">
        <v>31.818181818181817</v>
      </c>
      <c r="Y249" s="91" t="str">
        <f t="shared" si="1"/>
        <v>JAKARTAGJ</v>
      </c>
    </row>
    <row r="250" spans="1:25" x14ac:dyDescent="0.25">
      <c r="A250" s="56" t="s">
        <v>577</v>
      </c>
      <c r="B250" s="57" t="s">
        <v>497</v>
      </c>
      <c r="C250" s="50"/>
      <c r="D250" s="51">
        <v>0</v>
      </c>
      <c r="E250" s="50">
        <v>129</v>
      </c>
      <c r="F250" s="51">
        <v>2.6827950481842469E-5</v>
      </c>
      <c r="G250" s="53" t="e">
        <v>#DIV/0!</v>
      </c>
      <c r="H250" s="91" t="str">
        <f t="shared" si="0"/>
        <v>JAKARTAQE</v>
      </c>
      <c r="R250" s="56" t="s">
        <v>577</v>
      </c>
      <c r="S250" s="57" t="s">
        <v>493</v>
      </c>
      <c r="T250" s="52"/>
      <c r="U250" s="51">
        <v>0</v>
      </c>
      <c r="V250" s="52">
        <v>20</v>
      </c>
      <c r="W250" s="51">
        <v>1.7217097266269296E-5</v>
      </c>
      <c r="X250" s="53" t="e">
        <v>#DIV/0!</v>
      </c>
      <c r="Y250" s="91" t="str">
        <f t="shared" si="1"/>
        <v>JAKARTAQA</v>
      </c>
    </row>
    <row r="251" spans="1:25" x14ac:dyDescent="0.25">
      <c r="A251" s="56" t="s">
        <v>577</v>
      </c>
      <c r="B251" s="57" t="s">
        <v>499</v>
      </c>
      <c r="C251" s="50"/>
      <c r="D251" s="51">
        <v>0</v>
      </c>
      <c r="E251" s="50">
        <v>121</v>
      </c>
      <c r="F251" s="51">
        <v>2.5164201614751463E-5</v>
      </c>
      <c r="G251" s="53" t="e">
        <v>#DIV/0!</v>
      </c>
      <c r="H251" s="91" t="str">
        <f t="shared" si="0"/>
        <v>JAKARTAQG</v>
      </c>
      <c r="R251" s="56" t="s">
        <v>577</v>
      </c>
      <c r="S251" s="57" t="s">
        <v>497</v>
      </c>
      <c r="T251" s="52"/>
      <c r="U251" s="51">
        <v>0</v>
      </c>
      <c r="V251" s="52">
        <v>19</v>
      </c>
      <c r="W251" s="51">
        <v>1.6356242402955832E-5</v>
      </c>
      <c r="X251" s="53" t="e">
        <v>#DIV/0!</v>
      </c>
      <c r="Y251" s="91" t="str">
        <f t="shared" si="1"/>
        <v>JAKARTAQE</v>
      </c>
    </row>
    <row r="252" spans="1:25" x14ac:dyDescent="0.25">
      <c r="A252" s="56" t="s">
        <v>577</v>
      </c>
      <c r="B252" s="57" t="s">
        <v>485</v>
      </c>
      <c r="C252" s="50"/>
      <c r="D252" s="51">
        <v>0</v>
      </c>
      <c r="E252" s="50">
        <v>115</v>
      </c>
      <c r="F252" s="51">
        <v>2.3916389964433208E-5</v>
      </c>
      <c r="G252" s="53" t="e">
        <v>#DIV/0!</v>
      </c>
      <c r="H252" s="91" t="str">
        <f t="shared" si="0"/>
        <v>JAKARTAPC</v>
      </c>
      <c r="R252" s="56" t="s">
        <v>577</v>
      </c>
      <c r="S252" s="57" t="s">
        <v>485</v>
      </c>
      <c r="T252" s="52"/>
      <c r="U252" s="51">
        <v>0</v>
      </c>
      <c r="V252" s="52">
        <v>16</v>
      </c>
      <c r="W252" s="51">
        <v>1.3773677813015437E-5</v>
      </c>
      <c r="X252" s="53" t="e">
        <v>#DIV/0!</v>
      </c>
      <c r="Y252" s="91" t="str">
        <f t="shared" si="1"/>
        <v>JAKARTAPC</v>
      </c>
    </row>
    <row r="253" spans="1:25" x14ac:dyDescent="0.25">
      <c r="A253" s="56" t="s">
        <v>577</v>
      </c>
      <c r="B253" s="57" t="s">
        <v>500</v>
      </c>
      <c r="C253" s="50">
        <v>278</v>
      </c>
      <c r="D253" s="51">
        <v>5.5684082965277569E-5</v>
      </c>
      <c r="E253" s="50">
        <v>115</v>
      </c>
      <c r="F253" s="51">
        <v>2.3916389964433208E-5</v>
      </c>
      <c r="G253" s="52">
        <v>41.366906474820141</v>
      </c>
      <c r="H253" s="91" t="str">
        <f t="shared" si="0"/>
        <v>JAKARTAQH</v>
      </c>
      <c r="R253" s="56" t="s">
        <v>577</v>
      </c>
      <c r="S253" s="57" t="s">
        <v>12</v>
      </c>
      <c r="T253" s="52">
        <v>6</v>
      </c>
      <c r="U253" s="51">
        <v>4.4294106964362441E-6</v>
      </c>
      <c r="V253" s="52">
        <v>8</v>
      </c>
      <c r="W253" s="51">
        <v>6.8868389065077185E-6</v>
      </c>
      <c r="X253" s="52">
        <v>133.33333333333331</v>
      </c>
      <c r="Y253" s="91" t="str">
        <f t="shared" si="1"/>
        <v>JAKARTAKB</v>
      </c>
    </row>
    <row r="254" spans="1:25" x14ac:dyDescent="0.25">
      <c r="A254" s="56" t="s">
        <v>577</v>
      </c>
      <c r="B254" s="57" t="s">
        <v>487</v>
      </c>
      <c r="C254" s="50"/>
      <c r="D254" s="51">
        <v>0</v>
      </c>
      <c r="E254" s="50">
        <v>72</v>
      </c>
      <c r="F254" s="51">
        <v>1.4973739803819053E-5</v>
      </c>
      <c r="G254" s="53" t="e">
        <v>#DIV/0!</v>
      </c>
      <c r="H254" s="91" t="str">
        <f t="shared" si="0"/>
        <v>JAKARTAPE</v>
      </c>
      <c r="R254" s="56" t="s">
        <v>577</v>
      </c>
      <c r="S254" s="57" t="s">
        <v>500</v>
      </c>
      <c r="T254" s="52">
        <v>17</v>
      </c>
      <c r="U254" s="51">
        <v>1.2549996973236024E-5</v>
      </c>
      <c r="V254" s="52">
        <v>7</v>
      </c>
      <c r="W254" s="51">
        <v>6.0259840431942537E-6</v>
      </c>
      <c r="X254" s="52">
        <v>41.17647058823529</v>
      </c>
      <c r="Y254" s="91" t="str">
        <f t="shared" si="1"/>
        <v>JAKARTAQH</v>
      </c>
    </row>
    <row r="255" spans="1:25" x14ac:dyDescent="0.25">
      <c r="A255" s="56" t="s">
        <v>577</v>
      </c>
      <c r="B255" s="57" t="s">
        <v>555</v>
      </c>
      <c r="C255" s="50"/>
      <c r="D255" s="51">
        <v>0</v>
      </c>
      <c r="E255" s="50">
        <v>29</v>
      </c>
      <c r="F255" s="51">
        <v>6.031089643204896E-6</v>
      </c>
      <c r="G255" s="53" t="e">
        <v>#DIV/0!</v>
      </c>
      <c r="H255" s="91" t="str">
        <f t="shared" si="0"/>
        <v>JAKARTASE</v>
      </c>
      <c r="R255" s="56" t="s">
        <v>577</v>
      </c>
      <c r="S255" s="57" t="s">
        <v>487</v>
      </c>
      <c r="T255" s="52"/>
      <c r="U255" s="51">
        <v>0</v>
      </c>
      <c r="V255" s="52">
        <v>6</v>
      </c>
      <c r="W255" s="51">
        <v>5.1651291798807889E-6</v>
      </c>
      <c r="X255" s="53" t="e">
        <v>#DIV/0!</v>
      </c>
      <c r="Y255" s="91" t="str">
        <f t="shared" si="1"/>
        <v>JAKARTAPE</v>
      </c>
    </row>
    <row r="256" spans="1:25" x14ac:dyDescent="0.25">
      <c r="A256" s="56" t="s">
        <v>577</v>
      </c>
      <c r="B256" s="57" t="s">
        <v>12</v>
      </c>
      <c r="C256" s="50">
        <v>24</v>
      </c>
      <c r="D256" s="51">
        <v>4.8072589610311566E-6</v>
      </c>
      <c r="E256" s="50">
        <v>29</v>
      </c>
      <c r="F256" s="51">
        <v>6.031089643204896E-6</v>
      </c>
      <c r="G256" s="52">
        <v>120.83333333333333</v>
      </c>
      <c r="H256" s="91" t="str">
        <f t="shared" si="0"/>
        <v>JAKARTAKB</v>
      </c>
      <c r="R256" s="56" t="s">
        <v>577</v>
      </c>
      <c r="S256" s="57" t="s">
        <v>527</v>
      </c>
      <c r="T256" s="52">
        <v>19</v>
      </c>
      <c r="U256" s="51">
        <v>1.4026467205381439E-5</v>
      </c>
      <c r="V256" s="52">
        <v>5</v>
      </c>
      <c r="W256" s="51">
        <v>4.3042743165673241E-6</v>
      </c>
      <c r="X256" s="52">
        <v>26.315789473684209</v>
      </c>
      <c r="Y256" s="91" t="str">
        <f t="shared" si="1"/>
        <v>JAKARTATH</v>
      </c>
    </row>
    <row r="257" spans="1:25" x14ac:dyDescent="0.25">
      <c r="A257" s="56" t="s">
        <v>577</v>
      </c>
      <c r="B257" s="57" t="s">
        <v>414</v>
      </c>
      <c r="C257" s="50"/>
      <c r="D257" s="51">
        <v>0</v>
      </c>
      <c r="E257" s="50">
        <v>26</v>
      </c>
      <c r="F257" s="51">
        <v>5.4071838180457686E-6</v>
      </c>
      <c r="G257" s="53" t="e">
        <v>#DIV/0!</v>
      </c>
      <c r="H257" s="91" t="str">
        <f t="shared" si="0"/>
        <v>JAKARTAIA</v>
      </c>
      <c r="R257" s="56" t="s">
        <v>577</v>
      </c>
      <c r="S257" s="57" t="s">
        <v>521</v>
      </c>
      <c r="T257" s="52">
        <v>3</v>
      </c>
      <c r="U257" s="51">
        <v>2.2147053482181221E-6</v>
      </c>
      <c r="V257" s="52">
        <v>3</v>
      </c>
      <c r="W257" s="51">
        <v>2.5825645899403944E-6</v>
      </c>
      <c r="X257" s="52">
        <v>100</v>
      </c>
      <c r="Y257" s="91" t="str">
        <f t="shared" si="1"/>
        <v>JAKARTATB</v>
      </c>
    </row>
    <row r="258" spans="1:25" x14ac:dyDescent="0.25">
      <c r="A258" s="56" t="s">
        <v>577</v>
      </c>
      <c r="B258" s="57" t="s">
        <v>516</v>
      </c>
      <c r="C258" s="50"/>
      <c r="D258" s="51">
        <v>0</v>
      </c>
      <c r="E258" s="50">
        <v>26</v>
      </c>
      <c r="F258" s="51">
        <v>5.4071838180457686E-6</v>
      </c>
      <c r="G258" s="53" t="e">
        <v>#DIV/0!</v>
      </c>
      <c r="H258" s="91" t="str">
        <f t="shared" si="0"/>
        <v>JAKARTASG</v>
      </c>
      <c r="R258" s="56" t="s">
        <v>577</v>
      </c>
      <c r="S258" s="57" t="s">
        <v>532</v>
      </c>
      <c r="T258" s="52">
        <v>2</v>
      </c>
      <c r="U258" s="51">
        <v>1.4764702321454146E-6</v>
      </c>
      <c r="V258" s="52">
        <v>2</v>
      </c>
      <c r="W258" s="51">
        <v>1.7217097266269296E-6</v>
      </c>
      <c r="X258" s="52">
        <v>100</v>
      </c>
      <c r="Y258" s="91" t="str">
        <f t="shared" si="1"/>
        <v>JAKARTAUC</v>
      </c>
    </row>
    <row r="259" spans="1:25" x14ac:dyDescent="0.25">
      <c r="A259" s="56" t="s">
        <v>577</v>
      </c>
      <c r="B259" s="57" t="s">
        <v>521</v>
      </c>
      <c r="C259" s="50">
        <v>10</v>
      </c>
      <c r="D259" s="51">
        <v>2.0030245670963153E-6</v>
      </c>
      <c r="E259" s="50">
        <v>18</v>
      </c>
      <c r="F259" s="51">
        <v>3.7434349509547632E-6</v>
      </c>
      <c r="G259" s="52">
        <v>180</v>
      </c>
      <c r="H259" s="91" t="str">
        <f t="shared" ref="H259:H322" si="2">A259&amp;B259</f>
        <v>JAKARTATB</v>
      </c>
      <c r="R259" s="56" t="s">
        <v>577</v>
      </c>
      <c r="S259" s="57" t="s">
        <v>414</v>
      </c>
      <c r="T259" s="52"/>
      <c r="U259" s="51">
        <v>0</v>
      </c>
      <c r="V259" s="52">
        <v>2</v>
      </c>
      <c r="W259" s="51">
        <v>1.7217097266269296E-6</v>
      </c>
      <c r="X259" s="53" t="e">
        <v>#DIV/0!</v>
      </c>
      <c r="Y259" s="91" t="str">
        <f t="shared" ref="Y259:Y322" si="3">R259&amp;S259</f>
        <v>JAKARTAIA</v>
      </c>
    </row>
    <row r="260" spans="1:25" x14ac:dyDescent="0.25">
      <c r="A260" s="56" t="s">
        <v>577</v>
      </c>
      <c r="B260" s="57" t="s">
        <v>415</v>
      </c>
      <c r="C260" s="50">
        <v>204</v>
      </c>
      <c r="D260" s="51">
        <v>4.0861701168764835E-5</v>
      </c>
      <c r="E260" s="50">
        <v>17</v>
      </c>
      <c r="F260" s="51">
        <v>3.5354663425683874E-6</v>
      </c>
      <c r="G260" s="52">
        <v>8.3333333333333321</v>
      </c>
      <c r="H260" s="91" t="str">
        <f t="shared" si="2"/>
        <v>JAKARTAIC</v>
      </c>
      <c r="R260" s="56" t="s">
        <v>577</v>
      </c>
      <c r="S260" s="57" t="s">
        <v>415</v>
      </c>
      <c r="T260" s="52">
        <v>23</v>
      </c>
      <c r="U260" s="51">
        <v>1.6979407669672269E-5</v>
      </c>
      <c r="V260" s="52">
        <v>2</v>
      </c>
      <c r="W260" s="51">
        <v>1.7217097266269296E-6</v>
      </c>
      <c r="X260" s="52">
        <v>8.695652173913043</v>
      </c>
      <c r="Y260" s="91" t="str">
        <f t="shared" si="3"/>
        <v>JAKARTAIC</v>
      </c>
    </row>
    <row r="261" spans="1:25" x14ac:dyDescent="0.25">
      <c r="A261" s="56" t="s">
        <v>577</v>
      </c>
      <c r="B261" s="57" t="s">
        <v>12</v>
      </c>
      <c r="C261" s="50"/>
      <c r="D261" s="51">
        <v>0</v>
      </c>
      <c r="E261" s="50">
        <v>13</v>
      </c>
      <c r="F261" s="51">
        <v>2.7035919090228843E-6</v>
      </c>
      <c r="G261" s="53" t="e">
        <v>#DIV/0!</v>
      </c>
      <c r="H261" s="91" t="str">
        <f t="shared" si="2"/>
        <v>JAKARTAKB</v>
      </c>
      <c r="R261" s="56" t="s">
        <v>577</v>
      </c>
      <c r="S261" s="57" t="s">
        <v>516</v>
      </c>
      <c r="T261" s="52"/>
      <c r="U261" s="51">
        <v>0</v>
      </c>
      <c r="V261" s="52">
        <v>2</v>
      </c>
      <c r="W261" s="51">
        <v>1.7217097266269296E-6</v>
      </c>
      <c r="X261" s="53" t="e">
        <v>#DIV/0!</v>
      </c>
      <c r="Y261" s="91" t="str">
        <f t="shared" si="3"/>
        <v>JAKARTASG</v>
      </c>
    </row>
    <row r="262" spans="1:25" x14ac:dyDescent="0.25">
      <c r="A262" s="56" t="s">
        <v>577</v>
      </c>
      <c r="B262" s="57" t="s">
        <v>529</v>
      </c>
      <c r="C262" s="50"/>
      <c r="D262" s="51">
        <v>0</v>
      </c>
      <c r="E262" s="50">
        <v>10</v>
      </c>
      <c r="F262" s="51">
        <v>2.0796860838637574E-6</v>
      </c>
      <c r="G262" s="53" t="e">
        <v>#DIV/0!</v>
      </c>
      <c r="H262" s="91" t="str">
        <f t="shared" si="2"/>
        <v>JAKARTATJ</v>
      </c>
      <c r="R262" s="56" t="s">
        <v>577</v>
      </c>
      <c r="S262" s="57" t="s">
        <v>12</v>
      </c>
      <c r="T262" s="52"/>
      <c r="U262" s="51">
        <v>0</v>
      </c>
      <c r="V262" s="52">
        <v>1</v>
      </c>
      <c r="W262" s="51">
        <v>8.6085486331346481E-7</v>
      </c>
      <c r="X262" s="53" t="e">
        <v>#DIV/0!</v>
      </c>
      <c r="Y262" s="91" t="str">
        <f t="shared" si="3"/>
        <v>JAKARTAKB</v>
      </c>
    </row>
    <row r="263" spans="1:25" x14ac:dyDescent="0.25">
      <c r="A263" s="56" t="s">
        <v>577</v>
      </c>
      <c r="B263" s="57" t="s">
        <v>527</v>
      </c>
      <c r="C263" s="50">
        <v>37</v>
      </c>
      <c r="D263" s="51">
        <v>7.4111908982563673E-6</v>
      </c>
      <c r="E263" s="50">
        <v>10</v>
      </c>
      <c r="F263" s="51">
        <v>2.0796860838637574E-6</v>
      </c>
      <c r="G263" s="52">
        <v>27.027027027027028</v>
      </c>
      <c r="H263" s="91" t="str">
        <f t="shared" si="2"/>
        <v>JAKARTATH</v>
      </c>
      <c r="R263" s="56" t="s">
        <v>577</v>
      </c>
      <c r="S263" s="57" t="s">
        <v>530</v>
      </c>
      <c r="T263" s="52"/>
      <c r="U263" s="51">
        <v>0</v>
      </c>
      <c r="V263" s="52">
        <v>1</v>
      </c>
      <c r="W263" s="51">
        <v>8.6085486331346481E-7</v>
      </c>
      <c r="X263" s="53" t="e">
        <v>#DIV/0!</v>
      </c>
      <c r="Y263" s="91" t="str">
        <f t="shared" si="3"/>
        <v>JAKARTAUA</v>
      </c>
    </row>
    <row r="264" spans="1:25" x14ac:dyDescent="0.25">
      <c r="A264" s="56" t="s">
        <v>577</v>
      </c>
      <c r="B264" s="57" t="s">
        <v>530</v>
      </c>
      <c r="C264" s="50"/>
      <c r="D264" s="51">
        <v>0</v>
      </c>
      <c r="E264" s="50">
        <v>7</v>
      </c>
      <c r="F264" s="51">
        <v>1.45578025870463E-6</v>
      </c>
      <c r="G264" s="53" t="e">
        <v>#DIV/0!</v>
      </c>
      <c r="H264" s="91" t="str">
        <f t="shared" si="2"/>
        <v>JAKARTAUA</v>
      </c>
      <c r="R264" s="56" t="s">
        <v>577</v>
      </c>
      <c r="S264" s="57" t="s">
        <v>535</v>
      </c>
      <c r="T264" s="52"/>
      <c r="U264" s="51">
        <v>0</v>
      </c>
      <c r="V264" s="52">
        <v>1</v>
      </c>
      <c r="W264" s="51">
        <v>8.6085486331346481E-7</v>
      </c>
      <c r="X264" s="53" t="e">
        <v>#DIV/0!</v>
      </c>
      <c r="Y264" s="91" t="str">
        <f t="shared" si="3"/>
        <v>JAKARTAUF</v>
      </c>
    </row>
    <row r="265" spans="1:25" x14ac:dyDescent="0.25">
      <c r="A265" s="56" t="s">
        <v>577</v>
      </c>
      <c r="B265" s="57" t="s">
        <v>532</v>
      </c>
      <c r="C265" s="50">
        <v>6</v>
      </c>
      <c r="D265" s="51">
        <v>1.2018147402577892E-6</v>
      </c>
      <c r="E265" s="50">
        <v>6</v>
      </c>
      <c r="F265" s="51">
        <v>1.2478116503182543E-6</v>
      </c>
      <c r="G265" s="52">
        <v>100</v>
      </c>
      <c r="H265" s="91" t="str">
        <f t="shared" si="2"/>
        <v>JAKARTAUC</v>
      </c>
      <c r="R265" s="56" t="s">
        <v>577</v>
      </c>
      <c r="S265" s="57" t="s">
        <v>555</v>
      </c>
      <c r="T265" s="52"/>
      <c r="U265" s="51">
        <v>0</v>
      </c>
      <c r="V265" s="52">
        <v>1</v>
      </c>
      <c r="W265" s="51">
        <v>8.6085486331346481E-7</v>
      </c>
      <c r="X265" s="53" t="e">
        <v>#DIV/0!</v>
      </c>
      <c r="Y265" s="91" t="str">
        <f t="shared" si="3"/>
        <v>JAKARTASE</v>
      </c>
    </row>
    <row r="266" spans="1:25" x14ac:dyDescent="0.25">
      <c r="A266" s="56" t="s">
        <v>577</v>
      </c>
      <c r="B266" s="57" t="s">
        <v>535</v>
      </c>
      <c r="C266" s="50"/>
      <c r="D266" s="51">
        <v>0</v>
      </c>
      <c r="E266" s="50">
        <v>3</v>
      </c>
      <c r="F266" s="51">
        <v>6.2390582515912713E-7</v>
      </c>
      <c r="G266" s="53" t="e">
        <v>#DIV/0!</v>
      </c>
      <c r="H266" s="91" t="str">
        <f t="shared" si="2"/>
        <v>JAKARTAUF</v>
      </c>
      <c r="R266" s="56" t="s">
        <v>577</v>
      </c>
      <c r="S266" s="57" t="s">
        <v>529</v>
      </c>
      <c r="T266" s="52"/>
      <c r="U266" s="51">
        <v>0</v>
      </c>
      <c r="V266" s="52">
        <v>1</v>
      </c>
      <c r="W266" s="51">
        <v>8.6085486331346481E-7</v>
      </c>
      <c r="X266" s="53" t="e">
        <v>#DIV/0!</v>
      </c>
      <c r="Y266" s="91" t="str">
        <f t="shared" si="3"/>
        <v>JAKARTATJ</v>
      </c>
    </row>
    <row r="267" spans="1:25" x14ac:dyDescent="0.25">
      <c r="A267" s="56" t="s">
        <v>577</v>
      </c>
      <c r="B267" s="57" t="s">
        <v>538</v>
      </c>
      <c r="C267" s="50">
        <v>18</v>
      </c>
      <c r="D267" s="51">
        <v>3.6054442207733679E-6</v>
      </c>
      <c r="E267" s="50"/>
      <c r="F267" s="51">
        <v>0</v>
      </c>
      <c r="G267" s="52">
        <v>0</v>
      </c>
      <c r="H267" s="91" t="str">
        <f t="shared" si="2"/>
        <v>JAKARTAUI</v>
      </c>
      <c r="R267" s="56" t="s">
        <v>577</v>
      </c>
      <c r="S267" s="57" t="s">
        <v>545</v>
      </c>
      <c r="T267" s="52">
        <v>7</v>
      </c>
      <c r="U267" s="51">
        <v>5.1676458125089508E-6</v>
      </c>
      <c r="V267" s="52"/>
      <c r="W267" s="51">
        <v>0</v>
      </c>
      <c r="X267" s="52">
        <v>0</v>
      </c>
      <c r="Y267" s="91" t="str">
        <f t="shared" si="3"/>
        <v>JAKARTAVF</v>
      </c>
    </row>
    <row r="268" spans="1:25" x14ac:dyDescent="0.25">
      <c r="A268" s="56" t="s">
        <v>577</v>
      </c>
      <c r="B268" s="57" t="s">
        <v>543</v>
      </c>
      <c r="C268" s="50">
        <v>2</v>
      </c>
      <c r="D268" s="51">
        <v>4.0060491341926311E-7</v>
      </c>
      <c r="E268" s="50"/>
      <c r="F268" s="51">
        <v>0</v>
      </c>
      <c r="G268" s="52">
        <v>0</v>
      </c>
      <c r="H268" s="91" t="str">
        <f t="shared" si="2"/>
        <v>JAKARTAVD</v>
      </c>
      <c r="R268" s="56" t="s">
        <v>577</v>
      </c>
      <c r="S268" s="57" t="s">
        <v>543</v>
      </c>
      <c r="T268" s="52">
        <v>2</v>
      </c>
      <c r="U268" s="51">
        <v>1.4764702321454146E-6</v>
      </c>
      <c r="V268" s="52"/>
      <c r="W268" s="51">
        <v>0</v>
      </c>
      <c r="X268" s="52">
        <v>0</v>
      </c>
      <c r="Y268" s="91" t="str">
        <f t="shared" si="3"/>
        <v>JAKARTAVD</v>
      </c>
    </row>
    <row r="269" spans="1:25" x14ac:dyDescent="0.25">
      <c r="A269" s="56" t="s">
        <v>577</v>
      </c>
      <c r="B269" s="57" t="s">
        <v>545</v>
      </c>
      <c r="C269" s="50">
        <v>77</v>
      </c>
      <c r="D269" s="51">
        <v>1.5423289166641628E-5</v>
      </c>
      <c r="E269" s="50"/>
      <c r="F269" s="51">
        <v>0</v>
      </c>
      <c r="G269" s="52">
        <v>0</v>
      </c>
      <c r="H269" s="91" t="str">
        <f t="shared" si="2"/>
        <v>JAKARTAVF</v>
      </c>
      <c r="R269" s="56" t="s">
        <v>577</v>
      </c>
      <c r="S269" s="57" t="s">
        <v>538</v>
      </c>
      <c r="T269" s="52">
        <v>4</v>
      </c>
      <c r="U269" s="51">
        <v>2.9529404642908291E-6</v>
      </c>
      <c r="V269" s="52"/>
      <c r="W269" s="51">
        <v>0</v>
      </c>
      <c r="X269" s="52">
        <v>0</v>
      </c>
      <c r="Y269" s="91" t="str">
        <f t="shared" si="3"/>
        <v>JAKARTAUI</v>
      </c>
    </row>
    <row r="270" spans="1:25" x14ac:dyDescent="0.25">
      <c r="A270" s="238" t="s">
        <v>577</v>
      </c>
      <c r="B270" s="115" t="s">
        <v>648</v>
      </c>
      <c r="C270" s="106">
        <v>4992450</v>
      </c>
      <c r="D270" s="89">
        <v>1</v>
      </c>
      <c r="E270" s="106">
        <v>4808418</v>
      </c>
      <c r="F270" s="89">
        <v>1</v>
      </c>
      <c r="G270" s="88">
        <v>96.313793828681298</v>
      </c>
      <c r="H270" s="230" t="str">
        <f t="shared" si="2"/>
        <v>JAKARTATOTAL JAKARTA</v>
      </c>
      <c r="R270" s="58" t="s">
        <v>577</v>
      </c>
      <c r="S270" s="115" t="s">
        <v>648</v>
      </c>
      <c r="T270" s="88">
        <v>1354582</v>
      </c>
      <c r="U270" s="89">
        <v>1</v>
      </c>
      <c r="V270" s="88">
        <v>1161636</v>
      </c>
      <c r="W270" s="89">
        <v>1</v>
      </c>
      <c r="X270" s="88">
        <v>85.75604872942354</v>
      </c>
      <c r="Y270" s="230" t="str">
        <f t="shared" si="3"/>
        <v>JAKARTATOTAL JAKARTA</v>
      </c>
    </row>
    <row r="271" spans="1:25" x14ac:dyDescent="0.25">
      <c r="A271" s="56" t="s">
        <v>578</v>
      </c>
      <c r="B271" s="57" t="s">
        <v>2</v>
      </c>
      <c r="C271" s="50">
        <v>1702220</v>
      </c>
      <c r="D271" s="51">
        <v>0.42104403942263574</v>
      </c>
      <c r="E271" s="50">
        <v>1434233</v>
      </c>
      <c r="F271" s="51">
        <v>0.38450792054150512</v>
      </c>
      <c r="G271" s="52">
        <v>84.256617828482803</v>
      </c>
      <c r="H271" s="91" t="str">
        <f t="shared" si="2"/>
        <v>NEW DELHIHG</v>
      </c>
      <c r="R271" s="56" t="s">
        <v>578</v>
      </c>
      <c r="S271" s="57" t="s">
        <v>341</v>
      </c>
      <c r="T271" s="52">
        <v>847649</v>
      </c>
      <c r="U271" s="51">
        <v>0.68119602621119069</v>
      </c>
      <c r="V271" s="52">
        <v>628883</v>
      </c>
      <c r="W271" s="51">
        <v>0.6262708243914632</v>
      </c>
      <c r="X271" s="52">
        <v>74.191440088999101</v>
      </c>
      <c r="Y271" s="91" t="str">
        <f t="shared" si="3"/>
        <v>NEW DELHIAC</v>
      </c>
    </row>
    <row r="272" spans="1:25" s="15" customFormat="1" x14ac:dyDescent="0.25">
      <c r="A272" s="56" t="s">
        <v>578</v>
      </c>
      <c r="B272" s="57" t="s">
        <v>341</v>
      </c>
      <c r="C272" s="50">
        <v>1429152</v>
      </c>
      <c r="D272" s="51">
        <v>0.35350068206749935</v>
      </c>
      <c r="E272" s="50">
        <v>1151786</v>
      </c>
      <c r="F272" s="51">
        <v>0.30878583868089632</v>
      </c>
      <c r="G272" s="52">
        <v>80.592267302568231</v>
      </c>
      <c r="H272" s="91" t="str">
        <f t="shared" si="2"/>
        <v>NEW DELHIAC</v>
      </c>
      <c r="I272" s="48"/>
      <c r="R272" s="56" t="s">
        <v>578</v>
      </c>
      <c r="S272" s="57" t="s">
        <v>2</v>
      </c>
      <c r="T272" s="52">
        <v>287024</v>
      </c>
      <c r="U272" s="51">
        <v>0.23066104982987157</v>
      </c>
      <c r="V272" s="52">
        <v>247290</v>
      </c>
      <c r="W272" s="51">
        <v>0.24626283770393687</v>
      </c>
      <c r="X272" s="52">
        <v>86.156558336585093</v>
      </c>
      <c r="Y272" s="91" t="str">
        <f t="shared" si="3"/>
        <v>NEW DELHIHG</v>
      </c>
    </row>
    <row r="273" spans="1:25" s="15" customFormat="1" x14ac:dyDescent="0.25">
      <c r="A273" s="56" t="s">
        <v>578</v>
      </c>
      <c r="B273" s="57" t="s">
        <v>396</v>
      </c>
      <c r="C273" s="50">
        <v>379550</v>
      </c>
      <c r="D273" s="51">
        <v>9.388167520230134E-2</v>
      </c>
      <c r="E273" s="50">
        <v>336456</v>
      </c>
      <c r="F273" s="51">
        <v>9.0201520194914384E-2</v>
      </c>
      <c r="G273" s="52">
        <v>88.646028191279143</v>
      </c>
      <c r="H273" s="91" t="str">
        <f t="shared" si="2"/>
        <v>NEW DELHIGB</v>
      </c>
      <c r="I273" s="48"/>
      <c r="R273" s="56" t="s">
        <v>578</v>
      </c>
      <c r="S273" s="57" t="s">
        <v>435</v>
      </c>
      <c r="T273" s="52">
        <v>41721</v>
      </c>
      <c r="U273" s="51">
        <v>3.3528240356040163E-2</v>
      </c>
      <c r="V273" s="52">
        <v>46452</v>
      </c>
      <c r="W273" s="51">
        <v>4.6259053487901963E-2</v>
      </c>
      <c r="X273" s="52">
        <v>111.33961314445962</v>
      </c>
      <c r="Y273" s="91" t="str">
        <f t="shared" si="3"/>
        <v>NEW DELHIKC</v>
      </c>
    </row>
    <row r="274" spans="1:25" x14ac:dyDescent="0.25">
      <c r="A274" s="56" t="s">
        <v>578</v>
      </c>
      <c r="B274" s="57" t="s">
        <v>339</v>
      </c>
      <c r="C274" s="50">
        <v>82717</v>
      </c>
      <c r="D274" s="51">
        <v>2.0460046180236491E-2</v>
      </c>
      <c r="E274" s="50">
        <v>335269</v>
      </c>
      <c r="F274" s="51">
        <v>8.9883293727051228E-2</v>
      </c>
      <c r="G274" s="52">
        <v>405.32055079367001</v>
      </c>
      <c r="H274" s="91" t="str">
        <f t="shared" si="2"/>
        <v>NEW DELHIAD</v>
      </c>
      <c r="R274" s="56" t="s">
        <v>578</v>
      </c>
      <c r="S274" s="57" t="s">
        <v>339</v>
      </c>
      <c r="T274" s="52">
        <v>5096</v>
      </c>
      <c r="U274" s="51">
        <v>4.0952976403820776E-3</v>
      </c>
      <c r="V274" s="52">
        <v>20364</v>
      </c>
      <c r="W274" s="51">
        <v>2.0279414561862472E-2</v>
      </c>
      <c r="X274" s="52">
        <v>399.60753532182105</v>
      </c>
      <c r="Y274" s="91" t="str">
        <f t="shared" si="3"/>
        <v>NEW DELHIAD</v>
      </c>
    </row>
    <row r="275" spans="1:25" x14ac:dyDescent="0.25">
      <c r="A275" s="56" t="s">
        <v>578</v>
      </c>
      <c r="B275" s="57" t="s">
        <v>397</v>
      </c>
      <c r="C275" s="50">
        <v>189353</v>
      </c>
      <c r="D275" s="51">
        <v>4.6836455920382998E-2</v>
      </c>
      <c r="E275" s="50">
        <v>182797</v>
      </c>
      <c r="F275" s="51">
        <v>4.9006607957860063E-2</v>
      </c>
      <c r="G275" s="52">
        <v>96.53768358568388</v>
      </c>
      <c r="H275" s="91" t="str">
        <f t="shared" si="2"/>
        <v>NEW DELHIGC</v>
      </c>
      <c r="R275" s="56" t="s">
        <v>578</v>
      </c>
      <c r="S275" s="57" t="s">
        <v>397</v>
      </c>
      <c r="T275" s="52">
        <v>19753</v>
      </c>
      <c r="U275" s="51">
        <v>1.5874100135491991E-2</v>
      </c>
      <c r="V275" s="52">
        <v>19699</v>
      </c>
      <c r="W275" s="51">
        <v>1.961717675575176E-2</v>
      </c>
      <c r="X275" s="52">
        <v>99.726623803979138</v>
      </c>
      <c r="Y275" s="91" t="str">
        <f t="shared" si="3"/>
        <v>NEW DELHIGC</v>
      </c>
    </row>
    <row r="276" spans="1:25" x14ac:dyDescent="0.25">
      <c r="A276" s="56" t="s">
        <v>578</v>
      </c>
      <c r="B276" s="57" t="s">
        <v>340</v>
      </c>
      <c r="C276" s="50">
        <v>95743</v>
      </c>
      <c r="D276" s="51">
        <v>2.3682026686586585E-2</v>
      </c>
      <c r="E276" s="50">
        <v>93117</v>
      </c>
      <c r="F276" s="51">
        <v>2.4964021910709996E-2</v>
      </c>
      <c r="G276" s="52">
        <v>97.257240738226287</v>
      </c>
      <c r="H276" s="91" t="str">
        <f t="shared" si="2"/>
        <v>NEW DELHIAB</v>
      </c>
      <c r="R276" s="56" t="s">
        <v>578</v>
      </c>
      <c r="S276" s="57" t="s">
        <v>396</v>
      </c>
      <c r="T276" s="52">
        <v>21673</v>
      </c>
      <c r="U276" s="51">
        <v>1.7417069419152428E-2</v>
      </c>
      <c r="V276" s="52">
        <v>19323</v>
      </c>
      <c r="W276" s="51">
        <v>1.9242738537559839E-2</v>
      </c>
      <c r="X276" s="52">
        <v>89.157015641581694</v>
      </c>
      <c r="Y276" s="91" t="str">
        <f t="shared" si="3"/>
        <v>NEW DELHIGB</v>
      </c>
    </row>
    <row r="277" spans="1:25" x14ac:dyDescent="0.25">
      <c r="A277" s="56" t="s">
        <v>578</v>
      </c>
      <c r="B277" s="57" t="s">
        <v>435</v>
      </c>
      <c r="C277" s="50">
        <v>70267</v>
      </c>
      <c r="D277" s="51">
        <v>1.7380539247635645E-2</v>
      </c>
      <c r="E277" s="50">
        <v>74593</v>
      </c>
      <c r="F277" s="51">
        <v>1.9997865979204558E-2</v>
      </c>
      <c r="G277" s="52">
        <v>106.1565172840736</v>
      </c>
      <c r="H277" s="91" t="str">
        <f t="shared" si="2"/>
        <v>NEW DELHIKC</v>
      </c>
      <c r="R277" s="56" t="s">
        <v>578</v>
      </c>
      <c r="S277" s="57" t="s">
        <v>340</v>
      </c>
      <c r="T277" s="52">
        <v>9764</v>
      </c>
      <c r="U277" s="51">
        <v>7.846641711281516E-3</v>
      </c>
      <c r="V277" s="52">
        <v>9221</v>
      </c>
      <c r="W277" s="51">
        <v>9.182698962626884E-3</v>
      </c>
      <c r="X277" s="52">
        <v>94.438754608766899</v>
      </c>
      <c r="Y277" s="91" t="str">
        <f t="shared" si="3"/>
        <v>NEW DELHIAB</v>
      </c>
    </row>
    <row r="278" spans="1:25" x14ac:dyDescent="0.25">
      <c r="A278" s="56" t="s">
        <v>578</v>
      </c>
      <c r="B278" s="57" t="s">
        <v>360</v>
      </c>
      <c r="C278" s="50">
        <v>34069</v>
      </c>
      <c r="D278" s="51">
        <v>8.4269655973315885E-3</v>
      </c>
      <c r="E278" s="50">
        <v>43396</v>
      </c>
      <c r="F278" s="51">
        <v>1.1634166638070074E-2</v>
      </c>
      <c r="G278" s="52">
        <v>127.37679415304235</v>
      </c>
      <c r="H278" s="91" t="str">
        <f t="shared" si="2"/>
        <v>NEW DELHICD</v>
      </c>
      <c r="R278" s="56" t="s">
        <v>578</v>
      </c>
      <c r="S278" s="57" t="s">
        <v>342</v>
      </c>
      <c r="T278" s="52">
        <v>6941</v>
      </c>
      <c r="U278" s="51">
        <v>5.5779946863995294E-3</v>
      </c>
      <c r="V278" s="52">
        <v>5590</v>
      </c>
      <c r="W278" s="51">
        <v>5.5667809566298963E-3</v>
      </c>
      <c r="X278" s="52">
        <v>80.535945829131251</v>
      </c>
      <c r="Y278" s="91" t="str">
        <f t="shared" si="3"/>
        <v>NEW DELHIAE</v>
      </c>
    </row>
    <row r="279" spans="1:25" x14ac:dyDescent="0.25">
      <c r="A279" s="56" t="s">
        <v>578</v>
      </c>
      <c r="B279" s="57" t="s">
        <v>401</v>
      </c>
      <c r="C279" s="50"/>
      <c r="D279" s="51">
        <v>0</v>
      </c>
      <c r="E279" s="50">
        <v>21401</v>
      </c>
      <c r="F279" s="51">
        <v>5.7374596788030609E-3</v>
      </c>
      <c r="G279" s="53" t="e">
        <v>#DIV/0!</v>
      </c>
      <c r="H279" s="91" t="str">
        <f t="shared" si="2"/>
        <v>NEW DELHIGG</v>
      </c>
      <c r="R279" s="56" t="s">
        <v>578</v>
      </c>
      <c r="S279" s="57" t="s">
        <v>360</v>
      </c>
      <c r="T279" s="52">
        <v>2337</v>
      </c>
      <c r="U279" s="51">
        <v>1.8780829249554387E-3</v>
      </c>
      <c r="V279" s="52">
        <v>2865</v>
      </c>
      <c r="W279" s="51">
        <v>2.8530997210634442E-3</v>
      </c>
      <c r="X279" s="52">
        <v>122.59306803594352</v>
      </c>
      <c r="Y279" s="91" t="str">
        <f t="shared" si="3"/>
        <v>NEW DELHICD</v>
      </c>
    </row>
    <row r="280" spans="1:25" x14ac:dyDescent="0.25">
      <c r="A280" s="56" t="s">
        <v>578</v>
      </c>
      <c r="B280" s="57" t="s">
        <v>342</v>
      </c>
      <c r="C280" s="50">
        <v>23164</v>
      </c>
      <c r="D280" s="51">
        <v>5.7296143443185572E-3</v>
      </c>
      <c r="E280" s="50">
        <v>18392</v>
      </c>
      <c r="F280" s="51">
        <v>4.9307676469578943E-3</v>
      </c>
      <c r="G280" s="52">
        <v>79.399067518563299</v>
      </c>
      <c r="H280" s="91" t="str">
        <f t="shared" si="2"/>
        <v>NEW DELHIAE</v>
      </c>
      <c r="R280" s="56" t="s">
        <v>578</v>
      </c>
      <c r="S280" s="57" t="s">
        <v>401</v>
      </c>
      <c r="T280" s="52"/>
      <c r="U280" s="51">
        <v>0</v>
      </c>
      <c r="V280" s="52">
        <v>1400</v>
      </c>
      <c r="W280" s="51">
        <v>1.3941848549699205E-3</v>
      </c>
      <c r="X280" s="53" t="e">
        <v>#DIV/0!</v>
      </c>
      <c r="Y280" s="91" t="str">
        <f t="shared" si="3"/>
        <v>NEW DELHIGG</v>
      </c>
    </row>
    <row r="281" spans="1:25" x14ac:dyDescent="0.25">
      <c r="A281" s="56" t="s">
        <v>578</v>
      </c>
      <c r="B281" s="57" t="s">
        <v>345</v>
      </c>
      <c r="C281" s="50">
        <v>25000</v>
      </c>
      <c r="D281" s="51">
        <v>6.1837488606442722E-3</v>
      </c>
      <c r="E281" s="50">
        <v>16082</v>
      </c>
      <c r="F281" s="51">
        <v>4.3114726673758623E-3</v>
      </c>
      <c r="G281" s="52">
        <v>64.328000000000003</v>
      </c>
      <c r="H281" s="91" t="str">
        <f t="shared" si="2"/>
        <v>NEW DELHIAH</v>
      </c>
      <c r="R281" s="56" t="s">
        <v>578</v>
      </c>
      <c r="S281" s="57" t="s">
        <v>345</v>
      </c>
      <c r="T281" s="52">
        <v>1143</v>
      </c>
      <c r="U281" s="51">
        <v>9.1854890167910415E-4</v>
      </c>
      <c r="V281" s="52">
        <v>974</v>
      </c>
      <c r="W281" s="51">
        <v>9.699543205290732E-4</v>
      </c>
      <c r="X281" s="52">
        <v>85.214348206474185</v>
      </c>
      <c r="Y281" s="91" t="str">
        <f t="shared" si="3"/>
        <v>NEW DELHIAH</v>
      </c>
    </row>
    <row r="282" spans="1:25" x14ac:dyDescent="0.25">
      <c r="A282" s="56" t="s">
        <v>578</v>
      </c>
      <c r="B282" s="57" t="s">
        <v>399</v>
      </c>
      <c r="C282" s="50">
        <v>8087</v>
      </c>
      <c r="D282" s="51">
        <v>2.0003190814412092E-3</v>
      </c>
      <c r="E282" s="50">
        <v>15253</v>
      </c>
      <c r="F282" s="51">
        <v>4.0892235166946917E-3</v>
      </c>
      <c r="G282" s="52">
        <v>188.61135155187338</v>
      </c>
      <c r="H282" s="91" t="str">
        <f t="shared" si="2"/>
        <v>NEW DELHIGE</v>
      </c>
      <c r="R282" s="56" t="s">
        <v>578</v>
      </c>
      <c r="S282" s="57" t="s">
        <v>399</v>
      </c>
      <c r="T282" s="52">
        <v>406</v>
      </c>
      <c r="U282" s="51">
        <v>3.2627371310736333E-4</v>
      </c>
      <c r="V282" s="52">
        <v>766</v>
      </c>
      <c r="W282" s="51">
        <v>7.6281828493354221E-4</v>
      </c>
      <c r="X282" s="52">
        <v>188.66995073891627</v>
      </c>
      <c r="Y282" s="91" t="str">
        <f t="shared" si="3"/>
        <v>NEW DELHIGE</v>
      </c>
    </row>
    <row r="283" spans="1:25" x14ac:dyDescent="0.25">
      <c r="A283" s="56" t="s">
        <v>578</v>
      </c>
      <c r="B283" s="57" t="s">
        <v>457</v>
      </c>
      <c r="C283" s="50">
        <v>1040</v>
      </c>
      <c r="D283" s="51">
        <v>2.5724395260280175E-4</v>
      </c>
      <c r="E283" s="50">
        <v>2287</v>
      </c>
      <c r="F283" s="51">
        <v>6.1312883909268726E-4</v>
      </c>
      <c r="G283" s="52">
        <v>219.90384615384616</v>
      </c>
      <c r="H283" s="91" t="str">
        <f t="shared" si="2"/>
        <v>NEW DELHIME</v>
      </c>
      <c r="R283" s="56" t="s">
        <v>578</v>
      </c>
      <c r="S283" s="57" t="s">
        <v>457</v>
      </c>
      <c r="T283" s="52">
        <v>231</v>
      </c>
      <c r="U283" s="51">
        <v>1.8563849194039639E-4</v>
      </c>
      <c r="V283" s="52">
        <v>563</v>
      </c>
      <c r="W283" s="51">
        <v>5.6066148096290368E-4</v>
      </c>
      <c r="X283" s="52">
        <v>243.72294372294374</v>
      </c>
      <c r="Y283" s="91" t="str">
        <f t="shared" si="3"/>
        <v>NEW DELHIME</v>
      </c>
    </row>
    <row r="284" spans="1:25" x14ac:dyDescent="0.25">
      <c r="A284" s="56" t="s">
        <v>578</v>
      </c>
      <c r="B284" s="57" t="s">
        <v>458</v>
      </c>
      <c r="C284" s="50"/>
      <c r="D284" s="51">
        <v>0</v>
      </c>
      <c r="E284" s="50">
        <v>2201</v>
      </c>
      <c r="F284" s="51">
        <v>5.9007283552383238E-4</v>
      </c>
      <c r="G284" s="53" t="e">
        <v>#DIV/0!</v>
      </c>
      <c r="H284" s="91" t="str">
        <f t="shared" si="2"/>
        <v>NEW DELHIMF</v>
      </c>
      <c r="R284" s="56" t="s">
        <v>578</v>
      </c>
      <c r="S284" s="57" t="s">
        <v>458</v>
      </c>
      <c r="T284" s="52"/>
      <c r="U284" s="51">
        <v>0</v>
      </c>
      <c r="V284" s="52">
        <v>369</v>
      </c>
      <c r="W284" s="51">
        <v>3.674672939170719E-4</v>
      </c>
      <c r="X284" s="53" t="e">
        <v>#DIV/0!</v>
      </c>
      <c r="Y284" s="91" t="str">
        <f t="shared" si="3"/>
        <v>NEW DELHIMF</v>
      </c>
    </row>
    <row r="285" spans="1:25" x14ac:dyDescent="0.25">
      <c r="A285" s="56" t="s">
        <v>578</v>
      </c>
      <c r="B285" s="57" t="s">
        <v>466</v>
      </c>
      <c r="C285" s="50">
        <v>1455</v>
      </c>
      <c r="D285" s="51">
        <v>3.5989418368949664E-4</v>
      </c>
      <c r="E285" s="50">
        <v>1653</v>
      </c>
      <c r="F285" s="51">
        <v>4.4315783603857107E-4</v>
      </c>
      <c r="G285" s="52">
        <v>113.60824742268041</v>
      </c>
      <c r="H285" s="91" t="str">
        <f t="shared" si="2"/>
        <v>NEW DELHIND</v>
      </c>
      <c r="R285" s="56" t="s">
        <v>578</v>
      </c>
      <c r="S285" s="57" t="s">
        <v>466</v>
      </c>
      <c r="T285" s="52">
        <v>335</v>
      </c>
      <c r="U285" s="51">
        <v>2.6921599480533674E-4</v>
      </c>
      <c r="V285" s="52">
        <v>339</v>
      </c>
      <c r="W285" s="51">
        <v>3.3759190416771643E-4</v>
      </c>
      <c r="X285" s="52">
        <v>101.19402985074626</v>
      </c>
      <c r="Y285" s="91" t="str">
        <f t="shared" si="3"/>
        <v>NEW DELHIND</v>
      </c>
    </row>
    <row r="286" spans="1:25" x14ac:dyDescent="0.25">
      <c r="A286" s="56" t="s">
        <v>578</v>
      </c>
      <c r="B286" s="57" t="s">
        <v>482</v>
      </c>
      <c r="C286" s="50"/>
      <c r="D286" s="51">
        <v>0</v>
      </c>
      <c r="E286" s="50">
        <v>525</v>
      </c>
      <c r="F286" s="51">
        <v>1.4074885899591642E-4</v>
      </c>
      <c r="G286" s="53" t="e">
        <v>#DIV/0!</v>
      </c>
      <c r="H286" s="91" t="str">
        <f t="shared" si="2"/>
        <v>NEW DELHIOJ</v>
      </c>
      <c r="R286" s="56" t="s">
        <v>578</v>
      </c>
      <c r="S286" s="57" t="s">
        <v>482</v>
      </c>
      <c r="T286" s="52"/>
      <c r="U286" s="51">
        <v>0</v>
      </c>
      <c r="V286" s="52">
        <v>11</v>
      </c>
      <c r="W286" s="51">
        <v>1.095430957476366E-5</v>
      </c>
      <c r="X286" s="53" t="e">
        <v>#DIV/0!</v>
      </c>
      <c r="Y286" s="91" t="str">
        <f t="shared" si="3"/>
        <v>NEW DELHIOJ</v>
      </c>
    </row>
    <row r="287" spans="1:25" x14ac:dyDescent="0.25">
      <c r="A287" s="56" t="s">
        <v>578</v>
      </c>
      <c r="B287" s="57" t="s">
        <v>496</v>
      </c>
      <c r="C287" s="50"/>
      <c r="D287" s="51">
        <v>0</v>
      </c>
      <c r="E287" s="50">
        <v>146</v>
      </c>
      <c r="F287" s="51">
        <v>3.914158745410247E-5</v>
      </c>
      <c r="G287" s="53" t="e">
        <v>#DIV/0!</v>
      </c>
      <c r="H287" s="91" t="str">
        <f t="shared" si="2"/>
        <v>NEW DELHIQD</v>
      </c>
      <c r="R287" s="56" t="s">
        <v>578</v>
      </c>
      <c r="S287" s="57" t="s">
        <v>498</v>
      </c>
      <c r="T287" s="52"/>
      <c r="U287" s="51">
        <v>0</v>
      </c>
      <c r="V287" s="52">
        <v>11</v>
      </c>
      <c r="W287" s="51">
        <v>1.095430957476366E-5</v>
      </c>
      <c r="X287" s="53" t="e">
        <v>#DIV/0!</v>
      </c>
      <c r="Y287" s="91" t="str">
        <f t="shared" si="3"/>
        <v>NEW DELHIQF</v>
      </c>
    </row>
    <row r="288" spans="1:25" x14ac:dyDescent="0.25">
      <c r="A288" s="56" t="s">
        <v>578</v>
      </c>
      <c r="B288" s="57" t="s">
        <v>498</v>
      </c>
      <c r="C288" s="50"/>
      <c r="D288" s="51">
        <v>0</v>
      </c>
      <c r="E288" s="50">
        <v>126</v>
      </c>
      <c r="F288" s="51">
        <v>3.3779726159019935E-5</v>
      </c>
      <c r="G288" s="53" t="e">
        <v>#DIV/0!</v>
      </c>
      <c r="H288" s="91" t="str">
        <f t="shared" si="2"/>
        <v>NEW DELHIQF</v>
      </c>
      <c r="R288" s="56" t="s">
        <v>578</v>
      </c>
      <c r="S288" s="57" t="s">
        <v>81</v>
      </c>
      <c r="T288" s="52">
        <v>105</v>
      </c>
      <c r="U288" s="51">
        <v>8.4381132700180181E-5</v>
      </c>
      <c r="V288" s="52">
        <v>8</v>
      </c>
      <c r="W288" s="51">
        <v>7.9667705998281173E-6</v>
      </c>
      <c r="X288" s="52">
        <v>7.6190476190476195</v>
      </c>
      <c r="Y288" s="91" t="str">
        <f t="shared" si="3"/>
        <v>NEW DELHIAA</v>
      </c>
    </row>
    <row r="289" spans="1:25" x14ac:dyDescent="0.25">
      <c r="A289" s="56" t="s">
        <v>578</v>
      </c>
      <c r="B289" s="57" t="s">
        <v>505</v>
      </c>
      <c r="C289" s="50"/>
      <c r="D289" s="51">
        <v>0</v>
      </c>
      <c r="E289" s="50">
        <v>73</v>
      </c>
      <c r="F289" s="51">
        <v>1.9570793727051235E-5</v>
      </c>
      <c r="G289" s="53" t="e">
        <v>#DIV/0!</v>
      </c>
      <c r="H289" s="91" t="str">
        <f t="shared" si="2"/>
        <v>NEW DELHIRC</v>
      </c>
      <c r="R289" s="56" t="s">
        <v>578</v>
      </c>
      <c r="S289" s="57" t="s">
        <v>496</v>
      </c>
      <c r="T289" s="52"/>
      <c r="U289" s="51">
        <v>0</v>
      </c>
      <c r="V289" s="52">
        <v>8</v>
      </c>
      <c r="W289" s="51">
        <v>7.9667705998281173E-6</v>
      </c>
      <c r="X289" s="53" t="e">
        <v>#DIV/0!</v>
      </c>
      <c r="Y289" s="91" t="str">
        <f t="shared" si="3"/>
        <v>NEW DELHIQD</v>
      </c>
    </row>
    <row r="290" spans="1:25" x14ac:dyDescent="0.25">
      <c r="A290" s="56" t="s">
        <v>578</v>
      </c>
      <c r="B290" s="57" t="s">
        <v>507</v>
      </c>
      <c r="C290" s="50">
        <v>96</v>
      </c>
      <c r="D290" s="51">
        <v>2.3745595624874005E-5</v>
      </c>
      <c r="E290" s="50">
        <v>64</v>
      </c>
      <c r="F290" s="51">
        <v>1.7157956144264094E-5</v>
      </c>
      <c r="G290" s="52">
        <v>66.666666666666657</v>
      </c>
      <c r="H290" s="91" t="str">
        <f t="shared" si="2"/>
        <v>NEW DELHIRF</v>
      </c>
      <c r="R290" s="56" t="s">
        <v>578</v>
      </c>
      <c r="S290" s="57" t="s">
        <v>398</v>
      </c>
      <c r="T290" s="52">
        <v>47</v>
      </c>
      <c r="U290" s="51">
        <v>3.7770602256271125E-5</v>
      </c>
      <c r="V290" s="52">
        <v>8</v>
      </c>
      <c r="W290" s="51">
        <v>7.9667705998281173E-6</v>
      </c>
      <c r="X290" s="52">
        <v>17.021276595744681</v>
      </c>
      <c r="Y290" s="91" t="str">
        <f t="shared" si="3"/>
        <v>NEW DELHIGD</v>
      </c>
    </row>
    <row r="291" spans="1:25" x14ac:dyDescent="0.25">
      <c r="A291" s="56" t="s">
        <v>578</v>
      </c>
      <c r="B291" s="57" t="s">
        <v>81</v>
      </c>
      <c r="C291" s="50">
        <v>255</v>
      </c>
      <c r="D291" s="51">
        <v>6.3074238378571575E-5</v>
      </c>
      <c r="E291" s="50">
        <v>59</v>
      </c>
      <c r="F291" s="51">
        <v>1.5817490820493462E-5</v>
      </c>
      <c r="G291" s="52">
        <v>23.137254901960784</v>
      </c>
      <c r="H291" s="91" t="str">
        <f t="shared" si="2"/>
        <v>NEW DELHIAA</v>
      </c>
      <c r="R291" s="56" t="s">
        <v>578</v>
      </c>
      <c r="S291" s="57" t="s">
        <v>505</v>
      </c>
      <c r="T291" s="52"/>
      <c r="U291" s="51">
        <v>0</v>
      </c>
      <c r="V291" s="52">
        <v>5</v>
      </c>
      <c r="W291" s="51">
        <v>4.9792316248925729E-6</v>
      </c>
      <c r="X291" s="53" t="e">
        <v>#DIV/0!</v>
      </c>
      <c r="Y291" s="91" t="str">
        <f t="shared" si="3"/>
        <v>NEW DELHIRC</v>
      </c>
    </row>
    <row r="292" spans="1:25" x14ac:dyDescent="0.25">
      <c r="A292" s="56" t="s">
        <v>578</v>
      </c>
      <c r="B292" s="57" t="s">
        <v>164</v>
      </c>
      <c r="C292" s="50"/>
      <c r="D292" s="51">
        <v>0</v>
      </c>
      <c r="E292" s="50">
        <v>35</v>
      </c>
      <c r="F292" s="51">
        <v>9.3832572663944279E-6</v>
      </c>
      <c r="G292" s="53" t="e">
        <v>#DIV/0!</v>
      </c>
      <c r="H292" s="91" t="str">
        <f t="shared" si="2"/>
        <v>NEW DELHISB</v>
      </c>
      <c r="R292" s="56" t="s">
        <v>578</v>
      </c>
      <c r="S292" s="57" t="s">
        <v>518</v>
      </c>
      <c r="T292" s="52"/>
      <c r="U292" s="51">
        <v>0</v>
      </c>
      <c r="V292" s="52">
        <v>4</v>
      </c>
      <c r="W292" s="51">
        <v>3.9833852999140586E-6</v>
      </c>
      <c r="X292" s="53" t="e">
        <v>#DIV/0!</v>
      </c>
      <c r="Y292" s="91" t="str">
        <f t="shared" si="3"/>
        <v>NEW DELHISI</v>
      </c>
    </row>
    <row r="293" spans="1:25" x14ac:dyDescent="0.25">
      <c r="A293" s="56" t="s">
        <v>578</v>
      </c>
      <c r="B293" s="57" t="s">
        <v>518</v>
      </c>
      <c r="C293" s="50"/>
      <c r="D293" s="51">
        <v>0</v>
      </c>
      <c r="E293" s="50">
        <v>25</v>
      </c>
      <c r="F293" s="51">
        <v>6.702326618853162E-6</v>
      </c>
      <c r="G293" s="53" t="e">
        <v>#DIV/0!</v>
      </c>
      <c r="H293" s="91" t="str">
        <f t="shared" si="2"/>
        <v>NEW DELHISI</v>
      </c>
      <c r="R293" s="56" t="s">
        <v>578</v>
      </c>
      <c r="S293" s="57" t="s">
        <v>507</v>
      </c>
      <c r="T293" s="52">
        <v>4</v>
      </c>
      <c r="U293" s="51">
        <v>3.2145193409592446E-6</v>
      </c>
      <c r="V293" s="52">
        <v>4</v>
      </c>
      <c r="W293" s="51">
        <v>3.9833852999140586E-6</v>
      </c>
      <c r="X293" s="52">
        <v>100</v>
      </c>
      <c r="Y293" s="91" t="str">
        <f t="shared" si="3"/>
        <v>NEW DELHIRF</v>
      </c>
    </row>
    <row r="294" spans="1:25" x14ac:dyDescent="0.25">
      <c r="A294" s="56" t="s">
        <v>578</v>
      </c>
      <c r="B294" s="57" t="s">
        <v>519</v>
      </c>
      <c r="C294" s="50"/>
      <c r="D294" s="51">
        <v>0</v>
      </c>
      <c r="E294" s="50">
        <v>21</v>
      </c>
      <c r="F294" s="51">
        <v>5.6299543598366564E-6</v>
      </c>
      <c r="G294" s="53" t="e">
        <v>#DIV/0!</v>
      </c>
      <c r="H294" s="91" t="str">
        <f t="shared" si="2"/>
        <v>NEW DELHISJ</v>
      </c>
      <c r="R294" s="56" t="s">
        <v>578</v>
      </c>
      <c r="S294" s="57" t="s">
        <v>164</v>
      </c>
      <c r="T294" s="52"/>
      <c r="U294" s="51">
        <v>0</v>
      </c>
      <c r="V294" s="52">
        <v>4</v>
      </c>
      <c r="W294" s="51">
        <v>3.9833852999140586E-6</v>
      </c>
      <c r="X294" s="53" t="e">
        <v>#DIV/0!</v>
      </c>
      <c r="Y294" s="91" t="str">
        <f t="shared" si="3"/>
        <v>NEW DELHISB</v>
      </c>
    </row>
    <row r="295" spans="1:25" x14ac:dyDescent="0.25">
      <c r="A295" s="56" t="s">
        <v>578</v>
      </c>
      <c r="B295" s="57" t="s">
        <v>522</v>
      </c>
      <c r="C295" s="50">
        <v>24</v>
      </c>
      <c r="D295" s="51">
        <v>5.9363989062185011E-6</v>
      </c>
      <c r="E295" s="50">
        <v>18</v>
      </c>
      <c r="F295" s="51">
        <v>4.8256751655742771E-6</v>
      </c>
      <c r="G295" s="52">
        <v>75</v>
      </c>
      <c r="H295" s="91" t="str">
        <f t="shared" si="2"/>
        <v>NEW DELHITC</v>
      </c>
      <c r="R295" s="56" t="s">
        <v>578</v>
      </c>
      <c r="S295" s="57" t="s">
        <v>523</v>
      </c>
      <c r="T295" s="52"/>
      <c r="U295" s="51">
        <v>0</v>
      </c>
      <c r="V295" s="52">
        <v>3</v>
      </c>
      <c r="W295" s="51">
        <v>2.987538974935544E-6</v>
      </c>
      <c r="X295" s="53" t="e">
        <v>#DIV/0!</v>
      </c>
      <c r="Y295" s="91" t="str">
        <f t="shared" si="3"/>
        <v>NEW DELHITD</v>
      </c>
    </row>
    <row r="296" spans="1:25" x14ac:dyDescent="0.25">
      <c r="A296" s="56" t="s">
        <v>578</v>
      </c>
      <c r="B296" s="57" t="s">
        <v>523</v>
      </c>
      <c r="C296" s="50"/>
      <c r="D296" s="51">
        <v>0</v>
      </c>
      <c r="E296" s="50">
        <v>18</v>
      </c>
      <c r="F296" s="51">
        <v>4.8256751655742771E-6</v>
      </c>
      <c r="G296" s="53" t="e">
        <v>#DIV/0!</v>
      </c>
      <c r="H296" s="91" t="str">
        <f t="shared" si="2"/>
        <v>NEW DELHITD</v>
      </c>
      <c r="R296" s="56" t="s">
        <v>578</v>
      </c>
      <c r="S296" s="57" t="s">
        <v>522</v>
      </c>
      <c r="T296" s="52">
        <v>3</v>
      </c>
      <c r="U296" s="51">
        <v>2.4108895057194334E-6</v>
      </c>
      <c r="V296" s="52">
        <v>3</v>
      </c>
      <c r="W296" s="51">
        <v>2.987538974935544E-6</v>
      </c>
      <c r="X296" s="52">
        <v>100</v>
      </c>
      <c r="Y296" s="91" t="str">
        <f t="shared" si="3"/>
        <v>NEW DELHITC</v>
      </c>
    </row>
    <row r="297" spans="1:25" x14ac:dyDescent="0.25">
      <c r="A297" s="56" t="s">
        <v>578</v>
      </c>
      <c r="B297" s="57" t="s">
        <v>398</v>
      </c>
      <c r="C297" s="50">
        <v>120</v>
      </c>
      <c r="D297" s="51">
        <v>2.9681994531092509E-5</v>
      </c>
      <c r="E297" s="50">
        <v>15</v>
      </c>
      <c r="F297" s="51">
        <v>4.0213959713118971E-6</v>
      </c>
      <c r="G297" s="52">
        <v>12.5</v>
      </c>
      <c r="H297" s="91" t="str">
        <f t="shared" si="2"/>
        <v>NEW DELHIGD</v>
      </c>
      <c r="R297" s="56" t="s">
        <v>578</v>
      </c>
      <c r="S297" s="57" t="s">
        <v>519</v>
      </c>
      <c r="T297" s="52"/>
      <c r="U297" s="51">
        <v>0</v>
      </c>
      <c r="V297" s="52">
        <v>2</v>
      </c>
      <c r="W297" s="51">
        <v>1.9916926499570293E-6</v>
      </c>
      <c r="X297" s="53" t="e">
        <v>#DIV/0!</v>
      </c>
      <c r="Y297" s="91" t="str">
        <f t="shared" si="3"/>
        <v>NEW DELHISJ</v>
      </c>
    </row>
    <row r="298" spans="1:25" x14ac:dyDescent="0.25">
      <c r="A298" s="56" t="s">
        <v>578</v>
      </c>
      <c r="B298" s="57" t="s">
        <v>534</v>
      </c>
      <c r="C298" s="50">
        <v>13</v>
      </c>
      <c r="D298" s="51">
        <v>3.2155494075350217E-6</v>
      </c>
      <c r="E298" s="50">
        <v>4</v>
      </c>
      <c r="F298" s="51">
        <v>1.0723722590165059E-6</v>
      </c>
      <c r="G298" s="52">
        <v>30.76923076923077</v>
      </c>
      <c r="H298" s="91" t="str">
        <f t="shared" si="2"/>
        <v>NEW DELHIUE</v>
      </c>
      <c r="R298" s="56" t="s">
        <v>578</v>
      </c>
      <c r="S298" s="57" t="s">
        <v>534</v>
      </c>
      <c r="T298" s="52">
        <v>4</v>
      </c>
      <c r="U298" s="51">
        <v>3.2145193409592446E-6</v>
      </c>
      <c r="V298" s="52">
        <v>1</v>
      </c>
      <c r="W298" s="51">
        <v>9.9584632497851466E-7</v>
      </c>
      <c r="X298" s="52">
        <v>25</v>
      </c>
      <c r="Y298" s="91" t="str">
        <f t="shared" si="3"/>
        <v>NEW DELHIUE</v>
      </c>
    </row>
    <row r="299" spans="1:25" x14ac:dyDescent="0.25">
      <c r="A299" s="56" t="s">
        <v>578</v>
      </c>
      <c r="B299" s="57" t="s">
        <v>536</v>
      </c>
      <c r="C299" s="50"/>
      <c r="D299" s="51">
        <v>0</v>
      </c>
      <c r="E299" s="50">
        <v>3</v>
      </c>
      <c r="F299" s="51">
        <v>8.0427919426237945E-7</v>
      </c>
      <c r="G299" s="53" t="e">
        <v>#DIV/0!</v>
      </c>
      <c r="H299" s="91" t="str">
        <f t="shared" si="2"/>
        <v>NEW DELHIUG</v>
      </c>
      <c r="R299" s="56" t="s">
        <v>578</v>
      </c>
      <c r="S299" s="57" t="s">
        <v>536</v>
      </c>
      <c r="T299" s="52"/>
      <c r="U299" s="51">
        <v>0</v>
      </c>
      <c r="V299" s="52">
        <v>1</v>
      </c>
      <c r="W299" s="51">
        <v>9.9584632497851466E-7</v>
      </c>
      <c r="X299" s="53" t="e">
        <v>#DIV/0!</v>
      </c>
      <c r="Y299" s="91" t="str">
        <f t="shared" si="3"/>
        <v>NEW DELHIUG</v>
      </c>
    </row>
    <row r="300" spans="1:25" x14ac:dyDescent="0.25">
      <c r="A300" s="56" t="s">
        <v>578</v>
      </c>
      <c r="B300" s="57" t="s">
        <v>539</v>
      </c>
      <c r="C300" s="50">
        <v>530</v>
      </c>
      <c r="D300" s="51">
        <v>1.3109547584565858E-4</v>
      </c>
      <c r="E300" s="50"/>
      <c r="F300" s="51">
        <v>0</v>
      </c>
      <c r="G300" s="52">
        <v>0</v>
      </c>
      <c r="H300" s="91" t="str">
        <f t="shared" si="2"/>
        <v>NEW DELHIUJ</v>
      </c>
      <c r="R300" s="56" t="s">
        <v>578</v>
      </c>
      <c r="S300" s="57" t="s">
        <v>539</v>
      </c>
      <c r="T300" s="52">
        <v>118</v>
      </c>
      <c r="U300" s="51">
        <v>9.4828320558297714E-5</v>
      </c>
      <c r="V300" s="52"/>
      <c r="W300" s="51">
        <v>0</v>
      </c>
      <c r="X300" s="52">
        <v>0</v>
      </c>
      <c r="Y300" s="91" t="str">
        <f t="shared" si="3"/>
        <v>NEW DELHIUJ</v>
      </c>
    </row>
    <row r="301" spans="1:25" x14ac:dyDescent="0.25">
      <c r="A301" s="238" t="s">
        <v>578</v>
      </c>
      <c r="B301" s="115" t="s">
        <v>649</v>
      </c>
      <c r="C301" s="106">
        <v>4042855</v>
      </c>
      <c r="D301" s="89">
        <v>1</v>
      </c>
      <c r="E301" s="106">
        <v>3730048</v>
      </c>
      <c r="F301" s="89">
        <v>1</v>
      </c>
      <c r="G301" s="88">
        <v>92.262720280593797</v>
      </c>
      <c r="H301" s="230" t="str">
        <f t="shared" si="2"/>
        <v>NEW DELHITOTAL NEW DELHI</v>
      </c>
      <c r="R301" s="58" t="s">
        <v>578</v>
      </c>
      <c r="S301" s="115" t="s">
        <v>649</v>
      </c>
      <c r="T301" s="88">
        <v>1244354</v>
      </c>
      <c r="U301" s="89">
        <v>1</v>
      </c>
      <c r="V301" s="88">
        <v>1004171</v>
      </c>
      <c r="W301" s="89">
        <v>1</v>
      </c>
      <c r="X301" s="88">
        <v>80.698177528259635</v>
      </c>
      <c r="Y301" s="230" t="str">
        <f t="shared" si="3"/>
        <v>NEW DELHITOTAL NEW DELHI</v>
      </c>
    </row>
    <row r="302" spans="1:25" x14ac:dyDescent="0.25">
      <c r="A302" s="56" t="s">
        <v>579</v>
      </c>
      <c r="B302" s="57" t="s">
        <v>426</v>
      </c>
      <c r="C302" s="50">
        <v>663601</v>
      </c>
      <c r="D302" s="51">
        <v>0.18398291922452259</v>
      </c>
      <c r="E302" s="50">
        <v>478398</v>
      </c>
      <c r="F302" s="51">
        <v>0.14076209576334922</v>
      </c>
      <c r="G302" s="52">
        <v>72.091211435787471</v>
      </c>
      <c r="H302" s="91" t="str">
        <f t="shared" si="2"/>
        <v>TOKYOJB</v>
      </c>
      <c r="R302" s="56" t="s">
        <v>579</v>
      </c>
      <c r="S302" s="57" t="s">
        <v>178</v>
      </c>
      <c r="T302" s="52">
        <v>77977</v>
      </c>
      <c r="U302" s="51">
        <v>0.12420457749227076</v>
      </c>
      <c r="V302" s="52">
        <v>92712</v>
      </c>
      <c r="W302" s="51">
        <v>0.21216046133778804</v>
      </c>
      <c r="X302" s="52">
        <v>118.89659771471075</v>
      </c>
      <c r="Y302" s="91" t="str">
        <f t="shared" si="3"/>
        <v>TOKYOGW</v>
      </c>
    </row>
    <row r="303" spans="1:25" x14ac:dyDescent="0.25">
      <c r="A303" s="56" t="s">
        <v>579</v>
      </c>
      <c r="B303" s="57" t="s">
        <v>340</v>
      </c>
      <c r="C303" s="50">
        <v>234237</v>
      </c>
      <c r="D303" s="51">
        <v>6.4942046576775048E-2</v>
      </c>
      <c r="E303" s="50">
        <v>447373</v>
      </c>
      <c r="F303" s="51">
        <v>0.13163341207098864</v>
      </c>
      <c r="G303" s="52">
        <v>190.99160252223174</v>
      </c>
      <c r="H303" s="91" t="str">
        <f t="shared" si="2"/>
        <v>TOKYOAB</v>
      </c>
      <c r="R303" s="56" t="s">
        <v>579</v>
      </c>
      <c r="S303" s="57" t="s">
        <v>398</v>
      </c>
      <c r="T303" s="52">
        <v>127884</v>
      </c>
      <c r="U303" s="51">
        <v>0.20369824676534817</v>
      </c>
      <c r="V303" s="52">
        <v>82750</v>
      </c>
      <c r="W303" s="51">
        <v>0.1893636009977345</v>
      </c>
      <c r="X303" s="52">
        <v>64.707078289700036</v>
      </c>
      <c r="Y303" s="91" t="str">
        <f t="shared" si="3"/>
        <v>TOKYOGD</v>
      </c>
    </row>
    <row r="304" spans="1:25" s="15" customFormat="1" x14ac:dyDescent="0.25">
      <c r="A304" s="56" t="s">
        <v>579</v>
      </c>
      <c r="B304" s="57" t="s">
        <v>427</v>
      </c>
      <c r="C304" s="50">
        <v>15114</v>
      </c>
      <c r="D304" s="51">
        <v>4.1903460681334635E-3</v>
      </c>
      <c r="E304" s="50">
        <v>349517</v>
      </c>
      <c r="F304" s="51">
        <v>0.10284061686068613</v>
      </c>
      <c r="G304" s="52">
        <v>2312.538044197433</v>
      </c>
      <c r="H304" s="91" t="str">
        <f t="shared" si="2"/>
        <v>TOKYOJC</v>
      </c>
      <c r="I304" s="48"/>
      <c r="R304" s="56" t="s">
        <v>579</v>
      </c>
      <c r="S304" s="57" t="s">
        <v>431</v>
      </c>
      <c r="T304" s="52">
        <v>54494</v>
      </c>
      <c r="U304" s="51">
        <v>8.6800008282747518E-2</v>
      </c>
      <c r="V304" s="52">
        <v>54778</v>
      </c>
      <c r="W304" s="51">
        <v>0.12535298290578731</v>
      </c>
      <c r="X304" s="52">
        <v>100.52115829265607</v>
      </c>
      <c r="Y304" s="91" t="str">
        <f t="shared" si="3"/>
        <v>TOKYOJG</v>
      </c>
    </row>
    <row r="305" spans="1:25" s="15" customFormat="1" x14ac:dyDescent="0.25">
      <c r="A305" s="56" t="s">
        <v>579</v>
      </c>
      <c r="B305" s="57" t="s">
        <v>398</v>
      </c>
      <c r="C305" s="50">
        <v>471830</v>
      </c>
      <c r="D305" s="51">
        <v>0.1308145418371981</v>
      </c>
      <c r="E305" s="50">
        <v>225487</v>
      </c>
      <c r="F305" s="51">
        <v>6.6346478637850329E-2</v>
      </c>
      <c r="G305" s="52">
        <v>47.789881949007054</v>
      </c>
      <c r="H305" s="91" t="str">
        <f t="shared" si="2"/>
        <v>TOKYOGD</v>
      </c>
      <c r="I305" s="48"/>
      <c r="R305" s="56" t="s">
        <v>579</v>
      </c>
      <c r="S305" s="57" t="s">
        <v>426</v>
      </c>
      <c r="T305" s="52">
        <v>53434</v>
      </c>
      <c r="U305" s="51">
        <v>8.5111602058581329E-2</v>
      </c>
      <c r="V305" s="52">
        <v>33074</v>
      </c>
      <c r="W305" s="51">
        <v>7.5685942470079412E-2</v>
      </c>
      <c r="X305" s="52">
        <v>61.896919564322339</v>
      </c>
      <c r="Y305" s="91" t="str">
        <f t="shared" si="3"/>
        <v>TOKYOJB</v>
      </c>
    </row>
    <row r="306" spans="1:25" x14ac:dyDescent="0.25">
      <c r="A306" s="56" t="s">
        <v>579</v>
      </c>
      <c r="B306" s="57" t="s">
        <v>178</v>
      </c>
      <c r="C306" s="50">
        <v>194162</v>
      </c>
      <c r="D306" s="51">
        <v>5.3831280487027226E-2</v>
      </c>
      <c r="E306" s="50">
        <v>212907</v>
      </c>
      <c r="F306" s="51">
        <v>6.2644984976290438E-2</v>
      </c>
      <c r="G306" s="52">
        <v>109.65430928812023</v>
      </c>
      <c r="H306" s="91" t="str">
        <f t="shared" si="2"/>
        <v>TOKYOGW</v>
      </c>
      <c r="R306" s="56" t="s">
        <v>579</v>
      </c>
      <c r="S306" s="57" t="s">
        <v>427</v>
      </c>
      <c r="T306" s="52">
        <v>841</v>
      </c>
      <c r="U306" s="51">
        <v>1.3395751269092131E-3</v>
      </c>
      <c r="V306" s="52">
        <v>24968</v>
      </c>
      <c r="W306" s="51">
        <v>5.7136318908899517E-2</v>
      </c>
      <c r="X306" s="52">
        <v>2968.84661117717</v>
      </c>
      <c r="Y306" s="91" t="str">
        <f t="shared" si="3"/>
        <v>TOKYOJC</v>
      </c>
    </row>
    <row r="307" spans="1:25" x14ac:dyDescent="0.25">
      <c r="A307" s="56" t="s">
        <v>579</v>
      </c>
      <c r="B307" s="57" t="s">
        <v>429</v>
      </c>
      <c r="C307" s="50">
        <v>201983</v>
      </c>
      <c r="D307" s="51">
        <v>5.5999647338877953E-2</v>
      </c>
      <c r="E307" s="50">
        <v>198907</v>
      </c>
      <c r="F307" s="51">
        <v>5.8525675654999602E-2</v>
      </c>
      <c r="G307" s="52">
        <v>98.477099557883591</v>
      </c>
      <c r="H307" s="91" t="str">
        <f t="shared" si="2"/>
        <v>TOKYOJE</v>
      </c>
      <c r="R307" s="56" t="s">
        <v>579</v>
      </c>
      <c r="S307" s="57" t="s">
        <v>423</v>
      </c>
      <c r="T307" s="52">
        <v>146312</v>
      </c>
      <c r="U307" s="51">
        <v>0.23305102968887134</v>
      </c>
      <c r="V307" s="52">
        <v>24076</v>
      </c>
      <c r="W307" s="51">
        <v>5.5095082267328774E-2</v>
      </c>
      <c r="X307" s="52">
        <v>16.455246322926349</v>
      </c>
      <c r="Y307" s="91" t="str">
        <f t="shared" si="3"/>
        <v>TOKYOIJ</v>
      </c>
    </row>
    <row r="308" spans="1:25" x14ac:dyDescent="0.25">
      <c r="A308" s="56" t="s">
        <v>579</v>
      </c>
      <c r="B308" s="57" t="s">
        <v>431</v>
      </c>
      <c r="C308" s="50"/>
      <c r="D308" s="51">
        <v>0</v>
      </c>
      <c r="E308" s="50">
        <v>177278</v>
      </c>
      <c r="F308" s="51">
        <v>5.2161636989985369E-2</v>
      </c>
      <c r="G308" s="53" t="e">
        <v>#DIV/0!</v>
      </c>
      <c r="H308" s="91" t="str">
        <f t="shared" si="2"/>
        <v>TOKYOJG</v>
      </c>
      <c r="R308" s="56" t="s">
        <v>579</v>
      </c>
      <c r="S308" s="57" t="s">
        <v>2</v>
      </c>
      <c r="T308" s="52">
        <v>18597</v>
      </c>
      <c r="U308" s="51">
        <v>2.9621972217753433E-2</v>
      </c>
      <c r="V308" s="52">
        <v>20201</v>
      </c>
      <c r="W308" s="51">
        <v>4.6227602462298907E-2</v>
      </c>
      <c r="X308" s="52">
        <v>108.62504705059956</v>
      </c>
      <c r="Y308" s="91" t="str">
        <f t="shared" si="3"/>
        <v>TOKYOHG</v>
      </c>
    </row>
    <row r="309" spans="1:25" x14ac:dyDescent="0.25">
      <c r="A309" s="56" t="s">
        <v>579</v>
      </c>
      <c r="B309" s="57" t="s">
        <v>408</v>
      </c>
      <c r="C309" s="50">
        <v>236141</v>
      </c>
      <c r="D309" s="51">
        <v>6.5469929262611096E-2</v>
      </c>
      <c r="E309" s="50">
        <v>175255</v>
      </c>
      <c r="F309" s="51">
        <v>5.1566396793058848E-2</v>
      </c>
      <c r="G309" s="52">
        <v>74.216252154433164</v>
      </c>
      <c r="H309" s="91" t="str">
        <f t="shared" si="2"/>
        <v>TOKYOHD</v>
      </c>
      <c r="R309" s="56" t="s">
        <v>579</v>
      </c>
      <c r="S309" s="57" t="s">
        <v>431</v>
      </c>
      <c r="T309" s="52"/>
      <c r="U309" s="51">
        <v>0</v>
      </c>
      <c r="V309" s="52">
        <v>18382</v>
      </c>
      <c r="W309" s="51">
        <v>4.2065035813176506E-2</v>
      </c>
      <c r="X309" s="53" t="e">
        <v>#DIV/0!</v>
      </c>
      <c r="Y309" s="91" t="str">
        <f t="shared" si="3"/>
        <v>TOKYOJG</v>
      </c>
    </row>
    <row r="310" spans="1:25" x14ac:dyDescent="0.25">
      <c r="A310" s="56" t="s">
        <v>579</v>
      </c>
      <c r="B310" s="57" t="s">
        <v>431</v>
      </c>
      <c r="C310" s="50">
        <v>154755</v>
      </c>
      <c r="D310" s="51">
        <v>4.290571693621769E-2</v>
      </c>
      <c r="E310" s="50">
        <v>150353</v>
      </c>
      <c r="F310" s="51">
        <v>4.4239322456002837E-2</v>
      </c>
      <c r="G310" s="52">
        <v>97.155503860941479</v>
      </c>
      <c r="H310" s="91" t="str">
        <f t="shared" si="2"/>
        <v>TOKYOJG</v>
      </c>
      <c r="R310" s="56" t="s">
        <v>579</v>
      </c>
      <c r="S310" s="57" t="s">
        <v>408</v>
      </c>
      <c r="T310" s="52">
        <v>23684</v>
      </c>
      <c r="U310" s="51">
        <v>3.772472925769061E-2</v>
      </c>
      <c r="V310" s="52">
        <v>17550</v>
      </c>
      <c r="W310" s="51">
        <v>4.0161102084715898E-2</v>
      </c>
      <c r="X310" s="52">
        <v>74.100658672521533</v>
      </c>
      <c r="Y310" s="91" t="str">
        <f t="shared" si="3"/>
        <v>TOKYOHD</v>
      </c>
    </row>
    <row r="311" spans="1:25" x14ac:dyDescent="0.25">
      <c r="A311" s="56" t="s">
        <v>579</v>
      </c>
      <c r="B311" s="57" t="s">
        <v>360</v>
      </c>
      <c r="C311" s="50">
        <v>148060</v>
      </c>
      <c r="D311" s="51">
        <v>4.104953280718808E-2</v>
      </c>
      <c r="E311" s="50">
        <v>146575</v>
      </c>
      <c r="F311" s="51">
        <v>4.3127697412014498E-2</v>
      </c>
      <c r="G311" s="52">
        <v>98.997028231797927</v>
      </c>
      <c r="H311" s="91" t="str">
        <f t="shared" si="2"/>
        <v>TOKYOCD</v>
      </c>
      <c r="R311" s="56" t="s">
        <v>579</v>
      </c>
      <c r="S311" s="57" t="s">
        <v>340</v>
      </c>
      <c r="T311" s="52">
        <v>6077</v>
      </c>
      <c r="U311" s="51">
        <v>9.6796647398659785E-3</v>
      </c>
      <c r="V311" s="52">
        <v>11764</v>
      </c>
      <c r="W311" s="51">
        <v>2.692052449712808E-2</v>
      </c>
      <c r="X311" s="52">
        <v>193.58235971696561</v>
      </c>
      <c r="Y311" s="91" t="str">
        <f t="shared" si="3"/>
        <v>TOKYOAB</v>
      </c>
    </row>
    <row r="312" spans="1:25" x14ac:dyDescent="0.25">
      <c r="A312" s="56" t="s">
        <v>579</v>
      </c>
      <c r="B312" s="57" t="s">
        <v>415</v>
      </c>
      <c r="C312" s="50">
        <v>110806</v>
      </c>
      <c r="D312" s="51">
        <v>3.0720887020351764E-2</v>
      </c>
      <c r="E312" s="50">
        <v>138772</v>
      </c>
      <c r="F312" s="51">
        <v>4.0831770938155043E-2</v>
      </c>
      <c r="G312" s="52">
        <v>125.23870548526253</v>
      </c>
      <c r="H312" s="91" t="str">
        <f t="shared" si="2"/>
        <v>TOKYOIC</v>
      </c>
      <c r="R312" s="56" t="s">
        <v>579</v>
      </c>
      <c r="S312" s="57" t="s">
        <v>342</v>
      </c>
      <c r="T312" s="52">
        <v>78108</v>
      </c>
      <c r="U312" s="51">
        <v>0.12441323901620073</v>
      </c>
      <c r="V312" s="52">
        <v>9801</v>
      </c>
      <c r="W312" s="51">
        <v>2.2428430856541341E-2</v>
      </c>
      <c r="X312" s="52">
        <v>12.548010447073283</v>
      </c>
      <c r="Y312" s="91" t="str">
        <f t="shared" si="3"/>
        <v>TOKYOAE</v>
      </c>
    </row>
    <row r="313" spans="1:25" x14ac:dyDescent="0.25">
      <c r="A313" s="56" t="s">
        <v>579</v>
      </c>
      <c r="B313" s="57" t="s">
        <v>2</v>
      </c>
      <c r="C313" s="50">
        <v>109877</v>
      </c>
      <c r="D313" s="51">
        <v>3.0463322411558857E-2</v>
      </c>
      <c r="E313" s="50">
        <v>121145</v>
      </c>
      <c r="F313" s="51">
        <v>3.56452662662698E-2</v>
      </c>
      <c r="G313" s="52">
        <v>110.25510343383966</v>
      </c>
      <c r="H313" s="91" t="str">
        <f t="shared" si="2"/>
        <v>TOKYOHG</v>
      </c>
      <c r="R313" s="56" t="s">
        <v>579</v>
      </c>
      <c r="S313" s="57" t="s">
        <v>415</v>
      </c>
      <c r="T313" s="52">
        <v>6727</v>
      </c>
      <c r="U313" s="51">
        <v>1.071500817921317E-2</v>
      </c>
      <c r="V313" s="52">
        <v>8207</v>
      </c>
      <c r="W313" s="51">
        <v>1.8780750131581959E-2</v>
      </c>
      <c r="X313" s="52">
        <v>122.00089192805115</v>
      </c>
      <c r="Y313" s="91" t="str">
        <f t="shared" si="3"/>
        <v>TOKYOIC</v>
      </c>
    </row>
    <row r="314" spans="1:25" x14ac:dyDescent="0.25">
      <c r="A314" s="56" t="s">
        <v>579</v>
      </c>
      <c r="B314" s="57" t="s">
        <v>433</v>
      </c>
      <c r="C314" s="50">
        <v>47804</v>
      </c>
      <c r="D314" s="51">
        <v>1.325362600509806E-2</v>
      </c>
      <c r="E314" s="50">
        <v>85201</v>
      </c>
      <c r="F314" s="51">
        <v>2.5069233820235695E-2</v>
      </c>
      <c r="G314" s="52">
        <v>178.22985524223913</v>
      </c>
      <c r="H314" s="91" t="str">
        <f t="shared" si="2"/>
        <v>TOKYOJJ</v>
      </c>
      <c r="R314" s="56" t="s">
        <v>579</v>
      </c>
      <c r="S314" s="57" t="s">
        <v>420</v>
      </c>
      <c r="T314" s="52">
        <v>1591</v>
      </c>
      <c r="U314" s="51">
        <v>2.5342021723098193E-3</v>
      </c>
      <c r="V314" s="52">
        <v>6319</v>
      </c>
      <c r="W314" s="51">
        <v>1.4460285132382893E-2</v>
      </c>
      <c r="X314" s="52">
        <v>397.17159019484598</v>
      </c>
      <c r="Y314" s="91" t="str">
        <f t="shared" si="3"/>
        <v>TOKYOIG</v>
      </c>
    </row>
    <row r="315" spans="1:25" x14ac:dyDescent="0.25">
      <c r="A315" s="56" t="s">
        <v>579</v>
      </c>
      <c r="B315" s="57" t="s">
        <v>420</v>
      </c>
      <c r="C315" s="50">
        <v>34475</v>
      </c>
      <c r="D315" s="51">
        <v>9.5581699549358978E-3</v>
      </c>
      <c r="E315" s="50">
        <v>72946</v>
      </c>
      <c r="F315" s="51">
        <v>2.1463366982205762E-2</v>
      </c>
      <c r="G315" s="52">
        <v>211.59100797679477</v>
      </c>
      <c r="H315" s="91" t="str">
        <f t="shared" si="2"/>
        <v>TOKYOIG</v>
      </c>
      <c r="R315" s="56" t="s">
        <v>579</v>
      </c>
      <c r="S315" s="57" t="s">
        <v>433</v>
      </c>
      <c r="T315" s="52">
        <v>3623</v>
      </c>
      <c r="U315" s="51">
        <v>5.7708450473151953E-3</v>
      </c>
      <c r="V315" s="52">
        <v>5692</v>
      </c>
      <c r="W315" s="51">
        <v>1.3025469690381932E-2</v>
      </c>
      <c r="X315" s="52">
        <v>157.10736958321834</v>
      </c>
      <c r="Y315" s="91" t="str">
        <f t="shared" si="3"/>
        <v>TOKYOJJ</v>
      </c>
    </row>
    <row r="316" spans="1:25" x14ac:dyDescent="0.25">
      <c r="A316" s="56" t="s">
        <v>579</v>
      </c>
      <c r="B316" s="57" t="s">
        <v>12</v>
      </c>
      <c r="C316" s="50">
        <v>74564</v>
      </c>
      <c r="D316" s="51">
        <v>2.0672817535020746E-2</v>
      </c>
      <c r="E316" s="50">
        <v>64927</v>
      </c>
      <c r="F316" s="51">
        <v>1.9103885450246393E-2</v>
      </c>
      <c r="G316" s="52">
        <v>87.075532428517789</v>
      </c>
      <c r="H316" s="91" t="str">
        <f t="shared" si="2"/>
        <v>TOKYOKB</v>
      </c>
      <c r="R316" s="56" t="s">
        <v>579</v>
      </c>
      <c r="S316" s="57" t="s">
        <v>360</v>
      </c>
      <c r="T316" s="52">
        <v>5140</v>
      </c>
      <c r="U316" s="51">
        <v>8.187177351145488E-3</v>
      </c>
      <c r="V316" s="52">
        <v>4978</v>
      </c>
      <c r="W316" s="51">
        <v>1.1391565024371266E-2</v>
      </c>
      <c r="X316" s="52">
        <v>96.848249027237358</v>
      </c>
      <c r="Y316" s="91" t="str">
        <f t="shared" si="3"/>
        <v>TOKYOCD</v>
      </c>
    </row>
    <row r="317" spans="1:25" x14ac:dyDescent="0.25">
      <c r="A317" s="56" t="s">
        <v>579</v>
      </c>
      <c r="B317" s="57" t="s">
        <v>342</v>
      </c>
      <c r="C317" s="50">
        <v>524982</v>
      </c>
      <c r="D317" s="51">
        <v>0.14555089715104155</v>
      </c>
      <c r="E317" s="50">
        <v>53569</v>
      </c>
      <c r="F317" s="51">
        <v>1.5761948645159164E-2</v>
      </c>
      <c r="G317" s="52">
        <v>10.203968897981264</v>
      </c>
      <c r="H317" s="91" t="str">
        <f t="shared" si="2"/>
        <v>TOKYOAE</v>
      </c>
      <c r="R317" s="56" t="s">
        <v>579</v>
      </c>
      <c r="S317" s="57" t="s">
        <v>12</v>
      </c>
      <c r="T317" s="52">
        <v>5717</v>
      </c>
      <c r="U317" s="51">
        <v>9.1062437580736871E-3</v>
      </c>
      <c r="V317" s="52">
        <v>4807</v>
      </c>
      <c r="W317" s="51">
        <v>1.1000251722007368E-2</v>
      </c>
      <c r="X317" s="52">
        <v>84.082560783627784</v>
      </c>
      <c r="Y317" s="91" t="str">
        <f t="shared" si="3"/>
        <v>TOKYOKB</v>
      </c>
    </row>
    <row r="318" spans="1:25" x14ac:dyDescent="0.25">
      <c r="A318" s="56" t="s">
        <v>579</v>
      </c>
      <c r="B318" s="57" t="s">
        <v>438</v>
      </c>
      <c r="C318" s="50">
        <v>30643</v>
      </c>
      <c r="D318" s="51">
        <v>8.4957505998288826E-3</v>
      </c>
      <c r="E318" s="50">
        <v>48238</v>
      </c>
      <c r="F318" s="51">
        <v>1.4193374502887636E-2</v>
      </c>
      <c r="G318" s="52">
        <v>157.41931273047678</v>
      </c>
      <c r="H318" s="91" t="str">
        <f t="shared" si="2"/>
        <v>TOKYOKF</v>
      </c>
      <c r="R318" s="56" t="s">
        <v>579</v>
      </c>
      <c r="S318" s="57" t="s">
        <v>429</v>
      </c>
      <c r="T318" s="52">
        <v>4010</v>
      </c>
      <c r="U318" s="51">
        <v>6.3872726027419079E-3</v>
      </c>
      <c r="V318" s="52">
        <v>3848</v>
      </c>
      <c r="W318" s="51">
        <v>8.8056934941303008E-3</v>
      </c>
      <c r="X318" s="52">
        <v>95.960099750623442</v>
      </c>
      <c r="Y318" s="91" t="str">
        <f t="shared" si="3"/>
        <v>TOKYOJE</v>
      </c>
    </row>
    <row r="319" spans="1:25" x14ac:dyDescent="0.25">
      <c r="A319" s="56" t="s">
        <v>579</v>
      </c>
      <c r="B319" s="57" t="s">
        <v>345</v>
      </c>
      <c r="C319" s="50">
        <v>3080</v>
      </c>
      <c r="D319" s="51">
        <v>8.5392787414655732E-4</v>
      </c>
      <c r="E319" s="50">
        <v>34399</v>
      </c>
      <c r="F319" s="51">
        <v>1.0121437238791654E-2</v>
      </c>
      <c r="G319" s="52">
        <v>1116.8506493506493</v>
      </c>
      <c r="H319" s="91" t="str">
        <f t="shared" si="2"/>
        <v>TOKYOAH</v>
      </c>
      <c r="R319" s="56" t="s">
        <v>579</v>
      </c>
      <c r="S319" s="57" t="s">
        <v>438</v>
      </c>
      <c r="T319" s="52">
        <v>1109</v>
      </c>
      <c r="U319" s="51">
        <v>1.7664551911323631E-3</v>
      </c>
      <c r="V319" s="52">
        <v>2604</v>
      </c>
      <c r="W319" s="51">
        <v>5.9589464289800682E-3</v>
      </c>
      <c r="X319" s="52">
        <v>234.80613165013526</v>
      </c>
      <c r="Y319" s="91" t="str">
        <f t="shared" si="3"/>
        <v>TOKYOKF</v>
      </c>
    </row>
    <row r="320" spans="1:25" x14ac:dyDescent="0.25">
      <c r="A320" s="56" t="s">
        <v>579</v>
      </c>
      <c r="B320" s="57" t="s">
        <v>434</v>
      </c>
      <c r="C320" s="50">
        <v>7459</v>
      </c>
      <c r="D320" s="51">
        <v>2.068002601707523E-3</v>
      </c>
      <c r="E320" s="50">
        <v>32730</v>
      </c>
      <c r="F320" s="51">
        <v>9.6303567204177685E-3</v>
      </c>
      <c r="G320" s="52">
        <v>438.79876659069578</v>
      </c>
      <c r="H320" s="91" t="str">
        <f t="shared" si="2"/>
        <v>TOKYOKA</v>
      </c>
      <c r="R320" s="56" t="s">
        <v>579</v>
      </c>
      <c r="S320" s="57" t="s">
        <v>432</v>
      </c>
      <c r="T320" s="52">
        <v>1831</v>
      </c>
      <c r="U320" s="51">
        <v>2.9164828268380132E-3</v>
      </c>
      <c r="V320" s="52">
        <v>1943</v>
      </c>
      <c r="W320" s="51">
        <v>4.4463260028833615E-3</v>
      </c>
      <c r="X320" s="52">
        <v>106.11687602403059</v>
      </c>
      <c r="Y320" s="91" t="str">
        <f t="shared" si="3"/>
        <v>TOKYOJI</v>
      </c>
    </row>
    <row r="321" spans="1:25" x14ac:dyDescent="0.25">
      <c r="A321" s="56" t="s">
        <v>579</v>
      </c>
      <c r="B321" s="57" t="s">
        <v>423</v>
      </c>
      <c r="C321" s="50">
        <v>146594</v>
      </c>
      <c r="D321" s="51">
        <v>4.0643085319039096E-2</v>
      </c>
      <c r="E321" s="50">
        <v>28838</v>
      </c>
      <c r="F321" s="51">
        <v>8.4851887290989195E-3</v>
      </c>
      <c r="G321" s="52">
        <v>19.672019318662429</v>
      </c>
      <c r="H321" s="91" t="str">
        <f t="shared" si="2"/>
        <v>TOKYOIJ</v>
      </c>
      <c r="R321" s="56" t="s">
        <v>579</v>
      </c>
      <c r="S321" s="57" t="s">
        <v>345</v>
      </c>
      <c r="T321" s="52">
        <v>144</v>
      </c>
      <c r="U321" s="51">
        <v>2.2936839271691639E-4</v>
      </c>
      <c r="V321" s="52">
        <v>1369</v>
      </c>
      <c r="W321" s="51">
        <v>3.1327948007963567E-3</v>
      </c>
      <c r="X321" s="52">
        <v>950.69444444444446</v>
      </c>
      <c r="Y321" s="91" t="str">
        <f t="shared" si="3"/>
        <v>TOKYOAH</v>
      </c>
    </row>
    <row r="322" spans="1:25" x14ac:dyDescent="0.25">
      <c r="A322" s="56" t="s">
        <v>579</v>
      </c>
      <c r="B322" s="57" t="s">
        <v>432</v>
      </c>
      <c r="C322" s="50">
        <v>15277</v>
      </c>
      <c r="D322" s="51">
        <v>4.2355377056288819E-3</v>
      </c>
      <c r="E322" s="50">
        <v>22252</v>
      </c>
      <c r="F322" s="51">
        <v>6.5473479298116767E-3</v>
      </c>
      <c r="G322" s="52">
        <v>145.65686980428094</v>
      </c>
      <c r="H322" s="91" t="str">
        <f t="shared" si="2"/>
        <v>TOKYOJI</v>
      </c>
      <c r="R322" s="56" t="s">
        <v>579</v>
      </c>
      <c r="S322" s="57" t="s">
        <v>434</v>
      </c>
      <c r="T322" s="52">
        <v>182</v>
      </c>
      <c r="U322" s="51">
        <v>2.8989616301721376E-4</v>
      </c>
      <c r="V322" s="52">
        <v>1067</v>
      </c>
      <c r="W322" s="51">
        <v>2.4417034714753197E-3</v>
      </c>
      <c r="X322" s="52">
        <v>586.26373626373618</v>
      </c>
      <c r="Y322" s="91" t="str">
        <f t="shared" si="3"/>
        <v>TOKYOKA</v>
      </c>
    </row>
    <row r="323" spans="1:25" x14ac:dyDescent="0.25">
      <c r="A323" s="56" t="s">
        <v>579</v>
      </c>
      <c r="B323" s="57" t="s">
        <v>2</v>
      </c>
      <c r="C323" s="50">
        <v>42540</v>
      </c>
      <c r="D323" s="51">
        <v>1.1794185638374853E-2</v>
      </c>
      <c r="E323" s="50">
        <v>21013</v>
      </c>
      <c r="F323" s="51">
        <v>6.1827890548774387E-3</v>
      </c>
      <c r="G323" s="52">
        <v>49.395862717442405</v>
      </c>
      <c r="H323" s="91" t="str">
        <f t="shared" ref="H323:H386" si="4">A323&amp;B323</f>
        <v>TOKYOHG</v>
      </c>
      <c r="R323" s="56" t="s">
        <v>579</v>
      </c>
      <c r="S323" s="57" t="s">
        <v>2</v>
      </c>
      <c r="T323" s="52">
        <v>1691</v>
      </c>
      <c r="U323" s="51">
        <v>2.6934857783632335E-3</v>
      </c>
      <c r="V323" s="52">
        <v>815</v>
      </c>
      <c r="W323" s="51">
        <v>1.8650312364127326E-3</v>
      </c>
      <c r="X323" s="52">
        <v>48.196333530455355</v>
      </c>
      <c r="Y323" s="91" t="str">
        <f t="shared" ref="Y323:Y386" si="5">R323&amp;S323</f>
        <v>TOKYOHG</v>
      </c>
    </row>
    <row r="324" spans="1:25" x14ac:dyDescent="0.25">
      <c r="A324" s="56" t="s">
        <v>579</v>
      </c>
      <c r="B324" s="57" t="s">
        <v>341</v>
      </c>
      <c r="C324" s="50">
        <v>26181</v>
      </c>
      <c r="D324" s="51">
        <v>7.2586641795555247E-3</v>
      </c>
      <c r="E324" s="50">
        <v>16354</v>
      </c>
      <c r="F324" s="51">
        <v>4.8119417600278698E-3</v>
      </c>
      <c r="G324" s="52">
        <v>62.465146480271947</v>
      </c>
      <c r="H324" s="91" t="str">
        <f t="shared" si="4"/>
        <v>TOKYOAC</v>
      </c>
      <c r="R324" s="56" t="s">
        <v>579</v>
      </c>
      <c r="S324" s="57" t="s">
        <v>441</v>
      </c>
      <c r="T324" s="52">
        <v>1424</v>
      </c>
      <c r="U324" s="51">
        <v>2.2681985502006176E-3</v>
      </c>
      <c r="V324" s="52">
        <v>760</v>
      </c>
      <c r="W324" s="51">
        <v>1.7391702327284378E-3</v>
      </c>
      <c r="X324" s="52">
        <v>53.370786516853933</v>
      </c>
      <c r="Y324" s="91" t="str">
        <f t="shared" si="5"/>
        <v>TOKYOKI</v>
      </c>
    </row>
    <row r="325" spans="1:25" x14ac:dyDescent="0.25">
      <c r="A325" s="56" t="s">
        <v>579</v>
      </c>
      <c r="B325" s="57" t="s">
        <v>441</v>
      </c>
      <c r="C325" s="50">
        <v>28216</v>
      </c>
      <c r="D325" s="51">
        <v>7.8228665249737862E-3</v>
      </c>
      <c r="E325" s="50">
        <v>13849</v>
      </c>
      <c r="F325" s="51">
        <v>4.0748796278969046E-3</v>
      </c>
      <c r="G325" s="52">
        <v>49.082081088743976</v>
      </c>
      <c r="H325" s="91" t="str">
        <f t="shared" si="4"/>
        <v>TOKYOKI</v>
      </c>
      <c r="R325" s="56" t="s">
        <v>579</v>
      </c>
      <c r="S325" s="57" t="s">
        <v>341</v>
      </c>
      <c r="T325" s="52">
        <v>1609</v>
      </c>
      <c r="U325" s="51">
        <v>2.5628732213994337E-3</v>
      </c>
      <c r="V325" s="52">
        <v>613</v>
      </c>
      <c r="W325" s="51">
        <v>1.4027780956085952E-3</v>
      </c>
      <c r="X325" s="52">
        <v>38.098197638284645</v>
      </c>
      <c r="Y325" s="91" t="str">
        <f t="shared" si="5"/>
        <v>TOKYOAC</v>
      </c>
    </row>
    <row r="326" spans="1:25" x14ac:dyDescent="0.25">
      <c r="A326" s="56" t="s">
        <v>579</v>
      </c>
      <c r="B326" s="57" t="s">
        <v>444</v>
      </c>
      <c r="C326" s="50">
        <v>8554</v>
      </c>
      <c r="D326" s="51">
        <v>2.3715905959252113E-3</v>
      </c>
      <c r="E326" s="50">
        <v>10325</v>
      </c>
      <c r="F326" s="51">
        <v>3.0379906244519849E-3</v>
      </c>
      <c r="G326" s="52">
        <v>120.7037643207856</v>
      </c>
      <c r="H326" s="91" t="str">
        <f t="shared" si="4"/>
        <v>TOKYOLB</v>
      </c>
      <c r="R326" s="56" t="s">
        <v>579</v>
      </c>
      <c r="S326" s="57" t="s">
        <v>409</v>
      </c>
      <c r="T326" s="52">
        <v>1049</v>
      </c>
      <c r="U326" s="51">
        <v>1.6708850275003145E-3</v>
      </c>
      <c r="V326" s="52">
        <v>498</v>
      </c>
      <c r="W326" s="51">
        <v>1.1396141788141605E-3</v>
      </c>
      <c r="X326" s="52">
        <v>47.473784556720688</v>
      </c>
      <c r="Y326" s="91" t="str">
        <f t="shared" si="5"/>
        <v>TOKYOHE</v>
      </c>
    </row>
    <row r="327" spans="1:25" x14ac:dyDescent="0.25">
      <c r="A327" s="56" t="s">
        <v>579</v>
      </c>
      <c r="B327" s="57" t="s">
        <v>409</v>
      </c>
      <c r="C327" s="50">
        <v>17373</v>
      </c>
      <c r="D327" s="51">
        <v>4.8166522589442014E-3</v>
      </c>
      <c r="E327" s="50">
        <v>10188</v>
      </c>
      <c r="F327" s="51">
        <v>2.9976802403793531E-3</v>
      </c>
      <c r="G327" s="52">
        <v>58.642721464341221</v>
      </c>
      <c r="H327" s="91" t="str">
        <f t="shared" si="4"/>
        <v>TOKYOHE</v>
      </c>
      <c r="R327" s="56" t="s">
        <v>579</v>
      </c>
      <c r="S327" s="57" t="s">
        <v>479</v>
      </c>
      <c r="T327" s="52">
        <v>46</v>
      </c>
      <c r="U327" s="51">
        <v>7.3270458784570509E-5</v>
      </c>
      <c r="V327" s="52">
        <v>275</v>
      </c>
      <c r="W327" s="51">
        <v>6.2930501842147412E-4</v>
      </c>
      <c r="X327" s="52">
        <v>597.82608695652175</v>
      </c>
      <c r="Y327" s="91" t="str">
        <f t="shared" si="5"/>
        <v>TOKYOOG</v>
      </c>
    </row>
    <row r="328" spans="1:25" x14ac:dyDescent="0.25">
      <c r="A328" s="56" t="s">
        <v>579</v>
      </c>
      <c r="B328" s="57" t="s">
        <v>445</v>
      </c>
      <c r="C328" s="50">
        <v>5326</v>
      </c>
      <c r="D328" s="51">
        <v>1.4766298239300532E-3</v>
      </c>
      <c r="E328" s="50">
        <v>9564</v>
      </c>
      <c r="F328" s="51">
        <v>2.8140767392018191E-3</v>
      </c>
      <c r="G328" s="52">
        <v>179.57191137814493</v>
      </c>
      <c r="H328" s="91" t="str">
        <f t="shared" si="4"/>
        <v>TOKYOLC</v>
      </c>
      <c r="R328" s="56" t="s">
        <v>579</v>
      </c>
      <c r="S328" s="57" t="s">
        <v>462</v>
      </c>
      <c r="T328" s="52">
        <v>169</v>
      </c>
      <c r="U328" s="51">
        <v>2.6918929423026995E-4</v>
      </c>
      <c r="V328" s="52">
        <v>269</v>
      </c>
      <c r="W328" s="51">
        <v>6.1557472711046019E-4</v>
      </c>
      <c r="X328" s="52">
        <v>159.17159763313609</v>
      </c>
      <c r="Y328" s="91" t="str">
        <f t="shared" si="5"/>
        <v>TOKYOMJ</v>
      </c>
    </row>
    <row r="329" spans="1:25" x14ac:dyDescent="0.25">
      <c r="A329" s="56" t="s">
        <v>579</v>
      </c>
      <c r="B329" s="57" t="s">
        <v>447</v>
      </c>
      <c r="C329" s="50"/>
      <c r="D329" s="51">
        <v>0</v>
      </c>
      <c r="E329" s="50">
        <v>9150</v>
      </c>
      <c r="F329" s="51">
        <v>2.6922628778436476E-3</v>
      </c>
      <c r="G329" s="53" t="e">
        <v>#DIV/0!</v>
      </c>
      <c r="H329" s="91" t="str">
        <f t="shared" si="4"/>
        <v>TOKYOLE</v>
      </c>
      <c r="R329" s="56" t="s">
        <v>579</v>
      </c>
      <c r="S329" s="57" t="s">
        <v>445</v>
      </c>
      <c r="T329" s="52">
        <v>126</v>
      </c>
      <c r="U329" s="51">
        <v>2.0069734362730186E-4</v>
      </c>
      <c r="V329" s="52">
        <v>223</v>
      </c>
      <c r="W329" s="51">
        <v>5.1030916039268635E-4</v>
      </c>
      <c r="X329" s="52">
        <v>176.98412698412699</v>
      </c>
      <c r="Y329" s="91" t="str">
        <f t="shared" si="5"/>
        <v>TOKYOLC</v>
      </c>
    </row>
    <row r="330" spans="1:25" x14ac:dyDescent="0.25">
      <c r="A330" s="56" t="s">
        <v>579</v>
      </c>
      <c r="B330" s="57" t="s">
        <v>453</v>
      </c>
      <c r="C330" s="50">
        <v>120</v>
      </c>
      <c r="D330" s="51">
        <v>3.3269917174541193E-5</v>
      </c>
      <c r="E330" s="50">
        <v>5060</v>
      </c>
      <c r="F330" s="51">
        <v>1.4888360832665418E-3</v>
      </c>
      <c r="G330" s="52">
        <v>4216.6666666666661</v>
      </c>
      <c r="H330" s="91" t="str">
        <f t="shared" si="4"/>
        <v>TOKYOMA</v>
      </c>
      <c r="R330" s="56" t="s">
        <v>579</v>
      </c>
      <c r="S330" s="57" t="s">
        <v>404</v>
      </c>
      <c r="T330" s="52">
        <v>168</v>
      </c>
      <c r="U330" s="51">
        <v>2.6759645816973581E-4</v>
      </c>
      <c r="V330" s="52">
        <v>205</v>
      </c>
      <c r="W330" s="51">
        <v>4.6911828645964439E-4</v>
      </c>
      <c r="X330" s="52">
        <v>122.02380952380953</v>
      </c>
      <c r="Y330" s="91" t="str">
        <f t="shared" si="5"/>
        <v>TOKYOGJ</v>
      </c>
    </row>
    <row r="331" spans="1:25" x14ac:dyDescent="0.25">
      <c r="A331" s="56" t="s">
        <v>579</v>
      </c>
      <c r="B331" s="57" t="s">
        <v>454</v>
      </c>
      <c r="C331" s="50">
        <v>5014</v>
      </c>
      <c r="D331" s="51">
        <v>1.3901280392762461E-3</v>
      </c>
      <c r="E331" s="50">
        <v>4170</v>
      </c>
      <c r="F331" s="51">
        <v>1.226965704984482E-3</v>
      </c>
      <c r="G331" s="52">
        <v>83.167132030315116</v>
      </c>
      <c r="H331" s="91" t="str">
        <f t="shared" si="4"/>
        <v>TOKYOMB</v>
      </c>
      <c r="R331" s="56" t="s">
        <v>579</v>
      </c>
      <c r="S331" s="57" t="s">
        <v>459</v>
      </c>
      <c r="T331" s="52">
        <v>184</v>
      </c>
      <c r="U331" s="51">
        <v>2.9308183513828204E-4</v>
      </c>
      <c r="V331" s="52">
        <v>194</v>
      </c>
      <c r="W331" s="51">
        <v>4.4394608572278545E-4</v>
      </c>
      <c r="X331" s="52">
        <v>105.43478260869566</v>
      </c>
      <c r="Y331" s="91" t="str">
        <f t="shared" si="5"/>
        <v>TOKYOMG</v>
      </c>
    </row>
    <row r="332" spans="1:25" x14ac:dyDescent="0.25">
      <c r="A332" s="56" t="s">
        <v>579</v>
      </c>
      <c r="B332" s="57" t="s">
        <v>455</v>
      </c>
      <c r="C332" s="50">
        <v>2986</v>
      </c>
      <c r="D332" s="51">
        <v>8.2786643902650007E-4</v>
      </c>
      <c r="E332" s="50">
        <v>3246</v>
      </c>
      <c r="F332" s="51">
        <v>9.5509128977928741E-4</v>
      </c>
      <c r="G332" s="52">
        <v>108.7073007367716</v>
      </c>
      <c r="H332" s="91" t="str">
        <f t="shared" si="4"/>
        <v>TOKYOMC</v>
      </c>
      <c r="R332" s="56" t="s">
        <v>579</v>
      </c>
      <c r="S332" s="57" t="s">
        <v>447</v>
      </c>
      <c r="T332" s="52"/>
      <c r="U332" s="51">
        <v>0</v>
      </c>
      <c r="V332" s="52">
        <v>191</v>
      </c>
      <c r="W332" s="51">
        <v>4.3708094006727843E-4</v>
      </c>
      <c r="X332" s="53" t="e">
        <v>#DIV/0!</v>
      </c>
      <c r="Y332" s="91" t="str">
        <f t="shared" si="5"/>
        <v>TOKYOLE</v>
      </c>
    </row>
    <row r="333" spans="1:25" x14ac:dyDescent="0.25">
      <c r="A333" s="56" t="s">
        <v>579</v>
      </c>
      <c r="B333" s="57" t="s">
        <v>404</v>
      </c>
      <c r="C333" s="50">
        <v>1721</v>
      </c>
      <c r="D333" s="51">
        <v>4.7714606214487829E-4</v>
      </c>
      <c r="E333" s="50">
        <v>3220</v>
      </c>
      <c r="F333" s="51">
        <v>9.4744114389689021E-4</v>
      </c>
      <c r="G333" s="52">
        <v>187.10052295177221</v>
      </c>
      <c r="H333" s="91" t="str">
        <f t="shared" si="4"/>
        <v>TOKYOGJ</v>
      </c>
      <c r="R333" s="56" t="s">
        <v>579</v>
      </c>
      <c r="S333" s="57" t="s">
        <v>448</v>
      </c>
      <c r="T333" s="52">
        <v>166</v>
      </c>
      <c r="U333" s="51">
        <v>2.6441078604866753E-4</v>
      </c>
      <c r="V333" s="52">
        <v>182</v>
      </c>
      <c r="W333" s="51">
        <v>4.1648550310075747E-4</v>
      </c>
      <c r="X333" s="52">
        <v>109.63855421686748</v>
      </c>
      <c r="Y333" s="91" t="str">
        <f t="shared" si="5"/>
        <v>TOKYOLF</v>
      </c>
    </row>
    <row r="334" spans="1:25" x14ac:dyDescent="0.25">
      <c r="A334" s="56" t="s">
        <v>579</v>
      </c>
      <c r="B334" s="57" t="s">
        <v>456</v>
      </c>
      <c r="C334" s="50">
        <v>11475</v>
      </c>
      <c r="D334" s="51">
        <v>3.1814358298155017E-3</v>
      </c>
      <c r="E334" s="50">
        <v>2375</v>
      </c>
      <c r="F334" s="51">
        <v>6.988114027189795E-4</v>
      </c>
      <c r="G334" s="52">
        <v>20.697167755991288</v>
      </c>
      <c r="H334" s="91" t="str">
        <f t="shared" si="4"/>
        <v>TOKYOMD</v>
      </c>
      <c r="R334" s="56" t="s">
        <v>579</v>
      </c>
      <c r="S334" s="57" t="s">
        <v>454</v>
      </c>
      <c r="T334" s="52">
        <v>205</v>
      </c>
      <c r="U334" s="51">
        <v>3.2653139240949901E-4</v>
      </c>
      <c r="V334" s="52">
        <v>176</v>
      </c>
      <c r="W334" s="51">
        <v>4.0275521178974349E-4</v>
      </c>
      <c r="X334" s="52">
        <v>85.853658536585371</v>
      </c>
      <c r="Y334" s="91" t="str">
        <f t="shared" si="5"/>
        <v>TOKYOMB</v>
      </c>
    </row>
    <row r="335" spans="1:25" x14ac:dyDescent="0.25">
      <c r="A335" s="56" t="s">
        <v>579</v>
      </c>
      <c r="B335" s="57" t="s">
        <v>459</v>
      </c>
      <c r="C335" s="50">
        <v>2160</v>
      </c>
      <c r="D335" s="51">
        <v>5.9885850914174153E-4</v>
      </c>
      <c r="E335" s="50">
        <v>2160</v>
      </c>
      <c r="F335" s="51">
        <v>6.3555058099915615E-4</v>
      </c>
      <c r="G335" s="52">
        <v>100</v>
      </c>
      <c r="H335" s="91" t="str">
        <f t="shared" si="4"/>
        <v>TOKYOMG</v>
      </c>
      <c r="R335" s="56" t="s">
        <v>579</v>
      </c>
      <c r="S335" s="57" t="s">
        <v>475</v>
      </c>
      <c r="T335" s="52">
        <v>475</v>
      </c>
      <c r="U335" s="51">
        <v>7.5659712875371724E-4</v>
      </c>
      <c r="V335" s="52">
        <v>169</v>
      </c>
      <c r="W335" s="51">
        <v>3.8673653859356048E-4</v>
      </c>
      <c r="X335" s="52">
        <v>35.578947368421055</v>
      </c>
      <c r="Y335" s="91" t="str">
        <f t="shared" si="5"/>
        <v>TOKYOOC</v>
      </c>
    </row>
    <row r="336" spans="1:25" x14ac:dyDescent="0.25">
      <c r="A336" s="56" t="s">
        <v>579</v>
      </c>
      <c r="B336" s="57" t="s">
        <v>460</v>
      </c>
      <c r="C336" s="50">
        <v>1500</v>
      </c>
      <c r="D336" s="51">
        <v>4.1587396468176495E-4</v>
      </c>
      <c r="E336" s="50">
        <v>1997</v>
      </c>
      <c r="F336" s="51">
        <v>5.8759005104412718E-4</v>
      </c>
      <c r="G336" s="52">
        <v>133.13333333333333</v>
      </c>
      <c r="H336" s="91" t="str">
        <f t="shared" si="4"/>
        <v>TOKYOMH</v>
      </c>
      <c r="R336" s="56" t="s">
        <v>579</v>
      </c>
      <c r="S336" s="57" t="s">
        <v>436</v>
      </c>
      <c r="T336" s="52">
        <v>173</v>
      </c>
      <c r="U336" s="51">
        <v>2.7556063847240651E-4</v>
      </c>
      <c r="V336" s="52">
        <v>129</v>
      </c>
      <c r="W336" s="51">
        <v>2.9520126318680062E-4</v>
      </c>
      <c r="X336" s="52">
        <v>74.566473988439313</v>
      </c>
      <c r="Y336" s="91" t="str">
        <f t="shared" si="5"/>
        <v>TOKYOKD</v>
      </c>
    </row>
    <row r="337" spans="1:25" x14ac:dyDescent="0.25">
      <c r="A337" s="56" t="s">
        <v>579</v>
      </c>
      <c r="B337" s="57" t="s">
        <v>462</v>
      </c>
      <c r="C337" s="50">
        <v>1741</v>
      </c>
      <c r="D337" s="51">
        <v>4.8269104834063514E-4</v>
      </c>
      <c r="E337" s="50">
        <v>1828</v>
      </c>
      <c r="F337" s="51">
        <v>5.3786410280854508E-4</v>
      </c>
      <c r="G337" s="52">
        <v>104.99712808730615</v>
      </c>
      <c r="H337" s="91" t="str">
        <f t="shared" si="4"/>
        <v>TOKYOMJ</v>
      </c>
      <c r="R337" s="56" t="s">
        <v>579</v>
      </c>
      <c r="S337" s="57" t="s">
        <v>460</v>
      </c>
      <c r="T337" s="52">
        <v>101</v>
      </c>
      <c r="U337" s="51">
        <v>1.608764421139483E-4</v>
      </c>
      <c r="V337" s="52">
        <v>122</v>
      </c>
      <c r="W337" s="51">
        <v>2.7918258999061761E-4</v>
      </c>
      <c r="X337" s="52">
        <v>120.79207920792079</v>
      </c>
      <c r="Y337" s="91" t="str">
        <f t="shared" si="5"/>
        <v>TOKYOMH</v>
      </c>
    </row>
    <row r="338" spans="1:25" x14ac:dyDescent="0.25">
      <c r="A338" s="56" t="s">
        <v>579</v>
      </c>
      <c r="B338" s="57" t="s">
        <v>463</v>
      </c>
      <c r="C338" s="50">
        <v>175</v>
      </c>
      <c r="D338" s="51">
        <v>4.8518629212872572E-5</v>
      </c>
      <c r="E338" s="50">
        <v>1784</v>
      </c>
      <c r="F338" s="51">
        <v>5.2491770208448816E-4</v>
      </c>
      <c r="G338" s="52">
        <v>1019.4285714285714</v>
      </c>
      <c r="H338" s="91" t="str">
        <f t="shared" si="4"/>
        <v>TOKYONA</v>
      </c>
      <c r="R338" s="56" t="s">
        <v>579</v>
      </c>
      <c r="S338" s="57" t="s">
        <v>456</v>
      </c>
      <c r="T338" s="52">
        <v>490</v>
      </c>
      <c r="U338" s="51">
        <v>7.8048966966172938E-4</v>
      </c>
      <c r="V338" s="52">
        <v>111</v>
      </c>
      <c r="W338" s="51">
        <v>2.5401038925375866E-4</v>
      </c>
      <c r="X338" s="52">
        <v>22.653061224489797</v>
      </c>
      <c r="Y338" s="91" t="str">
        <f t="shared" si="5"/>
        <v>TOKYOMD</v>
      </c>
    </row>
    <row r="339" spans="1:25" x14ac:dyDescent="0.25">
      <c r="A339" s="56" t="s">
        <v>579</v>
      </c>
      <c r="B339" s="57" t="s">
        <v>467</v>
      </c>
      <c r="C339" s="50">
        <v>3496</v>
      </c>
      <c r="D339" s="51">
        <v>9.6926358701830012E-4</v>
      </c>
      <c r="E339" s="50">
        <v>1646</v>
      </c>
      <c r="F339" s="51">
        <v>4.8431308163176433E-4</v>
      </c>
      <c r="G339" s="52">
        <v>47.082379862700229</v>
      </c>
      <c r="H339" s="91" t="str">
        <f t="shared" si="4"/>
        <v>TOKYONE</v>
      </c>
      <c r="R339" s="56" t="s">
        <v>579</v>
      </c>
      <c r="S339" s="57" t="s">
        <v>494</v>
      </c>
      <c r="T339" s="52">
        <v>854</v>
      </c>
      <c r="U339" s="51">
        <v>1.3602819956961569E-3</v>
      </c>
      <c r="V339" s="52">
        <v>105</v>
      </c>
      <c r="W339" s="51">
        <v>2.4028009794274468E-4</v>
      </c>
      <c r="X339" s="52">
        <v>12.295081967213115</v>
      </c>
      <c r="Y339" s="91" t="str">
        <f t="shared" si="5"/>
        <v>TOKYOQB</v>
      </c>
    </row>
    <row r="340" spans="1:25" x14ac:dyDescent="0.25">
      <c r="A340" s="56" t="s">
        <v>579</v>
      </c>
      <c r="B340" s="57" t="s">
        <v>468</v>
      </c>
      <c r="C340" s="50">
        <v>252</v>
      </c>
      <c r="D340" s="51">
        <v>6.9866826066536502E-5</v>
      </c>
      <c r="E340" s="50">
        <v>1398</v>
      </c>
      <c r="F340" s="51">
        <v>4.1134245936889826E-4</v>
      </c>
      <c r="G340" s="52">
        <v>554.7619047619047</v>
      </c>
      <c r="H340" s="91" t="str">
        <f t="shared" si="4"/>
        <v>TOKYONF</v>
      </c>
      <c r="R340" s="56" t="s">
        <v>579</v>
      </c>
      <c r="S340" s="57" t="s">
        <v>453</v>
      </c>
      <c r="T340" s="52">
        <v>3</v>
      </c>
      <c r="U340" s="51">
        <v>4.7785081816024251E-6</v>
      </c>
      <c r="V340" s="52">
        <v>103</v>
      </c>
      <c r="W340" s="51">
        <v>2.3570333417240668E-4</v>
      </c>
      <c r="X340" s="52">
        <v>3433.3333333333335</v>
      </c>
      <c r="Y340" s="91" t="str">
        <f t="shared" si="5"/>
        <v>TOKYOMA</v>
      </c>
    </row>
    <row r="341" spans="1:25" x14ac:dyDescent="0.25">
      <c r="A341" s="56" t="s">
        <v>579</v>
      </c>
      <c r="B341" s="57" t="s">
        <v>469</v>
      </c>
      <c r="C341" s="50">
        <v>4253</v>
      </c>
      <c r="D341" s="51">
        <v>1.1791413145276974E-3</v>
      </c>
      <c r="E341" s="50">
        <v>1202</v>
      </c>
      <c r="F341" s="51">
        <v>3.5367212887082669E-4</v>
      </c>
      <c r="G341" s="52">
        <v>28.262403009640252</v>
      </c>
      <c r="H341" s="91" t="str">
        <f t="shared" si="4"/>
        <v>TOKYONG</v>
      </c>
      <c r="R341" s="56" t="s">
        <v>579</v>
      </c>
      <c r="S341" s="57" t="s">
        <v>477</v>
      </c>
      <c r="T341" s="52">
        <v>23</v>
      </c>
      <c r="U341" s="51">
        <v>3.6635229392285255E-5</v>
      </c>
      <c r="V341" s="52">
        <v>84</v>
      </c>
      <c r="W341" s="51">
        <v>1.9222407835419575E-4</v>
      </c>
      <c r="X341" s="52">
        <v>365.21739130434781</v>
      </c>
      <c r="Y341" s="91" t="str">
        <f t="shared" si="5"/>
        <v>TOKYOOE</v>
      </c>
    </row>
    <row r="342" spans="1:25" x14ac:dyDescent="0.25">
      <c r="A342" s="56" t="s">
        <v>579</v>
      </c>
      <c r="B342" s="57" t="s">
        <v>470</v>
      </c>
      <c r="C342" s="50"/>
      <c r="D342" s="51">
        <v>0</v>
      </c>
      <c r="E342" s="50">
        <v>1186</v>
      </c>
      <c r="F342" s="51">
        <v>3.4896434678935147E-4</v>
      </c>
      <c r="G342" s="53" t="e">
        <v>#DIV/0!</v>
      </c>
      <c r="H342" s="91" t="str">
        <f t="shared" si="4"/>
        <v>TOKYONH</v>
      </c>
      <c r="R342" s="56" t="s">
        <v>579</v>
      </c>
      <c r="S342" s="57" t="s">
        <v>444</v>
      </c>
      <c r="T342" s="52">
        <v>71</v>
      </c>
      <c r="U342" s="51">
        <v>1.1309136029792406E-4</v>
      </c>
      <c r="V342" s="52">
        <v>76</v>
      </c>
      <c r="W342" s="51">
        <v>1.7391702327284377E-4</v>
      </c>
      <c r="X342" s="52">
        <v>107.04225352112675</v>
      </c>
      <c r="Y342" s="91" t="str">
        <f t="shared" si="5"/>
        <v>TOKYOLB</v>
      </c>
    </row>
    <row r="343" spans="1:25" x14ac:dyDescent="0.25">
      <c r="A343" s="56" t="s">
        <v>579</v>
      </c>
      <c r="B343" s="57" t="s">
        <v>471</v>
      </c>
      <c r="C343" s="50">
        <v>646</v>
      </c>
      <c r="D343" s="51">
        <v>1.7910305412294675E-4</v>
      </c>
      <c r="E343" s="50">
        <v>1173</v>
      </c>
      <c r="F343" s="51">
        <v>3.4513927384815282E-4</v>
      </c>
      <c r="G343" s="52">
        <v>181.57894736842107</v>
      </c>
      <c r="H343" s="91" t="str">
        <f t="shared" si="4"/>
        <v>TOKYONI</v>
      </c>
      <c r="R343" s="56" t="s">
        <v>579</v>
      </c>
      <c r="S343" s="57" t="s">
        <v>473</v>
      </c>
      <c r="T343" s="52">
        <v>25</v>
      </c>
      <c r="U343" s="51">
        <v>3.982090151335354E-5</v>
      </c>
      <c r="V343" s="52">
        <v>72</v>
      </c>
      <c r="W343" s="51">
        <v>1.6476349573216778E-4</v>
      </c>
      <c r="X343" s="52">
        <v>288</v>
      </c>
      <c r="Y343" s="91" t="str">
        <f t="shared" si="5"/>
        <v>TOKYOOA</v>
      </c>
    </row>
    <row r="344" spans="1:25" x14ac:dyDescent="0.25">
      <c r="A344" s="56" t="s">
        <v>579</v>
      </c>
      <c r="B344" s="57" t="s">
        <v>473</v>
      </c>
      <c r="C344" s="50">
        <v>378</v>
      </c>
      <c r="D344" s="51">
        <v>1.0480023909980476E-4</v>
      </c>
      <c r="E344" s="50">
        <v>1060</v>
      </c>
      <c r="F344" s="51">
        <v>3.1189056289773401E-4</v>
      </c>
      <c r="G344" s="52">
        <v>280.4232804232804</v>
      </c>
      <c r="H344" s="91" t="str">
        <f t="shared" si="4"/>
        <v>TOKYOOA</v>
      </c>
      <c r="R344" s="56" t="s">
        <v>579</v>
      </c>
      <c r="S344" s="57" t="s">
        <v>470</v>
      </c>
      <c r="T344" s="52"/>
      <c r="U344" s="51">
        <v>0</v>
      </c>
      <c r="V344" s="52">
        <v>72</v>
      </c>
      <c r="W344" s="51">
        <v>1.6476349573216778E-4</v>
      </c>
      <c r="X344" s="53" t="e">
        <v>#DIV/0!</v>
      </c>
      <c r="Y344" s="91" t="str">
        <f t="shared" si="5"/>
        <v>TOKYONH</v>
      </c>
    </row>
    <row r="345" spans="1:25" x14ac:dyDescent="0.25">
      <c r="A345" s="56" t="s">
        <v>579</v>
      </c>
      <c r="B345" s="57" t="s">
        <v>474</v>
      </c>
      <c r="C345" s="50">
        <v>877</v>
      </c>
      <c r="D345" s="51">
        <v>2.4314764468393857E-4</v>
      </c>
      <c r="E345" s="50">
        <v>1055</v>
      </c>
      <c r="F345" s="51">
        <v>3.1041938099727299E-4</v>
      </c>
      <c r="G345" s="52">
        <v>120.29646522234891</v>
      </c>
      <c r="H345" s="91" t="str">
        <f t="shared" si="4"/>
        <v>TOKYOOB</v>
      </c>
      <c r="R345" s="56" t="s">
        <v>579</v>
      </c>
      <c r="S345" s="57" t="s">
        <v>467</v>
      </c>
      <c r="T345" s="52">
        <v>138</v>
      </c>
      <c r="U345" s="51">
        <v>2.1981137635371156E-4</v>
      </c>
      <c r="V345" s="52">
        <v>71</v>
      </c>
      <c r="W345" s="51">
        <v>1.6247511384699878E-4</v>
      </c>
      <c r="X345" s="52">
        <v>51.449275362318836</v>
      </c>
      <c r="Y345" s="91" t="str">
        <f t="shared" si="5"/>
        <v>TOKYONE</v>
      </c>
    </row>
    <row r="346" spans="1:25" x14ac:dyDescent="0.25">
      <c r="A346" s="56" t="s">
        <v>579</v>
      </c>
      <c r="B346" s="57" t="s">
        <v>475</v>
      </c>
      <c r="C346" s="50">
        <v>2524</v>
      </c>
      <c r="D346" s="51">
        <v>6.9977725790451649E-4</v>
      </c>
      <c r="E346" s="50">
        <v>831</v>
      </c>
      <c r="F346" s="51">
        <v>2.4451043185661978E-4</v>
      </c>
      <c r="G346" s="52">
        <v>32.923930269413631</v>
      </c>
      <c r="H346" s="91" t="str">
        <f t="shared" si="4"/>
        <v>TOKYOOC</v>
      </c>
      <c r="R346" s="56" t="s">
        <v>579</v>
      </c>
      <c r="S346" s="57" t="s">
        <v>469</v>
      </c>
      <c r="T346" s="52">
        <v>209</v>
      </c>
      <c r="U346" s="51">
        <v>3.3290273665163562E-4</v>
      </c>
      <c r="V346" s="52">
        <v>60</v>
      </c>
      <c r="W346" s="51">
        <v>1.3730291311013981E-4</v>
      </c>
      <c r="X346" s="52">
        <v>28.708133971291865</v>
      </c>
      <c r="Y346" s="91" t="str">
        <f t="shared" si="5"/>
        <v>TOKYONG</v>
      </c>
    </row>
    <row r="347" spans="1:25" x14ac:dyDescent="0.25">
      <c r="A347" s="56" t="s">
        <v>579</v>
      </c>
      <c r="B347" s="57" t="s">
        <v>476</v>
      </c>
      <c r="C347" s="50">
        <v>1462</v>
      </c>
      <c r="D347" s="51">
        <v>4.0533849090982688E-4</v>
      </c>
      <c r="E347" s="50">
        <v>774</v>
      </c>
      <c r="F347" s="51">
        <v>2.2773895819136429E-4</v>
      </c>
      <c r="G347" s="52">
        <v>52.941176470588239</v>
      </c>
      <c r="H347" s="91" t="str">
        <f t="shared" si="4"/>
        <v>TOKYOOD</v>
      </c>
      <c r="R347" s="56" t="s">
        <v>579</v>
      </c>
      <c r="S347" s="57" t="s">
        <v>455</v>
      </c>
      <c r="T347" s="52">
        <v>37</v>
      </c>
      <c r="U347" s="51">
        <v>5.8934934239763243E-5</v>
      </c>
      <c r="V347" s="52">
        <v>60</v>
      </c>
      <c r="W347" s="51">
        <v>1.3730291311013981E-4</v>
      </c>
      <c r="X347" s="52">
        <v>162.16216216216216</v>
      </c>
      <c r="Y347" s="91" t="str">
        <f t="shared" si="5"/>
        <v>TOKYOMC</v>
      </c>
    </row>
    <row r="348" spans="1:25" x14ac:dyDescent="0.25">
      <c r="A348" s="56" t="s">
        <v>579</v>
      </c>
      <c r="B348" s="57" t="s">
        <v>472</v>
      </c>
      <c r="C348" s="50">
        <v>464</v>
      </c>
      <c r="D348" s="51">
        <v>1.2864367974155927E-4</v>
      </c>
      <c r="E348" s="50">
        <v>752</v>
      </c>
      <c r="F348" s="51">
        <v>2.2126575782933583E-4</v>
      </c>
      <c r="G348" s="52">
        <v>162.06896551724137</v>
      </c>
      <c r="H348" s="91" t="str">
        <f t="shared" si="4"/>
        <v>TOKYONJ</v>
      </c>
      <c r="R348" s="56" t="s">
        <v>579</v>
      </c>
      <c r="S348" s="57" t="s">
        <v>463</v>
      </c>
      <c r="T348" s="52">
        <v>5</v>
      </c>
      <c r="U348" s="51">
        <v>7.9641803026707076E-6</v>
      </c>
      <c r="V348" s="52">
        <v>50</v>
      </c>
      <c r="W348" s="51">
        <v>1.1441909425844984E-4</v>
      </c>
      <c r="X348" s="52">
        <v>1000</v>
      </c>
      <c r="Y348" s="91" t="str">
        <f t="shared" si="5"/>
        <v>TOKYONA</v>
      </c>
    </row>
    <row r="349" spans="1:25" x14ac:dyDescent="0.25">
      <c r="A349" s="56" t="s">
        <v>579</v>
      </c>
      <c r="B349" s="57" t="s">
        <v>477</v>
      </c>
      <c r="C349" s="50">
        <v>204</v>
      </c>
      <c r="D349" s="51">
        <v>5.6558859196720027E-5</v>
      </c>
      <c r="E349" s="50">
        <v>737</v>
      </c>
      <c r="F349" s="51">
        <v>2.1685221212795281E-4</v>
      </c>
      <c r="G349" s="52">
        <v>361.27450980392155</v>
      </c>
      <c r="H349" s="91" t="str">
        <f t="shared" si="4"/>
        <v>TOKYOOE</v>
      </c>
      <c r="R349" s="56" t="s">
        <v>579</v>
      </c>
      <c r="S349" s="57" t="s">
        <v>410</v>
      </c>
      <c r="T349" s="52">
        <v>148</v>
      </c>
      <c r="U349" s="51">
        <v>2.3573973695905297E-4</v>
      </c>
      <c r="V349" s="52">
        <v>48</v>
      </c>
      <c r="W349" s="51">
        <v>1.0984233048811186E-4</v>
      </c>
      <c r="X349" s="52">
        <v>32.432432432432435</v>
      </c>
      <c r="Y349" s="91" t="str">
        <f t="shared" si="5"/>
        <v>TOKYOHF</v>
      </c>
    </row>
    <row r="350" spans="1:25" x14ac:dyDescent="0.25">
      <c r="A350" s="56" t="s">
        <v>579</v>
      </c>
      <c r="B350" s="57" t="s">
        <v>479</v>
      </c>
      <c r="C350" s="50">
        <v>121</v>
      </c>
      <c r="D350" s="51">
        <v>3.3547166484329038E-5</v>
      </c>
      <c r="E350" s="50">
        <v>646</v>
      </c>
      <c r="F350" s="51">
        <v>1.9007670153956243E-4</v>
      </c>
      <c r="G350" s="52">
        <v>533.88429752066122</v>
      </c>
      <c r="H350" s="91" t="str">
        <f t="shared" si="4"/>
        <v>TOKYOOG</v>
      </c>
      <c r="R350" s="56" t="s">
        <v>579</v>
      </c>
      <c r="S350" s="57" t="s">
        <v>484</v>
      </c>
      <c r="T350" s="52">
        <v>50</v>
      </c>
      <c r="U350" s="51">
        <v>7.964180302670708E-5</v>
      </c>
      <c r="V350" s="52">
        <v>47</v>
      </c>
      <c r="W350" s="51">
        <v>1.0755394860294286E-4</v>
      </c>
      <c r="X350" s="52">
        <v>94</v>
      </c>
      <c r="Y350" s="91" t="str">
        <f t="shared" si="5"/>
        <v>TOKYOPB</v>
      </c>
    </row>
    <row r="351" spans="1:25" x14ac:dyDescent="0.25">
      <c r="A351" s="56" t="s">
        <v>579</v>
      </c>
      <c r="B351" s="57" t="s">
        <v>448</v>
      </c>
      <c r="C351" s="50">
        <v>595</v>
      </c>
      <c r="D351" s="51">
        <v>1.6496333932376674E-4</v>
      </c>
      <c r="E351" s="50">
        <v>546</v>
      </c>
      <c r="F351" s="51">
        <v>1.6065306353034225E-4</v>
      </c>
      <c r="G351" s="52">
        <v>91.764705882352942</v>
      </c>
      <c r="H351" s="91" t="str">
        <f t="shared" si="4"/>
        <v>TOKYOLF</v>
      </c>
      <c r="R351" s="56" t="s">
        <v>579</v>
      </c>
      <c r="S351" s="57" t="s">
        <v>486</v>
      </c>
      <c r="T351" s="52"/>
      <c r="U351" s="51">
        <v>0</v>
      </c>
      <c r="V351" s="52">
        <v>44</v>
      </c>
      <c r="W351" s="51">
        <v>1.0068880294743587E-4</v>
      </c>
      <c r="X351" s="53" t="e">
        <v>#DIV/0!</v>
      </c>
      <c r="Y351" s="91" t="str">
        <f t="shared" si="5"/>
        <v>TOKYOPD</v>
      </c>
    </row>
    <row r="352" spans="1:25" x14ac:dyDescent="0.25">
      <c r="A352" s="56" t="s">
        <v>579</v>
      </c>
      <c r="B352" s="57" t="s">
        <v>410</v>
      </c>
      <c r="C352" s="50">
        <v>1451</v>
      </c>
      <c r="D352" s="51">
        <v>4.0228874850216058E-4</v>
      </c>
      <c r="E352" s="50">
        <v>476</v>
      </c>
      <c r="F352" s="51">
        <v>1.4005651692388811E-4</v>
      </c>
      <c r="G352" s="52">
        <v>32.804962095106823</v>
      </c>
      <c r="H352" s="91" t="str">
        <f t="shared" si="4"/>
        <v>TOKYOHF</v>
      </c>
      <c r="R352" s="56" t="s">
        <v>579</v>
      </c>
      <c r="S352" s="57" t="s">
        <v>468</v>
      </c>
      <c r="T352" s="52">
        <v>8</v>
      </c>
      <c r="U352" s="51">
        <v>1.2742688484273134E-5</v>
      </c>
      <c r="V352" s="52">
        <v>43</v>
      </c>
      <c r="W352" s="51">
        <v>9.8400421062266874E-5</v>
      </c>
      <c r="X352" s="52">
        <v>537.5</v>
      </c>
      <c r="Y352" s="91" t="str">
        <f t="shared" si="5"/>
        <v>TOKYONF</v>
      </c>
    </row>
    <row r="353" spans="1:25" x14ac:dyDescent="0.25">
      <c r="A353" s="56" t="s">
        <v>579</v>
      </c>
      <c r="B353" s="57" t="s">
        <v>483</v>
      </c>
      <c r="C353" s="50">
        <v>259</v>
      </c>
      <c r="D353" s="51">
        <v>7.1807571235051406E-5</v>
      </c>
      <c r="E353" s="50">
        <v>450</v>
      </c>
      <c r="F353" s="51">
        <v>1.3240637104149086E-4</v>
      </c>
      <c r="G353" s="52">
        <v>173.74517374517376</v>
      </c>
      <c r="H353" s="91" t="str">
        <f t="shared" si="4"/>
        <v>TOKYOPA</v>
      </c>
      <c r="R353" s="56" t="s">
        <v>579</v>
      </c>
      <c r="S353" s="57" t="s">
        <v>474</v>
      </c>
      <c r="T353" s="52">
        <v>16</v>
      </c>
      <c r="U353" s="51">
        <v>2.5485376968546267E-5</v>
      </c>
      <c r="V353" s="52">
        <v>28</v>
      </c>
      <c r="W353" s="51">
        <v>6.4074692784731922E-5</v>
      </c>
      <c r="X353" s="52">
        <v>175</v>
      </c>
      <c r="Y353" s="91" t="str">
        <f t="shared" si="5"/>
        <v>TOKYOOB</v>
      </c>
    </row>
    <row r="354" spans="1:25" x14ac:dyDescent="0.25">
      <c r="A354" s="56" t="s">
        <v>579</v>
      </c>
      <c r="B354" s="57" t="s">
        <v>436</v>
      </c>
      <c r="C354" s="50">
        <v>429</v>
      </c>
      <c r="D354" s="51">
        <v>1.1893995389898477E-4</v>
      </c>
      <c r="E354" s="50">
        <v>344</v>
      </c>
      <c r="F354" s="51">
        <v>1.0121731475171746E-4</v>
      </c>
      <c r="G354" s="52">
        <v>80.186480186480196</v>
      </c>
      <c r="H354" s="91" t="str">
        <f t="shared" si="4"/>
        <v>TOKYOKD</v>
      </c>
      <c r="R354" s="56" t="s">
        <v>579</v>
      </c>
      <c r="S354" s="57" t="s">
        <v>471</v>
      </c>
      <c r="T354" s="52">
        <v>12</v>
      </c>
      <c r="U354" s="51">
        <v>1.91140327264097E-5</v>
      </c>
      <c r="V354" s="52">
        <v>25</v>
      </c>
      <c r="W354" s="51">
        <v>5.7209547129224922E-5</v>
      </c>
      <c r="X354" s="52">
        <v>208.33333333333334</v>
      </c>
      <c r="Y354" s="91" t="str">
        <f t="shared" si="5"/>
        <v>TOKYONI</v>
      </c>
    </row>
    <row r="355" spans="1:25" x14ac:dyDescent="0.25">
      <c r="A355" s="56" t="s">
        <v>579</v>
      </c>
      <c r="B355" s="57" t="s">
        <v>484</v>
      </c>
      <c r="C355" s="50">
        <v>292</v>
      </c>
      <c r="D355" s="51">
        <v>8.0956798458050236E-5</v>
      </c>
      <c r="E355" s="50">
        <v>337</v>
      </c>
      <c r="F355" s="51">
        <v>9.9157660091072039E-5</v>
      </c>
      <c r="G355" s="52">
        <v>115.41095890410959</v>
      </c>
      <c r="H355" s="91" t="str">
        <f t="shared" si="4"/>
        <v>TOKYOPB</v>
      </c>
      <c r="R355" s="56" t="s">
        <v>579</v>
      </c>
      <c r="S355" s="57" t="s">
        <v>476</v>
      </c>
      <c r="T355" s="52">
        <v>37</v>
      </c>
      <c r="U355" s="51">
        <v>5.8934934239763243E-5</v>
      </c>
      <c r="V355" s="52">
        <v>24</v>
      </c>
      <c r="W355" s="51">
        <v>5.4921165244055931E-5</v>
      </c>
      <c r="X355" s="52">
        <v>64.86486486486487</v>
      </c>
      <c r="Y355" s="91" t="str">
        <f t="shared" si="5"/>
        <v>TOKYOOD</v>
      </c>
    </row>
    <row r="356" spans="1:25" x14ac:dyDescent="0.25">
      <c r="A356" s="56" t="s">
        <v>579</v>
      </c>
      <c r="B356" s="57" t="s">
        <v>439</v>
      </c>
      <c r="C356" s="50"/>
      <c r="D356" s="51">
        <v>0</v>
      </c>
      <c r="E356" s="50">
        <v>290</v>
      </c>
      <c r="F356" s="51">
        <v>8.5328550226738555E-5</v>
      </c>
      <c r="G356" s="53" t="e">
        <v>#DIV/0!</v>
      </c>
      <c r="H356" s="91" t="str">
        <f t="shared" si="4"/>
        <v>TOKYOKG</v>
      </c>
      <c r="R356" s="56" t="s">
        <v>579</v>
      </c>
      <c r="S356" s="57" t="s">
        <v>502</v>
      </c>
      <c r="T356" s="52">
        <v>130</v>
      </c>
      <c r="U356" s="51">
        <v>2.0706868786943841E-4</v>
      </c>
      <c r="V356" s="52">
        <v>24</v>
      </c>
      <c r="W356" s="51">
        <v>5.4921165244055931E-5</v>
      </c>
      <c r="X356" s="52">
        <v>18.461538461538463</v>
      </c>
      <c r="Y356" s="91" t="str">
        <f t="shared" si="5"/>
        <v>TOKYOQJ</v>
      </c>
    </row>
    <row r="357" spans="1:25" x14ac:dyDescent="0.25">
      <c r="A357" s="56" t="s">
        <v>579</v>
      </c>
      <c r="B357" s="57" t="s">
        <v>486</v>
      </c>
      <c r="C357" s="50"/>
      <c r="D357" s="51">
        <v>0</v>
      </c>
      <c r="E357" s="50">
        <v>225</v>
      </c>
      <c r="F357" s="51">
        <v>6.620318552074543E-5</v>
      </c>
      <c r="G357" s="53" t="e">
        <v>#DIV/0!</v>
      </c>
      <c r="H357" s="91" t="str">
        <f t="shared" si="4"/>
        <v>TOKYOPD</v>
      </c>
      <c r="R357" s="56" t="s">
        <v>579</v>
      </c>
      <c r="S357" s="57" t="s">
        <v>491</v>
      </c>
      <c r="T357" s="52">
        <v>124</v>
      </c>
      <c r="U357" s="51">
        <v>1.9751167150623355E-4</v>
      </c>
      <c r="V357" s="52">
        <v>21</v>
      </c>
      <c r="W357" s="51">
        <v>4.8056019588548938E-5</v>
      </c>
      <c r="X357" s="52">
        <v>16.93548387096774</v>
      </c>
      <c r="Y357" s="91" t="str">
        <f t="shared" si="5"/>
        <v>TOKYOPI</v>
      </c>
    </row>
    <row r="358" spans="1:25" x14ac:dyDescent="0.25">
      <c r="A358" s="56" t="s">
        <v>579</v>
      </c>
      <c r="B358" s="57" t="s">
        <v>489</v>
      </c>
      <c r="C358" s="50">
        <v>293</v>
      </c>
      <c r="D358" s="51">
        <v>8.1234047767838081E-5</v>
      </c>
      <c r="E358" s="50">
        <v>215</v>
      </c>
      <c r="F358" s="51">
        <v>6.3260821719823411E-5</v>
      </c>
      <c r="G358" s="52">
        <v>73.37883959044369</v>
      </c>
      <c r="H358" s="91" t="str">
        <f t="shared" si="4"/>
        <v>TOKYOPG</v>
      </c>
      <c r="R358" s="56" t="s">
        <v>579</v>
      </c>
      <c r="S358" s="57" t="s">
        <v>483</v>
      </c>
      <c r="T358" s="52">
        <v>52</v>
      </c>
      <c r="U358" s="51">
        <v>8.2827475147775371E-5</v>
      </c>
      <c r="V358" s="52">
        <v>18</v>
      </c>
      <c r="W358" s="51">
        <v>4.1190873933041945E-5</v>
      </c>
      <c r="X358" s="52">
        <v>34.615384615384613</v>
      </c>
      <c r="Y358" s="91" t="str">
        <f t="shared" si="5"/>
        <v>TOKYOPA</v>
      </c>
    </row>
    <row r="359" spans="1:25" x14ac:dyDescent="0.25">
      <c r="A359" s="56" t="s">
        <v>579</v>
      </c>
      <c r="B359" s="57" t="s">
        <v>488</v>
      </c>
      <c r="C359" s="50"/>
      <c r="D359" s="51">
        <v>0</v>
      </c>
      <c r="E359" s="50">
        <v>215</v>
      </c>
      <c r="F359" s="51">
        <v>6.3260821719823411E-5</v>
      </c>
      <c r="G359" s="53" t="e">
        <v>#DIV/0!</v>
      </c>
      <c r="H359" s="91" t="str">
        <f t="shared" si="4"/>
        <v>TOKYOPF</v>
      </c>
      <c r="R359" s="56" t="s">
        <v>579</v>
      </c>
      <c r="S359" s="57" t="s">
        <v>495</v>
      </c>
      <c r="T359" s="52">
        <v>29</v>
      </c>
      <c r="U359" s="51">
        <v>4.619224575549011E-5</v>
      </c>
      <c r="V359" s="52">
        <v>13</v>
      </c>
      <c r="W359" s="51">
        <v>2.974896450719696E-5</v>
      </c>
      <c r="X359" s="52">
        <v>44.827586206896555</v>
      </c>
      <c r="Y359" s="91" t="str">
        <f t="shared" si="5"/>
        <v>TOKYOQC</v>
      </c>
    </row>
    <row r="360" spans="1:25" x14ac:dyDescent="0.25">
      <c r="A360" s="56" t="s">
        <v>579</v>
      </c>
      <c r="B360" s="57" t="s">
        <v>485</v>
      </c>
      <c r="C360" s="50"/>
      <c r="D360" s="51">
        <v>0</v>
      </c>
      <c r="E360" s="50">
        <v>194</v>
      </c>
      <c r="F360" s="51">
        <v>5.7081857737887171E-5</v>
      </c>
      <c r="G360" s="53" t="e">
        <v>#DIV/0!</v>
      </c>
      <c r="H360" s="91" t="str">
        <f t="shared" si="4"/>
        <v>TOKYOPC</v>
      </c>
      <c r="R360" s="56" t="s">
        <v>579</v>
      </c>
      <c r="S360" s="57" t="s">
        <v>487</v>
      </c>
      <c r="T360" s="52"/>
      <c r="U360" s="51">
        <v>0</v>
      </c>
      <c r="V360" s="52">
        <v>11</v>
      </c>
      <c r="W360" s="51">
        <v>2.5172200736858968E-5</v>
      </c>
      <c r="X360" s="53" t="e">
        <v>#DIV/0!</v>
      </c>
      <c r="Y360" s="91" t="str">
        <f t="shared" si="5"/>
        <v>TOKYOPE</v>
      </c>
    </row>
    <row r="361" spans="1:25" x14ac:dyDescent="0.25">
      <c r="A361" s="56" t="s">
        <v>579</v>
      </c>
      <c r="B361" s="57" t="s">
        <v>491</v>
      </c>
      <c r="C361" s="50">
        <v>607</v>
      </c>
      <c r="D361" s="51">
        <v>1.6829033104122086E-4</v>
      </c>
      <c r="E361" s="50">
        <v>171</v>
      </c>
      <c r="F361" s="51">
        <v>5.0314420995766527E-5</v>
      </c>
      <c r="G361" s="52">
        <v>28.171334431630974</v>
      </c>
      <c r="H361" s="91" t="str">
        <f t="shared" si="4"/>
        <v>TOKYOPI</v>
      </c>
      <c r="R361" s="56" t="s">
        <v>579</v>
      </c>
      <c r="S361" s="57" t="s">
        <v>489</v>
      </c>
      <c r="T361" s="52">
        <v>14</v>
      </c>
      <c r="U361" s="51">
        <v>2.2299704847477982E-5</v>
      </c>
      <c r="V361" s="52">
        <v>10</v>
      </c>
      <c r="W361" s="51">
        <v>2.288381885168997E-5</v>
      </c>
      <c r="X361" s="52">
        <v>71.428571428571431</v>
      </c>
      <c r="Y361" s="91" t="str">
        <f t="shared" si="5"/>
        <v>TOKYOPG</v>
      </c>
    </row>
    <row r="362" spans="1:25" x14ac:dyDescent="0.25">
      <c r="A362" s="56" t="s">
        <v>579</v>
      </c>
      <c r="B362" s="57" t="s">
        <v>492</v>
      </c>
      <c r="C362" s="50">
        <v>2345</v>
      </c>
      <c r="D362" s="51">
        <v>6.5014963145249255E-4</v>
      </c>
      <c r="E362" s="50">
        <v>166</v>
      </c>
      <c r="F362" s="51">
        <v>4.8843239095305518E-5</v>
      </c>
      <c r="G362" s="52">
        <v>7.0788912579957355</v>
      </c>
      <c r="H362" s="91" t="str">
        <f t="shared" si="4"/>
        <v>TOKYOPJ</v>
      </c>
      <c r="R362" s="56" t="s">
        <v>579</v>
      </c>
      <c r="S362" s="57" t="s">
        <v>485</v>
      </c>
      <c r="T362" s="52"/>
      <c r="U362" s="51">
        <v>0</v>
      </c>
      <c r="V362" s="52">
        <v>9</v>
      </c>
      <c r="W362" s="51">
        <v>2.0595436966520973E-5</v>
      </c>
      <c r="X362" s="53" t="e">
        <v>#DIV/0!</v>
      </c>
      <c r="Y362" s="91" t="str">
        <f t="shared" si="5"/>
        <v>TOKYOPC</v>
      </c>
    </row>
    <row r="363" spans="1:25" x14ac:dyDescent="0.25">
      <c r="A363" s="56" t="s">
        <v>579</v>
      </c>
      <c r="B363" s="57" t="s">
        <v>494</v>
      </c>
      <c r="C363" s="50">
        <v>917</v>
      </c>
      <c r="D363" s="51">
        <v>2.542376170754523E-4</v>
      </c>
      <c r="E363" s="50">
        <v>154</v>
      </c>
      <c r="F363" s="51">
        <v>4.5312402534199098E-5</v>
      </c>
      <c r="G363" s="52">
        <v>16.793893129770993</v>
      </c>
      <c r="H363" s="91" t="str">
        <f t="shared" si="4"/>
        <v>TOKYOQB</v>
      </c>
      <c r="R363" s="56" t="s">
        <v>579</v>
      </c>
      <c r="S363" s="57" t="s">
        <v>472</v>
      </c>
      <c r="T363" s="52">
        <v>22</v>
      </c>
      <c r="U363" s="51">
        <v>3.5042393331751116E-5</v>
      </c>
      <c r="V363" s="52">
        <v>8</v>
      </c>
      <c r="W363" s="51">
        <v>1.8307055081351975E-5</v>
      </c>
      <c r="X363" s="52">
        <v>36.363636363636367</v>
      </c>
      <c r="Y363" s="91" t="str">
        <f t="shared" si="5"/>
        <v>TOKYONJ</v>
      </c>
    </row>
    <row r="364" spans="1:25" x14ac:dyDescent="0.25">
      <c r="A364" s="56" t="s">
        <v>579</v>
      </c>
      <c r="B364" s="57" t="s">
        <v>495</v>
      </c>
      <c r="C364" s="50">
        <v>631</v>
      </c>
      <c r="D364" s="51">
        <v>1.7494431447612912E-4</v>
      </c>
      <c r="E364" s="50">
        <v>148</v>
      </c>
      <c r="F364" s="51">
        <v>4.3546984253645884E-5</v>
      </c>
      <c r="G364" s="52">
        <v>23.454833597464344</v>
      </c>
      <c r="H364" s="91" t="str">
        <f t="shared" si="4"/>
        <v>TOKYOQC</v>
      </c>
      <c r="R364" s="56" t="s">
        <v>579</v>
      </c>
      <c r="S364" s="57" t="s">
        <v>439</v>
      </c>
      <c r="T364" s="52"/>
      <c r="U364" s="51">
        <v>0</v>
      </c>
      <c r="V364" s="52">
        <v>6</v>
      </c>
      <c r="W364" s="51">
        <v>1.3730291311013983E-5</v>
      </c>
      <c r="X364" s="53" t="e">
        <v>#DIV/0!</v>
      </c>
      <c r="Y364" s="91" t="str">
        <f t="shared" si="5"/>
        <v>TOKYOKG</v>
      </c>
    </row>
    <row r="365" spans="1:25" x14ac:dyDescent="0.25">
      <c r="A365" s="56" t="s">
        <v>579</v>
      </c>
      <c r="B365" s="57" t="s">
        <v>414</v>
      </c>
      <c r="C365" s="50"/>
      <c r="D365" s="51">
        <v>0</v>
      </c>
      <c r="E365" s="50">
        <v>133</v>
      </c>
      <c r="F365" s="51">
        <v>3.9133438552262857E-5</v>
      </c>
      <c r="G365" s="53" t="e">
        <v>#DIV/0!</v>
      </c>
      <c r="H365" s="91" t="str">
        <f t="shared" si="4"/>
        <v>TOKYOIA</v>
      </c>
      <c r="R365" s="56" t="s">
        <v>579</v>
      </c>
      <c r="S365" s="57" t="s">
        <v>488</v>
      </c>
      <c r="T365" s="52"/>
      <c r="U365" s="51">
        <v>0</v>
      </c>
      <c r="V365" s="52">
        <v>5</v>
      </c>
      <c r="W365" s="51">
        <v>1.1441909425844985E-5</v>
      </c>
      <c r="X365" s="53" t="e">
        <v>#DIV/0!</v>
      </c>
      <c r="Y365" s="91" t="str">
        <f t="shared" si="5"/>
        <v>TOKYOPF</v>
      </c>
    </row>
    <row r="366" spans="1:25" x14ac:dyDescent="0.25">
      <c r="A366" s="56" t="s">
        <v>579</v>
      </c>
      <c r="B366" s="57" t="s">
        <v>487</v>
      </c>
      <c r="C366" s="50"/>
      <c r="D366" s="51">
        <v>0</v>
      </c>
      <c r="E366" s="50">
        <v>121</v>
      </c>
      <c r="F366" s="51">
        <v>3.560260199115643E-5</v>
      </c>
      <c r="G366" s="53" t="e">
        <v>#DIV/0!</v>
      </c>
      <c r="H366" s="91" t="str">
        <f t="shared" si="4"/>
        <v>TOKYOPE</v>
      </c>
      <c r="R366" s="56" t="s">
        <v>579</v>
      </c>
      <c r="S366" s="57" t="s">
        <v>503</v>
      </c>
      <c r="T366" s="52"/>
      <c r="U366" s="51">
        <v>0</v>
      </c>
      <c r="V366" s="52">
        <v>4</v>
      </c>
      <c r="W366" s="51">
        <v>9.1535275406759874E-6</v>
      </c>
      <c r="X366" s="53" t="e">
        <v>#DIV/0!</v>
      </c>
      <c r="Y366" s="91" t="str">
        <f t="shared" si="5"/>
        <v>TOKYORA</v>
      </c>
    </row>
    <row r="367" spans="1:25" x14ac:dyDescent="0.25">
      <c r="A367" s="56" t="s">
        <v>579</v>
      </c>
      <c r="B367" s="57" t="s">
        <v>502</v>
      </c>
      <c r="C367" s="50">
        <v>656</v>
      </c>
      <c r="D367" s="51">
        <v>1.818755472208252E-4</v>
      </c>
      <c r="E367" s="50">
        <v>95</v>
      </c>
      <c r="F367" s="51">
        <v>2.7952456108759183E-5</v>
      </c>
      <c r="G367" s="52">
        <v>14.48170731707317</v>
      </c>
      <c r="H367" s="91" t="str">
        <f t="shared" si="4"/>
        <v>TOKYOQJ</v>
      </c>
      <c r="R367" s="56" t="s">
        <v>579</v>
      </c>
      <c r="S367" s="57" t="s">
        <v>506</v>
      </c>
      <c r="T367" s="52"/>
      <c r="U367" s="51">
        <v>0</v>
      </c>
      <c r="V367" s="52">
        <v>4</v>
      </c>
      <c r="W367" s="51">
        <v>9.1535275406759874E-6</v>
      </c>
      <c r="X367" s="53" t="e">
        <v>#DIV/0!</v>
      </c>
      <c r="Y367" s="91" t="str">
        <f t="shared" si="5"/>
        <v>TOKYORD</v>
      </c>
    </row>
    <row r="368" spans="1:25" x14ac:dyDescent="0.25">
      <c r="A368" s="56" t="s">
        <v>579</v>
      </c>
      <c r="B368" s="57" t="s">
        <v>503</v>
      </c>
      <c r="C368" s="50"/>
      <c r="D368" s="51">
        <v>0</v>
      </c>
      <c r="E368" s="50">
        <v>91</v>
      </c>
      <c r="F368" s="51">
        <v>2.6775510588390375E-5</v>
      </c>
      <c r="G368" s="53" t="e">
        <v>#DIV/0!</v>
      </c>
      <c r="H368" s="91" t="str">
        <f t="shared" si="4"/>
        <v>TOKYORA</v>
      </c>
      <c r="R368" s="56" t="s">
        <v>579</v>
      </c>
      <c r="S368" s="57" t="s">
        <v>509</v>
      </c>
      <c r="T368" s="52">
        <v>96</v>
      </c>
      <c r="U368" s="51">
        <v>1.529122618112776E-4</v>
      </c>
      <c r="V368" s="52">
        <v>4</v>
      </c>
      <c r="W368" s="51">
        <v>9.1535275406759874E-6</v>
      </c>
      <c r="X368" s="52">
        <v>4.1666666666666661</v>
      </c>
      <c r="Y368" s="91" t="str">
        <f t="shared" si="5"/>
        <v>TOKYORH</v>
      </c>
    </row>
    <row r="369" spans="1:25" x14ac:dyDescent="0.25">
      <c r="A369" s="56" t="s">
        <v>579</v>
      </c>
      <c r="B369" s="57" t="s">
        <v>504</v>
      </c>
      <c r="C369" s="50">
        <v>639</v>
      </c>
      <c r="D369" s="51">
        <v>1.7716230895443186E-4</v>
      </c>
      <c r="E369" s="50">
        <v>80</v>
      </c>
      <c r="F369" s="51">
        <v>2.3538910407376152E-5</v>
      </c>
      <c r="G369" s="52">
        <v>12.519561815336463</v>
      </c>
      <c r="H369" s="91" t="str">
        <f t="shared" si="4"/>
        <v>TOKYORB</v>
      </c>
      <c r="R369" s="56" t="s">
        <v>579</v>
      </c>
      <c r="S369" s="57" t="s">
        <v>414</v>
      </c>
      <c r="T369" s="52"/>
      <c r="U369" s="51">
        <v>0</v>
      </c>
      <c r="V369" s="52">
        <v>3</v>
      </c>
      <c r="W369" s="51">
        <v>6.8651456555069914E-6</v>
      </c>
      <c r="X369" s="53" t="e">
        <v>#DIV/0!</v>
      </c>
      <c r="Y369" s="91" t="str">
        <f t="shared" si="5"/>
        <v>TOKYOIA</v>
      </c>
    </row>
    <row r="370" spans="1:25" x14ac:dyDescent="0.25">
      <c r="A370" s="56" t="s">
        <v>579</v>
      </c>
      <c r="B370" s="57" t="s">
        <v>506</v>
      </c>
      <c r="C370" s="50"/>
      <c r="D370" s="51">
        <v>0</v>
      </c>
      <c r="E370" s="50">
        <v>70</v>
      </c>
      <c r="F370" s="51">
        <v>2.0596546606454134E-5</v>
      </c>
      <c r="G370" s="53" t="e">
        <v>#DIV/0!</v>
      </c>
      <c r="H370" s="91" t="str">
        <f t="shared" si="4"/>
        <v>TOKYORD</v>
      </c>
      <c r="R370" s="56" t="s">
        <v>579</v>
      </c>
      <c r="S370" s="57" t="s">
        <v>554</v>
      </c>
      <c r="T370" s="52"/>
      <c r="U370" s="51">
        <v>0</v>
      </c>
      <c r="V370" s="52">
        <v>2</v>
      </c>
      <c r="W370" s="51">
        <v>4.5767637703379937E-6</v>
      </c>
      <c r="X370" s="53" t="e">
        <v>#DIV/0!</v>
      </c>
      <c r="Y370" s="91" t="str">
        <f t="shared" si="5"/>
        <v>TOKYORR</v>
      </c>
    </row>
    <row r="371" spans="1:25" x14ac:dyDescent="0.25">
      <c r="A371" s="56" t="s">
        <v>579</v>
      </c>
      <c r="B371" s="57" t="s">
        <v>554</v>
      </c>
      <c r="C371" s="50"/>
      <c r="D371" s="51">
        <v>0</v>
      </c>
      <c r="E371" s="50">
        <v>67</v>
      </c>
      <c r="F371" s="51">
        <v>1.9713837466177527E-5</v>
      </c>
      <c r="G371" s="53" t="e">
        <v>#DIV/0!</v>
      </c>
      <c r="H371" s="91" t="str">
        <f t="shared" si="4"/>
        <v>TOKYORR</v>
      </c>
      <c r="R371" s="56" t="s">
        <v>579</v>
      </c>
      <c r="S371" s="57" t="s">
        <v>504</v>
      </c>
      <c r="T371" s="52">
        <v>22</v>
      </c>
      <c r="U371" s="51">
        <v>3.5042393331751116E-5</v>
      </c>
      <c r="V371" s="52">
        <v>2</v>
      </c>
      <c r="W371" s="51">
        <v>4.5767637703379937E-6</v>
      </c>
      <c r="X371" s="52">
        <v>9.0909090909090917</v>
      </c>
      <c r="Y371" s="91" t="str">
        <f t="shared" si="5"/>
        <v>TOKYORB</v>
      </c>
    </row>
    <row r="372" spans="1:25" x14ac:dyDescent="0.25">
      <c r="A372" s="56" t="s">
        <v>579</v>
      </c>
      <c r="B372" s="57" t="s">
        <v>509</v>
      </c>
      <c r="C372" s="50">
        <v>873</v>
      </c>
      <c r="D372" s="51">
        <v>2.4203864744478718E-4</v>
      </c>
      <c r="E372" s="50">
        <v>52</v>
      </c>
      <c r="F372" s="51">
        <v>1.53002917647945E-5</v>
      </c>
      <c r="G372" s="52">
        <v>5.9564719358533784</v>
      </c>
      <c r="H372" s="91" t="str">
        <f t="shared" si="4"/>
        <v>TOKYORH</v>
      </c>
      <c r="R372" s="56" t="s">
        <v>579</v>
      </c>
      <c r="S372" s="57" t="s">
        <v>525</v>
      </c>
      <c r="T372" s="52">
        <v>14</v>
      </c>
      <c r="U372" s="51">
        <v>2.2299704847477982E-5</v>
      </c>
      <c r="V372" s="52">
        <v>2</v>
      </c>
      <c r="W372" s="51">
        <v>4.5767637703379937E-6</v>
      </c>
      <c r="X372" s="52">
        <v>14.285714285714285</v>
      </c>
      <c r="Y372" s="91" t="str">
        <f t="shared" si="5"/>
        <v>TOKYOTF</v>
      </c>
    </row>
    <row r="373" spans="1:25" x14ac:dyDescent="0.25">
      <c r="A373" s="56" t="s">
        <v>579</v>
      </c>
      <c r="B373" s="57" t="s">
        <v>511</v>
      </c>
      <c r="C373" s="50"/>
      <c r="D373" s="51">
        <v>0</v>
      </c>
      <c r="E373" s="50">
        <v>40</v>
      </c>
      <c r="F373" s="51">
        <v>1.1769455203688076E-5</v>
      </c>
      <c r="G373" s="53" t="e">
        <v>#DIV/0!</v>
      </c>
      <c r="H373" s="91" t="str">
        <f t="shared" si="4"/>
        <v>TOKYORJ</v>
      </c>
      <c r="R373" s="56" t="s">
        <v>579</v>
      </c>
      <c r="S373" s="57" t="s">
        <v>511</v>
      </c>
      <c r="T373" s="52"/>
      <c r="U373" s="51">
        <v>0</v>
      </c>
      <c r="V373" s="52">
        <v>2</v>
      </c>
      <c r="W373" s="51">
        <v>4.5767637703379937E-6</v>
      </c>
      <c r="X373" s="53" t="e">
        <v>#DIV/0!</v>
      </c>
      <c r="Y373" s="91" t="str">
        <f t="shared" si="5"/>
        <v>TOKYORJ</v>
      </c>
    </row>
    <row r="374" spans="1:25" x14ac:dyDescent="0.25">
      <c r="A374" s="56" t="s">
        <v>579</v>
      </c>
      <c r="B374" s="57" t="s">
        <v>512</v>
      </c>
      <c r="C374" s="50"/>
      <c r="D374" s="51">
        <v>0</v>
      </c>
      <c r="E374" s="50">
        <v>37</v>
      </c>
      <c r="F374" s="51">
        <v>1.0886746063411471E-5</v>
      </c>
      <c r="G374" s="53" t="e">
        <v>#DIV/0!</v>
      </c>
      <c r="H374" s="91" t="str">
        <f t="shared" si="4"/>
        <v>TOKYOSA</v>
      </c>
      <c r="R374" s="56" t="s">
        <v>579</v>
      </c>
      <c r="S374" s="57" t="s">
        <v>512</v>
      </c>
      <c r="T374" s="52"/>
      <c r="U374" s="51">
        <v>0</v>
      </c>
      <c r="V374" s="52">
        <v>2</v>
      </c>
      <c r="W374" s="51">
        <v>4.5767637703379937E-6</v>
      </c>
      <c r="X374" s="53" t="e">
        <v>#DIV/0!</v>
      </c>
      <c r="Y374" s="91" t="str">
        <f t="shared" si="5"/>
        <v>TOKYOSA</v>
      </c>
    </row>
    <row r="375" spans="1:25" x14ac:dyDescent="0.25">
      <c r="A375" s="56" t="s">
        <v>579</v>
      </c>
      <c r="B375" s="57" t="s">
        <v>515</v>
      </c>
      <c r="C375" s="50"/>
      <c r="D375" s="51">
        <v>0</v>
      </c>
      <c r="E375" s="50">
        <v>29</v>
      </c>
      <c r="F375" s="51">
        <v>8.5328550226738551E-6</v>
      </c>
      <c r="G375" s="53" t="e">
        <v>#DIV/0!</v>
      </c>
      <c r="H375" s="91" t="str">
        <f t="shared" si="4"/>
        <v>TOKYOSF</v>
      </c>
      <c r="R375" s="56" t="s">
        <v>579</v>
      </c>
      <c r="S375" s="57" t="s">
        <v>515</v>
      </c>
      <c r="T375" s="52"/>
      <c r="U375" s="51">
        <v>0</v>
      </c>
      <c r="V375" s="52">
        <v>1</v>
      </c>
      <c r="W375" s="51">
        <v>2.2883818851689969E-6</v>
      </c>
      <c r="X375" s="53" t="e">
        <v>#DIV/0!</v>
      </c>
      <c r="Y375" s="91" t="str">
        <f t="shared" si="5"/>
        <v>TOKYOSF</v>
      </c>
    </row>
    <row r="376" spans="1:25" x14ac:dyDescent="0.25">
      <c r="A376" s="56" t="s">
        <v>579</v>
      </c>
      <c r="B376" s="57" t="s">
        <v>517</v>
      </c>
      <c r="C376" s="50"/>
      <c r="D376" s="51">
        <v>0</v>
      </c>
      <c r="E376" s="50">
        <v>25</v>
      </c>
      <c r="F376" s="51">
        <v>7.355909502305048E-6</v>
      </c>
      <c r="G376" s="53" t="e">
        <v>#DIV/0!</v>
      </c>
      <c r="H376" s="91" t="str">
        <f t="shared" si="4"/>
        <v>TOKYOSH</v>
      </c>
      <c r="R376" s="56" t="s">
        <v>579</v>
      </c>
      <c r="S376" s="57" t="s">
        <v>526</v>
      </c>
      <c r="T376" s="52">
        <v>1</v>
      </c>
      <c r="U376" s="51">
        <v>1.5928360605341417E-6</v>
      </c>
      <c r="V376" s="52">
        <v>1</v>
      </c>
      <c r="W376" s="51">
        <v>2.2883818851689969E-6</v>
      </c>
      <c r="X376" s="52">
        <v>100</v>
      </c>
      <c r="Y376" s="91" t="str">
        <f t="shared" si="5"/>
        <v>TOKYOTG</v>
      </c>
    </row>
    <row r="377" spans="1:25" x14ac:dyDescent="0.25">
      <c r="A377" s="56" t="s">
        <v>579</v>
      </c>
      <c r="B377" s="57" t="s">
        <v>520</v>
      </c>
      <c r="C377" s="50"/>
      <c r="D377" s="51">
        <v>0</v>
      </c>
      <c r="E377" s="50">
        <v>21</v>
      </c>
      <c r="F377" s="51">
        <v>6.1789639819362401E-6</v>
      </c>
      <c r="G377" s="53" t="e">
        <v>#DIV/0!</v>
      </c>
      <c r="H377" s="91" t="str">
        <f t="shared" si="4"/>
        <v>TOKYOTA</v>
      </c>
      <c r="R377" s="56" t="s">
        <v>579</v>
      </c>
      <c r="S377" s="57" t="s">
        <v>520</v>
      </c>
      <c r="T377" s="52"/>
      <c r="U377" s="51">
        <v>0</v>
      </c>
      <c r="V377" s="52">
        <v>1</v>
      </c>
      <c r="W377" s="51">
        <v>2.2883818851689969E-6</v>
      </c>
      <c r="X377" s="53" t="e">
        <v>#DIV/0!</v>
      </c>
      <c r="Y377" s="91" t="str">
        <f t="shared" si="5"/>
        <v>TOKYOTA</v>
      </c>
    </row>
    <row r="378" spans="1:25" x14ac:dyDescent="0.25">
      <c r="A378" s="56" t="s">
        <v>579</v>
      </c>
      <c r="B378" s="57" t="s">
        <v>525</v>
      </c>
      <c r="C378" s="50">
        <v>45</v>
      </c>
      <c r="D378" s="51">
        <v>1.2476218940452948E-5</v>
      </c>
      <c r="E378" s="50">
        <v>11</v>
      </c>
      <c r="F378" s="51">
        <v>3.236600181014221E-6</v>
      </c>
      <c r="G378" s="52">
        <v>24.444444444444443</v>
      </c>
      <c r="H378" s="91" t="str">
        <f t="shared" si="4"/>
        <v>TOKYOTF</v>
      </c>
      <c r="R378" s="56" t="s">
        <v>579</v>
      </c>
      <c r="S378" s="57" t="s">
        <v>517</v>
      </c>
      <c r="T378" s="52"/>
      <c r="U378" s="51">
        <v>0</v>
      </c>
      <c r="V378" s="52">
        <v>1</v>
      </c>
      <c r="W378" s="51">
        <v>2.2883818851689969E-6</v>
      </c>
      <c r="X378" s="53" t="e">
        <v>#DIV/0!</v>
      </c>
      <c r="Y378" s="91" t="str">
        <f t="shared" si="5"/>
        <v>TOKYOSH</v>
      </c>
    </row>
    <row r="379" spans="1:25" x14ac:dyDescent="0.25">
      <c r="A379" s="56" t="s">
        <v>579</v>
      </c>
      <c r="B379" s="57" t="s">
        <v>526</v>
      </c>
      <c r="C379" s="50">
        <v>8</v>
      </c>
      <c r="D379" s="51">
        <v>2.2179944783027464E-6</v>
      </c>
      <c r="E379" s="50">
        <v>10</v>
      </c>
      <c r="F379" s="51">
        <v>2.942363800922019E-6</v>
      </c>
      <c r="G379" s="52">
        <v>125</v>
      </c>
      <c r="H379" s="91" t="str">
        <f t="shared" si="4"/>
        <v>TOKYOTG</v>
      </c>
      <c r="R379" s="56" t="s">
        <v>579</v>
      </c>
      <c r="S379" s="57" t="s">
        <v>533</v>
      </c>
      <c r="T379" s="52"/>
      <c r="U379" s="51">
        <v>0</v>
      </c>
      <c r="V379" s="52">
        <v>1</v>
      </c>
      <c r="W379" s="51">
        <v>2.2883818851689969E-6</v>
      </c>
      <c r="X379" s="53" t="e">
        <v>#DIV/0!</v>
      </c>
      <c r="Y379" s="91" t="str">
        <f t="shared" si="5"/>
        <v>TOKYOUD</v>
      </c>
    </row>
    <row r="380" spans="1:25" x14ac:dyDescent="0.25">
      <c r="A380" s="56" t="s">
        <v>579</v>
      </c>
      <c r="B380" s="57" t="s">
        <v>533</v>
      </c>
      <c r="C380" s="50"/>
      <c r="D380" s="51">
        <v>0</v>
      </c>
      <c r="E380" s="50">
        <v>5</v>
      </c>
      <c r="F380" s="51">
        <v>1.4711819004610095E-6</v>
      </c>
      <c r="G380" s="53" t="e">
        <v>#DIV/0!</v>
      </c>
      <c r="H380" s="91" t="str">
        <f t="shared" si="4"/>
        <v>TOKYOUD</v>
      </c>
      <c r="R380" s="56" t="s">
        <v>579</v>
      </c>
      <c r="S380" s="57" t="s">
        <v>492</v>
      </c>
      <c r="T380" s="52">
        <v>9</v>
      </c>
      <c r="U380" s="51">
        <v>1.4335524544807274E-5</v>
      </c>
      <c r="V380" s="52">
        <v>1</v>
      </c>
      <c r="W380" s="51">
        <v>2.2883818851689969E-6</v>
      </c>
      <c r="X380" s="52">
        <v>11.111111111111111</v>
      </c>
      <c r="Y380" s="91" t="str">
        <f t="shared" si="5"/>
        <v>TOKYOPJ</v>
      </c>
    </row>
    <row r="381" spans="1:25" x14ac:dyDescent="0.25">
      <c r="A381" s="56" t="s">
        <v>579</v>
      </c>
      <c r="B381" s="57" t="s">
        <v>540</v>
      </c>
      <c r="C381" s="50">
        <v>164</v>
      </c>
      <c r="D381" s="51">
        <v>4.54688868052063E-5</v>
      </c>
      <c r="E381" s="50"/>
      <c r="F381" s="51">
        <v>0</v>
      </c>
      <c r="G381" s="52">
        <v>0</v>
      </c>
      <c r="H381" s="91" t="str">
        <f t="shared" si="4"/>
        <v>TOKYOVA</v>
      </c>
      <c r="R381" s="56" t="s">
        <v>579</v>
      </c>
      <c r="S381" s="57" t="s">
        <v>548</v>
      </c>
      <c r="T381" s="52">
        <v>7</v>
      </c>
      <c r="U381" s="51">
        <v>1.1149852423738991E-5</v>
      </c>
      <c r="V381" s="52"/>
      <c r="W381" s="51">
        <v>0</v>
      </c>
      <c r="X381" s="52">
        <v>0</v>
      </c>
      <c r="Y381" s="91" t="str">
        <f t="shared" si="5"/>
        <v>TOKYOVI</v>
      </c>
    </row>
    <row r="382" spans="1:25" x14ac:dyDescent="0.25">
      <c r="A382" s="56" t="s">
        <v>579</v>
      </c>
      <c r="B382" s="57" t="s">
        <v>544</v>
      </c>
      <c r="C382" s="50">
        <v>11</v>
      </c>
      <c r="D382" s="51">
        <v>3.0497424076662761E-6</v>
      </c>
      <c r="E382" s="50"/>
      <c r="F382" s="51">
        <v>0</v>
      </c>
      <c r="G382" s="52">
        <v>0</v>
      </c>
      <c r="H382" s="91" t="str">
        <f t="shared" si="4"/>
        <v>TOKYOVE</v>
      </c>
      <c r="R382" s="56" t="s">
        <v>579</v>
      </c>
      <c r="S382" s="57" t="s">
        <v>550</v>
      </c>
      <c r="T382" s="52">
        <v>3</v>
      </c>
      <c r="U382" s="51">
        <v>4.7785081816024251E-6</v>
      </c>
      <c r="V382" s="52"/>
      <c r="W382" s="51">
        <v>0</v>
      </c>
      <c r="X382" s="52">
        <v>0</v>
      </c>
      <c r="Y382" s="91" t="str">
        <f t="shared" si="5"/>
        <v>TOKYOWA</v>
      </c>
    </row>
    <row r="383" spans="1:25" x14ac:dyDescent="0.25">
      <c r="A383" s="56" t="s">
        <v>579</v>
      </c>
      <c r="B383" s="57" t="s">
        <v>553</v>
      </c>
      <c r="C383" s="50">
        <v>18</v>
      </c>
      <c r="D383" s="51">
        <v>4.9904875761811792E-6</v>
      </c>
      <c r="E383" s="50"/>
      <c r="F383" s="51">
        <v>0</v>
      </c>
      <c r="G383" s="52">
        <v>0</v>
      </c>
      <c r="H383" s="91" t="str">
        <f t="shared" si="4"/>
        <v>TOKYOWD</v>
      </c>
      <c r="R383" s="56" t="s">
        <v>579</v>
      </c>
      <c r="S383" s="57" t="s">
        <v>544</v>
      </c>
      <c r="T383" s="52">
        <v>1</v>
      </c>
      <c r="U383" s="51">
        <v>1.5928360605341417E-6</v>
      </c>
      <c r="V383" s="52"/>
      <c r="W383" s="51">
        <v>0</v>
      </c>
      <c r="X383" s="52">
        <v>0</v>
      </c>
      <c r="Y383" s="91" t="str">
        <f t="shared" si="5"/>
        <v>TOKYOVE</v>
      </c>
    </row>
    <row r="384" spans="1:25" x14ac:dyDescent="0.25">
      <c r="A384" s="56" t="s">
        <v>579</v>
      </c>
      <c r="B384" s="57" t="s">
        <v>549</v>
      </c>
      <c r="C384" s="50">
        <v>18</v>
      </c>
      <c r="D384" s="51">
        <v>4.9904875761811792E-6</v>
      </c>
      <c r="E384" s="50"/>
      <c r="F384" s="51">
        <v>0</v>
      </c>
      <c r="G384" s="52">
        <v>0</v>
      </c>
      <c r="H384" s="91" t="str">
        <f t="shared" si="4"/>
        <v>TOKYOVJ</v>
      </c>
      <c r="R384" s="56" t="s">
        <v>579</v>
      </c>
      <c r="S384" s="57" t="s">
        <v>540</v>
      </c>
      <c r="T384" s="52">
        <v>2</v>
      </c>
      <c r="U384" s="51">
        <v>3.1856721210682834E-6</v>
      </c>
      <c r="V384" s="52"/>
      <c r="W384" s="51">
        <v>0</v>
      </c>
      <c r="X384" s="52">
        <v>0</v>
      </c>
      <c r="Y384" s="91" t="str">
        <f t="shared" si="5"/>
        <v>TOKYOVA</v>
      </c>
    </row>
    <row r="385" spans="1:25" x14ac:dyDescent="0.25">
      <c r="A385" s="56" t="s">
        <v>579</v>
      </c>
      <c r="B385" s="57" t="s">
        <v>542</v>
      </c>
      <c r="C385" s="50">
        <v>399</v>
      </c>
      <c r="D385" s="51">
        <v>1.1062247460534947E-4</v>
      </c>
      <c r="E385" s="50"/>
      <c r="F385" s="51">
        <v>0</v>
      </c>
      <c r="G385" s="52">
        <v>0</v>
      </c>
      <c r="H385" s="91" t="str">
        <f t="shared" si="4"/>
        <v>TOKYOVC</v>
      </c>
      <c r="R385" s="56" t="s">
        <v>579</v>
      </c>
      <c r="S385" s="57" t="s">
        <v>541</v>
      </c>
      <c r="T385" s="52">
        <v>4</v>
      </c>
      <c r="U385" s="51">
        <v>6.3713442421365668E-6</v>
      </c>
      <c r="V385" s="52"/>
      <c r="W385" s="51">
        <v>0</v>
      </c>
      <c r="X385" s="52">
        <v>0</v>
      </c>
      <c r="Y385" s="91" t="str">
        <f t="shared" si="5"/>
        <v>TOKYOVB</v>
      </c>
    </row>
    <row r="386" spans="1:25" x14ac:dyDescent="0.25">
      <c r="A386" s="56" t="s">
        <v>579</v>
      </c>
      <c r="B386" s="57" t="s">
        <v>551</v>
      </c>
      <c r="C386" s="50">
        <v>12</v>
      </c>
      <c r="D386" s="51">
        <v>3.3269917174541193E-6</v>
      </c>
      <c r="E386" s="50"/>
      <c r="F386" s="51">
        <v>0</v>
      </c>
      <c r="G386" s="52">
        <v>0</v>
      </c>
      <c r="H386" s="91" t="str">
        <f t="shared" si="4"/>
        <v>TOKYOWB</v>
      </c>
      <c r="R386" s="56" t="s">
        <v>579</v>
      </c>
      <c r="S386" s="57" t="s">
        <v>553</v>
      </c>
      <c r="T386" s="52">
        <v>3</v>
      </c>
      <c r="U386" s="51">
        <v>4.7785081816024251E-6</v>
      </c>
      <c r="V386" s="52"/>
      <c r="W386" s="51">
        <v>0</v>
      </c>
      <c r="X386" s="52">
        <v>0</v>
      </c>
      <c r="Y386" s="91" t="str">
        <f t="shared" si="5"/>
        <v>TOKYOWD</v>
      </c>
    </row>
    <row r="387" spans="1:25" x14ac:dyDescent="0.25">
      <c r="A387" s="56" t="s">
        <v>579</v>
      </c>
      <c r="B387" s="57" t="s">
        <v>541</v>
      </c>
      <c r="C387" s="50">
        <v>160</v>
      </c>
      <c r="D387" s="51">
        <v>4.4359889566054926E-5</v>
      </c>
      <c r="E387" s="50"/>
      <c r="F387" s="51">
        <v>0</v>
      </c>
      <c r="G387" s="52">
        <v>0</v>
      </c>
      <c r="H387" s="91" t="str">
        <f t="shared" ref="H387:H450" si="6">A387&amp;B387</f>
        <v>TOKYOVB</v>
      </c>
      <c r="R387" s="56" t="s">
        <v>579</v>
      </c>
      <c r="S387" s="57" t="s">
        <v>549</v>
      </c>
      <c r="T387" s="52">
        <v>9</v>
      </c>
      <c r="U387" s="51">
        <v>1.4335524544807274E-5</v>
      </c>
      <c r="V387" s="52"/>
      <c r="W387" s="51">
        <v>0</v>
      </c>
      <c r="X387" s="52">
        <v>0</v>
      </c>
      <c r="Y387" s="91" t="str">
        <f t="shared" ref="Y387:Y450" si="7">R387&amp;S387</f>
        <v>TOKYOVJ</v>
      </c>
    </row>
    <row r="388" spans="1:25" x14ac:dyDescent="0.25">
      <c r="A388" s="56" t="s">
        <v>579</v>
      </c>
      <c r="B388" s="57" t="s">
        <v>548</v>
      </c>
      <c r="C388" s="50">
        <v>155</v>
      </c>
      <c r="D388" s="51">
        <v>4.2973643017115706E-5</v>
      </c>
      <c r="E388" s="50"/>
      <c r="F388" s="51">
        <v>0</v>
      </c>
      <c r="G388" s="52">
        <v>0</v>
      </c>
      <c r="H388" s="91" t="str">
        <f t="shared" si="6"/>
        <v>TOKYOVI</v>
      </c>
      <c r="R388" s="56" t="s">
        <v>579</v>
      </c>
      <c r="S388" s="57" t="s">
        <v>547</v>
      </c>
      <c r="T388" s="52">
        <v>4</v>
      </c>
      <c r="U388" s="51">
        <v>6.3713442421365668E-6</v>
      </c>
      <c r="V388" s="52"/>
      <c r="W388" s="51">
        <v>0</v>
      </c>
      <c r="X388" s="52">
        <v>0</v>
      </c>
      <c r="Y388" s="91" t="str">
        <f t="shared" si="7"/>
        <v>TOKYOVH</v>
      </c>
    </row>
    <row r="389" spans="1:25" x14ac:dyDescent="0.25">
      <c r="A389" s="56" t="s">
        <v>579</v>
      </c>
      <c r="B389" s="57" t="s">
        <v>546</v>
      </c>
      <c r="C389" s="50">
        <v>399</v>
      </c>
      <c r="D389" s="51">
        <v>1.1062247460534947E-4</v>
      </c>
      <c r="E389" s="50"/>
      <c r="F389" s="51">
        <v>0</v>
      </c>
      <c r="G389" s="52">
        <v>0</v>
      </c>
      <c r="H389" s="91" t="str">
        <f t="shared" si="6"/>
        <v>TOKYOVG</v>
      </c>
      <c r="R389" s="56" t="s">
        <v>579</v>
      </c>
      <c r="S389" s="57" t="s">
        <v>546</v>
      </c>
      <c r="T389" s="52">
        <v>28</v>
      </c>
      <c r="U389" s="51">
        <v>4.4599409694955964E-5</v>
      </c>
      <c r="V389" s="52"/>
      <c r="W389" s="51">
        <v>0</v>
      </c>
      <c r="X389" s="52">
        <v>0</v>
      </c>
      <c r="Y389" s="91" t="str">
        <f t="shared" si="7"/>
        <v>TOKYOVG</v>
      </c>
    </row>
    <row r="390" spans="1:25" x14ac:dyDescent="0.25">
      <c r="A390" s="56" t="s">
        <v>579</v>
      </c>
      <c r="B390" s="57" t="s">
        <v>550</v>
      </c>
      <c r="C390" s="50">
        <v>31</v>
      </c>
      <c r="D390" s="51">
        <v>8.5947286034231418E-6</v>
      </c>
      <c r="E390" s="50"/>
      <c r="F390" s="51">
        <v>0</v>
      </c>
      <c r="G390" s="52">
        <v>0</v>
      </c>
      <c r="H390" s="91" t="str">
        <f t="shared" si="6"/>
        <v>TOKYOWA</v>
      </c>
      <c r="R390" s="56" t="s">
        <v>579</v>
      </c>
      <c r="S390" s="57" t="s">
        <v>542</v>
      </c>
      <c r="T390" s="52">
        <v>42</v>
      </c>
      <c r="U390" s="51">
        <v>6.6899114542433953E-5</v>
      </c>
      <c r="V390" s="52"/>
      <c r="W390" s="51">
        <v>0</v>
      </c>
      <c r="X390" s="52">
        <v>0</v>
      </c>
      <c r="Y390" s="91" t="str">
        <f t="shared" si="7"/>
        <v>TOKYOVC</v>
      </c>
    </row>
    <row r="391" spans="1:25" x14ac:dyDescent="0.25">
      <c r="A391" s="56" t="s">
        <v>579</v>
      </c>
      <c r="B391" s="57" t="s">
        <v>547</v>
      </c>
      <c r="C391" s="50">
        <v>252</v>
      </c>
      <c r="D391" s="51">
        <v>6.9866826066536502E-5</v>
      </c>
      <c r="E391" s="50"/>
      <c r="F391" s="51">
        <v>0</v>
      </c>
      <c r="G391" s="52">
        <v>0</v>
      </c>
      <c r="H391" s="91" t="str">
        <f t="shared" si="6"/>
        <v>TOKYOVH</v>
      </c>
      <c r="R391" s="56" t="s">
        <v>579</v>
      </c>
      <c r="S391" s="57" t="s">
        <v>551</v>
      </c>
      <c r="T391" s="52">
        <v>1</v>
      </c>
      <c r="U391" s="51">
        <v>1.5928360605341417E-6</v>
      </c>
      <c r="V391" s="52"/>
      <c r="W391" s="51">
        <v>0</v>
      </c>
      <c r="X391" s="52">
        <v>0</v>
      </c>
      <c r="Y391" s="91" t="str">
        <f t="shared" si="7"/>
        <v>TOKYOWB</v>
      </c>
    </row>
    <row r="392" spans="1:25" x14ac:dyDescent="0.25">
      <c r="A392" s="238" t="s">
        <v>579</v>
      </c>
      <c r="B392" s="115" t="s">
        <v>650</v>
      </c>
      <c r="C392" s="106">
        <v>3606862</v>
      </c>
      <c r="D392" s="89">
        <v>1</v>
      </c>
      <c r="E392" s="106">
        <v>3398628</v>
      </c>
      <c r="F392" s="89">
        <v>1</v>
      </c>
      <c r="G392" s="88">
        <v>94.226726722563825</v>
      </c>
      <c r="H392" s="230" t="str">
        <f t="shared" si="6"/>
        <v>TOKYOTOTAL TOKYO</v>
      </c>
      <c r="R392" s="238" t="s">
        <v>579</v>
      </c>
      <c r="S392" s="115" t="s">
        <v>650</v>
      </c>
      <c r="T392" s="88">
        <v>627811</v>
      </c>
      <c r="U392" s="89">
        <v>1</v>
      </c>
      <c r="V392" s="88">
        <v>436990</v>
      </c>
      <c r="W392" s="89">
        <v>1</v>
      </c>
      <c r="X392" s="88">
        <v>69.605343009281455</v>
      </c>
      <c r="Y392" s="230" t="str">
        <f t="shared" si="7"/>
        <v>TOKYOTOTAL TOKYO</v>
      </c>
    </row>
    <row r="393" spans="1:25" x14ac:dyDescent="0.25">
      <c r="A393" s="56" t="s">
        <v>580</v>
      </c>
      <c r="B393" s="57" t="s">
        <v>425</v>
      </c>
      <c r="C393" s="50">
        <v>149793</v>
      </c>
      <c r="D393" s="51">
        <v>6.3880090869197909E-2</v>
      </c>
      <c r="E393" s="50">
        <v>1001923</v>
      </c>
      <c r="F393" s="51">
        <v>0.36995040732750106</v>
      </c>
      <c r="G393" s="52">
        <v>668.87170962595053</v>
      </c>
      <c r="H393" s="91" t="str">
        <f t="shared" si="6"/>
        <v>KUALA LUMPURJA</v>
      </c>
      <c r="R393" s="56" t="s">
        <v>580</v>
      </c>
      <c r="S393" s="57" t="s">
        <v>425</v>
      </c>
      <c r="T393" s="52">
        <v>17856</v>
      </c>
      <c r="U393" s="51">
        <v>7.8594316701292299E-2</v>
      </c>
      <c r="V393" s="52">
        <v>143126</v>
      </c>
      <c r="W393" s="51">
        <v>0.42686971356310321</v>
      </c>
      <c r="X393" s="52">
        <v>801.55689964157716</v>
      </c>
      <c r="Y393" s="91" t="str">
        <f t="shared" si="7"/>
        <v>KUALA LUMPURJA</v>
      </c>
    </row>
    <row r="394" spans="1:25" x14ac:dyDescent="0.25">
      <c r="A394" s="56" t="s">
        <v>580</v>
      </c>
      <c r="B394" s="57" t="s">
        <v>397</v>
      </c>
      <c r="C394" s="50">
        <v>835417</v>
      </c>
      <c r="D394" s="51">
        <v>0.35626840956301503</v>
      </c>
      <c r="E394" s="50">
        <v>951898</v>
      </c>
      <c r="F394" s="51">
        <v>0.35147915841260619</v>
      </c>
      <c r="G394" s="52">
        <v>113.94285727965794</v>
      </c>
      <c r="H394" s="91" t="str">
        <f t="shared" si="6"/>
        <v>KUALA LUMPURGC</v>
      </c>
      <c r="R394" s="56" t="s">
        <v>580</v>
      </c>
      <c r="S394" s="57" t="s">
        <v>397</v>
      </c>
      <c r="T394" s="52">
        <v>77480</v>
      </c>
      <c r="U394" s="51">
        <v>0.34103313496954119</v>
      </c>
      <c r="V394" s="52">
        <v>109768</v>
      </c>
      <c r="W394" s="51">
        <v>0.32738031327917161</v>
      </c>
      <c r="X394" s="52">
        <v>141.67268972638101</v>
      </c>
      <c r="Y394" s="91" t="str">
        <f t="shared" si="7"/>
        <v>KUALA LUMPURGC</v>
      </c>
    </row>
    <row r="395" spans="1:25" x14ac:dyDescent="0.25">
      <c r="A395" s="56" t="s">
        <v>580</v>
      </c>
      <c r="B395" s="57" t="s">
        <v>360</v>
      </c>
      <c r="C395" s="50">
        <v>79382</v>
      </c>
      <c r="D395" s="51">
        <v>3.3852912842246757E-2</v>
      </c>
      <c r="E395" s="50">
        <v>241186</v>
      </c>
      <c r="F395" s="51">
        <v>8.9055605013250189E-2</v>
      </c>
      <c r="G395" s="52">
        <v>303.82958353279082</v>
      </c>
      <c r="H395" s="91" t="str">
        <f t="shared" si="6"/>
        <v>KUALA LUMPURCD</v>
      </c>
      <c r="R395" s="56" t="s">
        <v>580</v>
      </c>
      <c r="S395" s="57" t="s">
        <v>360</v>
      </c>
      <c r="T395" s="52">
        <v>9717</v>
      </c>
      <c r="U395" s="51">
        <v>4.276999190112328E-2</v>
      </c>
      <c r="V395" s="52">
        <v>34205</v>
      </c>
      <c r="W395" s="51">
        <v>0.10201555658948021</v>
      </c>
      <c r="X395" s="52">
        <v>352.01193784089742</v>
      </c>
      <c r="Y395" s="91" t="str">
        <f t="shared" si="7"/>
        <v>KUALA LUMPURCD</v>
      </c>
    </row>
    <row r="396" spans="1:25" s="15" customFormat="1" x14ac:dyDescent="0.25">
      <c r="A396" s="56" t="s">
        <v>580</v>
      </c>
      <c r="B396" s="57" t="s">
        <v>12</v>
      </c>
      <c r="C396" s="50"/>
      <c r="D396" s="51">
        <v>0</v>
      </c>
      <c r="E396" s="50">
        <v>206011</v>
      </c>
      <c r="F396" s="51">
        <v>7.606757541642005E-2</v>
      </c>
      <c r="G396" s="53" t="e">
        <v>#DIV/0!</v>
      </c>
      <c r="H396" s="91" t="str">
        <f t="shared" si="6"/>
        <v>KUALA LUMPURKB</v>
      </c>
      <c r="I396" s="48"/>
      <c r="R396" s="56" t="s">
        <v>580</v>
      </c>
      <c r="S396" s="57" t="s">
        <v>12</v>
      </c>
      <c r="T396" s="52"/>
      <c r="U396" s="51">
        <v>0</v>
      </c>
      <c r="V396" s="52">
        <v>17472</v>
      </c>
      <c r="W396" s="51">
        <v>5.2109802798754518E-2</v>
      </c>
      <c r="X396" s="53" t="e">
        <v>#DIV/0!</v>
      </c>
      <c r="Y396" s="91" t="str">
        <f t="shared" si="7"/>
        <v>KUALA LUMPURKB</v>
      </c>
    </row>
    <row r="397" spans="1:25" s="15" customFormat="1" x14ac:dyDescent="0.25">
      <c r="A397" s="56" t="s">
        <v>580</v>
      </c>
      <c r="B397" s="57" t="s">
        <v>345</v>
      </c>
      <c r="C397" s="50">
        <v>173268</v>
      </c>
      <c r="D397" s="51">
        <v>7.3891140338495018E-2</v>
      </c>
      <c r="E397" s="50">
        <v>139293</v>
      </c>
      <c r="F397" s="51">
        <v>5.1432597203447374E-2</v>
      </c>
      <c r="G397" s="52">
        <v>80.39164762102638</v>
      </c>
      <c r="H397" s="91" t="str">
        <f t="shared" si="6"/>
        <v>KUALA LUMPURAH</v>
      </c>
      <c r="I397" s="48"/>
      <c r="R397" s="56" t="s">
        <v>580</v>
      </c>
      <c r="S397" s="57" t="s">
        <v>345</v>
      </c>
      <c r="T397" s="52">
        <v>15628</v>
      </c>
      <c r="U397" s="51">
        <v>6.8787633367372092E-2</v>
      </c>
      <c r="V397" s="52">
        <v>12670</v>
      </c>
      <c r="W397" s="51">
        <v>3.7787957959032725E-2</v>
      </c>
      <c r="X397" s="52">
        <v>81.072434092654206</v>
      </c>
      <c r="Y397" s="91" t="str">
        <f t="shared" si="7"/>
        <v>KUALA LUMPURAH</v>
      </c>
    </row>
    <row r="398" spans="1:25" x14ac:dyDescent="0.25">
      <c r="A398" s="56" t="s">
        <v>580</v>
      </c>
      <c r="B398" s="57" t="s">
        <v>396</v>
      </c>
      <c r="C398" s="50">
        <v>1009224</v>
      </c>
      <c r="D398" s="51">
        <v>0.43038940956770605</v>
      </c>
      <c r="E398" s="50">
        <v>58074</v>
      </c>
      <c r="F398" s="51">
        <v>2.144326455739343E-2</v>
      </c>
      <c r="G398" s="52">
        <v>5.7543221326484506</v>
      </c>
      <c r="H398" s="91" t="str">
        <f t="shared" si="6"/>
        <v>KUALA LUMPURGB</v>
      </c>
      <c r="R398" s="56" t="s">
        <v>580</v>
      </c>
      <c r="S398" s="57" t="s">
        <v>2</v>
      </c>
      <c r="T398" s="52">
        <v>7935</v>
      </c>
      <c r="U398" s="51">
        <v>3.4926405859361243E-2</v>
      </c>
      <c r="V398" s="52">
        <v>7657</v>
      </c>
      <c r="W398" s="51">
        <v>2.2836810899156557E-2</v>
      </c>
      <c r="X398" s="52">
        <v>96.496534341524892</v>
      </c>
      <c r="Y398" s="91" t="str">
        <f t="shared" si="7"/>
        <v>KUALA LUMPURHG</v>
      </c>
    </row>
    <row r="399" spans="1:25" x14ac:dyDescent="0.25">
      <c r="A399" s="56" t="s">
        <v>580</v>
      </c>
      <c r="B399" s="57" t="s">
        <v>2</v>
      </c>
      <c r="C399" s="50">
        <v>34270</v>
      </c>
      <c r="D399" s="51">
        <v>1.4614639629938732E-2</v>
      </c>
      <c r="E399" s="50">
        <v>35493</v>
      </c>
      <c r="F399" s="51">
        <v>1.3105448030711935E-2</v>
      </c>
      <c r="G399" s="52">
        <v>103.56871899620658</v>
      </c>
      <c r="H399" s="91" t="str">
        <f t="shared" si="6"/>
        <v>KUALA LUMPURHG</v>
      </c>
      <c r="R399" s="56" t="s">
        <v>580</v>
      </c>
      <c r="S399" s="57" t="s">
        <v>396</v>
      </c>
      <c r="T399" s="52">
        <v>93169</v>
      </c>
      <c r="U399" s="51">
        <v>0.41008926370646853</v>
      </c>
      <c r="V399" s="52">
        <v>5634</v>
      </c>
      <c r="W399" s="51">
        <v>1.6803264020614866E-2</v>
      </c>
      <c r="X399" s="52">
        <v>6.0470757440779659</v>
      </c>
      <c r="Y399" s="91" t="str">
        <f t="shared" si="7"/>
        <v>KUALA LUMPURGB</v>
      </c>
    </row>
    <row r="400" spans="1:25" x14ac:dyDescent="0.25">
      <c r="A400" s="56" t="s">
        <v>580</v>
      </c>
      <c r="B400" s="57" t="s">
        <v>439</v>
      </c>
      <c r="C400" s="50">
        <v>11765</v>
      </c>
      <c r="D400" s="51">
        <v>5.0172522686381437E-3</v>
      </c>
      <c r="E400" s="50">
        <v>28031</v>
      </c>
      <c r="F400" s="51">
        <v>1.0350176478429163E-2</v>
      </c>
      <c r="G400" s="52">
        <v>238.25754356141098</v>
      </c>
      <c r="H400" s="91" t="str">
        <f t="shared" si="6"/>
        <v>KUALA LUMPURKG</v>
      </c>
      <c r="R400" s="56" t="s">
        <v>580</v>
      </c>
      <c r="S400" s="57" t="s">
        <v>439</v>
      </c>
      <c r="T400" s="52">
        <v>968</v>
      </c>
      <c r="U400" s="51">
        <v>4.2607134054015987E-3</v>
      </c>
      <c r="V400" s="52">
        <v>2087</v>
      </c>
      <c r="W400" s="51">
        <v>6.2244252770719257E-3</v>
      </c>
      <c r="X400" s="52">
        <v>215.599173553719</v>
      </c>
      <c r="Y400" s="91" t="str">
        <f t="shared" si="7"/>
        <v>KUALA LUMPURKG</v>
      </c>
    </row>
    <row r="401" spans="1:25" x14ac:dyDescent="0.25">
      <c r="A401" s="56" t="s">
        <v>580</v>
      </c>
      <c r="B401" s="57" t="s">
        <v>404</v>
      </c>
      <c r="C401" s="50">
        <v>23112</v>
      </c>
      <c r="D401" s="51">
        <v>9.8562460206344897E-3</v>
      </c>
      <c r="E401" s="50">
        <v>27906</v>
      </c>
      <c r="F401" s="51">
        <v>1.0304021433664308E-2</v>
      </c>
      <c r="G401" s="52">
        <v>120.74247144340602</v>
      </c>
      <c r="H401" s="91" t="str">
        <f t="shared" si="6"/>
        <v>KUALA LUMPURGJ</v>
      </c>
      <c r="R401" s="56" t="s">
        <v>580</v>
      </c>
      <c r="S401" s="57" t="s">
        <v>452</v>
      </c>
      <c r="T401" s="52">
        <v>1592</v>
      </c>
      <c r="U401" s="51">
        <v>7.00728898904891E-3</v>
      </c>
      <c r="V401" s="52">
        <v>789</v>
      </c>
      <c r="W401" s="51">
        <v>2.3531727568805697E-3</v>
      </c>
      <c r="X401" s="52">
        <v>49.560301507537687</v>
      </c>
      <c r="Y401" s="91" t="str">
        <f t="shared" si="7"/>
        <v>KUALA LUMPURLJ</v>
      </c>
    </row>
    <row r="402" spans="1:25" x14ac:dyDescent="0.25">
      <c r="A402" s="56" t="s">
        <v>580</v>
      </c>
      <c r="B402" s="57" t="s">
        <v>342</v>
      </c>
      <c r="C402" s="50">
        <v>1281</v>
      </c>
      <c r="D402" s="51">
        <v>5.4628985602426367E-4</v>
      </c>
      <c r="E402" s="50">
        <v>6180</v>
      </c>
      <c r="F402" s="51">
        <v>2.2819054131744221E-3</v>
      </c>
      <c r="G402" s="52">
        <v>482.43559718969556</v>
      </c>
      <c r="H402" s="91" t="str">
        <f t="shared" si="6"/>
        <v>KUALA LUMPURAE</v>
      </c>
      <c r="R402" s="56" t="s">
        <v>580</v>
      </c>
      <c r="S402" s="57" t="s">
        <v>404</v>
      </c>
      <c r="T402" s="52">
        <v>1217</v>
      </c>
      <c r="U402" s="51">
        <v>5.3567027007993236E-3</v>
      </c>
      <c r="V402" s="52">
        <v>593</v>
      </c>
      <c r="W402" s="51">
        <v>1.768607661381721E-3</v>
      </c>
      <c r="X402" s="52">
        <v>48.726376335250613</v>
      </c>
      <c r="Y402" s="91" t="str">
        <f t="shared" si="7"/>
        <v>KUALA LUMPURGJ</v>
      </c>
    </row>
    <row r="403" spans="1:25" x14ac:dyDescent="0.25">
      <c r="A403" s="56" t="s">
        <v>580</v>
      </c>
      <c r="B403" s="57" t="s">
        <v>452</v>
      </c>
      <c r="C403" s="50">
        <v>10271</v>
      </c>
      <c r="D403" s="51">
        <v>4.3801273311672223E-3</v>
      </c>
      <c r="E403" s="50">
        <v>5323</v>
      </c>
      <c r="F403" s="51">
        <v>1.9654664262665775E-3</v>
      </c>
      <c r="G403" s="52">
        <v>51.825528186155189</v>
      </c>
      <c r="H403" s="91" t="str">
        <f t="shared" si="6"/>
        <v>KUALA LUMPURLJ</v>
      </c>
      <c r="R403" s="56" t="s">
        <v>580</v>
      </c>
      <c r="S403" s="57" t="s">
        <v>464</v>
      </c>
      <c r="T403" s="52">
        <v>67</v>
      </c>
      <c r="U403" s="51">
        <v>2.9490475016725939E-4</v>
      </c>
      <c r="V403" s="52">
        <v>354</v>
      </c>
      <c r="W403" s="51">
        <v>1.0557961418703697E-3</v>
      </c>
      <c r="X403" s="52">
        <v>528.35820895522386</v>
      </c>
      <c r="Y403" s="91" t="str">
        <f t="shared" si="7"/>
        <v>KUALA LUMPURNB</v>
      </c>
    </row>
    <row r="404" spans="1:25" x14ac:dyDescent="0.25">
      <c r="A404" s="56" t="s">
        <v>580</v>
      </c>
      <c r="B404" s="57" t="s">
        <v>464</v>
      </c>
      <c r="C404" s="50">
        <v>365</v>
      </c>
      <c r="D404" s="51">
        <v>1.5565636022549275E-4</v>
      </c>
      <c r="E404" s="50">
        <v>1717</v>
      </c>
      <c r="F404" s="51">
        <v>6.3398569489004578E-4</v>
      </c>
      <c r="G404" s="52">
        <v>470.41095890410958</v>
      </c>
      <c r="H404" s="91" t="str">
        <f t="shared" si="6"/>
        <v>KUALA LUMPURNB</v>
      </c>
      <c r="R404" s="56" t="s">
        <v>580</v>
      </c>
      <c r="S404" s="57" t="s">
        <v>342</v>
      </c>
      <c r="T404" s="52">
        <v>377</v>
      </c>
      <c r="U404" s="51">
        <v>1.6593894151202507E-3</v>
      </c>
      <c r="V404" s="52">
        <v>351</v>
      </c>
      <c r="W404" s="51">
        <v>1.0468487169392649E-3</v>
      </c>
      <c r="X404" s="52">
        <v>93.103448275862064</v>
      </c>
      <c r="Y404" s="91" t="str">
        <f t="shared" si="7"/>
        <v>KUALA LUMPURAE</v>
      </c>
    </row>
    <row r="405" spans="1:25" x14ac:dyDescent="0.25">
      <c r="A405" s="56" t="s">
        <v>580</v>
      </c>
      <c r="B405" s="57" t="s">
        <v>465</v>
      </c>
      <c r="C405" s="50">
        <v>5321</v>
      </c>
      <c r="D405" s="51">
        <v>2.2691712130406766E-3</v>
      </c>
      <c r="E405" s="50">
        <v>1661</v>
      </c>
      <c r="F405" s="51">
        <v>6.1330823483539084E-4</v>
      </c>
      <c r="G405" s="52">
        <v>31.215936853974817</v>
      </c>
      <c r="H405" s="91" t="str">
        <f t="shared" si="6"/>
        <v>KUALA LUMPURNC</v>
      </c>
      <c r="R405" s="56" t="s">
        <v>580</v>
      </c>
      <c r="S405" s="57" t="s">
        <v>434</v>
      </c>
      <c r="T405" s="52"/>
      <c r="U405" s="51">
        <v>0</v>
      </c>
      <c r="V405" s="52">
        <v>309</v>
      </c>
      <c r="W405" s="51">
        <v>9.2158476790379733E-4</v>
      </c>
      <c r="X405" s="53" t="e">
        <v>#DIV/0!</v>
      </c>
      <c r="Y405" s="91" t="str">
        <f t="shared" si="7"/>
        <v>KUALA LUMPURKA</v>
      </c>
    </row>
    <row r="406" spans="1:25" x14ac:dyDescent="0.25">
      <c r="A406" s="56" t="s">
        <v>580</v>
      </c>
      <c r="B406" s="57" t="s">
        <v>434</v>
      </c>
      <c r="C406" s="50"/>
      <c r="D406" s="51">
        <v>0</v>
      </c>
      <c r="E406" s="50">
        <v>1222</v>
      </c>
      <c r="F406" s="51">
        <v>4.5121171762122067E-4</v>
      </c>
      <c r="G406" s="53" t="e">
        <v>#DIV/0!</v>
      </c>
      <c r="H406" s="91" t="str">
        <f t="shared" si="6"/>
        <v>KUALA LUMPURKA</v>
      </c>
      <c r="R406" s="56" t="s">
        <v>580</v>
      </c>
      <c r="S406" s="57" t="s">
        <v>440</v>
      </c>
      <c r="T406" s="52">
        <v>291</v>
      </c>
      <c r="U406" s="51">
        <v>1.2808549596816789E-3</v>
      </c>
      <c r="V406" s="52">
        <v>95</v>
      </c>
      <c r="W406" s="51">
        <v>2.8333512281831954E-4</v>
      </c>
      <c r="X406" s="52">
        <v>32.646048109965633</v>
      </c>
      <c r="Y406" s="91" t="str">
        <f t="shared" si="7"/>
        <v>KUALA LUMPURKH</v>
      </c>
    </row>
    <row r="407" spans="1:25" x14ac:dyDescent="0.25">
      <c r="A407" s="56" t="s">
        <v>580</v>
      </c>
      <c r="B407" s="57" t="s">
        <v>440</v>
      </c>
      <c r="C407" s="50">
        <v>3674</v>
      </c>
      <c r="D407" s="51">
        <v>1.5667985410094806E-3</v>
      </c>
      <c r="E407" s="50">
        <v>1136</v>
      </c>
      <c r="F407" s="51">
        <v>4.1945704682300059E-4</v>
      </c>
      <c r="G407" s="52">
        <v>30.919978225367444</v>
      </c>
      <c r="H407" s="91" t="str">
        <f t="shared" si="6"/>
        <v>KUALA LUMPURKH</v>
      </c>
      <c r="R407" s="56" t="s">
        <v>580</v>
      </c>
      <c r="S407" s="57" t="s">
        <v>472</v>
      </c>
      <c r="T407" s="52">
        <v>103</v>
      </c>
      <c r="U407" s="51">
        <v>4.5336103383921967E-4</v>
      </c>
      <c r="V407" s="52">
        <v>63</v>
      </c>
      <c r="W407" s="51">
        <v>1.8789592355320138E-4</v>
      </c>
      <c r="X407" s="52">
        <v>61.165048543689316</v>
      </c>
      <c r="Y407" s="91" t="str">
        <f t="shared" si="7"/>
        <v>KUALA LUMPURNJ</v>
      </c>
    </row>
    <row r="408" spans="1:25" x14ac:dyDescent="0.25">
      <c r="A408" s="56" t="s">
        <v>580</v>
      </c>
      <c r="B408" s="57" t="s">
        <v>481</v>
      </c>
      <c r="C408" s="50">
        <v>551</v>
      </c>
      <c r="D408" s="51">
        <v>2.3497713557327812E-4</v>
      </c>
      <c r="E408" s="50">
        <v>545</v>
      </c>
      <c r="F408" s="51">
        <v>2.01235995174767E-4</v>
      </c>
      <c r="G408" s="52">
        <v>98.911070780399285</v>
      </c>
      <c r="H408" s="91" t="str">
        <f t="shared" si="6"/>
        <v>KUALA LUMPUROI</v>
      </c>
      <c r="R408" s="56" t="s">
        <v>580</v>
      </c>
      <c r="S408" s="57" t="s">
        <v>465</v>
      </c>
      <c r="T408" s="52">
        <v>130</v>
      </c>
      <c r="U408" s="51">
        <v>5.7220324659318985E-4</v>
      </c>
      <c r="V408" s="52">
        <v>43</v>
      </c>
      <c r="W408" s="51">
        <v>1.2824642401250254E-4</v>
      </c>
      <c r="X408" s="52">
        <v>33.076923076923073</v>
      </c>
      <c r="Y408" s="91" t="str">
        <f t="shared" si="7"/>
        <v>KUALA LUMPURNC</v>
      </c>
    </row>
    <row r="409" spans="1:25" x14ac:dyDescent="0.25">
      <c r="A409" s="56" t="s">
        <v>580</v>
      </c>
      <c r="B409" s="57" t="s">
        <v>414</v>
      </c>
      <c r="C409" s="50"/>
      <c r="D409" s="51">
        <v>0</v>
      </c>
      <c r="E409" s="50">
        <v>424</v>
      </c>
      <c r="F409" s="51">
        <v>1.5655791184238752E-4</v>
      </c>
      <c r="G409" s="53" t="e">
        <v>#DIV/0!</v>
      </c>
      <c r="H409" s="91" t="str">
        <f t="shared" si="6"/>
        <v>KUALA LUMPURIA</v>
      </c>
      <c r="R409" s="56" t="s">
        <v>580</v>
      </c>
      <c r="S409" s="57" t="s">
        <v>414</v>
      </c>
      <c r="T409" s="52"/>
      <c r="U409" s="51">
        <v>0</v>
      </c>
      <c r="V409" s="52">
        <v>41</v>
      </c>
      <c r="W409" s="51">
        <v>1.2228147405843266E-4</v>
      </c>
      <c r="X409" s="53" t="e">
        <v>#DIV/0!</v>
      </c>
      <c r="Y409" s="91" t="str">
        <f t="shared" si="7"/>
        <v>KUALA LUMPURIA</v>
      </c>
    </row>
    <row r="410" spans="1:25" x14ac:dyDescent="0.25">
      <c r="A410" s="56" t="s">
        <v>580</v>
      </c>
      <c r="B410" s="57" t="s">
        <v>472</v>
      </c>
      <c r="C410" s="50">
        <v>215</v>
      </c>
      <c r="D410" s="51">
        <v>9.1687993009536826E-5</v>
      </c>
      <c r="E410" s="50">
        <v>119</v>
      </c>
      <c r="F410" s="51">
        <v>4.3939602616141789E-5</v>
      </c>
      <c r="G410" s="52">
        <v>55.348837209302324</v>
      </c>
      <c r="H410" s="91" t="str">
        <f t="shared" si="6"/>
        <v>KUALA LUMPURNJ</v>
      </c>
      <c r="R410" s="56" t="s">
        <v>580</v>
      </c>
      <c r="S410" s="57" t="s">
        <v>481</v>
      </c>
      <c r="T410" s="52">
        <v>25</v>
      </c>
      <c r="U410" s="51">
        <v>1.1003908588330575E-4</v>
      </c>
      <c r="V410" s="52">
        <v>25</v>
      </c>
      <c r="W410" s="51">
        <v>7.4561874425873567E-5</v>
      </c>
      <c r="X410" s="52">
        <v>100</v>
      </c>
      <c r="Y410" s="91" t="str">
        <f t="shared" si="7"/>
        <v>KUALA LUMPUROI</v>
      </c>
    </row>
    <row r="411" spans="1:25" x14ac:dyDescent="0.25">
      <c r="A411" s="56" t="s">
        <v>580</v>
      </c>
      <c r="B411" s="57" t="s">
        <v>510</v>
      </c>
      <c r="C411" s="50">
        <v>6698</v>
      </c>
      <c r="D411" s="51">
        <v>2.8564008240831522E-3</v>
      </c>
      <c r="E411" s="50">
        <v>52</v>
      </c>
      <c r="F411" s="51">
        <v>1.9200498622179603E-5</v>
      </c>
      <c r="G411" s="52">
        <v>0.77635114959689466</v>
      </c>
      <c r="H411" s="91" t="str">
        <f t="shared" si="6"/>
        <v>KUALA LUMPURRI</v>
      </c>
      <c r="R411" s="56" t="s">
        <v>580</v>
      </c>
      <c r="S411" s="57" t="s">
        <v>510</v>
      </c>
      <c r="T411" s="52">
        <v>611</v>
      </c>
      <c r="U411" s="51">
        <v>2.6893552589879926E-3</v>
      </c>
      <c r="V411" s="52">
        <v>5</v>
      </c>
      <c r="W411" s="51">
        <v>1.4912374885174714E-5</v>
      </c>
      <c r="X411" s="52">
        <v>0.81833060556464821</v>
      </c>
      <c r="Y411" s="91" t="str">
        <f t="shared" si="7"/>
        <v>KUALA LUMPURRI</v>
      </c>
    </row>
    <row r="412" spans="1:25" x14ac:dyDescent="0.25">
      <c r="A412" s="56" t="s">
        <v>580</v>
      </c>
      <c r="B412" s="57" t="s">
        <v>514</v>
      </c>
      <c r="C412" s="50"/>
      <c r="D412" s="51">
        <v>0</v>
      </c>
      <c r="E412" s="50">
        <v>31</v>
      </c>
      <c r="F412" s="51">
        <v>1.1446451101683995E-5</v>
      </c>
      <c r="G412" s="53" t="e">
        <v>#DIV/0!</v>
      </c>
      <c r="H412" s="91" t="str">
        <f t="shared" si="6"/>
        <v>KUALA LUMPURSD</v>
      </c>
      <c r="R412" s="56" t="s">
        <v>580</v>
      </c>
      <c r="S412" s="57" t="s">
        <v>514</v>
      </c>
      <c r="T412" s="52"/>
      <c r="U412" s="51">
        <v>0</v>
      </c>
      <c r="V412" s="52">
        <v>2</v>
      </c>
      <c r="W412" s="51">
        <v>5.9649499540698853E-6</v>
      </c>
      <c r="X412" s="53" t="e">
        <v>#DIV/0!</v>
      </c>
      <c r="Y412" s="91" t="str">
        <f t="shared" si="7"/>
        <v>KUALA LUMPURSD</v>
      </c>
    </row>
    <row r="413" spans="1:25" x14ac:dyDescent="0.25">
      <c r="A413" s="56" t="s">
        <v>580</v>
      </c>
      <c r="B413" s="57" t="s">
        <v>372</v>
      </c>
      <c r="C413" s="50"/>
      <c r="D413" s="51">
        <v>0</v>
      </c>
      <c r="E413" s="50">
        <v>14</v>
      </c>
      <c r="F413" s="51">
        <v>5.1693650136637393E-6</v>
      </c>
      <c r="G413" s="53" t="e">
        <v>#DIV/0!</v>
      </c>
      <c r="H413" s="91" t="str">
        <f t="shared" si="6"/>
        <v>KUALA LUMPURDF</v>
      </c>
      <c r="R413" s="56" t="s">
        <v>580</v>
      </c>
      <c r="S413" s="57" t="s">
        <v>524</v>
      </c>
      <c r="T413" s="52">
        <v>18</v>
      </c>
      <c r="U413" s="51">
        <v>7.9228141835980143E-5</v>
      </c>
      <c r="V413" s="52">
        <v>1</v>
      </c>
      <c r="W413" s="51">
        <v>2.9824749770349426E-6</v>
      </c>
      <c r="X413" s="52">
        <v>5.5555555555555554</v>
      </c>
      <c r="Y413" s="91" t="str">
        <f t="shared" si="7"/>
        <v>KUALA LUMPURTE</v>
      </c>
    </row>
    <row r="414" spans="1:25" x14ac:dyDescent="0.25">
      <c r="A414" s="56" t="s">
        <v>580</v>
      </c>
      <c r="B414" s="57" t="s">
        <v>524</v>
      </c>
      <c r="C414" s="50">
        <v>215</v>
      </c>
      <c r="D414" s="51">
        <v>9.1687993009536826E-5</v>
      </c>
      <c r="E414" s="50">
        <v>14</v>
      </c>
      <c r="F414" s="51">
        <v>5.1693650136637393E-6</v>
      </c>
      <c r="G414" s="52">
        <v>6.5116279069767442</v>
      </c>
      <c r="H414" s="91" t="str">
        <f t="shared" si="6"/>
        <v>KUALA LUMPURTE</v>
      </c>
      <c r="R414" s="56" t="s">
        <v>580</v>
      </c>
      <c r="S414" s="57" t="s">
        <v>528</v>
      </c>
      <c r="T414" s="52">
        <v>1</v>
      </c>
      <c r="U414" s="51">
        <v>4.40156343533223E-6</v>
      </c>
      <c r="V414" s="52">
        <v>1</v>
      </c>
      <c r="W414" s="51">
        <v>2.9824749770349426E-6</v>
      </c>
      <c r="X414" s="52">
        <v>100</v>
      </c>
      <c r="Y414" s="91" t="str">
        <f t="shared" si="7"/>
        <v>KUALA LUMPURTI</v>
      </c>
    </row>
    <row r="415" spans="1:25" x14ac:dyDescent="0.25">
      <c r="A415" s="56" t="s">
        <v>580</v>
      </c>
      <c r="B415" s="57" t="s">
        <v>528</v>
      </c>
      <c r="C415" s="50">
        <v>10</v>
      </c>
      <c r="D415" s="51">
        <v>4.2645578143970622E-6</v>
      </c>
      <c r="E415" s="50">
        <v>10</v>
      </c>
      <c r="F415" s="51">
        <v>3.6924035811883854E-6</v>
      </c>
      <c r="G415" s="52">
        <v>100</v>
      </c>
      <c r="H415" s="91" t="str">
        <f t="shared" si="6"/>
        <v>KUALA LUMPURTI</v>
      </c>
      <c r="R415" s="56" t="s">
        <v>580</v>
      </c>
      <c r="S415" s="57" t="s">
        <v>372</v>
      </c>
      <c r="T415" s="52"/>
      <c r="U415" s="51">
        <v>0</v>
      </c>
      <c r="V415" s="52">
        <v>1</v>
      </c>
      <c r="W415" s="51">
        <v>2.9824749770349426E-6</v>
      </c>
      <c r="X415" s="53" t="e">
        <v>#DIV/0!</v>
      </c>
      <c r="Y415" s="91" t="str">
        <f t="shared" si="7"/>
        <v>KUALA LUMPURDF</v>
      </c>
    </row>
    <row r="416" spans="1:25" x14ac:dyDescent="0.25">
      <c r="A416" s="56" t="s">
        <v>580</v>
      </c>
      <c r="B416" s="57" t="s">
        <v>537</v>
      </c>
      <c r="C416" s="50">
        <v>26</v>
      </c>
      <c r="D416" s="51">
        <v>1.1087850317432361E-5</v>
      </c>
      <c r="E416" s="50"/>
      <c r="F416" s="51">
        <v>0</v>
      </c>
      <c r="G416" s="52">
        <v>0</v>
      </c>
      <c r="H416" s="91" t="str">
        <f t="shared" si="6"/>
        <v>KUALA LUMPURUH</v>
      </c>
      <c r="R416" s="56" t="s">
        <v>580</v>
      </c>
      <c r="S416" s="57" t="s">
        <v>537</v>
      </c>
      <c r="T416" s="52">
        <v>2</v>
      </c>
      <c r="U416" s="51">
        <v>8.80312687066446E-6</v>
      </c>
      <c r="V416" s="52"/>
      <c r="W416" s="51">
        <v>0</v>
      </c>
      <c r="X416" s="52">
        <v>0</v>
      </c>
      <c r="Y416" s="91" t="str">
        <f t="shared" si="7"/>
        <v>KUALA LUMPURUH</v>
      </c>
    </row>
    <row r="417" spans="1:25" x14ac:dyDescent="0.25">
      <c r="A417" s="56" t="s">
        <v>580</v>
      </c>
      <c r="B417" s="57" t="s">
        <v>81</v>
      </c>
      <c r="C417" s="50">
        <v>51</v>
      </c>
      <c r="D417" s="51">
        <v>2.1749244853425016E-5</v>
      </c>
      <c r="E417" s="50"/>
      <c r="F417" s="51">
        <v>0</v>
      </c>
      <c r="G417" s="52">
        <v>0</v>
      </c>
      <c r="H417" s="91" t="str">
        <f t="shared" si="6"/>
        <v>KUALA LUMPURAA</v>
      </c>
      <c r="R417" s="56" t="s">
        <v>580</v>
      </c>
      <c r="S417" s="57" t="s">
        <v>81</v>
      </c>
      <c r="T417" s="52">
        <v>5</v>
      </c>
      <c r="U417" s="51">
        <v>2.2007817176661152E-5</v>
      </c>
      <c r="V417" s="52"/>
      <c r="W417" s="51">
        <v>0</v>
      </c>
      <c r="X417" s="52">
        <v>0</v>
      </c>
      <c r="Y417" s="91" t="str">
        <f t="shared" si="7"/>
        <v>KUALA LUMPURAA</v>
      </c>
    </row>
    <row r="418" spans="1:25" x14ac:dyDescent="0.25">
      <c r="A418" s="238" t="s">
        <v>580</v>
      </c>
      <c r="B418" s="115" t="s">
        <v>651</v>
      </c>
      <c r="C418" s="106">
        <v>2344909</v>
      </c>
      <c r="D418" s="89">
        <v>1</v>
      </c>
      <c r="E418" s="106">
        <v>2708263</v>
      </c>
      <c r="F418" s="89">
        <v>1</v>
      </c>
      <c r="G418" s="88">
        <v>115.49544140092429</v>
      </c>
      <c r="H418" s="230" t="str">
        <f t="shared" si="6"/>
        <v>KUALA LUMPURTOTAL KUALA LUMPUR</v>
      </c>
      <c r="R418" s="238" t="s">
        <v>580</v>
      </c>
      <c r="S418" s="115" t="s">
        <v>651</v>
      </c>
      <c r="T418" s="88">
        <v>227192</v>
      </c>
      <c r="U418" s="89">
        <v>1</v>
      </c>
      <c r="V418" s="88">
        <v>335292</v>
      </c>
      <c r="W418" s="89">
        <v>1</v>
      </c>
      <c r="X418" s="88">
        <v>147.58090073594141</v>
      </c>
      <c r="Y418" s="230" t="str">
        <f t="shared" si="7"/>
        <v>KUALA LUMPURTOTAL KUALA LUMPUR</v>
      </c>
    </row>
    <row r="419" spans="1:25" x14ac:dyDescent="0.25">
      <c r="A419" s="56" t="s">
        <v>581</v>
      </c>
      <c r="B419" s="57" t="s">
        <v>2</v>
      </c>
      <c r="C419" s="50">
        <v>401357</v>
      </c>
      <c r="D419" s="51">
        <v>0.35077981270511327</v>
      </c>
      <c r="E419" s="50">
        <v>379579</v>
      </c>
      <c r="F419" s="51">
        <v>0.32227359791342619</v>
      </c>
      <c r="G419" s="52">
        <v>94.573908017052162</v>
      </c>
      <c r="H419" s="91" t="str">
        <f t="shared" si="6"/>
        <v>BANGKOKHG</v>
      </c>
      <c r="R419" s="56" t="s">
        <v>582</v>
      </c>
      <c r="S419" s="57" t="s">
        <v>342</v>
      </c>
      <c r="T419" s="52">
        <v>86285</v>
      </c>
      <c r="U419" s="51">
        <v>0.61741071748012566</v>
      </c>
      <c r="V419" s="52">
        <v>95225</v>
      </c>
      <c r="W419" s="51">
        <v>0.6109610486266609</v>
      </c>
      <c r="X419" s="52">
        <v>110.36101292229242</v>
      </c>
      <c r="Y419" s="91" t="str">
        <f t="shared" si="7"/>
        <v>SEOULAE</v>
      </c>
    </row>
    <row r="420" spans="1:25" x14ac:dyDescent="0.25">
      <c r="A420" s="56" t="s">
        <v>581</v>
      </c>
      <c r="B420" s="57" t="s">
        <v>397</v>
      </c>
      <c r="C420" s="50">
        <v>346344</v>
      </c>
      <c r="D420" s="51">
        <v>0.3026993012493609</v>
      </c>
      <c r="E420" s="50">
        <v>371123</v>
      </c>
      <c r="F420" s="51">
        <v>0.31509420826342993</v>
      </c>
      <c r="G420" s="52">
        <v>107.15444760122882</v>
      </c>
      <c r="H420" s="91" t="str">
        <f t="shared" si="6"/>
        <v>BANGKOKGC</v>
      </c>
      <c r="R420" s="56" t="s">
        <v>582</v>
      </c>
      <c r="S420" s="57" t="s">
        <v>340</v>
      </c>
      <c r="T420" s="52">
        <v>29913</v>
      </c>
      <c r="U420" s="51">
        <v>0.21404191681037257</v>
      </c>
      <c r="V420" s="52">
        <v>32469</v>
      </c>
      <c r="W420" s="51">
        <v>0.2083202340547026</v>
      </c>
      <c r="X420" s="52">
        <v>108.54477986159863</v>
      </c>
      <c r="Y420" s="91" t="str">
        <f t="shared" si="7"/>
        <v>SEOULAB</v>
      </c>
    </row>
    <row r="421" spans="1:25" x14ac:dyDescent="0.25">
      <c r="A421" s="56" t="s">
        <v>581</v>
      </c>
      <c r="B421" s="57" t="s">
        <v>396</v>
      </c>
      <c r="C421" s="50">
        <v>132069</v>
      </c>
      <c r="D421" s="51">
        <v>0.1154262641093879</v>
      </c>
      <c r="E421" s="50">
        <v>131278</v>
      </c>
      <c r="F421" s="51">
        <v>0.11145883567552148</v>
      </c>
      <c r="G421" s="52">
        <v>99.401070652461982</v>
      </c>
      <c r="H421" s="91" t="str">
        <f t="shared" si="6"/>
        <v>BANGKOKGB</v>
      </c>
      <c r="R421" s="56" t="s">
        <v>582</v>
      </c>
      <c r="S421" s="57" t="s">
        <v>360</v>
      </c>
      <c r="T421" s="52">
        <v>7240</v>
      </c>
      <c r="U421" s="51">
        <v>5.1805685745565391E-2</v>
      </c>
      <c r="V421" s="52">
        <v>11766</v>
      </c>
      <c r="W421" s="51">
        <v>7.5490340752337015E-2</v>
      </c>
      <c r="X421" s="52">
        <v>162.51381215469613</v>
      </c>
      <c r="Y421" s="91" t="str">
        <f t="shared" si="7"/>
        <v>SEOULCD</v>
      </c>
    </row>
    <row r="422" spans="1:25" x14ac:dyDescent="0.25">
      <c r="A422" s="56" t="s">
        <v>581</v>
      </c>
      <c r="B422" s="57" t="s">
        <v>345</v>
      </c>
      <c r="C422" s="50">
        <v>54252</v>
      </c>
      <c r="D422" s="51">
        <v>4.7415409221410874E-2</v>
      </c>
      <c r="E422" s="50">
        <v>99391</v>
      </c>
      <c r="F422" s="51">
        <v>8.4385846346118579E-2</v>
      </c>
      <c r="G422" s="52">
        <v>183.20246258202462</v>
      </c>
      <c r="H422" s="91" t="str">
        <f t="shared" si="6"/>
        <v>BANGKOKAH</v>
      </c>
      <c r="R422" s="56" t="s">
        <v>582</v>
      </c>
      <c r="S422" s="57" t="s">
        <v>437</v>
      </c>
      <c r="T422" s="52">
        <v>7337</v>
      </c>
      <c r="U422" s="51">
        <v>5.2499767446852662E-2</v>
      </c>
      <c r="V422" s="52">
        <v>7954</v>
      </c>
      <c r="W422" s="51">
        <v>5.103265088764989E-2</v>
      </c>
      <c r="X422" s="52">
        <v>108.40943164781245</v>
      </c>
      <c r="Y422" s="91" t="str">
        <f t="shared" si="7"/>
        <v>SEOULKE</v>
      </c>
    </row>
    <row r="423" spans="1:25" s="15" customFormat="1" x14ac:dyDescent="0.25">
      <c r="A423" s="56" t="s">
        <v>581</v>
      </c>
      <c r="B423" s="57" t="s">
        <v>340</v>
      </c>
      <c r="C423" s="50">
        <v>52526</v>
      </c>
      <c r="D423" s="51">
        <v>4.5906911906728368E-2</v>
      </c>
      <c r="E423" s="50">
        <v>60750</v>
      </c>
      <c r="F423" s="51">
        <v>5.1578514810462751E-2</v>
      </c>
      <c r="G423" s="52">
        <v>115.65700795796367</v>
      </c>
      <c r="H423" s="91" t="str">
        <f t="shared" si="6"/>
        <v>BANGKOKAB</v>
      </c>
      <c r="I423" s="48"/>
      <c r="R423" s="56" t="s">
        <v>582</v>
      </c>
      <c r="S423" s="57" t="s">
        <v>339</v>
      </c>
      <c r="T423" s="52">
        <v>1078</v>
      </c>
      <c r="U423" s="51">
        <v>7.7136090101822498E-3</v>
      </c>
      <c r="V423" s="52">
        <v>2089</v>
      </c>
      <c r="W423" s="51">
        <v>1.3402968029205511E-2</v>
      </c>
      <c r="X423" s="52">
        <v>193.78478664192951</v>
      </c>
      <c r="Y423" s="91" t="str">
        <f t="shared" si="7"/>
        <v>SEOULAD</v>
      </c>
    </row>
    <row r="424" spans="1:25" s="15" customFormat="1" x14ac:dyDescent="0.25">
      <c r="A424" s="56" t="s">
        <v>581</v>
      </c>
      <c r="B424" s="57" t="s">
        <v>408</v>
      </c>
      <c r="C424" s="50">
        <v>109219</v>
      </c>
      <c r="D424" s="51">
        <v>9.5455717388359396E-2</v>
      </c>
      <c r="E424" s="50">
        <v>44171</v>
      </c>
      <c r="F424" s="51">
        <v>3.7502462184246098E-2</v>
      </c>
      <c r="G424" s="52">
        <v>40.442596984041238</v>
      </c>
      <c r="H424" s="91" t="str">
        <f t="shared" si="6"/>
        <v>BANGKOKHD</v>
      </c>
      <c r="I424" s="48"/>
      <c r="R424" s="56" t="s">
        <v>582</v>
      </c>
      <c r="S424" s="57" t="s">
        <v>2</v>
      </c>
      <c r="T424" s="52">
        <v>2232</v>
      </c>
      <c r="U424" s="51">
        <v>1.5971034611063806E-2</v>
      </c>
      <c r="V424" s="52">
        <v>1817</v>
      </c>
      <c r="W424" s="51">
        <v>1.1657823316929829E-2</v>
      </c>
      <c r="X424" s="52">
        <v>81.406810035842298</v>
      </c>
      <c r="Y424" s="91" t="str">
        <f t="shared" si="7"/>
        <v>SEOULHG</v>
      </c>
    </row>
    <row r="425" spans="1:25" x14ac:dyDescent="0.25">
      <c r="A425" s="56" t="s">
        <v>581</v>
      </c>
      <c r="B425" s="57" t="s">
        <v>425</v>
      </c>
      <c r="C425" s="50"/>
      <c r="D425" s="51">
        <v>0</v>
      </c>
      <c r="E425" s="50">
        <v>32108</v>
      </c>
      <c r="F425" s="51">
        <v>2.726062474953643E-2</v>
      </c>
      <c r="G425" s="53" t="e">
        <v>#DIV/0!</v>
      </c>
      <c r="H425" s="91" t="str">
        <f t="shared" si="6"/>
        <v>BANGKOKJA</v>
      </c>
      <c r="R425" s="56" t="s">
        <v>582</v>
      </c>
      <c r="S425" s="57" t="s">
        <v>12</v>
      </c>
      <c r="T425" s="52">
        <v>1494</v>
      </c>
      <c r="U425" s="51">
        <v>1.0690289296115289E-2</v>
      </c>
      <c r="V425" s="52">
        <v>1505</v>
      </c>
      <c r="W425" s="51">
        <v>9.6560396763783109E-3</v>
      </c>
      <c r="X425" s="52">
        <v>100.73627844712183</v>
      </c>
      <c r="Y425" s="91" t="str">
        <f t="shared" si="7"/>
        <v>SEOULKB</v>
      </c>
    </row>
    <row r="426" spans="1:25" x14ac:dyDescent="0.25">
      <c r="A426" s="56" t="s">
        <v>581</v>
      </c>
      <c r="B426" s="57" t="s">
        <v>341</v>
      </c>
      <c r="C426" s="50">
        <v>12038</v>
      </c>
      <c r="D426" s="51">
        <v>1.052102588305213E-2</v>
      </c>
      <c r="E426" s="50">
        <v>18931</v>
      </c>
      <c r="F426" s="51">
        <v>1.6072968952705685E-2</v>
      </c>
      <c r="G426" s="52">
        <v>157.2603422495431</v>
      </c>
      <c r="H426" s="91" t="str">
        <f t="shared" si="6"/>
        <v>BANGKOKAC</v>
      </c>
      <c r="R426" s="56" t="s">
        <v>582</v>
      </c>
      <c r="S426" s="57" t="s">
        <v>446</v>
      </c>
      <c r="T426" s="52">
        <v>1463</v>
      </c>
      <c r="U426" s="51">
        <v>1.0468469370961625E-2</v>
      </c>
      <c r="V426" s="52">
        <v>1254</v>
      </c>
      <c r="W426" s="51">
        <v>8.0456304014474428E-3</v>
      </c>
      <c r="X426" s="52">
        <v>85.714285714285708</v>
      </c>
      <c r="Y426" s="91" t="str">
        <f t="shared" si="7"/>
        <v>SEOULLD</v>
      </c>
    </row>
    <row r="427" spans="1:25" x14ac:dyDescent="0.25">
      <c r="A427" s="56" t="s">
        <v>581</v>
      </c>
      <c r="B427" s="57" t="s">
        <v>432</v>
      </c>
      <c r="C427" s="50">
        <v>13494</v>
      </c>
      <c r="D427" s="51">
        <v>1.1793547372146987E-2</v>
      </c>
      <c r="E427" s="50">
        <v>15988</v>
      </c>
      <c r="F427" s="51">
        <v>1.3574276457443269E-2</v>
      </c>
      <c r="G427" s="52">
        <v>118.48228842448496</v>
      </c>
      <c r="H427" s="91" t="str">
        <f t="shared" si="6"/>
        <v>BANGKOKJI</v>
      </c>
      <c r="R427" s="56" t="s">
        <v>582</v>
      </c>
      <c r="S427" s="57" t="s">
        <v>397</v>
      </c>
      <c r="T427" s="52">
        <v>2306</v>
      </c>
      <c r="U427" s="51">
        <v>1.6500540238849972E-2</v>
      </c>
      <c r="V427" s="52">
        <v>672</v>
      </c>
      <c r="W427" s="51">
        <v>4.3115339950340371E-3</v>
      </c>
      <c r="X427" s="52">
        <v>29.141370338248045</v>
      </c>
      <c r="Y427" s="91" t="str">
        <f t="shared" si="7"/>
        <v>SEOULGC</v>
      </c>
    </row>
    <row r="428" spans="1:25" x14ac:dyDescent="0.25">
      <c r="A428" s="56" t="s">
        <v>581</v>
      </c>
      <c r="B428" s="57" t="s">
        <v>360</v>
      </c>
      <c r="C428" s="50">
        <v>15123</v>
      </c>
      <c r="D428" s="51">
        <v>1.321726818652578E-2</v>
      </c>
      <c r="E428" s="50">
        <v>9580</v>
      </c>
      <c r="F428" s="51">
        <v>8.1336983026211226E-3</v>
      </c>
      <c r="G428" s="52">
        <v>63.347219467036965</v>
      </c>
      <c r="H428" s="91" t="str">
        <f t="shared" si="6"/>
        <v>BANGKOKCD</v>
      </c>
      <c r="R428" s="56" t="s">
        <v>582</v>
      </c>
      <c r="S428" s="57" t="s">
        <v>341</v>
      </c>
      <c r="T428" s="52"/>
      <c r="U428" s="51">
        <v>0</v>
      </c>
      <c r="V428" s="52">
        <v>629</v>
      </c>
      <c r="W428" s="51">
        <v>4.0356471471375138E-3</v>
      </c>
      <c r="X428" s="53" t="e">
        <v>#DIV/0!</v>
      </c>
      <c r="Y428" s="91" t="str">
        <f t="shared" si="7"/>
        <v>SEOULAC</v>
      </c>
    </row>
    <row r="429" spans="1:25" x14ac:dyDescent="0.25">
      <c r="A429" s="56" t="s">
        <v>581</v>
      </c>
      <c r="B429" s="57" t="s">
        <v>411</v>
      </c>
      <c r="C429" s="50"/>
      <c r="D429" s="51">
        <v>0</v>
      </c>
      <c r="E429" s="50">
        <v>8278</v>
      </c>
      <c r="F429" s="51">
        <v>7.0282624790289827E-3</v>
      </c>
      <c r="G429" s="53" t="e">
        <v>#DIV/0!</v>
      </c>
      <c r="H429" s="91" t="str">
        <f t="shared" si="6"/>
        <v>BANGKOKHH</v>
      </c>
      <c r="R429" s="56" t="s">
        <v>582</v>
      </c>
      <c r="S429" s="57" t="s">
        <v>345</v>
      </c>
      <c r="T429" s="52">
        <v>334</v>
      </c>
      <c r="U429" s="51">
        <v>2.3899308064943151E-3</v>
      </c>
      <c r="V429" s="52">
        <v>363</v>
      </c>
      <c r="W429" s="51">
        <v>2.3289982741032072E-3</v>
      </c>
      <c r="X429" s="52">
        <v>108.68263473053892</v>
      </c>
      <c r="Y429" s="91" t="str">
        <f t="shared" si="7"/>
        <v>SEOULAH</v>
      </c>
    </row>
    <row r="430" spans="1:25" x14ac:dyDescent="0.25">
      <c r="A430" s="56" t="s">
        <v>581</v>
      </c>
      <c r="B430" s="57" t="s">
        <v>2</v>
      </c>
      <c r="C430" s="50">
        <v>3110</v>
      </c>
      <c r="D430" s="51">
        <v>2.718091916953989E-3</v>
      </c>
      <c r="E430" s="50">
        <v>2183</v>
      </c>
      <c r="F430" s="51">
        <v>1.8534304169751472E-3</v>
      </c>
      <c r="G430" s="52">
        <v>70.19292604501608</v>
      </c>
      <c r="H430" s="91" t="str">
        <f t="shared" si="6"/>
        <v>BANGKOKHG</v>
      </c>
      <c r="R430" s="56" t="s">
        <v>582</v>
      </c>
      <c r="S430" s="57" t="s">
        <v>480</v>
      </c>
      <c r="T430" s="52">
        <v>49</v>
      </c>
      <c r="U430" s="51">
        <v>3.5061859137192048E-4</v>
      </c>
      <c r="V430" s="52">
        <v>69</v>
      </c>
      <c r="W430" s="51">
        <v>4.4270215127581626E-4</v>
      </c>
      <c r="X430" s="52">
        <v>140.81632653061226</v>
      </c>
      <c r="Y430" s="91" t="str">
        <f t="shared" si="7"/>
        <v>SEOULOH</v>
      </c>
    </row>
    <row r="431" spans="1:25" x14ac:dyDescent="0.25">
      <c r="A431" s="56" t="s">
        <v>581</v>
      </c>
      <c r="B431" s="57" t="s">
        <v>339</v>
      </c>
      <c r="C431" s="50">
        <v>11</v>
      </c>
      <c r="D431" s="51">
        <v>9.6138299313485147E-6</v>
      </c>
      <c r="E431" s="50">
        <v>1245</v>
      </c>
      <c r="F431" s="51">
        <v>1.0570411677205947E-3</v>
      </c>
      <c r="G431" s="52">
        <v>11318.181818181818</v>
      </c>
      <c r="H431" s="91" t="str">
        <f t="shared" si="6"/>
        <v>BANGKOKAD</v>
      </c>
      <c r="R431" s="56" t="s">
        <v>582</v>
      </c>
      <c r="S431" s="57" t="s">
        <v>434</v>
      </c>
      <c r="T431" s="52"/>
      <c r="U431" s="51">
        <v>0</v>
      </c>
      <c r="V431" s="52">
        <v>28</v>
      </c>
      <c r="W431" s="51">
        <v>1.7964724979308485E-4</v>
      </c>
      <c r="X431" s="53" t="e">
        <v>#DIV/0!</v>
      </c>
      <c r="Y431" s="91" t="str">
        <f t="shared" si="7"/>
        <v>SEOULKA</v>
      </c>
    </row>
    <row r="432" spans="1:25" x14ac:dyDescent="0.25">
      <c r="A432" s="56" t="s">
        <v>581</v>
      </c>
      <c r="B432" s="57" t="s">
        <v>450</v>
      </c>
      <c r="C432" s="50"/>
      <c r="D432" s="51">
        <v>0</v>
      </c>
      <c r="E432" s="50">
        <v>1173</v>
      </c>
      <c r="F432" s="51">
        <v>9.9591107609337958E-4</v>
      </c>
      <c r="G432" s="53" t="e">
        <v>#DIV/0!</v>
      </c>
      <c r="H432" s="91" t="str">
        <f t="shared" si="6"/>
        <v>BANGKOKLH</v>
      </c>
      <c r="R432" s="56" t="s">
        <v>582</v>
      </c>
      <c r="S432" s="57" t="s">
        <v>417</v>
      </c>
      <c r="T432" s="52"/>
      <c r="U432" s="51">
        <v>0</v>
      </c>
      <c r="V432" s="52">
        <v>10</v>
      </c>
      <c r="W432" s="51">
        <v>6.4159732068958886E-5</v>
      </c>
      <c r="X432" s="53" t="e">
        <v>#DIV/0!</v>
      </c>
      <c r="Y432" s="91" t="str">
        <f t="shared" si="7"/>
        <v>SEOULIB</v>
      </c>
    </row>
    <row r="433" spans="1:25" x14ac:dyDescent="0.25">
      <c r="A433" s="56" t="s">
        <v>581</v>
      </c>
      <c r="B433" s="57" t="s">
        <v>434</v>
      </c>
      <c r="C433" s="50">
        <v>592</v>
      </c>
      <c r="D433" s="51">
        <v>5.1739884721439279E-4</v>
      </c>
      <c r="E433" s="50">
        <v>765</v>
      </c>
      <c r="F433" s="51">
        <v>6.4950722353916061E-4</v>
      </c>
      <c r="G433" s="52">
        <v>129.22297297297297</v>
      </c>
      <c r="H433" s="91" t="str">
        <f t="shared" si="6"/>
        <v>BANGKOKKA</v>
      </c>
      <c r="R433" s="56" t="s">
        <v>582</v>
      </c>
      <c r="S433" s="57" t="s">
        <v>472</v>
      </c>
      <c r="T433" s="52"/>
      <c r="U433" s="51">
        <v>0</v>
      </c>
      <c r="V433" s="52">
        <v>5</v>
      </c>
      <c r="W433" s="51">
        <v>3.2079866034479443E-5</v>
      </c>
      <c r="X433" s="53" t="e">
        <v>#DIV/0!</v>
      </c>
      <c r="Y433" s="91" t="str">
        <f t="shared" si="7"/>
        <v>SEOULNJ</v>
      </c>
    </row>
    <row r="434" spans="1:25" x14ac:dyDescent="0.25">
      <c r="A434" s="56" t="s">
        <v>581</v>
      </c>
      <c r="B434" s="57" t="s">
        <v>404</v>
      </c>
      <c r="C434" s="50">
        <v>639</v>
      </c>
      <c r="D434" s="51">
        <v>5.5847612055742735E-4</v>
      </c>
      <c r="E434" s="50">
        <v>569</v>
      </c>
      <c r="F434" s="51">
        <v>4.8309752966507502E-4</v>
      </c>
      <c r="G434" s="52">
        <v>89.045383411580588</v>
      </c>
      <c r="H434" s="91" t="str">
        <f t="shared" si="6"/>
        <v>BANGKOKGJ</v>
      </c>
      <c r="R434" s="56" t="s">
        <v>582</v>
      </c>
      <c r="S434" s="57" t="s">
        <v>508</v>
      </c>
      <c r="T434" s="52">
        <v>10</v>
      </c>
      <c r="U434" s="51">
        <v>7.1554814565698055E-5</v>
      </c>
      <c r="V434" s="52">
        <v>2</v>
      </c>
      <c r="W434" s="51">
        <v>1.2831946413791776E-5</v>
      </c>
      <c r="X434" s="52">
        <v>20</v>
      </c>
      <c r="Y434" s="91" t="str">
        <f t="shared" si="7"/>
        <v>SEOULRG</v>
      </c>
    </row>
    <row r="435" spans="1:25" x14ac:dyDescent="0.25">
      <c r="A435" s="56" t="s">
        <v>581</v>
      </c>
      <c r="B435" s="57" t="s">
        <v>437</v>
      </c>
      <c r="C435" s="50"/>
      <c r="D435" s="51">
        <v>0</v>
      </c>
      <c r="E435" s="50">
        <v>176</v>
      </c>
      <c r="F435" s="51">
        <v>1.4942911286652585E-4</v>
      </c>
      <c r="G435" s="53" t="e">
        <v>#DIV/0!</v>
      </c>
      <c r="H435" s="91" t="str">
        <f t="shared" si="6"/>
        <v>BANGKOKKE</v>
      </c>
      <c r="R435" s="56" t="s">
        <v>582</v>
      </c>
      <c r="S435" s="57" t="s">
        <v>372</v>
      </c>
      <c r="T435" s="52"/>
      <c r="U435" s="51">
        <v>0</v>
      </c>
      <c r="V435" s="52">
        <v>2</v>
      </c>
      <c r="W435" s="51">
        <v>1.2831946413791776E-5</v>
      </c>
      <c r="X435" s="53" t="e">
        <v>#DIV/0!</v>
      </c>
      <c r="Y435" s="91" t="str">
        <f t="shared" si="7"/>
        <v>SEOULDF</v>
      </c>
    </row>
    <row r="436" spans="1:25" x14ac:dyDescent="0.25">
      <c r="A436" s="56" t="s">
        <v>581</v>
      </c>
      <c r="B436" s="57" t="s">
        <v>405</v>
      </c>
      <c r="C436" s="50">
        <v>135</v>
      </c>
      <c r="D436" s="51">
        <v>1.1798791279382267E-4</v>
      </c>
      <c r="E436" s="50">
        <v>147</v>
      </c>
      <c r="F436" s="51">
        <v>1.248072704055642E-4</v>
      </c>
      <c r="G436" s="52">
        <v>108.88888888888889</v>
      </c>
      <c r="H436" s="91" t="str">
        <f t="shared" si="6"/>
        <v>BANGKOKHA</v>
      </c>
      <c r="R436" s="56" t="s">
        <v>582</v>
      </c>
      <c r="S436" s="57" t="s">
        <v>531</v>
      </c>
      <c r="T436" s="52"/>
      <c r="U436" s="51">
        <v>0</v>
      </c>
      <c r="V436" s="52">
        <v>1</v>
      </c>
      <c r="W436" s="51">
        <v>6.4159732068958878E-6</v>
      </c>
      <c r="X436" s="53" t="e">
        <v>#DIV/0!</v>
      </c>
      <c r="Y436" s="91" t="str">
        <f t="shared" si="7"/>
        <v>SEOULUB</v>
      </c>
    </row>
    <row r="437" spans="1:25" x14ac:dyDescent="0.25">
      <c r="A437" s="56" t="s">
        <v>581</v>
      </c>
      <c r="B437" s="57" t="s">
        <v>357</v>
      </c>
      <c r="C437" s="50">
        <v>513</v>
      </c>
      <c r="D437" s="51">
        <v>4.4835406861652618E-4</v>
      </c>
      <c r="E437" s="50">
        <v>145</v>
      </c>
      <c r="F437" s="51">
        <v>1.2310921230480822E-4</v>
      </c>
      <c r="G437" s="52">
        <v>28.26510721247563</v>
      </c>
      <c r="H437" s="91" t="str">
        <f t="shared" si="6"/>
        <v>BANGKOKCA</v>
      </c>
      <c r="R437" s="56" t="s">
        <v>582</v>
      </c>
      <c r="S437" s="57" t="s">
        <v>410</v>
      </c>
      <c r="T437" s="52">
        <v>3</v>
      </c>
      <c r="U437" s="51">
        <v>2.1466444369709416E-5</v>
      </c>
      <c r="V437" s="52">
        <v>1</v>
      </c>
      <c r="W437" s="51">
        <v>6.4159732068958878E-6</v>
      </c>
      <c r="X437" s="52">
        <v>33.333333333333329</v>
      </c>
      <c r="Y437" s="91" t="str">
        <f t="shared" si="7"/>
        <v>SEOULHF</v>
      </c>
    </row>
    <row r="438" spans="1:25" x14ac:dyDescent="0.25">
      <c r="A438" s="56" t="s">
        <v>581</v>
      </c>
      <c r="B438" s="57" t="s">
        <v>81</v>
      </c>
      <c r="C438" s="50">
        <v>121</v>
      </c>
      <c r="D438" s="51">
        <v>1.0575212924483365E-4</v>
      </c>
      <c r="E438" s="50">
        <v>117</v>
      </c>
      <c r="F438" s="51">
        <v>9.9336398894224562E-5</v>
      </c>
      <c r="G438" s="52">
        <v>96.694214876033058</v>
      </c>
      <c r="H438" s="91" t="str">
        <f t="shared" si="6"/>
        <v>BANGKOKAA</v>
      </c>
      <c r="R438" s="56" t="s">
        <v>582</v>
      </c>
      <c r="S438" s="57" t="s">
        <v>552</v>
      </c>
      <c r="T438" s="52">
        <v>1</v>
      </c>
      <c r="U438" s="51">
        <v>7.155481456569805E-6</v>
      </c>
      <c r="V438" s="52"/>
      <c r="W438" s="51">
        <v>0</v>
      </c>
      <c r="X438" s="52">
        <v>0</v>
      </c>
      <c r="Y438" s="91" t="str">
        <f t="shared" si="7"/>
        <v>SEOULWC</v>
      </c>
    </row>
    <row r="439" spans="1:25" x14ac:dyDescent="0.25">
      <c r="A439" s="56" t="s">
        <v>581</v>
      </c>
      <c r="B439" s="57" t="s">
        <v>513</v>
      </c>
      <c r="C439" s="50"/>
      <c r="D439" s="51">
        <v>0</v>
      </c>
      <c r="E439" s="50">
        <v>32</v>
      </c>
      <c r="F439" s="51">
        <v>2.7168929612095609E-5</v>
      </c>
      <c r="G439" s="53" t="e">
        <v>#DIV/0!</v>
      </c>
      <c r="H439" s="91" t="str">
        <f t="shared" si="6"/>
        <v>BANGKOKSC</v>
      </c>
      <c r="R439" s="56" t="s">
        <v>582</v>
      </c>
      <c r="S439" s="57" t="s">
        <v>81</v>
      </c>
      <c r="T439" s="52">
        <v>8</v>
      </c>
      <c r="U439" s="51">
        <v>5.724385165255844E-5</v>
      </c>
      <c r="V439" s="52"/>
      <c r="W439" s="51">
        <v>0</v>
      </c>
      <c r="X439" s="52">
        <v>0</v>
      </c>
      <c r="Y439" s="91" t="str">
        <f t="shared" si="7"/>
        <v>SEOULAA</v>
      </c>
    </row>
    <row r="440" spans="1:25" x14ac:dyDescent="0.25">
      <c r="A440" s="56" t="s">
        <v>581</v>
      </c>
      <c r="B440" s="57" t="s">
        <v>342</v>
      </c>
      <c r="C440" s="50">
        <v>2539</v>
      </c>
      <c r="D440" s="51">
        <v>2.2190467450630799E-3</v>
      </c>
      <c r="E440" s="50">
        <v>31</v>
      </c>
      <c r="F440" s="51">
        <v>2.6319900561717619E-5</v>
      </c>
      <c r="G440" s="52">
        <v>1.2209531311539976</v>
      </c>
      <c r="H440" s="91" t="str">
        <f t="shared" si="6"/>
        <v>BANGKOKAE</v>
      </c>
      <c r="R440" s="238" t="s">
        <v>582</v>
      </c>
      <c r="S440" s="115" t="s">
        <v>666</v>
      </c>
      <c r="T440" s="88">
        <v>139753</v>
      </c>
      <c r="U440" s="89">
        <v>1</v>
      </c>
      <c r="V440" s="88">
        <v>155861</v>
      </c>
      <c r="W440" s="89">
        <v>1</v>
      </c>
      <c r="X440" s="88">
        <v>111.52604953024263</v>
      </c>
      <c r="Y440" s="230" t="str">
        <f t="shared" si="7"/>
        <v>SEOULTOTAL SEOUL</v>
      </c>
    </row>
    <row r="441" spans="1:25" x14ac:dyDescent="0.25">
      <c r="A441" s="56" t="s">
        <v>581</v>
      </c>
      <c r="B441" s="57" t="s">
        <v>418</v>
      </c>
      <c r="C441" s="50"/>
      <c r="D441" s="51">
        <v>0</v>
      </c>
      <c r="E441" s="50">
        <v>30</v>
      </c>
      <c r="F441" s="51">
        <v>2.5470871511339632E-5</v>
      </c>
      <c r="G441" s="53" t="e">
        <v>#DIV/0!</v>
      </c>
      <c r="H441" s="91" t="str">
        <f t="shared" si="6"/>
        <v>BANGKOKIE</v>
      </c>
      <c r="R441" s="56" t="s">
        <v>581</v>
      </c>
      <c r="S441" s="57" t="s">
        <v>397</v>
      </c>
      <c r="T441" s="52">
        <v>32860</v>
      </c>
      <c r="U441" s="51">
        <v>0.26100079428117556</v>
      </c>
      <c r="V441" s="52">
        <v>34098</v>
      </c>
      <c r="W441" s="51">
        <v>0.28090091277556267</v>
      </c>
      <c r="X441" s="52">
        <v>103.76749847839319</v>
      </c>
      <c r="Y441" s="91" t="str">
        <f t="shared" si="7"/>
        <v>BANGKOKGC</v>
      </c>
    </row>
    <row r="442" spans="1:25" x14ac:dyDescent="0.25">
      <c r="A442" s="56" t="s">
        <v>581</v>
      </c>
      <c r="B442" s="57" t="s">
        <v>414</v>
      </c>
      <c r="C442" s="50"/>
      <c r="D442" s="51">
        <v>0</v>
      </c>
      <c r="E442" s="50">
        <v>10</v>
      </c>
      <c r="F442" s="51">
        <v>8.4902905037798774E-6</v>
      </c>
      <c r="G442" s="53" t="e">
        <v>#DIV/0!</v>
      </c>
      <c r="H442" s="91" t="str">
        <f t="shared" si="6"/>
        <v>BANGKOKIA</v>
      </c>
      <c r="R442" s="56" t="s">
        <v>581</v>
      </c>
      <c r="S442" s="57" t="s">
        <v>2</v>
      </c>
      <c r="T442" s="52">
        <v>33927</v>
      </c>
      <c r="U442" s="51">
        <v>0.26947577442414616</v>
      </c>
      <c r="V442" s="52">
        <v>32059</v>
      </c>
      <c r="W442" s="51">
        <v>0.26410353576959833</v>
      </c>
      <c r="X442" s="52">
        <v>94.494060777551809</v>
      </c>
      <c r="Y442" s="91" t="str">
        <f t="shared" si="7"/>
        <v>BANGKOKHG</v>
      </c>
    </row>
    <row r="443" spans="1:25" x14ac:dyDescent="0.25">
      <c r="A443" s="56" t="s">
        <v>581</v>
      </c>
      <c r="B443" s="57" t="s">
        <v>410</v>
      </c>
      <c r="C443" s="50">
        <v>21</v>
      </c>
      <c r="D443" s="51">
        <v>1.8353675323483528E-5</v>
      </c>
      <c r="E443" s="50">
        <v>9</v>
      </c>
      <c r="F443" s="51">
        <v>7.641261453401889E-6</v>
      </c>
      <c r="G443" s="52">
        <v>42.857142857142854</v>
      </c>
      <c r="H443" s="91" t="str">
        <f t="shared" si="6"/>
        <v>BANGKOKHF</v>
      </c>
      <c r="R443" s="56" t="s">
        <v>581</v>
      </c>
      <c r="S443" s="57" t="s">
        <v>396</v>
      </c>
      <c r="T443" s="52">
        <v>20613</v>
      </c>
      <c r="U443" s="51">
        <v>0.1637251787132645</v>
      </c>
      <c r="V443" s="52">
        <v>19790</v>
      </c>
      <c r="W443" s="51">
        <v>0.16303094210300853</v>
      </c>
      <c r="X443" s="52">
        <v>96.007373987289583</v>
      </c>
      <c r="Y443" s="91" t="str">
        <f t="shared" si="7"/>
        <v>BANGKOKGB</v>
      </c>
    </row>
    <row r="444" spans="1:25" x14ac:dyDescent="0.25">
      <c r="A444" s="56" t="s">
        <v>581</v>
      </c>
      <c r="B444" s="57" t="s">
        <v>81</v>
      </c>
      <c r="C444" s="50"/>
      <c r="D444" s="51">
        <v>0</v>
      </c>
      <c r="E444" s="50">
        <v>7</v>
      </c>
      <c r="F444" s="51">
        <v>5.9432033526459139E-6</v>
      </c>
      <c r="G444" s="53" t="e">
        <v>#DIV/0!</v>
      </c>
      <c r="H444" s="91" t="str">
        <f t="shared" si="6"/>
        <v>BANGKOKAA</v>
      </c>
      <c r="R444" s="56" t="s">
        <v>581</v>
      </c>
      <c r="S444" s="57" t="s">
        <v>345</v>
      </c>
      <c r="T444" s="52">
        <v>5066</v>
      </c>
      <c r="U444" s="51">
        <v>4.0238284352660844E-2</v>
      </c>
      <c r="V444" s="52">
        <v>9940</v>
      </c>
      <c r="W444" s="51">
        <v>8.1886183148251884E-2</v>
      </c>
      <c r="X444" s="52">
        <v>196.21002763521517</v>
      </c>
      <c r="Y444" s="91" t="str">
        <f t="shared" si="7"/>
        <v>BANGKOKAH</v>
      </c>
    </row>
    <row r="445" spans="1:25" x14ac:dyDescent="0.25">
      <c r="A445" s="56" t="s">
        <v>581</v>
      </c>
      <c r="B445" s="57" t="s">
        <v>389</v>
      </c>
      <c r="C445" s="50">
        <v>82</v>
      </c>
      <c r="D445" s="51">
        <v>7.1666732215507113E-5</v>
      </c>
      <c r="E445" s="50"/>
      <c r="F445" s="51">
        <v>0</v>
      </c>
      <c r="G445" s="52">
        <v>0</v>
      </c>
      <c r="H445" s="91" t="str">
        <f t="shared" si="6"/>
        <v>BANGKOKFC</v>
      </c>
      <c r="R445" s="56" t="s">
        <v>581</v>
      </c>
      <c r="S445" s="57" t="s">
        <v>408</v>
      </c>
      <c r="T445" s="52">
        <v>20655</v>
      </c>
      <c r="U445" s="51">
        <v>0.16405877680698969</v>
      </c>
      <c r="V445" s="52">
        <v>9507</v>
      </c>
      <c r="W445" s="51">
        <v>7.8319108972880344E-2</v>
      </c>
      <c r="X445" s="52">
        <v>46.027596223674657</v>
      </c>
      <c r="Y445" s="91" t="str">
        <f t="shared" si="7"/>
        <v>BANGKOKHD</v>
      </c>
    </row>
    <row r="446" spans="1:25" x14ac:dyDescent="0.25">
      <c r="A446" s="238" t="s">
        <v>581</v>
      </c>
      <c r="B446" s="115" t="s">
        <v>652</v>
      </c>
      <c r="C446" s="106">
        <v>1144185</v>
      </c>
      <c r="D446" s="89">
        <v>1</v>
      </c>
      <c r="E446" s="106">
        <v>1177816</v>
      </c>
      <c r="F446" s="89">
        <v>1</v>
      </c>
      <c r="G446" s="88">
        <v>102.93929740382892</v>
      </c>
      <c r="H446" s="230" t="str">
        <f t="shared" si="6"/>
        <v>BANGKOKTOTAL BANGKOK</v>
      </c>
      <c r="R446" s="56" t="s">
        <v>581</v>
      </c>
      <c r="S446" s="57" t="s">
        <v>340</v>
      </c>
      <c r="T446" s="52">
        <v>4869</v>
      </c>
      <c r="U446" s="51">
        <v>3.8673550436854644E-2</v>
      </c>
      <c r="V446" s="52">
        <v>5505</v>
      </c>
      <c r="W446" s="51">
        <v>4.5350446502125413E-2</v>
      </c>
      <c r="X446" s="52">
        <v>113.06223043746148</v>
      </c>
      <c r="Y446" s="91" t="str">
        <f t="shared" si="7"/>
        <v>BANGKOKAB</v>
      </c>
    </row>
    <row r="447" spans="1:25" x14ac:dyDescent="0.25">
      <c r="A447" s="56" t="s">
        <v>582</v>
      </c>
      <c r="B447" s="57" t="s">
        <v>340</v>
      </c>
      <c r="C447" s="50">
        <v>350502</v>
      </c>
      <c r="D447" s="51">
        <v>0.42634440646628796</v>
      </c>
      <c r="E447" s="50">
        <v>379373</v>
      </c>
      <c r="F447" s="51">
        <v>0.40647121659686308</v>
      </c>
      <c r="G447" s="52">
        <v>108.23704286994082</v>
      </c>
      <c r="H447" s="91" t="str">
        <f t="shared" si="6"/>
        <v>SEOULAB</v>
      </c>
      <c r="R447" s="56" t="s">
        <v>581</v>
      </c>
      <c r="S447" s="57" t="s">
        <v>432</v>
      </c>
      <c r="T447" s="52">
        <v>2871</v>
      </c>
      <c r="U447" s="51">
        <v>2.2803812549642574E-2</v>
      </c>
      <c r="V447" s="52">
        <v>2843</v>
      </c>
      <c r="W447" s="51">
        <v>2.3420766467855143E-2</v>
      </c>
      <c r="X447" s="52">
        <v>99.024730059212814</v>
      </c>
      <c r="Y447" s="91" t="str">
        <f t="shared" si="7"/>
        <v>BANGKOKJI</v>
      </c>
    </row>
    <row r="448" spans="1:25" x14ac:dyDescent="0.25">
      <c r="A448" s="56" t="s">
        <v>582</v>
      </c>
      <c r="B448" s="57" t="s">
        <v>342</v>
      </c>
      <c r="C448" s="50">
        <v>233959</v>
      </c>
      <c r="D448" s="51">
        <v>0.2845835715415212</v>
      </c>
      <c r="E448" s="50">
        <v>275486</v>
      </c>
      <c r="F448" s="51">
        <v>0.29516367684417028</v>
      </c>
      <c r="G448" s="52">
        <v>117.74969118520767</v>
      </c>
      <c r="H448" s="91" t="str">
        <f t="shared" si="6"/>
        <v>SEOULAE</v>
      </c>
      <c r="R448" s="56" t="s">
        <v>581</v>
      </c>
      <c r="S448" s="57" t="s">
        <v>425</v>
      </c>
      <c r="T448" s="52"/>
      <c r="U448" s="51">
        <v>0</v>
      </c>
      <c r="V448" s="52">
        <v>2162</v>
      </c>
      <c r="W448" s="51">
        <v>1.7810656737074503E-2</v>
      </c>
      <c r="X448" s="53" t="e">
        <v>#DIV/0!</v>
      </c>
      <c r="Y448" s="91" t="str">
        <f t="shared" si="7"/>
        <v>BANGKOKJA</v>
      </c>
    </row>
    <row r="449" spans="1:25" x14ac:dyDescent="0.25">
      <c r="A449" s="56" t="s">
        <v>582</v>
      </c>
      <c r="B449" s="57" t="s">
        <v>360</v>
      </c>
      <c r="C449" s="50">
        <v>89009</v>
      </c>
      <c r="D449" s="51">
        <v>0.10826896644001412</v>
      </c>
      <c r="E449" s="50">
        <v>147766</v>
      </c>
      <c r="F449" s="51">
        <v>0.15832077082884671</v>
      </c>
      <c r="G449" s="52">
        <v>166.0124257097597</v>
      </c>
      <c r="H449" s="91" t="str">
        <f t="shared" si="6"/>
        <v>SEOULCD</v>
      </c>
      <c r="R449" s="56" t="s">
        <v>581</v>
      </c>
      <c r="S449" s="57" t="s">
        <v>341</v>
      </c>
      <c r="T449" s="52">
        <v>1062</v>
      </c>
      <c r="U449" s="51">
        <v>8.435266084193805E-3</v>
      </c>
      <c r="V449" s="52">
        <v>1758</v>
      </c>
      <c r="W449" s="51">
        <v>1.4482485912940324E-2</v>
      </c>
      <c r="X449" s="52">
        <v>165.5367231638418</v>
      </c>
      <c r="Y449" s="91" t="str">
        <f t="shared" si="7"/>
        <v>BANGKOKAC</v>
      </c>
    </row>
    <row r="450" spans="1:25" x14ac:dyDescent="0.25">
      <c r="A450" s="56" t="s">
        <v>582</v>
      </c>
      <c r="B450" s="57" t="s">
        <v>437</v>
      </c>
      <c r="C450" s="50">
        <v>51746</v>
      </c>
      <c r="D450" s="51">
        <v>6.2942915181666684E-2</v>
      </c>
      <c r="E450" s="50">
        <v>57312</v>
      </c>
      <c r="F450" s="51">
        <v>6.1405736216334363E-2</v>
      </c>
      <c r="G450" s="52">
        <v>110.75638696710857</v>
      </c>
      <c r="H450" s="91" t="str">
        <f t="shared" si="6"/>
        <v>SEOULKE</v>
      </c>
      <c r="R450" s="56" t="s">
        <v>581</v>
      </c>
      <c r="S450" s="57" t="s">
        <v>360</v>
      </c>
      <c r="T450" s="52">
        <v>2207</v>
      </c>
      <c r="U450" s="51">
        <v>1.7529785544082604E-2</v>
      </c>
      <c r="V450" s="52">
        <v>1480</v>
      </c>
      <c r="W450" s="51">
        <v>1.2192308959699477E-2</v>
      </c>
      <c r="X450" s="52">
        <v>67.059356592659725</v>
      </c>
      <c r="Y450" s="91" t="str">
        <f t="shared" si="7"/>
        <v>BANGKOKCD</v>
      </c>
    </row>
    <row r="451" spans="1:25" x14ac:dyDescent="0.25">
      <c r="A451" s="56" t="s">
        <v>582</v>
      </c>
      <c r="B451" s="57" t="s">
        <v>2</v>
      </c>
      <c r="C451" s="50">
        <v>20923</v>
      </c>
      <c r="D451" s="51">
        <v>2.5450365522861906E-2</v>
      </c>
      <c r="E451" s="50">
        <v>15608</v>
      </c>
      <c r="F451" s="51">
        <v>1.6722863115308257E-2</v>
      </c>
      <c r="G451" s="52">
        <v>74.597333078430438</v>
      </c>
      <c r="H451" s="91" t="str">
        <f t="shared" ref="H451:H468" si="8">A451&amp;B451</f>
        <v>SEOULHG</v>
      </c>
      <c r="R451" s="56" t="s">
        <v>581</v>
      </c>
      <c r="S451" s="57" t="s">
        <v>411</v>
      </c>
      <c r="T451" s="52"/>
      <c r="U451" s="51">
        <v>0</v>
      </c>
      <c r="V451" s="52">
        <v>1458</v>
      </c>
      <c r="W451" s="51">
        <v>1.2011071934622862E-2</v>
      </c>
      <c r="X451" s="53" t="e">
        <v>#DIV/0!</v>
      </c>
      <c r="Y451" s="91" t="str">
        <f t="shared" ref="Y451:Y468" si="9">R451&amp;S451</f>
        <v>BANGKOKHH</v>
      </c>
    </row>
    <row r="452" spans="1:25" x14ac:dyDescent="0.25">
      <c r="A452" s="56" t="s">
        <v>582</v>
      </c>
      <c r="B452" s="57" t="s">
        <v>339</v>
      </c>
      <c r="C452" s="50">
        <v>8501</v>
      </c>
      <c r="D452" s="51">
        <v>1.0340465387843476E-2</v>
      </c>
      <c r="E452" s="50">
        <v>15588</v>
      </c>
      <c r="F452" s="51">
        <v>1.670143453622662E-2</v>
      </c>
      <c r="G452" s="52">
        <v>183.36666274555935</v>
      </c>
      <c r="H452" s="91" t="str">
        <f t="shared" si="8"/>
        <v>SEOULAD</v>
      </c>
      <c r="R452" s="56" t="s">
        <v>581</v>
      </c>
      <c r="S452" s="57" t="s">
        <v>2</v>
      </c>
      <c r="T452" s="52">
        <v>519</v>
      </c>
      <c r="U452" s="51">
        <v>4.1223193010325654E-3</v>
      </c>
      <c r="V452" s="52">
        <v>302</v>
      </c>
      <c r="W452" s="51">
        <v>2.4878900715062445E-3</v>
      </c>
      <c r="X452" s="52">
        <v>58.188824662813097</v>
      </c>
      <c r="Y452" s="91" t="str">
        <f t="shared" si="9"/>
        <v>BANGKOKHG</v>
      </c>
    </row>
    <row r="453" spans="1:25" x14ac:dyDescent="0.25">
      <c r="A453" s="56" t="s">
        <v>582</v>
      </c>
      <c r="B453" s="57" t="s">
        <v>12</v>
      </c>
      <c r="C453" s="50">
        <v>13701</v>
      </c>
      <c r="D453" s="51">
        <v>1.6665653014803373E-2</v>
      </c>
      <c r="E453" s="50">
        <v>14236</v>
      </c>
      <c r="F453" s="51">
        <v>1.5252862590308069E-2</v>
      </c>
      <c r="G453" s="52">
        <v>103.90482446536748</v>
      </c>
      <c r="H453" s="91" t="str">
        <f t="shared" si="8"/>
        <v>SEOULKB</v>
      </c>
      <c r="R453" s="56" t="s">
        <v>581</v>
      </c>
      <c r="S453" s="57" t="s">
        <v>339</v>
      </c>
      <c r="T453" s="52">
        <v>1</v>
      </c>
      <c r="U453" s="51">
        <v>7.9428117553613984E-6</v>
      </c>
      <c r="V453" s="52">
        <v>131</v>
      </c>
      <c r="W453" s="51">
        <v>1.0791841038652915E-3</v>
      </c>
      <c r="X453" s="52">
        <v>13100</v>
      </c>
      <c r="Y453" s="91" t="str">
        <f t="shared" si="9"/>
        <v>BANGKOKAD</v>
      </c>
    </row>
    <row r="454" spans="1:25" x14ac:dyDescent="0.25">
      <c r="A454" s="56" t="s">
        <v>582</v>
      </c>
      <c r="B454" s="57" t="s">
        <v>397</v>
      </c>
      <c r="C454" s="50">
        <v>34912</v>
      </c>
      <c r="D454" s="51">
        <v>4.2466336621619978E-2</v>
      </c>
      <c r="E454" s="50">
        <v>9451</v>
      </c>
      <c r="F454" s="51">
        <v>1.0126075045026802E-2</v>
      </c>
      <c r="G454" s="52">
        <v>27.070921173235561</v>
      </c>
      <c r="H454" s="91" t="str">
        <f t="shared" si="8"/>
        <v>SEOULGC</v>
      </c>
      <c r="R454" s="56" t="s">
        <v>581</v>
      </c>
      <c r="S454" s="57" t="s">
        <v>450</v>
      </c>
      <c r="T454" s="52"/>
      <c r="U454" s="51">
        <v>0</v>
      </c>
      <c r="V454" s="52">
        <v>115</v>
      </c>
      <c r="W454" s="51">
        <v>9.4737535835502683E-4</v>
      </c>
      <c r="X454" s="53" t="e">
        <v>#DIV/0!</v>
      </c>
      <c r="Y454" s="91" t="str">
        <f t="shared" si="9"/>
        <v>BANGKOKLH</v>
      </c>
    </row>
    <row r="455" spans="1:25" x14ac:dyDescent="0.25">
      <c r="A455" s="56" t="s">
        <v>582</v>
      </c>
      <c r="B455" s="57" t="s">
        <v>446</v>
      </c>
      <c r="C455" s="50">
        <v>13359</v>
      </c>
      <c r="D455" s="51">
        <v>1.6249650290107165E-2</v>
      </c>
      <c r="E455" s="50">
        <v>9383</v>
      </c>
      <c r="F455" s="51">
        <v>1.0053217876149241E-2</v>
      </c>
      <c r="G455" s="52">
        <v>70.237293210569646</v>
      </c>
      <c r="H455" s="91" t="str">
        <f t="shared" si="8"/>
        <v>SEOULLD</v>
      </c>
      <c r="R455" s="56" t="s">
        <v>581</v>
      </c>
      <c r="S455" s="57" t="s">
        <v>434</v>
      </c>
      <c r="T455" s="52">
        <v>69</v>
      </c>
      <c r="U455" s="51">
        <v>5.4805401111993643E-4</v>
      </c>
      <c r="V455" s="52">
        <v>92</v>
      </c>
      <c r="W455" s="51">
        <v>7.5790028668402151E-4</v>
      </c>
      <c r="X455" s="52">
        <v>133.33333333333331</v>
      </c>
      <c r="Y455" s="91" t="str">
        <f t="shared" si="9"/>
        <v>BANGKOKKA</v>
      </c>
    </row>
    <row r="456" spans="1:25" x14ac:dyDescent="0.25">
      <c r="A456" s="56" t="s">
        <v>582</v>
      </c>
      <c r="B456" s="57" t="s">
        <v>341</v>
      </c>
      <c r="C456" s="50"/>
      <c r="D456" s="51">
        <v>0</v>
      </c>
      <c r="E456" s="50">
        <v>5027</v>
      </c>
      <c r="F456" s="51">
        <v>5.3860733521690542E-3</v>
      </c>
      <c r="G456" s="53" t="e">
        <v>#DIV/0!</v>
      </c>
      <c r="H456" s="91" t="str">
        <f t="shared" si="8"/>
        <v>SEOULAC</v>
      </c>
      <c r="R456" s="56" t="s">
        <v>581</v>
      </c>
      <c r="S456" s="57" t="s">
        <v>404</v>
      </c>
      <c r="T456" s="52">
        <v>84</v>
      </c>
      <c r="U456" s="51">
        <v>6.6719618745035743E-4</v>
      </c>
      <c r="V456" s="52">
        <v>72</v>
      </c>
      <c r="W456" s="51">
        <v>5.9313935479619071E-4</v>
      </c>
      <c r="X456" s="52">
        <v>85.714285714285708</v>
      </c>
      <c r="Y456" s="91" t="str">
        <f t="shared" si="9"/>
        <v>BANGKOKGJ</v>
      </c>
    </row>
    <row r="457" spans="1:25" x14ac:dyDescent="0.25">
      <c r="A457" s="56" t="s">
        <v>582</v>
      </c>
      <c r="B457" s="57" t="s">
        <v>345</v>
      </c>
      <c r="C457" s="50">
        <v>4845</v>
      </c>
      <c r="D457" s="51">
        <v>5.8933719331962873E-3</v>
      </c>
      <c r="E457" s="50">
        <v>3087</v>
      </c>
      <c r="F457" s="51">
        <v>3.3075011812504218E-3</v>
      </c>
      <c r="G457" s="52">
        <v>63.715170278637764</v>
      </c>
      <c r="H457" s="91" t="str">
        <f t="shared" si="8"/>
        <v>SEOULAH</v>
      </c>
      <c r="R457" s="56" t="s">
        <v>581</v>
      </c>
      <c r="S457" s="57" t="s">
        <v>437</v>
      </c>
      <c r="T457" s="52"/>
      <c r="U457" s="51">
        <v>0</v>
      </c>
      <c r="V457" s="52">
        <v>20</v>
      </c>
      <c r="W457" s="51">
        <v>1.6476093188783075E-4</v>
      </c>
      <c r="X457" s="53" t="e">
        <v>#DIV/0!</v>
      </c>
      <c r="Y457" s="91" t="str">
        <f t="shared" si="9"/>
        <v>BANGKOKKE</v>
      </c>
    </row>
    <row r="458" spans="1:25" x14ac:dyDescent="0.25">
      <c r="A458" s="56" t="s">
        <v>582</v>
      </c>
      <c r="B458" s="57" t="s">
        <v>480</v>
      </c>
      <c r="C458" s="50">
        <v>373</v>
      </c>
      <c r="D458" s="51">
        <v>4.5371057401077713E-4</v>
      </c>
      <c r="E458" s="50">
        <v>562</v>
      </c>
      <c r="F458" s="51">
        <v>6.0214307219395434E-4</v>
      </c>
      <c r="G458" s="52">
        <v>150.67024128686327</v>
      </c>
      <c r="H458" s="91" t="str">
        <f t="shared" si="8"/>
        <v>SEOULOH</v>
      </c>
      <c r="R458" s="56" t="s">
        <v>581</v>
      </c>
      <c r="S458" s="57" t="s">
        <v>405</v>
      </c>
      <c r="T458" s="52">
        <v>15</v>
      </c>
      <c r="U458" s="51">
        <v>1.1914217633042097E-4</v>
      </c>
      <c r="V458" s="52">
        <v>17</v>
      </c>
      <c r="W458" s="51">
        <v>1.4004679210465615E-4</v>
      </c>
      <c r="X458" s="52">
        <v>113.33333333333333</v>
      </c>
      <c r="Y458" s="91" t="str">
        <f t="shared" si="9"/>
        <v>BANGKOKHA</v>
      </c>
    </row>
    <row r="459" spans="1:25" x14ac:dyDescent="0.25">
      <c r="A459" s="56" t="s">
        <v>582</v>
      </c>
      <c r="B459" s="57" t="s">
        <v>434</v>
      </c>
      <c r="C459" s="50"/>
      <c r="D459" s="51">
        <v>0</v>
      </c>
      <c r="E459" s="50">
        <v>247</v>
      </c>
      <c r="F459" s="51">
        <v>2.6464295165819701E-4</v>
      </c>
      <c r="G459" s="53" t="e">
        <v>#DIV/0!</v>
      </c>
      <c r="H459" s="91" t="str">
        <f t="shared" si="8"/>
        <v>SEOULKA</v>
      </c>
      <c r="R459" s="56" t="s">
        <v>581</v>
      </c>
      <c r="S459" s="57" t="s">
        <v>81</v>
      </c>
      <c r="T459" s="52">
        <v>13</v>
      </c>
      <c r="U459" s="51">
        <v>1.0325655281969817E-4</v>
      </c>
      <c r="V459" s="52">
        <v>14</v>
      </c>
      <c r="W459" s="51">
        <v>1.1533265232148153E-4</v>
      </c>
      <c r="X459" s="52">
        <v>107.69230769230769</v>
      </c>
      <c r="Y459" s="91" t="str">
        <f t="shared" si="9"/>
        <v>BANGKOKAA</v>
      </c>
    </row>
    <row r="460" spans="1:25" x14ac:dyDescent="0.25">
      <c r="A460" s="56" t="s">
        <v>582</v>
      </c>
      <c r="B460" s="57" t="s">
        <v>417</v>
      </c>
      <c r="C460" s="50"/>
      <c r="D460" s="51">
        <v>0</v>
      </c>
      <c r="E460" s="50">
        <v>60</v>
      </c>
      <c r="F460" s="51">
        <v>6.4285737244906154E-5</v>
      </c>
      <c r="G460" s="53" t="e">
        <v>#DIV/0!</v>
      </c>
      <c r="H460" s="91" t="str">
        <f t="shared" si="8"/>
        <v>SEOULIB</v>
      </c>
      <c r="R460" s="56" t="s">
        <v>581</v>
      </c>
      <c r="S460" s="57" t="s">
        <v>357</v>
      </c>
      <c r="T460" s="52">
        <v>34</v>
      </c>
      <c r="U460" s="51">
        <v>2.7005559968228755E-4</v>
      </c>
      <c r="V460" s="52">
        <v>10</v>
      </c>
      <c r="W460" s="51">
        <v>8.2380465943915376E-5</v>
      </c>
      <c r="X460" s="52">
        <v>29.411764705882355</v>
      </c>
      <c r="Y460" s="91" t="str">
        <f t="shared" si="9"/>
        <v>BANGKOKCA</v>
      </c>
    </row>
    <row r="461" spans="1:25" x14ac:dyDescent="0.25">
      <c r="A461" s="56" t="s">
        <v>582</v>
      </c>
      <c r="B461" s="57" t="s">
        <v>472</v>
      </c>
      <c r="C461" s="50"/>
      <c r="D461" s="51">
        <v>0</v>
      </c>
      <c r="E461" s="50">
        <v>57</v>
      </c>
      <c r="F461" s="51">
        <v>6.1071450382660852E-5</v>
      </c>
      <c r="G461" s="53" t="e">
        <v>#DIV/0!</v>
      </c>
      <c r="H461" s="91" t="str">
        <f t="shared" si="8"/>
        <v>SEOULNJ</v>
      </c>
      <c r="R461" s="56" t="s">
        <v>581</v>
      </c>
      <c r="S461" s="57" t="s">
        <v>418</v>
      </c>
      <c r="T461" s="52"/>
      <c r="U461" s="51">
        <v>0</v>
      </c>
      <c r="V461" s="52">
        <v>5</v>
      </c>
      <c r="W461" s="51">
        <v>4.1190232971957688E-5</v>
      </c>
      <c r="X461" s="53" t="e">
        <v>#DIV/0!</v>
      </c>
      <c r="Y461" s="91" t="str">
        <f t="shared" si="9"/>
        <v>BANGKOKIE</v>
      </c>
    </row>
    <row r="462" spans="1:25" x14ac:dyDescent="0.25">
      <c r="A462" s="56" t="s">
        <v>582</v>
      </c>
      <c r="B462" s="57" t="s">
        <v>508</v>
      </c>
      <c r="C462" s="50">
        <v>186</v>
      </c>
      <c r="D462" s="51">
        <v>2.2624709588741165E-4</v>
      </c>
      <c r="E462" s="50">
        <v>53</v>
      </c>
      <c r="F462" s="51">
        <v>5.6785734566333771E-5</v>
      </c>
      <c r="G462" s="52">
        <v>28.49462365591398</v>
      </c>
      <c r="H462" s="91" t="str">
        <f t="shared" si="8"/>
        <v>SEOULRG</v>
      </c>
      <c r="R462" s="56" t="s">
        <v>581</v>
      </c>
      <c r="S462" s="57" t="s">
        <v>410</v>
      </c>
      <c r="T462" s="52">
        <v>10</v>
      </c>
      <c r="U462" s="51">
        <v>7.9428117553613978E-5</v>
      </c>
      <c r="V462" s="52">
        <v>3</v>
      </c>
      <c r="W462" s="51">
        <v>2.4714139783174613E-5</v>
      </c>
      <c r="X462" s="52">
        <v>30</v>
      </c>
      <c r="Y462" s="91" t="str">
        <f t="shared" si="9"/>
        <v>BANGKOKHF</v>
      </c>
    </row>
    <row r="463" spans="1:25" x14ac:dyDescent="0.25">
      <c r="A463" s="56" t="s">
        <v>582</v>
      </c>
      <c r="B463" s="57" t="s">
        <v>372</v>
      </c>
      <c r="C463" s="50"/>
      <c r="D463" s="51">
        <v>0</v>
      </c>
      <c r="E463" s="50">
        <v>28</v>
      </c>
      <c r="F463" s="51">
        <v>3.000001071428954E-5</v>
      </c>
      <c r="G463" s="53" t="e">
        <v>#DIV/0!</v>
      </c>
      <c r="H463" s="91" t="str">
        <f t="shared" si="8"/>
        <v>SEOULDF</v>
      </c>
      <c r="R463" s="56" t="s">
        <v>581</v>
      </c>
      <c r="S463" s="57" t="s">
        <v>513</v>
      </c>
      <c r="T463" s="52"/>
      <c r="U463" s="51">
        <v>0</v>
      </c>
      <c r="V463" s="52">
        <v>2</v>
      </c>
      <c r="W463" s="51">
        <v>1.6476093188783075E-5</v>
      </c>
      <c r="X463" s="53" t="e">
        <v>#DIV/0!</v>
      </c>
      <c r="Y463" s="91" t="str">
        <f t="shared" si="9"/>
        <v>BANGKOKSC</v>
      </c>
    </row>
    <row r="464" spans="1:25" x14ac:dyDescent="0.25">
      <c r="A464" s="56" t="s">
        <v>582</v>
      </c>
      <c r="B464" s="57" t="s">
        <v>531</v>
      </c>
      <c r="C464" s="50"/>
      <c r="D464" s="51">
        <v>0</v>
      </c>
      <c r="E464" s="50">
        <v>6</v>
      </c>
      <c r="F464" s="51">
        <v>6.4285737244906156E-6</v>
      </c>
      <c r="G464" s="53" t="e">
        <v>#DIV/0!</v>
      </c>
      <c r="H464" s="91" t="str">
        <f t="shared" si="8"/>
        <v>SEOULUB</v>
      </c>
      <c r="R464" s="56" t="s">
        <v>581</v>
      </c>
      <c r="S464" s="57" t="s">
        <v>414</v>
      </c>
      <c r="T464" s="52"/>
      <c r="U464" s="51">
        <v>0</v>
      </c>
      <c r="V464" s="52">
        <v>2</v>
      </c>
      <c r="W464" s="51">
        <v>1.6476093188783075E-5</v>
      </c>
      <c r="X464" s="53" t="e">
        <v>#DIV/0!</v>
      </c>
      <c r="Y464" s="91" t="str">
        <f t="shared" si="9"/>
        <v>BANGKOKIA</v>
      </c>
    </row>
    <row r="465" spans="1:32" x14ac:dyDescent="0.25">
      <c r="A465" s="56" t="s">
        <v>582</v>
      </c>
      <c r="B465" s="57" t="s">
        <v>410</v>
      </c>
      <c r="C465" s="50">
        <v>14</v>
      </c>
      <c r="D465" s="51">
        <v>1.7029351303353567E-5</v>
      </c>
      <c r="E465" s="50">
        <v>3</v>
      </c>
      <c r="F465" s="51">
        <v>3.2142868622453078E-6</v>
      </c>
      <c r="G465" s="52">
        <v>21.428571428571427</v>
      </c>
      <c r="H465" s="91" t="str">
        <f t="shared" si="8"/>
        <v>SEOULHF</v>
      </c>
      <c r="R465" s="56" t="s">
        <v>581</v>
      </c>
      <c r="S465" s="57" t="s">
        <v>342</v>
      </c>
      <c r="T465" s="52">
        <v>1018</v>
      </c>
      <c r="U465" s="51">
        <v>8.085782366957903E-3</v>
      </c>
      <c r="V465" s="52">
        <v>2</v>
      </c>
      <c r="W465" s="51">
        <v>1.6476093188783075E-5</v>
      </c>
      <c r="X465" s="52">
        <v>0.19646365422396855</v>
      </c>
      <c r="Y465" s="91" t="str">
        <f t="shared" si="9"/>
        <v>BANGKOKAE</v>
      </c>
    </row>
    <row r="466" spans="1:32" x14ac:dyDescent="0.25">
      <c r="A466" s="56" t="s">
        <v>582</v>
      </c>
      <c r="B466" s="57" t="s">
        <v>552</v>
      </c>
      <c r="C466" s="50">
        <v>14</v>
      </c>
      <c r="D466" s="51">
        <v>1.7029351303353567E-5</v>
      </c>
      <c r="E466" s="50"/>
      <c r="F466" s="51">
        <v>0</v>
      </c>
      <c r="G466" s="52">
        <v>0</v>
      </c>
      <c r="H466" s="91" t="str">
        <f t="shared" si="8"/>
        <v>SEOULWC</v>
      </c>
      <c r="R466" s="56" t="s">
        <v>581</v>
      </c>
      <c r="S466" s="57" t="s">
        <v>81</v>
      </c>
      <c r="T466" s="52"/>
      <c r="U466" s="51">
        <v>0</v>
      </c>
      <c r="V466" s="52">
        <v>1</v>
      </c>
      <c r="W466" s="51">
        <v>8.2380465943915376E-6</v>
      </c>
      <c r="X466" s="53" t="e">
        <v>#DIV/0!</v>
      </c>
      <c r="Y466" s="91" t="str">
        <f t="shared" si="9"/>
        <v>BANGKOKAA</v>
      </c>
    </row>
    <row r="467" spans="1:32" x14ac:dyDescent="0.25">
      <c r="A467" s="56" t="s">
        <v>582</v>
      </c>
      <c r="B467" s="57" t="s">
        <v>81</v>
      </c>
      <c r="C467" s="50">
        <v>66</v>
      </c>
      <c r="D467" s="51">
        <v>8.028122757295252E-5</v>
      </c>
      <c r="E467" s="50"/>
      <c r="F467" s="51">
        <v>0</v>
      </c>
      <c r="G467" s="52">
        <v>0</v>
      </c>
      <c r="H467" s="91" t="str">
        <f t="shared" si="8"/>
        <v>SEOULAA</v>
      </c>
      <c r="R467" s="56" t="s">
        <v>581</v>
      </c>
      <c r="S467" s="57" t="s">
        <v>389</v>
      </c>
      <c r="T467" s="52">
        <v>7</v>
      </c>
      <c r="U467" s="51">
        <v>5.5599682287529786E-5</v>
      </c>
      <c r="V467" s="52"/>
      <c r="W467" s="51">
        <v>0</v>
      </c>
      <c r="X467" s="52">
        <v>0</v>
      </c>
      <c r="Y467" s="91" t="str">
        <f t="shared" si="9"/>
        <v>BANGKOKFC</v>
      </c>
    </row>
    <row r="468" spans="1:32" x14ac:dyDescent="0.25">
      <c r="A468" s="115" t="s">
        <v>582</v>
      </c>
      <c r="B468" s="115" t="s">
        <v>666</v>
      </c>
      <c r="C468" s="106">
        <v>822110</v>
      </c>
      <c r="D468" s="89">
        <v>1</v>
      </c>
      <c r="E468" s="106">
        <v>933333</v>
      </c>
      <c r="F468" s="89">
        <v>1</v>
      </c>
      <c r="G468" s="88">
        <v>113.52896814294924</v>
      </c>
      <c r="H468" s="230" t="str">
        <f t="shared" si="8"/>
        <v>SEOULTOTAL SEOUL</v>
      </c>
      <c r="R468" s="238" t="s">
        <v>581</v>
      </c>
      <c r="S468" s="115" t="s">
        <v>652</v>
      </c>
      <c r="T468" s="88">
        <v>125900</v>
      </c>
      <c r="U468" s="89">
        <v>1</v>
      </c>
      <c r="V468" s="88">
        <v>121388</v>
      </c>
      <c r="W468" s="89">
        <v>1</v>
      </c>
      <c r="X468" s="88">
        <v>96.416203335980939</v>
      </c>
      <c r="Y468" s="230" t="str">
        <f t="shared" si="9"/>
        <v>BANGKOKTOTAL BANGKOK</v>
      </c>
    </row>
    <row r="469" spans="1:32" x14ac:dyDescent="0.25">
      <c r="A469" s="116" t="s">
        <v>620</v>
      </c>
      <c r="B469" s="116"/>
      <c r="C469" s="117">
        <v>23790075</v>
      </c>
      <c r="D469" s="118"/>
      <c r="E469" s="117">
        <v>24142908</v>
      </c>
      <c r="F469" s="118"/>
      <c r="G469" s="119">
        <v>101.4831100784676</v>
      </c>
      <c r="H469" s="36"/>
      <c r="R469" s="116" t="s">
        <v>620</v>
      </c>
      <c r="S469" s="120"/>
      <c r="T469" s="98">
        <v>4905725</v>
      </c>
      <c r="U469" s="99"/>
      <c r="V469" s="98">
        <v>4442715</v>
      </c>
      <c r="W469" s="99"/>
      <c r="X469" s="98">
        <v>90.561843560330018</v>
      </c>
    </row>
    <row r="474" spans="1:32" x14ac:dyDescent="0.25">
      <c r="C474" s="248" t="s">
        <v>653</v>
      </c>
      <c r="D474" s="248"/>
      <c r="E474" s="248"/>
      <c r="F474" s="248"/>
      <c r="G474" s="248"/>
      <c r="H474" s="248"/>
      <c r="I474" s="248"/>
      <c r="J474" s="248"/>
      <c r="K474" s="248"/>
      <c r="L474" s="248"/>
      <c r="M474" s="248"/>
      <c r="N474" s="248"/>
      <c r="T474" s="248" t="s">
        <v>685</v>
      </c>
      <c r="U474" s="248"/>
      <c r="V474" s="248"/>
      <c r="W474" s="248"/>
      <c r="X474" s="248"/>
      <c r="Y474" s="248"/>
      <c r="Z474" s="248"/>
      <c r="AA474" s="248"/>
      <c r="AB474" s="248"/>
      <c r="AC474" s="248"/>
      <c r="AD474" s="248"/>
      <c r="AE474" s="248"/>
    </row>
    <row r="475" spans="1:32" x14ac:dyDescent="0.25">
      <c r="A475" s="96" t="s">
        <v>588</v>
      </c>
      <c r="B475" s="96" t="s">
        <v>592</v>
      </c>
      <c r="C475" s="96" t="s">
        <v>654</v>
      </c>
      <c r="D475" s="96" t="s">
        <v>655</v>
      </c>
      <c r="E475" s="96" t="s">
        <v>656</v>
      </c>
      <c r="F475" s="239" t="s">
        <v>657</v>
      </c>
      <c r="G475" s="96" t="s">
        <v>658</v>
      </c>
      <c r="H475" s="239" t="s">
        <v>659</v>
      </c>
      <c r="I475" s="239" t="s">
        <v>660</v>
      </c>
      <c r="J475" s="239" t="s">
        <v>661</v>
      </c>
      <c r="K475" s="239" t="s">
        <v>662</v>
      </c>
      <c r="L475" s="239" t="s">
        <v>663</v>
      </c>
      <c r="M475" s="239" t="s">
        <v>664</v>
      </c>
      <c r="N475" s="239" t="s">
        <v>665</v>
      </c>
      <c r="O475" s="226" t="s">
        <v>604</v>
      </c>
      <c r="R475" s="96" t="s">
        <v>588</v>
      </c>
      <c r="S475" s="96" t="s">
        <v>592</v>
      </c>
      <c r="T475" s="96" t="s">
        <v>654</v>
      </c>
      <c r="U475" s="96" t="s">
        <v>655</v>
      </c>
      <c r="V475" s="96" t="s">
        <v>656</v>
      </c>
      <c r="W475" s="239" t="s">
        <v>657</v>
      </c>
      <c r="X475" s="96" t="s">
        <v>658</v>
      </c>
      <c r="Y475" s="239" t="s">
        <v>659</v>
      </c>
      <c r="Z475" s="239" t="s">
        <v>660</v>
      </c>
      <c r="AA475" s="239" t="s">
        <v>661</v>
      </c>
      <c r="AB475" s="239" t="s">
        <v>662</v>
      </c>
      <c r="AC475" s="239" t="s">
        <v>663</v>
      </c>
      <c r="AD475" s="239" t="s">
        <v>664</v>
      </c>
      <c r="AE475" s="239" t="s">
        <v>665</v>
      </c>
      <c r="AF475" s="226" t="s">
        <v>604</v>
      </c>
    </row>
    <row r="476" spans="1:32" x14ac:dyDescent="0.25">
      <c r="A476" s="69" t="s">
        <v>576</v>
      </c>
      <c r="B476" s="69" t="s">
        <v>396</v>
      </c>
      <c r="C476" s="69">
        <v>7648</v>
      </c>
      <c r="D476" s="69">
        <v>21669</v>
      </c>
      <c r="E476" s="69">
        <v>50006</v>
      </c>
      <c r="F476" s="69">
        <v>198698</v>
      </c>
      <c r="G476" s="69">
        <v>504557</v>
      </c>
      <c r="H476" s="82">
        <v>536515</v>
      </c>
      <c r="I476" s="69">
        <v>861503</v>
      </c>
      <c r="J476" s="69">
        <v>207982</v>
      </c>
      <c r="K476" s="69">
        <v>42708</v>
      </c>
      <c r="L476" s="69">
        <v>18816</v>
      </c>
      <c r="M476" s="69">
        <v>8011</v>
      </c>
      <c r="N476" s="69">
        <v>4280</v>
      </c>
      <c r="O476" s="91" t="str">
        <f>A476&amp;B476</f>
        <v>BEIJINGGB</v>
      </c>
      <c r="R476" s="69" t="s">
        <v>576</v>
      </c>
      <c r="S476" s="69" t="s">
        <v>396</v>
      </c>
      <c r="T476" s="69">
        <v>2148</v>
      </c>
      <c r="U476" s="69">
        <v>6532</v>
      </c>
      <c r="V476" s="69">
        <v>11290</v>
      </c>
      <c r="W476" s="69">
        <v>37132</v>
      </c>
      <c r="X476" s="69">
        <v>119991</v>
      </c>
      <c r="Y476" s="69">
        <v>125799</v>
      </c>
      <c r="Z476" s="69">
        <v>204345</v>
      </c>
      <c r="AA476" s="69">
        <v>58240</v>
      </c>
      <c r="AB476" s="69">
        <v>10132</v>
      </c>
      <c r="AC476" s="69">
        <v>1921</v>
      </c>
      <c r="AD476" s="69">
        <v>714</v>
      </c>
      <c r="AE476" s="69">
        <v>438</v>
      </c>
      <c r="AF476" s="91" t="str">
        <f>R476&amp;S476</f>
        <v>BEIJINGGB</v>
      </c>
    </row>
    <row r="477" spans="1:32" x14ac:dyDescent="0.25">
      <c r="A477" s="69" t="s">
        <v>576</v>
      </c>
      <c r="B477" s="69" t="s">
        <v>360</v>
      </c>
      <c r="C477" s="69">
        <v>1291</v>
      </c>
      <c r="D477" s="69">
        <v>1200</v>
      </c>
      <c r="E477" s="69">
        <v>2174</v>
      </c>
      <c r="F477" s="69">
        <v>8886</v>
      </c>
      <c r="G477" s="69">
        <v>14647</v>
      </c>
      <c r="H477" s="82">
        <v>12954</v>
      </c>
      <c r="I477" s="69">
        <v>6885</v>
      </c>
      <c r="J477" s="69">
        <v>3615</v>
      </c>
      <c r="K477" s="69">
        <v>2318</v>
      </c>
      <c r="L477" s="69">
        <v>1518</v>
      </c>
      <c r="M477" s="69">
        <v>1517</v>
      </c>
      <c r="N477" s="69">
        <v>886</v>
      </c>
      <c r="O477" s="91" t="str">
        <f t="shared" ref="O477:O540" si="10">A477&amp;B477</f>
        <v>BEIJINGCD</v>
      </c>
      <c r="R477" s="69" t="s">
        <v>576</v>
      </c>
      <c r="S477" s="69" t="s">
        <v>360</v>
      </c>
      <c r="T477" s="69">
        <v>85</v>
      </c>
      <c r="U477" s="69">
        <v>75</v>
      </c>
      <c r="V477" s="69">
        <v>172</v>
      </c>
      <c r="W477" s="69">
        <v>713</v>
      </c>
      <c r="X477" s="69">
        <v>1216</v>
      </c>
      <c r="Y477" s="69">
        <v>1071</v>
      </c>
      <c r="Z477" s="69">
        <v>589</v>
      </c>
      <c r="AA477" s="69">
        <v>281</v>
      </c>
      <c r="AB477" s="69">
        <v>159</v>
      </c>
      <c r="AC477" s="69">
        <v>107</v>
      </c>
      <c r="AD477" s="69">
        <v>85</v>
      </c>
      <c r="AE477" s="69">
        <v>56</v>
      </c>
      <c r="AF477" s="91" t="str">
        <f t="shared" ref="AF477:AF540" si="11">R477&amp;S477</f>
        <v>BEIJINGCD</v>
      </c>
    </row>
    <row r="478" spans="1:32" x14ac:dyDescent="0.25">
      <c r="A478" s="69" t="s">
        <v>576</v>
      </c>
      <c r="B478" s="69" t="s">
        <v>398</v>
      </c>
      <c r="C478" s="69">
        <v>589</v>
      </c>
      <c r="D478" s="69">
        <v>1112</v>
      </c>
      <c r="E478" s="69">
        <v>9601</v>
      </c>
      <c r="F478" s="69">
        <v>98464</v>
      </c>
      <c r="G478" s="69">
        <v>281041</v>
      </c>
      <c r="H478" s="82">
        <v>187092</v>
      </c>
      <c r="I478" s="69">
        <v>70629</v>
      </c>
      <c r="J478" s="69">
        <v>509</v>
      </c>
      <c r="K478" s="69">
        <v>31</v>
      </c>
      <c r="L478" s="69"/>
      <c r="M478" s="69"/>
      <c r="N478" s="69"/>
      <c r="O478" s="91" t="str">
        <f t="shared" si="10"/>
        <v>BEIJINGGD</v>
      </c>
      <c r="R478" s="69" t="s">
        <v>576</v>
      </c>
      <c r="S478" s="69" t="s">
        <v>398</v>
      </c>
      <c r="T478" s="69">
        <v>197</v>
      </c>
      <c r="U478" s="69">
        <v>372</v>
      </c>
      <c r="V478" s="69">
        <v>3211</v>
      </c>
      <c r="W478" s="69">
        <v>32931</v>
      </c>
      <c r="X478" s="69">
        <v>100015</v>
      </c>
      <c r="Y478" s="69">
        <v>62573</v>
      </c>
      <c r="Z478" s="69">
        <v>23622</v>
      </c>
      <c r="AA478" s="69">
        <v>170</v>
      </c>
      <c r="AB478" s="69">
        <v>11</v>
      </c>
      <c r="AC478" s="69"/>
      <c r="AD478" s="69"/>
      <c r="AE478" s="69"/>
      <c r="AF478" s="91" t="str">
        <f t="shared" si="11"/>
        <v>BEIJINGGD</v>
      </c>
    </row>
    <row r="479" spans="1:32" x14ac:dyDescent="0.25">
      <c r="A479" s="69" t="s">
        <v>576</v>
      </c>
      <c r="B479" s="69" t="s">
        <v>345</v>
      </c>
      <c r="C479" s="69">
        <v>14752</v>
      </c>
      <c r="D479" s="69">
        <v>13264</v>
      </c>
      <c r="E479" s="69">
        <v>14453</v>
      </c>
      <c r="F479" s="69">
        <v>24240</v>
      </c>
      <c r="G479" s="69">
        <v>33883</v>
      </c>
      <c r="H479" s="82">
        <v>25187</v>
      </c>
      <c r="I479" s="69">
        <v>26988</v>
      </c>
      <c r="J479" s="69">
        <v>19535</v>
      </c>
      <c r="K479" s="69">
        <v>12713</v>
      </c>
      <c r="L479" s="69">
        <v>12787</v>
      </c>
      <c r="M479" s="69">
        <v>9840</v>
      </c>
      <c r="N479" s="69">
        <v>11380</v>
      </c>
      <c r="O479" s="91" t="str">
        <f t="shared" si="10"/>
        <v>BEIJINGAH</v>
      </c>
      <c r="R479" s="69" t="s">
        <v>576</v>
      </c>
      <c r="S479" s="69" t="s">
        <v>345</v>
      </c>
      <c r="T479" s="69">
        <v>1766</v>
      </c>
      <c r="U479" s="69">
        <v>1602</v>
      </c>
      <c r="V479" s="69">
        <v>1893</v>
      </c>
      <c r="W479" s="69">
        <v>3233</v>
      </c>
      <c r="X479" s="69">
        <v>4271</v>
      </c>
      <c r="Y479" s="69">
        <v>2983</v>
      </c>
      <c r="Z479" s="69">
        <v>2923</v>
      </c>
      <c r="AA479" s="69">
        <v>2006</v>
      </c>
      <c r="AB479" s="69">
        <v>1196</v>
      </c>
      <c r="AC479" s="69">
        <v>1112</v>
      </c>
      <c r="AD479" s="69">
        <v>863</v>
      </c>
      <c r="AE479" s="69">
        <v>934</v>
      </c>
      <c r="AF479" s="91" t="str">
        <f t="shared" si="11"/>
        <v>BEIJINGAH</v>
      </c>
    </row>
    <row r="480" spans="1:32" x14ac:dyDescent="0.25">
      <c r="A480" s="69" t="s">
        <v>576</v>
      </c>
      <c r="B480" s="69" t="s">
        <v>440</v>
      </c>
      <c r="C480" s="69"/>
      <c r="D480" s="69">
        <v>16</v>
      </c>
      <c r="E480" s="69">
        <v>30</v>
      </c>
      <c r="F480" s="69">
        <v>30</v>
      </c>
      <c r="G480" s="69">
        <v>32</v>
      </c>
      <c r="H480" s="82">
        <v>10</v>
      </c>
      <c r="I480" s="69">
        <v>66</v>
      </c>
      <c r="J480" s="69">
        <v>38</v>
      </c>
      <c r="K480" s="69">
        <v>30</v>
      </c>
      <c r="L480" s="69">
        <v>10</v>
      </c>
      <c r="M480" s="69"/>
      <c r="N480" s="69"/>
      <c r="O480" s="91" t="str">
        <f t="shared" si="10"/>
        <v>BEIJINGKH</v>
      </c>
      <c r="R480" s="69" t="s">
        <v>576</v>
      </c>
      <c r="S480" s="69" t="s">
        <v>440</v>
      </c>
      <c r="T480" s="69"/>
      <c r="U480" s="69">
        <v>2</v>
      </c>
      <c r="V480" s="69">
        <v>1</v>
      </c>
      <c r="W480" s="69">
        <v>1</v>
      </c>
      <c r="X480" s="69">
        <v>2</v>
      </c>
      <c r="Y480" s="69">
        <v>1</v>
      </c>
      <c r="Z480" s="69">
        <v>3</v>
      </c>
      <c r="AA480" s="69">
        <v>1</v>
      </c>
      <c r="AB480" s="69">
        <v>1</v>
      </c>
      <c r="AC480" s="69">
        <v>1</v>
      </c>
      <c r="AD480" s="69"/>
      <c r="AE480" s="69"/>
      <c r="AF480" s="91" t="str">
        <f t="shared" si="11"/>
        <v>BEIJINGKH</v>
      </c>
    </row>
    <row r="481" spans="1:32" x14ac:dyDescent="0.25">
      <c r="A481" s="69" t="s">
        <v>576</v>
      </c>
      <c r="B481" s="69" t="s">
        <v>424</v>
      </c>
      <c r="C481" s="69">
        <v>258</v>
      </c>
      <c r="D481" s="69">
        <v>286</v>
      </c>
      <c r="E481" s="69">
        <v>643</v>
      </c>
      <c r="F481" s="69">
        <v>1262</v>
      </c>
      <c r="G481" s="69">
        <v>1525</v>
      </c>
      <c r="H481" s="82">
        <v>1382</v>
      </c>
      <c r="I481" s="69">
        <v>1217</v>
      </c>
      <c r="J481" s="69">
        <v>1156</v>
      </c>
      <c r="K481" s="69">
        <v>948</v>
      </c>
      <c r="L481" s="69">
        <v>995</v>
      </c>
      <c r="M481" s="69">
        <v>382</v>
      </c>
      <c r="N481" s="69">
        <v>307</v>
      </c>
      <c r="O481" s="91" t="str">
        <f t="shared" si="10"/>
        <v>BEIJINGGh</v>
      </c>
      <c r="R481" s="69" t="s">
        <v>576</v>
      </c>
      <c r="S481" s="69" t="s">
        <v>424</v>
      </c>
      <c r="T481" s="69">
        <v>22</v>
      </c>
      <c r="U481" s="69">
        <v>24</v>
      </c>
      <c r="V481" s="69">
        <v>72</v>
      </c>
      <c r="W481" s="69">
        <v>146</v>
      </c>
      <c r="X481" s="69">
        <v>189</v>
      </c>
      <c r="Y481" s="69">
        <v>169</v>
      </c>
      <c r="Z481" s="69">
        <v>153</v>
      </c>
      <c r="AA481" s="69">
        <v>137</v>
      </c>
      <c r="AB481" s="69">
        <v>115</v>
      </c>
      <c r="AC481" s="69">
        <v>108</v>
      </c>
      <c r="AD481" s="69">
        <v>44</v>
      </c>
      <c r="AE481" s="69">
        <v>38</v>
      </c>
      <c r="AF481" s="91" t="str">
        <f t="shared" si="11"/>
        <v>BEIJINGGh</v>
      </c>
    </row>
    <row r="482" spans="1:32" x14ac:dyDescent="0.25">
      <c r="A482" s="69" t="s">
        <v>576</v>
      </c>
      <c r="B482" s="69" t="s">
        <v>340</v>
      </c>
      <c r="C482" s="69">
        <v>16998</v>
      </c>
      <c r="D482" s="69">
        <v>12299</v>
      </c>
      <c r="E482" s="69">
        <v>27016</v>
      </c>
      <c r="F482" s="69">
        <v>117995</v>
      </c>
      <c r="G482" s="69">
        <v>277325</v>
      </c>
      <c r="H482" s="82">
        <v>262935</v>
      </c>
      <c r="I482" s="69">
        <v>292640</v>
      </c>
      <c r="J482" s="69">
        <v>137434</v>
      </c>
      <c r="K482" s="69">
        <v>65423</v>
      </c>
      <c r="L482" s="69">
        <v>48770</v>
      </c>
      <c r="M482" s="69">
        <v>18780</v>
      </c>
      <c r="N482" s="69">
        <v>9732</v>
      </c>
      <c r="O482" s="91" t="str">
        <f t="shared" si="10"/>
        <v>BEIJINGAB</v>
      </c>
      <c r="R482" s="69" t="s">
        <v>576</v>
      </c>
      <c r="S482" s="69" t="s">
        <v>340</v>
      </c>
      <c r="T482" s="69">
        <v>1681</v>
      </c>
      <c r="U482" s="69">
        <v>1107</v>
      </c>
      <c r="V482" s="69">
        <v>2874</v>
      </c>
      <c r="W482" s="69">
        <v>11086</v>
      </c>
      <c r="X482" s="69">
        <v>25828</v>
      </c>
      <c r="Y482" s="69">
        <v>27166</v>
      </c>
      <c r="Z482" s="69">
        <v>34396</v>
      </c>
      <c r="AA482" s="69">
        <v>17653</v>
      </c>
      <c r="AB482" s="69">
        <v>8701</v>
      </c>
      <c r="AC482" s="69">
        <v>6113</v>
      </c>
      <c r="AD482" s="69">
        <v>2194</v>
      </c>
      <c r="AE482" s="69">
        <v>1169</v>
      </c>
      <c r="AF482" s="91" t="str">
        <f t="shared" si="11"/>
        <v>BEIJINGAB</v>
      </c>
    </row>
    <row r="483" spans="1:32" x14ac:dyDescent="0.25">
      <c r="A483" s="69" t="s">
        <v>576</v>
      </c>
      <c r="B483" s="69" t="s">
        <v>501</v>
      </c>
      <c r="C483" s="69">
        <v>80</v>
      </c>
      <c r="D483" s="69">
        <v>114</v>
      </c>
      <c r="E483" s="69">
        <v>57</v>
      </c>
      <c r="F483" s="69">
        <v>47</v>
      </c>
      <c r="G483" s="69">
        <v>117</v>
      </c>
      <c r="H483" s="82"/>
      <c r="I483" s="69">
        <v>36</v>
      </c>
      <c r="J483" s="69"/>
      <c r="K483" s="69"/>
      <c r="L483" s="69"/>
      <c r="M483" s="69"/>
      <c r="N483" s="69"/>
      <c r="O483" s="91" t="str">
        <f t="shared" si="10"/>
        <v>BEIJINGQI</v>
      </c>
      <c r="R483" s="69" t="s">
        <v>576</v>
      </c>
      <c r="S483" s="69" t="s">
        <v>501</v>
      </c>
      <c r="T483" s="69">
        <v>4</v>
      </c>
      <c r="U483" s="69">
        <v>4</v>
      </c>
      <c r="V483" s="69">
        <v>2</v>
      </c>
      <c r="W483" s="69">
        <v>2</v>
      </c>
      <c r="X483" s="69">
        <v>8</v>
      </c>
      <c r="Y483" s="69"/>
      <c r="Z483" s="69">
        <v>4</v>
      </c>
      <c r="AA483" s="69"/>
      <c r="AB483" s="69"/>
      <c r="AC483" s="69"/>
      <c r="AD483" s="69"/>
      <c r="AE483" s="69"/>
      <c r="AF483" s="91" t="str">
        <f t="shared" si="11"/>
        <v>BEIJINGQI</v>
      </c>
    </row>
    <row r="484" spans="1:32" x14ac:dyDescent="0.25">
      <c r="A484" s="69" t="s">
        <v>576</v>
      </c>
      <c r="B484" s="69" t="s">
        <v>2</v>
      </c>
      <c r="C484" s="69">
        <v>38842</v>
      </c>
      <c r="D484" s="69">
        <v>33862</v>
      </c>
      <c r="E484" s="69">
        <v>54899</v>
      </c>
      <c r="F484" s="69">
        <v>66186</v>
      </c>
      <c r="G484" s="69">
        <v>149715</v>
      </c>
      <c r="H484" s="82">
        <v>105247</v>
      </c>
      <c r="I484" s="69">
        <v>282601</v>
      </c>
      <c r="J484" s="69">
        <v>111369</v>
      </c>
      <c r="K484" s="69">
        <v>49148</v>
      </c>
      <c r="L484" s="69">
        <v>45185</v>
      </c>
      <c r="M484" s="69">
        <v>32219</v>
      </c>
      <c r="N484" s="69">
        <v>39855</v>
      </c>
      <c r="O484" s="91" t="str">
        <f t="shared" si="10"/>
        <v>BEIJINGHG</v>
      </c>
      <c r="R484" s="69" t="s">
        <v>576</v>
      </c>
      <c r="S484" s="69" t="s">
        <v>2</v>
      </c>
      <c r="T484" s="69">
        <v>3050</v>
      </c>
      <c r="U484" s="69">
        <v>2768</v>
      </c>
      <c r="V484" s="69">
        <v>4420</v>
      </c>
      <c r="W484" s="69">
        <v>6044</v>
      </c>
      <c r="X484" s="69">
        <v>26355</v>
      </c>
      <c r="Y484" s="69">
        <v>15820</v>
      </c>
      <c r="Z484" s="69">
        <v>73744</v>
      </c>
      <c r="AA484" s="69">
        <v>20952</v>
      </c>
      <c r="AB484" s="69">
        <v>5623</v>
      </c>
      <c r="AC484" s="69">
        <v>4030</v>
      </c>
      <c r="AD484" s="69">
        <v>2568</v>
      </c>
      <c r="AE484" s="69">
        <v>3194</v>
      </c>
      <c r="AF484" s="91" t="str">
        <f t="shared" si="11"/>
        <v>BEIJINGHG</v>
      </c>
    </row>
    <row r="485" spans="1:32" x14ac:dyDescent="0.25">
      <c r="A485" s="69" t="s">
        <v>576</v>
      </c>
      <c r="B485" s="69" t="s">
        <v>397</v>
      </c>
      <c r="C485" s="69">
        <v>509</v>
      </c>
      <c r="D485" s="69">
        <v>933</v>
      </c>
      <c r="E485" s="69">
        <v>3970</v>
      </c>
      <c r="F485" s="69">
        <v>28893</v>
      </c>
      <c r="G485" s="69">
        <v>93152</v>
      </c>
      <c r="H485" s="82">
        <v>167895</v>
      </c>
      <c r="I485" s="69">
        <v>198244</v>
      </c>
      <c r="J485" s="69">
        <v>28434</v>
      </c>
      <c r="K485" s="69">
        <v>6984</v>
      </c>
      <c r="L485" s="69">
        <v>4039</v>
      </c>
      <c r="M485" s="69">
        <v>2284</v>
      </c>
      <c r="N485" s="69">
        <v>955</v>
      </c>
      <c r="O485" s="91" t="str">
        <f t="shared" si="10"/>
        <v>BEIJINGGC</v>
      </c>
      <c r="R485" s="69" t="s">
        <v>576</v>
      </c>
      <c r="S485" s="69" t="s">
        <v>397</v>
      </c>
      <c r="T485" s="69">
        <v>90</v>
      </c>
      <c r="U485" s="69">
        <v>115</v>
      </c>
      <c r="V485" s="69">
        <v>491</v>
      </c>
      <c r="W485" s="69">
        <v>3507</v>
      </c>
      <c r="X485" s="69">
        <v>11295</v>
      </c>
      <c r="Y485" s="69">
        <v>22479</v>
      </c>
      <c r="Z485" s="69">
        <v>35715</v>
      </c>
      <c r="AA485" s="69">
        <v>2536</v>
      </c>
      <c r="AB485" s="69">
        <v>635</v>
      </c>
      <c r="AC485" s="69">
        <v>425</v>
      </c>
      <c r="AD485" s="69">
        <v>330</v>
      </c>
      <c r="AE485" s="69">
        <v>158</v>
      </c>
      <c r="AF485" s="91" t="str">
        <f t="shared" si="11"/>
        <v>BEIJINGGC</v>
      </c>
    </row>
    <row r="486" spans="1:32" x14ac:dyDescent="0.25">
      <c r="A486" s="69" t="s">
        <v>576</v>
      </c>
      <c r="B486" s="69" t="s">
        <v>81</v>
      </c>
      <c r="C486" s="69">
        <v>2</v>
      </c>
      <c r="D486" s="69">
        <v>6</v>
      </c>
      <c r="E486" s="69">
        <v>2</v>
      </c>
      <c r="F486" s="69"/>
      <c r="G486" s="69"/>
      <c r="H486" s="82">
        <v>2</v>
      </c>
      <c r="I486" s="69"/>
      <c r="J486" s="69"/>
      <c r="K486" s="69"/>
      <c r="L486" s="69"/>
      <c r="M486" s="69"/>
      <c r="N486" s="69"/>
      <c r="O486" s="91" t="str">
        <f t="shared" si="10"/>
        <v>BEIJINGAA</v>
      </c>
      <c r="R486" s="69" t="s">
        <v>576</v>
      </c>
      <c r="S486" s="69" t="s">
        <v>81</v>
      </c>
      <c r="T486" s="69">
        <v>3</v>
      </c>
      <c r="U486" s="69">
        <v>5</v>
      </c>
      <c r="V486" s="69">
        <v>3</v>
      </c>
      <c r="W486" s="69"/>
      <c r="X486" s="69"/>
      <c r="Y486" s="69">
        <v>1</v>
      </c>
      <c r="Z486" s="69"/>
      <c r="AA486" s="69"/>
      <c r="AB486" s="69"/>
      <c r="AC486" s="69"/>
      <c r="AD486" s="69"/>
      <c r="AE486" s="69"/>
      <c r="AF486" s="91" t="str">
        <f t="shared" si="11"/>
        <v>BEIJINGAA</v>
      </c>
    </row>
    <row r="487" spans="1:32" x14ac:dyDescent="0.25">
      <c r="A487" s="69" t="s">
        <v>576</v>
      </c>
      <c r="B487" s="69" t="s">
        <v>487</v>
      </c>
      <c r="C487" s="69"/>
      <c r="D487" s="69">
        <v>11</v>
      </c>
      <c r="E487" s="69"/>
      <c r="F487" s="69"/>
      <c r="G487" s="69"/>
      <c r="H487" s="82"/>
      <c r="I487" s="69"/>
      <c r="J487" s="69"/>
      <c r="K487" s="69"/>
      <c r="L487" s="69"/>
      <c r="M487" s="69"/>
      <c r="N487" s="69"/>
      <c r="O487" s="91" t="str">
        <f t="shared" si="10"/>
        <v>BEIJINGPE</v>
      </c>
      <c r="R487" s="69" t="s">
        <v>576</v>
      </c>
      <c r="S487" s="69" t="s">
        <v>487</v>
      </c>
      <c r="T487" s="69"/>
      <c r="U487" s="69">
        <v>2</v>
      </c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91" t="str">
        <f t="shared" si="11"/>
        <v>BEIJINGPE</v>
      </c>
    </row>
    <row r="488" spans="1:32" x14ac:dyDescent="0.25">
      <c r="A488" s="69" t="s">
        <v>576</v>
      </c>
      <c r="B488" s="69" t="s">
        <v>432</v>
      </c>
      <c r="C488" s="69">
        <v>880</v>
      </c>
      <c r="D488" s="69">
        <v>256</v>
      </c>
      <c r="E488" s="69">
        <v>478</v>
      </c>
      <c r="F488" s="69">
        <v>640</v>
      </c>
      <c r="G488" s="69">
        <v>875</v>
      </c>
      <c r="H488" s="82">
        <v>655</v>
      </c>
      <c r="I488" s="69">
        <v>113</v>
      </c>
      <c r="J488" s="69">
        <v>628</v>
      </c>
      <c r="K488" s="69">
        <v>341</v>
      </c>
      <c r="L488" s="69">
        <v>479</v>
      </c>
      <c r="M488" s="69">
        <v>340</v>
      </c>
      <c r="N488" s="69">
        <v>292</v>
      </c>
      <c r="O488" s="91" t="str">
        <f t="shared" si="10"/>
        <v>BEIJINGJI</v>
      </c>
      <c r="R488" s="69" t="s">
        <v>576</v>
      </c>
      <c r="S488" s="69" t="s">
        <v>432</v>
      </c>
      <c r="T488" s="69">
        <v>31</v>
      </c>
      <c r="U488" s="69">
        <v>10</v>
      </c>
      <c r="V488" s="69">
        <v>16</v>
      </c>
      <c r="W488" s="69">
        <v>20</v>
      </c>
      <c r="X488" s="69">
        <v>31</v>
      </c>
      <c r="Y488" s="69">
        <v>22</v>
      </c>
      <c r="Z488" s="69">
        <v>7</v>
      </c>
      <c r="AA488" s="69">
        <v>20</v>
      </c>
      <c r="AB488" s="69">
        <v>11</v>
      </c>
      <c r="AC488" s="69">
        <v>15</v>
      </c>
      <c r="AD488" s="69">
        <v>12</v>
      </c>
      <c r="AE488" s="69">
        <v>10</v>
      </c>
      <c r="AF488" s="91" t="str">
        <f t="shared" si="11"/>
        <v>BEIJINGJI</v>
      </c>
    </row>
    <row r="489" spans="1:32" x14ac:dyDescent="0.25">
      <c r="A489" s="69" t="s">
        <v>576</v>
      </c>
      <c r="B489" s="69" t="s">
        <v>342</v>
      </c>
      <c r="C489" s="69">
        <v>28095</v>
      </c>
      <c r="D489" s="69">
        <v>75681</v>
      </c>
      <c r="E489" s="69">
        <v>268516</v>
      </c>
      <c r="F489" s="69">
        <v>482108</v>
      </c>
      <c r="G489" s="69">
        <v>86785</v>
      </c>
      <c r="H489" s="82">
        <v>22470</v>
      </c>
      <c r="I489" s="69">
        <v>9393</v>
      </c>
      <c r="J489" s="69">
        <v>4390</v>
      </c>
      <c r="K489" s="69">
        <v>4154</v>
      </c>
      <c r="L489" s="69">
        <v>3938</v>
      </c>
      <c r="M489" s="69">
        <v>1900</v>
      </c>
      <c r="N489" s="69">
        <v>1902</v>
      </c>
      <c r="O489" s="91" t="str">
        <f t="shared" si="10"/>
        <v>BEIJINGAE</v>
      </c>
      <c r="R489" s="69" t="s">
        <v>576</v>
      </c>
      <c r="S489" s="69" t="s">
        <v>342</v>
      </c>
      <c r="T489" s="69">
        <v>4835</v>
      </c>
      <c r="U489" s="69">
        <v>13717</v>
      </c>
      <c r="V489" s="69">
        <v>46361</v>
      </c>
      <c r="W489" s="69">
        <v>87632</v>
      </c>
      <c r="X489" s="69">
        <v>14794</v>
      </c>
      <c r="Y489" s="69">
        <v>3831</v>
      </c>
      <c r="Z489" s="69">
        <v>1615</v>
      </c>
      <c r="AA489" s="69">
        <v>793</v>
      </c>
      <c r="AB489" s="69">
        <v>739</v>
      </c>
      <c r="AC489" s="69">
        <v>690</v>
      </c>
      <c r="AD489" s="69">
        <v>325</v>
      </c>
      <c r="AE489" s="69">
        <v>322</v>
      </c>
      <c r="AF489" s="91" t="str">
        <f t="shared" si="11"/>
        <v>BEIJINGAE</v>
      </c>
    </row>
    <row r="490" spans="1:32" x14ac:dyDescent="0.25">
      <c r="A490" s="69" t="s">
        <v>576</v>
      </c>
      <c r="B490" s="69" t="s">
        <v>408</v>
      </c>
      <c r="C490" s="69">
        <v>517</v>
      </c>
      <c r="D490" s="69">
        <v>955</v>
      </c>
      <c r="E490" s="69">
        <v>4285</v>
      </c>
      <c r="F490" s="69">
        <v>8864</v>
      </c>
      <c r="G490" s="69">
        <v>15231</v>
      </c>
      <c r="H490" s="82">
        <v>15998</v>
      </c>
      <c r="I490" s="69">
        <v>26037</v>
      </c>
      <c r="J490" s="69">
        <v>18418</v>
      </c>
      <c r="K490" s="69">
        <v>15226</v>
      </c>
      <c r="L490" s="69">
        <v>18964</v>
      </c>
      <c r="M490" s="69">
        <v>15399</v>
      </c>
      <c r="N490" s="69">
        <v>12931</v>
      </c>
      <c r="O490" s="91" t="str">
        <f t="shared" si="10"/>
        <v>BEIJINGHD</v>
      </c>
      <c r="R490" s="69" t="s">
        <v>576</v>
      </c>
      <c r="S490" s="69" t="s">
        <v>408</v>
      </c>
      <c r="T490" s="69">
        <v>58</v>
      </c>
      <c r="U490" s="69">
        <v>84</v>
      </c>
      <c r="V490" s="69">
        <v>356</v>
      </c>
      <c r="W490" s="69">
        <v>769</v>
      </c>
      <c r="X490" s="69">
        <v>1334</v>
      </c>
      <c r="Y490" s="69">
        <v>1376</v>
      </c>
      <c r="Z490" s="69">
        <v>2301</v>
      </c>
      <c r="AA490" s="69">
        <v>1569</v>
      </c>
      <c r="AB490" s="69">
        <v>1222</v>
      </c>
      <c r="AC490" s="69">
        <v>1531</v>
      </c>
      <c r="AD490" s="69">
        <v>1221</v>
      </c>
      <c r="AE490" s="69">
        <v>1024</v>
      </c>
      <c r="AF490" s="91" t="str">
        <f t="shared" si="11"/>
        <v>BEIJINGHD</v>
      </c>
    </row>
    <row r="491" spans="1:32" x14ac:dyDescent="0.25">
      <c r="A491" s="87" t="s">
        <v>576</v>
      </c>
      <c r="B491" s="87" t="s">
        <v>647</v>
      </c>
      <c r="C491" s="87">
        <v>110461</v>
      </c>
      <c r="D491" s="87">
        <v>161664</v>
      </c>
      <c r="E491" s="87">
        <v>436130</v>
      </c>
      <c r="F491" s="87">
        <v>1036313</v>
      </c>
      <c r="G491" s="87">
        <v>1458885</v>
      </c>
      <c r="H491" s="87">
        <v>1338342</v>
      </c>
      <c r="I491" s="87">
        <v>1776352</v>
      </c>
      <c r="J491" s="87">
        <v>533508</v>
      </c>
      <c r="K491" s="87">
        <v>200024</v>
      </c>
      <c r="L491" s="87">
        <v>155501</v>
      </c>
      <c r="M491" s="87">
        <v>90672</v>
      </c>
      <c r="N491" s="87">
        <v>82520</v>
      </c>
      <c r="O491" s="230" t="str">
        <f t="shared" si="10"/>
        <v>BEIJINGTOTAL BEIJING</v>
      </c>
      <c r="R491" s="87" t="s">
        <v>576</v>
      </c>
      <c r="S491" s="87" t="s">
        <v>647</v>
      </c>
      <c r="T491" s="87">
        <v>13970</v>
      </c>
      <c r="U491" s="87">
        <v>26419</v>
      </c>
      <c r="V491" s="87">
        <v>71162</v>
      </c>
      <c r="W491" s="87">
        <v>183216</v>
      </c>
      <c r="X491" s="87">
        <v>305329</v>
      </c>
      <c r="Y491" s="87">
        <v>263291</v>
      </c>
      <c r="Z491" s="87">
        <v>379417</v>
      </c>
      <c r="AA491" s="87">
        <v>104358</v>
      </c>
      <c r="AB491" s="87">
        <v>28545</v>
      </c>
      <c r="AC491" s="87">
        <v>16053</v>
      </c>
      <c r="AD491" s="87">
        <v>8356</v>
      </c>
      <c r="AE491" s="87">
        <v>7343</v>
      </c>
      <c r="AF491" s="230" t="str">
        <f t="shared" si="11"/>
        <v>BEIJINGTOTAL BEIJING</v>
      </c>
    </row>
    <row r="492" spans="1:32" x14ac:dyDescent="0.25">
      <c r="A492" s="69" t="s">
        <v>577</v>
      </c>
      <c r="B492" s="69" t="s">
        <v>411</v>
      </c>
      <c r="C492" s="69">
        <v>477</v>
      </c>
      <c r="D492" s="69">
        <v>675</v>
      </c>
      <c r="E492" s="69">
        <v>2498</v>
      </c>
      <c r="F492" s="69">
        <v>6313</v>
      </c>
      <c r="G492" s="69">
        <v>11708</v>
      </c>
      <c r="H492" s="82">
        <v>6532</v>
      </c>
      <c r="I492" s="69">
        <v>5436</v>
      </c>
      <c r="J492" s="69">
        <v>2664</v>
      </c>
      <c r="K492" s="69">
        <v>437</v>
      </c>
      <c r="L492" s="69">
        <v>146</v>
      </c>
      <c r="M492" s="69">
        <v>175</v>
      </c>
      <c r="N492" s="69">
        <v>122</v>
      </c>
      <c r="O492" s="91" t="str">
        <f t="shared" si="10"/>
        <v>JAKARTAHH</v>
      </c>
      <c r="R492" s="69" t="s">
        <v>577</v>
      </c>
      <c r="S492" s="69" t="s">
        <v>411</v>
      </c>
      <c r="T492" s="69">
        <v>94</v>
      </c>
      <c r="U492" s="69">
        <v>107</v>
      </c>
      <c r="V492" s="69">
        <v>350</v>
      </c>
      <c r="W492" s="69">
        <v>824</v>
      </c>
      <c r="X492" s="69">
        <v>1490</v>
      </c>
      <c r="Y492" s="69">
        <v>829</v>
      </c>
      <c r="Z492" s="69">
        <v>680</v>
      </c>
      <c r="AA492" s="69">
        <v>345</v>
      </c>
      <c r="AB492" s="69">
        <v>57</v>
      </c>
      <c r="AC492" s="69">
        <v>25</v>
      </c>
      <c r="AD492" s="69">
        <v>20</v>
      </c>
      <c r="AE492" s="69">
        <v>13</v>
      </c>
      <c r="AF492" s="91" t="str">
        <f t="shared" si="11"/>
        <v>JAKARTAHH</v>
      </c>
    </row>
    <row r="493" spans="1:32" x14ac:dyDescent="0.25">
      <c r="A493" s="69" t="s">
        <v>577</v>
      </c>
      <c r="B493" s="69" t="s">
        <v>389</v>
      </c>
      <c r="C493" s="69">
        <v>15</v>
      </c>
      <c r="D493" s="69">
        <v>70</v>
      </c>
      <c r="E493" s="69">
        <v>15</v>
      </c>
      <c r="F493" s="69">
        <v>15</v>
      </c>
      <c r="G493" s="69">
        <v>15</v>
      </c>
      <c r="H493" s="82">
        <v>28</v>
      </c>
      <c r="I493" s="69">
        <v>8</v>
      </c>
      <c r="J493" s="69">
        <v>46</v>
      </c>
      <c r="K493" s="69">
        <v>38</v>
      </c>
      <c r="L493" s="69">
        <v>70</v>
      </c>
      <c r="M493" s="69">
        <v>37</v>
      </c>
      <c r="N493" s="69">
        <v>54</v>
      </c>
      <c r="O493" s="91" t="str">
        <f t="shared" si="10"/>
        <v>JAKARTAFC</v>
      </c>
      <c r="R493" s="69" t="s">
        <v>577</v>
      </c>
      <c r="S493" s="69" t="s">
        <v>389</v>
      </c>
      <c r="T493" s="69">
        <v>2</v>
      </c>
      <c r="U493" s="69">
        <v>5</v>
      </c>
      <c r="V493" s="69">
        <v>2</v>
      </c>
      <c r="W493" s="69">
        <v>2</v>
      </c>
      <c r="X493" s="69">
        <v>2</v>
      </c>
      <c r="Y493" s="69">
        <v>4</v>
      </c>
      <c r="Z493" s="69">
        <v>1</v>
      </c>
      <c r="AA493" s="69">
        <v>5</v>
      </c>
      <c r="AB493" s="69">
        <v>5</v>
      </c>
      <c r="AC493" s="69">
        <v>8</v>
      </c>
      <c r="AD493" s="69">
        <v>5</v>
      </c>
      <c r="AE493" s="69">
        <v>7</v>
      </c>
      <c r="AF493" s="91" t="str">
        <f t="shared" si="11"/>
        <v>JAKARTAFC</v>
      </c>
    </row>
    <row r="494" spans="1:32" x14ac:dyDescent="0.25">
      <c r="A494" s="69" t="s">
        <v>577</v>
      </c>
      <c r="B494" s="69" t="s">
        <v>428</v>
      </c>
      <c r="C494" s="69">
        <v>1061</v>
      </c>
      <c r="D494" s="69">
        <v>2272</v>
      </c>
      <c r="E494" s="69">
        <v>11150</v>
      </c>
      <c r="F494" s="69">
        <v>47300</v>
      </c>
      <c r="G494" s="69">
        <v>95231</v>
      </c>
      <c r="H494" s="82">
        <v>64130</v>
      </c>
      <c r="I494" s="69">
        <v>59378</v>
      </c>
      <c r="J494" s="69">
        <v>16222</v>
      </c>
      <c r="K494" s="69">
        <v>3081</v>
      </c>
      <c r="L494" s="69">
        <v>1045</v>
      </c>
      <c r="M494" s="69">
        <v>421</v>
      </c>
      <c r="N494" s="69">
        <v>426</v>
      </c>
      <c r="O494" s="91" t="str">
        <f t="shared" si="10"/>
        <v>JAKARTAJD</v>
      </c>
      <c r="R494" s="69" t="s">
        <v>577</v>
      </c>
      <c r="S494" s="69" t="s">
        <v>428</v>
      </c>
      <c r="T494" s="69">
        <v>130</v>
      </c>
      <c r="U494" s="69">
        <v>232</v>
      </c>
      <c r="V494" s="69">
        <v>1120</v>
      </c>
      <c r="W494" s="69">
        <v>4467</v>
      </c>
      <c r="X494" s="69">
        <v>9008</v>
      </c>
      <c r="Y494" s="69">
        <v>5978</v>
      </c>
      <c r="Z494" s="69">
        <v>5500</v>
      </c>
      <c r="AA494" s="69">
        <v>1529</v>
      </c>
      <c r="AB494" s="69">
        <v>298</v>
      </c>
      <c r="AC494" s="69">
        <v>113</v>
      </c>
      <c r="AD494" s="69">
        <v>48</v>
      </c>
      <c r="AE494" s="69">
        <v>46</v>
      </c>
      <c r="AF494" s="91" t="str">
        <f t="shared" si="11"/>
        <v>JAKARTAJD</v>
      </c>
    </row>
    <row r="495" spans="1:32" x14ac:dyDescent="0.25">
      <c r="A495" s="69" t="s">
        <v>577</v>
      </c>
      <c r="B495" s="69" t="s">
        <v>396</v>
      </c>
      <c r="C495" s="69">
        <v>1691</v>
      </c>
      <c r="D495" s="69">
        <v>2665</v>
      </c>
      <c r="E495" s="69">
        <v>7737</v>
      </c>
      <c r="F495" s="69">
        <v>67808</v>
      </c>
      <c r="G495" s="69">
        <v>137815</v>
      </c>
      <c r="H495" s="82">
        <v>119077</v>
      </c>
      <c r="I495" s="69">
        <v>159667</v>
      </c>
      <c r="J495" s="69">
        <v>81447</v>
      </c>
      <c r="K495" s="69">
        <v>16228</v>
      </c>
      <c r="L495" s="69">
        <v>9321</v>
      </c>
      <c r="M495" s="69">
        <v>1718</v>
      </c>
      <c r="N495" s="69">
        <v>684</v>
      </c>
      <c r="O495" s="91" t="str">
        <f t="shared" si="10"/>
        <v>JAKARTAGB</v>
      </c>
      <c r="R495" s="69" t="s">
        <v>577</v>
      </c>
      <c r="S495" s="69" t="s">
        <v>396</v>
      </c>
      <c r="T495" s="69">
        <v>1431</v>
      </c>
      <c r="U495" s="69">
        <v>2125</v>
      </c>
      <c r="V495" s="69">
        <v>4411</v>
      </c>
      <c r="W495" s="69">
        <v>11382</v>
      </c>
      <c r="X495" s="69">
        <v>12844</v>
      </c>
      <c r="Y495" s="69">
        <v>10552</v>
      </c>
      <c r="Z495" s="69">
        <v>14626</v>
      </c>
      <c r="AA495" s="69">
        <v>7576</v>
      </c>
      <c r="AB495" s="69">
        <v>1845</v>
      </c>
      <c r="AC495" s="69">
        <v>1156</v>
      </c>
      <c r="AD495" s="69">
        <v>348</v>
      </c>
      <c r="AE495" s="69">
        <v>290</v>
      </c>
      <c r="AF495" s="91" t="str">
        <f t="shared" si="11"/>
        <v>JAKARTAGB</v>
      </c>
    </row>
    <row r="496" spans="1:32" x14ac:dyDescent="0.25">
      <c r="A496" s="69" t="s">
        <v>577</v>
      </c>
      <c r="B496" s="69" t="s">
        <v>360</v>
      </c>
      <c r="C496" s="69">
        <v>16747</v>
      </c>
      <c r="D496" s="69">
        <v>15199</v>
      </c>
      <c r="E496" s="69">
        <v>15321</v>
      </c>
      <c r="F496" s="69">
        <v>18800</v>
      </c>
      <c r="G496" s="69">
        <v>41976</v>
      </c>
      <c r="H496" s="82">
        <v>38802</v>
      </c>
      <c r="I496" s="69">
        <v>69715</v>
      </c>
      <c r="J496" s="69">
        <v>21792</v>
      </c>
      <c r="K496" s="69">
        <v>9172</v>
      </c>
      <c r="L496" s="69">
        <v>6801</v>
      </c>
      <c r="M496" s="69">
        <v>2717</v>
      </c>
      <c r="N496" s="69">
        <v>2036</v>
      </c>
      <c r="O496" s="91" t="str">
        <f t="shared" si="10"/>
        <v>JAKARTACD</v>
      </c>
      <c r="R496" s="69" t="s">
        <v>577</v>
      </c>
      <c r="S496" s="69" t="s">
        <v>360</v>
      </c>
      <c r="T496" s="69">
        <v>3511</v>
      </c>
      <c r="U496" s="69">
        <v>3425</v>
      </c>
      <c r="V496" s="69">
        <v>3567</v>
      </c>
      <c r="W496" s="69">
        <v>3262</v>
      </c>
      <c r="X496" s="69">
        <v>18328</v>
      </c>
      <c r="Y496" s="69">
        <v>20086</v>
      </c>
      <c r="Z496" s="69">
        <v>36658</v>
      </c>
      <c r="AA496" s="69">
        <v>5695</v>
      </c>
      <c r="AB496" s="69">
        <v>1778</v>
      </c>
      <c r="AC496" s="69">
        <v>1170</v>
      </c>
      <c r="AD496" s="69">
        <v>480</v>
      </c>
      <c r="AE496" s="69">
        <v>367</v>
      </c>
      <c r="AF496" s="91" t="str">
        <f t="shared" si="11"/>
        <v>JAKARTACD</v>
      </c>
    </row>
    <row r="497" spans="1:32" x14ac:dyDescent="0.25">
      <c r="A497" s="69" t="s">
        <v>577</v>
      </c>
      <c r="B497" s="69" t="s">
        <v>398</v>
      </c>
      <c r="C497" s="69">
        <v>3612</v>
      </c>
      <c r="D497" s="69">
        <v>6936</v>
      </c>
      <c r="E497" s="69">
        <v>21936</v>
      </c>
      <c r="F497" s="69">
        <v>75513</v>
      </c>
      <c r="G497" s="69">
        <v>148513</v>
      </c>
      <c r="H497" s="82">
        <v>97135</v>
      </c>
      <c r="I497" s="69">
        <v>102694</v>
      </c>
      <c r="J497" s="69">
        <v>43756</v>
      </c>
      <c r="K497" s="69">
        <v>11868</v>
      </c>
      <c r="L497" s="69">
        <v>5800</v>
      </c>
      <c r="M497" s="69">
        <v>3695</v>
      </c>
      <c r="N497" s="69">
        <v>2547</v>
      </c>
      <c r="O497" s="91" t="str">
        <f t="shared" si="10"/>
        <v>JAKARTAGD</v>
      </c>
      <c r="R497" s="69" t="s">
        <v>577</v>
      </c>
      <c r="S497" s="69" t="s">
        <v>398</v>
      </c>
      <c r="T497" s="69">
        <v>306</v>
      </c>
      <c r="U497" s="69">
        <v>922</v>
      </c>
      <c r="V497" s="69">
        <v>3275</v>
      </c>
      <c r="W497" s="69">
        <v>11263</v>
      </c>
      <c r="X497" s="69">
        <v>22995</v>
      </c>
      <c r="Y497" s="69">
        <v>14372</v>
      </c>
      <c r="Z497" s="69">
        <v>15742</v>
      </c>
      <c r="AA497" s="69">
        <v>6561</v>
      </c>
      <c r="AB497" s="69">
        <v>1581</v>
      </c>
      <c r="AC497" s="69">
        <v>686</v>
      </c>
      <c r="AD497" s="69">
        <v>257</v>
      </c>
      <c r="AE497" s="69">
        <v>157</v>
      </c>
      <c r="AF497" s="91" t="str">
        <f t="shared" si="11"/>
        <v>JAKARTAGD</v>
      </c>
    </row>
    <row r="498" spans="1:32" x14ac:dyDescent="0.25">
      <c r="A498" s="69" t="s">
        <v>577</v>
      </c>
      <c r="B498" s="69" t="s">
        <v>345</v>
      </c>
      <c r="C498" s="69">
        <v>42</v>
      </c>
      <c r="D498" s="69">
        <v>142</v>
      </c>
      <c r="E498" s="69">
        <v>742</v>
      </c>
      <c r="F498" s="69">
        <v>4559</v>
      </c>
      <c r="G498" s="69">
        <v>8594</v>
      </c>
      <c r="H498" s="82">
        <v>4905</v>
      </c>
      <c r="I498" s="69">
        <v>4183</v>
      </c>
      <c r="J498" s="69">
        <v>2614</v>
      </c>
      <c r="K498" s="69">
        <v>2372</v>
      </c>
      <c r="L498" s="69">
        <v>2187</v>
      </c>
      <c r="M498" s="69">
        <v>3185</v>
      </c>
      <c r="N498" s="69">
        <v>3976</v>
      </c>
      <c r="O498" s="91" t="str">
        <f t="shared" si="10"/>
        <v>JAKARTAAH</v>
      </c>
      <c r="R498" s="69" t="s">
        <v>577</v>
      </c>
      <c r="S498" s="69" t="s">
        <v>345</v>
      </c>
      <c r="T498" s="69">
        <v>11</v>
      </c>
      <c r="U498" s="69">
        <v>12</v>
      </c>
      <c r="V498" s="69">
        <v>72</v>
      </c>
      <c r="W498" s="69">
        <v>413</v>
      </c>
      <c r="X498" s="69">
        <v>713</v>
      </c>
      <c r="Y498" s="69">
        <v>418</v>
      </c>
      <c r="Z498" s="69">
        <v>369</v>
      </c>
      <c r="AA498" s="69">
        <v>279</v>
      </c>
      <c r="AB498" s="69">
        <v>308</v>
      </c>
      <c r="AC498" s="69">
        <v>296</v>
      </c>
      <c r="AD498" s="69">
        <v>465</v>
      </c>
      <c r="AE498" s="69">
        <v>563</v>
      </c>
      <c r="AF498" s="91" t="str">
        <f t="shared" si="11"/>
        <v>JAKARTAAH</v>
      </c>
    </row>
    <row r="499" spans="1:32" x14ac:dyDescent="0.25">
      <c r="A499" s="69" t="s">
        <v>577</v>
      </c>
      <c r="B499" s="69" t="s">
        <v>339</v>
      </c>
      <c r="C499" s="69">
        <v>548</v>
      </c>
      <c r="D499" s="69">
        <v>629</v>
      </c>
      <c r="E499" s="69">
        <v>820</v>
      </c>
      <c r="F499" s="69">
        <v>1289</v>
      </c>
      <c r="G499" s="69">
        <v>3072</v>
      </c>
      <c r="H499" s="82">
        <v>3342</v>
      </c>
      <c r="I499" s="69">
        <v>2757</v>
      </c>
      <c r="J499" s="69">
        <v>3229</v>
      </c>
      <c r="K499" s="69">
        <v>2000</v>
      </c>
      <c r="L499" s="69">
        <v>1197</v>
      </c>
      <c r="M499" s="69">
        <v>563</v>
      </c>
      <c r="N499" s="69">
        <v>359</v>
      </c>
      <c r="O499" s="91" t="str">
        <f t="shared" si="10"/>
        <v>JAKARTAAD</v>
      </c>
      <c r="R499" s="69" t="s">
        <v>577</v>
      </c>
      <c r="S499" s="69" t="s">
        <v>339</v>
      </c>
      <c r="T499" s="69">
        <v>111</v>
      </c>
      <c r="U499" s="69">
        <v>128</v>
      </c>
      <c r="V499" s="69">
        <v>175</v>
      </c>
      <c r="W499" s="69">
        <v>260</v>
      </c>
      <c r="X499" s="69">
        <v>624</v>
      </c>
      <c r="Y499" s="69">
        <v>680</v>
      </c>
      <c r="Z499" s="69">
        <v>558</v>
      </c>
      <c r="AA499" s="69">
        <v>652</v>
      </c>
      <c r="AB499" s="69">
        <v>406</v>
      </c>
      <c r="AC499" s="69">
        <v>240</v>
      </c>
      <c r="AD499" s="69">
        <v>115</v>
      </c>
      <c r="AE499" s="69">
        <v>72</v>
      </c>
      <c r="AF499" s="91" t="str">
        <f t="shared" si="11"/>
        <v>JAKARTAAD</v>
      </c>
    </row>
    <row r="500" spans="1:32" x14ac:dyDescent="0.25">
      <c r="A500" s="69" t="s">
        <v>577</v>
      </c>
      <c r="B500" s="69" t="s">
        <v>440</v>
      </c>
      <c r="C500" s="69">
        <v>4315</v>
      </c>
      <c r="D500" s="69">
        <v>2208</v>
      </c>
      <c r="E500" s="69">
        <v>2392</v>
      </c>
      <c r="F500" s="69">
        <v>3215</v>
      </c>
      <c r="G500" s="69">
        <v>4336</v>
      </c>
      <c r="H500" s="82">
        <v>6622</v>
      </c>
      <c r="I500" s="69">
        <v>8542</v>
      </c>
      <c r="J500" s="69">
        <v>6475</v>
      </c>
      <c r="K500" s="69">
        <v>4462</v>
      </c>
      <c r="L500" s="69">
        <v>6650</v>
      </c>
      <c r="M500" s="69">
        <v>4233</v>
      </c>
      <c r="N500" s="69">
        <v>3338</v>
      </c>
      <c r="O500" s="91" t="str">
        <f t="shared" si="10"/>
        <v>JAKARTAKH</v>
      </c>
      <c r="R500" s="69" t="s">
        <v>577</v>
      </c>
      <c r="S500" s="69" t="s">
        <v>440</v>
      </c>
      <c r="T500" s="69">
        <v>339</v>
      </c>
      <c r="U500" s="69">
        <v>173</v>
      </c>
      <c r="V500" s="69">
        <v>190</v>
      </c>
      <c r="W500" s="69">
        <v>260</v>
      </c>
      <c r="X500" s="69">
        <v>373</v>
      </c>
      <c r="Y500" s="69">
        <v>565</v>
      </c>
      <c r="Z500" s="69">
        <v>727</v>
      </c>
      <c r="AA500" s="69">
        <v>540</v>
      </c>
      <c r="AB500" s="69">
        <v>365</v>
      </c>
      <c r="AC500" s="69">
        <v>540</v>
      </c>
      <c r="AD500" s="69">
        <v>330</v>
      </c>
      <c r="AE500" s="69">
        <v>265</v>
      </c>
      <c r="AF500" s="91" t="str">
        <f t="shared" si="11"/>
        <v>JAKARTAKH</v>
      </c>
    </row>
    <row r="501" spans="1:32" x14ac:dyDescent="0.25">
      <c r="A501" s="69" t="s">
        <v>577</v>
      </c>
      <c r="B501" s="69" t="s">
        <v>430</v>
      </c>
      <c r="C501" s="69">
        <v>19951</v>
      </c>
      <c r="D501" s="69">
        <v>14398</v>
      </c>
      <c r="E501" s="69">
        <v>11631</v>
      </c>
      <c r="F501" s="69">
        <v>13739</v>
      </c>
      <c r="G501" s="69">
        <v>18994</v>
      </c>
      <c r="H501" s="82">
        <v>17047</v>
      </c>
      <c r="I501" s="69">
        <v>16131</v>
      </c>
      <c r="J501" s="69">
        <v>26318</v>
      </c>
      <c r="K501" s="69">
        <v>29200</v>
      </c>
      <c r="L501" s="69">
        <v>31706</v>
      </c>
      <c r="M501" s="69">
        <v>21030</v>
      </c>
      <c r="N501" s="69">
        <v>15208</v>
      </c>
      <c r="O501" s="91" t="str">
        <f t="shared" si="10"/>
        <v>JAKARTAJF</v>
      </c>
      <c r="R501" s="69" t="s">
        <v>577</v>
      </c>
      <c r="S501" s="69" t="s">
        <v>430</v>
      </c>
      <c r="T501" s="69">
        <v>1599</v>
      </c>
      <c r="U501" s="69">
        <v>1156</v>
      </c>
      <c r="V501" s="69">
        <v>1033</v>
      </c>
      <c r="W501" s="69">
        <v>1783</v>
      </c>
      <c r="X501" s="69">
        <v>6312</v>
      </c>
      <c r="Y501" s="69">
        <v>4057</v>
      </c>
      <c r="Z501" s="69">
        <v>2955</v>
      </c>
      <c r="AA501" s="69">
        <v>2113</v>
      </c>
      <c r="AB501" s="69">
        <v>2008</v>
      </c>
      <c r="AC501" s="69">
        <v>2146</v>
      </c>
      <c r="AD501" s="69">
        <v>1438</v>
      </c>
      <c r="AE501" s="69">
        <v>967</v>
      </c>
      <c r="AF501" s="91" t="str">
        <f t="shared" si="11"/>
        <v>JAKARTAJF</v>
      </c>
    </row>
    <row r="502" spans="1:32" x14ac:dyDescent="0.25">
      <c r="A502" s="69" t="s">
        <v>577</v>
      </c>
      <c r="B502" s="69" t="s">
        <v>340</v>
      </c>
      <c r="C502" s="69">
        <v>210</v>
      </c>
      <c r="D502" s="69">
        <v>210</v>
      </c>
      <c r="E502" s="69">
        <v>227</v>
      </c>
      <c r="F502" s="69">
        <v>3005</v>
      </c>
      <c r="G502" s="69">
        <v>10611</v>
      </c>
      <c r="H502" s="82">
        <v>42880</v>
      </c>
      <c r="I502" s="69">
        <v>65327</v>
      </c>
      <c r="J502" s="69">
        <v>21137</v>
      </c>
      <c r="K502" s="69">
        <v>4109</v>
      </c>
      <c r="L502" s="69">
        <v>1885</v>
      </c>
      <c r="M502" s="69">
        <v>734</v>
      </c>
      <c r="N502" s="69">
        <v>547</v>
      </c>
      <c r="O502" s="91" t="str">
        <f t="shared" si="10"/>
        <v>JAKARTAAB</v>
      </c>
      <c r="R502" s="69" t="s">
        <v>577</v>
      </c>
      <c r="S502" s="69" t="s">
        <v>340</v>
      </c>
      <c r="T502" s="69">
        <v>38</v>
      </c>
      <c r="U502" s="69">
        <v>38</v>
      </c>
      <c r="V502" s="69">
        <v>40</v>
      </c>
      <c r="W502" s="69">
        <v>511</v>
      </c>
      <c r="X502" s="69">
        <v>1716</v>
      </c>
      <c r="Y502" s="69">
        <v>6926</v>
      </c>
      <c r="Z502" s="69">
        <v>10336</v>
      </c>
      <c r="AA502" s="69">
        <v>3157</v>
      </c>
      <c r="AB502" s="69">
        <v>663</v>
      </c>
      <c r="AC502" s="69">
        <v>289</v>
      </c>
      <c r="AD502" s="69">
        <v>167</v>
      </c>
      <c r="AE502" s="69">
        <v>207</v>
      </c>
      <c r="AF502" s="91" t="str">
        <f t="shared" si="11"/>
        <v>JAKARTAAB</v>
      </c>
    </row>
    <row r="503" spans="1:32" x14ac:dyDescent="0.25">
      <c r="A503" s="69" t="s">
        <v>577</v>
      </c>
      <c r="B503" s="69" t="s">
        <v>404</v>
      </c>
      <c r="C503" s="69">
        <v>1</v>
      </c>
      <c r="D503" s="69">
        <v>15</v>
      </c>
      <c r="E503" s="69">
        <v>86</v>
      </c>
      <c r="F503" s="69">
        <v>62</v>
      </c>
      <c r="G503" s="69">
        <v>46</v>
      </c>
      <c r="H503" s="82">
        <v>35</v>
      </c>
      <c r="I503" s="69">
        <v>161</v>
      </c>
      <c r="J503" s="69">
        <v>12</v>
      </c>
      <c r="K503" s="69"/>
      <c r="L503" s="69">
        <v>15</v>
      </c>
      <c r="M503" s="69">
        <v>10</v>
      </c>
      <c r="N503" s="69">
        <v>30</v>
      </c>
      <c r="O503" s="91" t="str">
        <f t="shared" si="10"/>
        <v>JAKARTAGJ</v>
      </c>
      <c r="R503" s="69" t="s">
        <v>577</v>
      </c>
      <c r="S503" s="69" t="s">
        <v>404</v>
      </c>
      <c r="T503" s="69">
        <v>1</v>
      </c>
      <c r="U503" s="69">
        <v>1</v>
      </c>
      <c r="V503" s="69">
        <v>7</v>
      </c>
      <c r="W503" s="69">
        <v>7</v>
      </c>
      <c r="X503" s="69">
        <v>3</v>
      </c>
      <c r="Y503" s="69">
        <v>6</v>
      </c>
      <c r="Z503" s="69">
        <v>27</v>
      </c>
      <c r="AA503" s="69">
        <v>2</v>
      </c>
      <c r="AB503" s="69"/>
      <c r="AC503" s="69">
        <v>1</v>
      </c>
      <c r="AD503" s="69">
        <v>5</v>
      </c>
      <c r="AE503" s="69">
        <v>2</v>
      </c>
      <c r="AF503" s="91" t="str">
        <f t="shared" si="11"/>
        <v>JAKARTAGJ</v>
      </c>
    </row>
    <row r="504" spans="1:32" x14ac:dyDescent="0.25">
      <c r="A504" s="69" t="s">
        <v>577</v>
      </c>
      <c r="B504" s="69" t="s">
        <v>449</v>
      </c>
      <c r="C504" s="69">
        <v>125</v>
      </c>
      <c r="D504" s="69">
        <v>167</v>
      </c>
      <c r="E504" s="69">
        <v>236</v>
      </c>
      <c r="F504" s="69">
        <v>882</v>
      </c>
      <c r="G504" s="69">
        <v>538</v>
      </c>
      <c r="H504" s="82">
        <v>571</v>
      </c>
      <c r="I504" s="69">
        <v>491</v>
      </c>
      <c r="J504" s="69">
        <v>211</v>
      </c>
      <c r="K504" s="69">
        <v>422</v>
      </c>
      <c r="L504" s="69">
        <v>168</v>
      </c>
      <c r="M504" s="69">
        <v>95</v>
      </c>
      <c r="N504" s="69">
        <v>115</v>
      </c>
      <c r="O504" s="91" t="str">
        <f t="shared" si="10"/>
        <v>JAKARTALG</v>
      </c>
      <c r="R504" s="69" t="s">
        <v>577</v>
      </c>
      <c r="S504" s="69" t="s">
        <v>449</v>
      </c>
      <c r="T504" s="69">
        <v>11</v>
      </c>
      <c r="U504" s="69">
        <v>11</v>
      </c>
      <c r="V504" s="69">
        <v>20</v>
      </c>
      <c r="W504" s="69">
        <v>54</v>
      </c>
      <c r="X504" s="69">
        <v>30</v>
      </c>
      <c r="Y504" s="69">
        <v>26</v>
      </c>
      <c r="Z504" s="69">
        <v>30</v>
      </c>
      <c r="AA504" s="69">
        <v>18</v>
      </c>
      <c r="AB504" s="69">
        <v>24</v>
      </c>
      <c r="AC504" s="69">
        <v>10</v>
      </c>
      <c r="AD504" s="69">
        <v>8</v>
      </c>
      <c r="AE504" s="69">
        <v>10</v>
      </c>
      <c r="AF504" s="91" t="str">
        <f t="shared" si="11"/>
        <v>JAKARTALG</v>
      </c>
    </row>
    <row r="505" spans="1:32" x14ac:dyDescent="0.25">
      <c r="A505" s="69" t="s">
        <v>577</v>
      </c>
      <c r="B505" s="69" t="s">
        <v>456</v>
      </c>
      <c r="C505" s="69">
        <v>58</v>
      </c>
      <c r="D505" s="69">
        <v>15</v>
      </c>
      <c r="E505" s="69">
        <v>82</v>
      </c>
      <c r="F505" s="69">
        <v>370</v>
      </c>
      <c r="G505" s="69">
        <v>644</v>
      </c>
      <c r="H505" s="82">
        <v>679</v>
      </c>
      <c r="I505" s="69">
        <v>1378</v>
      </c>
      <c r="J505" s="69">
        <v>382</v>
      </c>
      <c r="K505" s="69">
        <v>130</v>
      </c>
      <c r="L505" s="69">
        <v>344</v>
      </c>
      <c r="M505" s="69">
        <v>89</v>
      </c>
      <c r="N505" s="69"/>
      <c r="O505" s="91" t="str">
        <f t="shared" si="10"/>
        <v>JAKARTAMD</v>
      </c>
      <c r="R505" s="69" t="s">
        <v>577</v>
      </c>
      <c r="S505" s="69" t="s">
        <v>456</v>
      </c>
      <c r="T505" s="69">
        <v>16</v>
      </c>
      <c r="U505" s="69">
        <v>7</v>
      </c>
      <c r="V505" s="69">
        <v>26</v>
      </c>
      <c r="W505" s="69">
        <v>72</v>
      </c>
      <c r="X505" s="69">
        <v>114</v>
      </c>
      <c r="Y505" s="69">
        <v>151</v>
      </c>
      <c r="Z505" s="69">
        <v>111</v>
      </c>
      <c r="AA505" s="69">
        <v>20</v>
      </c>
      <c r="AB505" s="69">
        <v>16</v>
      </c>
      <c r="AC505" s="69">
        <v>20</v>
      </c>
      <c r="AD505" s="69">
        <v>2</v>
      </c>
      <c r="AE505" s="69"/>
      <c r="AF505" s="91" t="str">
        <f t="shared" si="11"/>
        <v>JAKARTAMD</v>
      </c>
    </row>
    <row r="506" spans="1:32" x14ac:dyDescent="0.25">
      <c r="A506" s="69" t="s">
        <v>577</v>
      </c>
      <c r="B506" s="69" t="s">
        <v>478</v>
      </c>
      <c r="C506" s="69"/>
      <c r="D506" s="69"/>
      <c r="E506" s="69"/>
      <c r="F506" s="69"/>
      <c r="G506" s="69">
        <v>6</v>
      </c>
      <c r="H506" s="82">
        <v>36</v>
      </c>
      <c r="I506" s="69">
        <v>23</v>
      </c>
      <c r="J506" s="69">
        <v>21</v>
      </c>
      <c r="K506" s="69"/>
      <c r="L506" s="69"/>
      <c r="M506" s="69"/>
      <c r="N506" s="69"/>
      <c r="O506" s="91" t="str">
        <f t="shared" si="10"/>
        <v>JAKARTAOF</v>
      </c>
      <c r="R506" s="69" t="s">
        <v>577</v>
      </c>
      <c r="S506" s="69" t="s">
        <v>478</v>
      </c>
      <c r="T506" s="69"/>
      <c r="U506" s="69"/>
      <c r="V506" s="69"/>
      <c r="W506" s="69"/>
      <c r="X506" s="69">
        <v>3</v>
      </c>
      <c r="Y506" s="69">
        <v>18</v>
      </c>
      <c r="Z506" s="69">
        <v>12</v>
      </c>
      <c r="AA506" s="69">
        <v>11</v>
      </c>
      <c r="AB506" s="69"/>
      <c r="AC506" s="69"/>
      <c r="AD506" s="69"/>
      <c r="AE506" s="69"/>
      <c r="AF506" s="91" t="str">
        <f t="shared" si="11"/>
        <v>JAKARTAOF</v>
      </c>
    </row>
    <row r="507" spans="1:32" x14ac:dyDescent="0.25">
      <c r="A507" s="69" t="s">
        <v>577</v>
      </c>
      <c r="B507" s="69" t="s">
        <v>532</v>
      </c>
      <c r="C507" s="69"/>
      <c r="D507" s="69"/>
      <c r="E507" s="69"/>
      <c r="F507" s="69"/>
      <c r="G507" s="69">
        <v>6</v>
      </c>
      <c r="H507" s="82"/>
      <c r="I507" s="69"/>
      <c r="J507" s="69"/>
      <c r="K507" s="69"/>
      <c r="L507" s="69"/>
      <c r="M507" s="69"/>
      <c r="N507" s="69"/>
      <c r="O507" s="91" t="str">
        <f t="shared" si="10"/>
        <v>JAKARTAUC</v>
      </c>
      <c r="R507" s="69" t="s">
        <v>577</v>
      </c>
      <c r="S507" s="69" t="s">
        <v>532</v>
      </c>
      <c r="T507" s="69"/>
      <c r="U507" s="69"/>
      <c r="V507" s="69"/>
      <c r="W507" s="69"/>
      <c r="X507" s="69">
        <v>1</v>
      </c>
      <c r="Y507" s="69"/>
      <c r="Z507" s="69"/>
      <c r="AA507" s="69"/>
      <c r="AB507" s="69"/>
      <c r="AC507" s="69"/>
      <c r="AD507" s="69"/>
      <c r="AE507" s="69"/>
      <c r="AF507" s="91" t="str">
        <f t="shared" si="11"/>
        <v>JAKARTAUC</v>
      </c>
    </row>
    <row r="508" spans="1:32" x14ac:dyDescent="0.25">
      <c r="A508" s="69" t="s">
        <v>577</v>
      </c>
      <c r="B508" s="69" t="s">
        <v>423</v>
      </c>
      <c r="C508" s="69">
        <v>7124</v>
      </c>
      <c r="D508" s="69">
        <v>5164</v>
      </c>
      <c r="E508" s="69">
        <v>25799</v>
      </c>
      <c r="F508" s="69">
        <v>25172</v>
      </c>
      <c r="G508" s="69">
        <v>6972</v>
      </c>
      <c r="H508" s="82">
        <v>3130</v>
      </c>
      <c r="I508" s="69">
        <v>1169</v>
      </c>
      <c r="J508" s="69">
        <v>914</v>
      </c>
      <c r="K508" s="69">
        <v>769</v>
      </c>
      <c r="L508" s="69">
        <v>1011</v>
      </c>
      <c r="M508" s="69">
        <v>705</v>
      </c>
      <c r="N508" s="69">
        <v>602</v>
      </c>
      <c r="O508" s="91" t="str">
        <f t="shared" si="10"/>
        <v>JAKARTAIJ</v>
      </c>
      <c r="R508" s="69" t="s">
        <v>577</v>
      </c>
      <c r="S508" s="69" t="s">
        <v>423</v>
      </c>
      <c r="T508" s="69">
        <v>662</v>
      </c>
      <c r="U508" s="69">
        <v>538</v>
      </c>
      <c r="V508" s="69">
        <v>6117</v>
      </c>
      <c r="W508" s="69">
        <v>4276</v>
      </c>
      <c r="X508" s="69">
        <v>977</v>
      </c>
      <c r="Y508" s="69">
        <v>305</v>
      </c>
      <c r="Z508" s="69">
        <v>152</v>
      </c>
      <c r="AA508" s="69">
        <v>92</v>
      </c>
      <c r="AB508" s="69">
        <v>130</v>
      </c>
      <c r="AC508" s="69">
        <v>164</v>
      </c>
      <c r="AD508" s="69">
        <v>121</v>
      </c>
      <c r="AE508" s="69">
        <v>104</v>
      </c>
      <c r="AF508" s="91" t="str">
        <f t="shared" si="11"/>
        <v>JAKARTAIJ</v>
      </c>
    </row>
    <row r="509" spans="1:32" x14ac:dyDescent="0.25">
      <c r="A509" s="69" t="s">
        <v>577</v>
      </c>
      <c r="B509" s="69" t="s">
        <v>2</v>
      </c>
      <c r="C509" s="69">
        <v>2547</v>
      </c>
      <c r="D509" s="69">
        <v>11203</v>
      </c>
      <c r="E509" s="69">
        <v>34194</v>
      </c>
      <c r="F509" s="69">
        <v>151715</v>
      </c>
      <c r="G509" s="69">
        <v>299753</v>
      </c>
      <c r="H509" s="82">
        <v>179106</v>
      </c>
      <c r="I509" s="69">
        <v>149696</v>
      </c>
      <c r="J509" s="69">
        <v>55425</v>
      </c>
      <c r="K509" s="69">
        <v>13367</v>
      </c>
      <c r="L509" s="69">
        <v>7499</v>
      </c>
      <c r="M509" s="69">
        <v>5561</v>
      </c>
      <c r="N509" s="69">
        <v>5183</v>
      </c>
      <c r="O509" s="91" t="str">
        <f t="shared" si="10"/>
        <v>JAKARTAHG</v>
      </c>
      <c r="R509" s="69" t="s">
        <v>577</v>
      </c>
      <c r="S509" s="69" t="s">
        <v>2</v>
      </c>
      <c r="T509" s="69">
        <v>462</v>
      </c>
      <c r="U509" s="69">
        <v>2236</v>
      </c>
      <c r="V509" s="69">
        <v>5481</v>
      </c>
      <c r="W509" s="69">
        <v>19366</v>
      </c>
      <c r="X509" s="69">
        <v>37293</v>
      </c>
      <c r="Y509" s="69">
        <v>23415</v>
      </c>
      <c r="Z509" s="69">
        <v>22653</v>
      </c>
      <c r="AA509" s="69">
        <v>9367</v>
      </c>
      <c r="AB509" s="69">
        <v>1788</v>
      </c>
      <c r="AC509" s="69">
        <v>777</v>
      </c>
      <c r="AD509" s="69">
        <v>395</v>
      </c>
      <c r="AE509" s="69">
        <v>332</v>
      </c>
      <c r="AF509" s="91" t="str">
        <f t="shared" si="11"/>
        <v>JAKARTAHG</v>
      </c>
    </row>
    <row r="510" spans="1:32" x14ac:dyDescent="0.25">
      <c r="A510" s="69" t="s">
        <v>577</v>
      </c>
      <c r="B510" s="69" t="s">
        <v>538</v>
      </c>
      <c r="C510" s="69">
        <v>6</v>
      </c>
      <c r="D510" s="69">
        <v>6</v>
      </c>
      <c r="E510" s="69">
        <v>6</v>
      </c>
      <c r="F510" s="69"/>
      <c r="G510" s="69"/>
      <c r="H510" s="82"/>
      <c r="I510" s="69"/>
      <c r="J510" s="69"/>
      <c r="K510" s="69"/>
      <c r="L510" s="69"/>
      <c r="M510" s="69"/>
      <c r="N510" s="69"/>
      <c r="O510" s="91" t="str">
        <f t="shared" si="10"/>
        <v>JAKARTAUI</v>
      </c>
      <c r="R510" s="69" t="s">
        <v>577</v>
      </c>
      <c r="S510" s="69" t="s">
        <v>538</v>
      </c>
      <c r="T510" s="69">
        <v>4</v>
      </c>
      <c r="U510" s="69">
        <v>4</v>
      </c>
      <c r="V510" s="69">
        <v>4</v>
      </c>
      <c r="W510" s="69"/>
      <c r="X510" s="69"/>
      <c r="Y510" s="69"/>
      <c r="Z510" s="69"/>
      <c r="AA510" s="69"/>
      <c r="AB510" s="69"/>
      <c r="AC510" s="69"/>
      <c r="AD510" s="69"/>
      <c r="AE510" s="69"/>
      <c r="AF510" s="91" t="str">
        <f t="shared" si="11"/>
        <v>JAKARTAUI</v>
      </c>
    </row>
    <row r="511" spans="1:32" x14ac:dyDescent="0.25">
      <c r="A511" s="69" t="s">
        <v>577</v>
      </c>
      <c r="B511" s="69" t="s">
        <v>415</v>
      </c>
      <c r="C511" s="69">
        <v>0</v>
      </c>
      <c r="D511" s="69">
        <v>0</v>
      </c>
      <c r="E511" s="69">
        <v>0</v>
      </c>
      <c r="F511" s="69"/>
      <c r="G511" s="69"/>
      <c r="H511" s="82">
        <v>204</v>
      </c>
      <c r="I511" s="69">
        <v>1</v>
      </c>
      <c r="J511" s="69"/>
      <c r="K511" s="69"/>
      <c r="L511" s="69"/>
      <c r="M511" s="69"/>
      <c r="N511" s="69"/>
      <c r="O511" s="91" t="str">
        <f t="shared" si="10"/>
        <v>JAKARTAIC</v>
      </c>
      <c r="R511" s="69" t="s">
        <v>577</v>
      </c>
      <c r="S511" s="69" t="s">
        <v>415</v>
      </c>
      <c r="T511" s="69">
        <v>1</v>
      </c>
      <c r="U511" s="69">
        <v>1</v>
      </c>
      <c r="V511" s="69">
        <v>1</v>
      </c>
      <c r="W511" s="69"/>
      <c r="X511" s="69"/>
      <c r="Y511" s="69">
        <v>23</v>
      </c>
      <c r="Z511" s="69">
        <v>1</v>
      </c>
      <c r="AA511" s="69"/>
      <c r="AB511" s="69"/>
      <c r="AC511" s="69"/>
      <c r="AD511" s="69"/>
      <c r="AE511" s="69"/>
      <c r="AF511" s="91" t="str">
        <f t="shared" si="11"/>
        <v>JAKARTAIC</v>
      </c>
    </row>
    <row r="512" spans="1:32" x14ac:dyDescent="0.25">
      <c r="A512" s="69" t="s">
        <v>577</v>
      </c>
      <c r="B512" s="69" t="s">
        <v>436</v>
      </c>
      <c r="C512" s="69"/>
      <c r="D512" s="69"/>
      <c r="E512" s="69">
        <v>28</v>
      </c>
      <c r="F512" s="69"/>
      <c r="G512" s="69">
        <v>1</v>
      </c>
      <c r="H512" s="82">
        <v>824</v>
      </c>
      <c r="I512" s="69">
        <v>5683</v>
      </c>
      <c r="J512" s="69">
        <v>7127</v>
      </c>
      <c r="K512" s="69">
        <v>10453</v>
      </c>
      <c r="L512" s="69">
        <v>15249</v>
      </c>
      <c r="M512" s="69">
        <v>19754</v>
      </c>
      <c r="N512" s="69">
        <v>22947</v>
      </c>
      <c r="O512" s="91" t="str">
        <f t="shared" si="10"/>
        <v>JAKARTAKD</v>
      </c>
      <c r="R512" s="69" t="s">
        <v>577</v>
      </c>
      <c r="S512" s="69" t="s">
        <v>436</v>
      </c>
      <c r="T512" s="69"/>
      <c r="U512" s="69"/>
      <c r="V512" s="69">
        <v>1</v>
      </c>
      <c r="W512" s="69"/>
      <c r="X512" s="69">
        <v>1</v>
      </c>
      <c r="Y512" s="69">
        <v>86</v>
      </c>
      <c r="Z512" s="69">
        <v>568</v>
      </c>
      <c r="AA512" s="69">
        <v>717</v>
      </c>
      <c r="AB512" s="69">
        <v>1051</v>
      </c>
      <c r="AC512" s="69">
        <v>1527</v>
      </c>
      <c r="AD512" s="69">
        <v>2014</v>
      </c>
      <c r="AE512" s="69">
        <v>2583</v>
      </c>
      <c r="AF512" s="91" t="str">
        <f t="shared" si="11"/>
        <v>JAKARTAKD</v>
      </c>
    </row>
    <row r="513" spans="1:32" x14ac:dyDescent="0.25">
      <c r="A513" s="69" t="s">
        <v>577</v>
      </c>
      <c r="B513" s="69" t="s">
        <v>543</v>
      </c>
      <c r="C513" s="69"/>
      <c r="D513" s="69"/>
      <c r="E513" s="69"/>
      <c r="F513" s="69"/>
      <c r="G513" s="69"/>
      <c r="H513" s="82"/>
      <c r="I513" s="69"/>
      <c r="J513" s="69">
        <v>3</v>
      </c>
      <c r="K513" s="69"/>
      <c r="L513" s="69"/>
      <c r="M513" s="69"/>
      <c r="N513" s="69"/>
      <c r="O513" s="91" t="str">
        <f t="shared" si="10"/>
        <v>JAKARTAVD</v>
      </c>
      <c r="R513" s="69" t="s">
        <v>577</v>
      </c>
      <c r="S513" s="69" t="s">
        <v>543</v>
      </c>
      <c r="T513" s="69"/>
      <c r="U513" s="69"/>
      <c r="V513" s="69"/>
      <c r="W513" s="69"/>
      <c r="X513" s="69"/>
      <c r="Y513" s="69"/>
      <c r="Z513" s="69"/>
      <c r="AA513" s="69">
        <v>1</v>
      </c>
      <c r="AB513" s="69"/>
      <c r="AC513" s="69"/>
      <c r="AD513" s="69"/>
      <c r="AE513" s="69"/>
      <c r="AF513" s="91" t="str">
        <f t="shared" si="11"/>
        <v>JAKARTAVD</v>
      </c>
    </row>
    <row r="514" spans="1:32" x14ac:dyDescent="0.25">
      <c r="A514" s="69" t="s">
        <v>577</v>
      </c>
      <c r="B514" s="69" t="s">
        <v>397</v>
      </c>
      <c r="C514" s="69">
        <v>12153</v>
      </c>
      <c r="D514" s="69">
        <v>9685</v>
      </c>
      <c r="E514" s="69">
        <v>20271</v>
      </c>
      <c r="F514" s="69">
        <v>73001</v>
      </c>
      <c r="G514" s="69">
        <v>181048</v>
      </c>
      <c r="H514" s="82">
        <v>153388</v>
      </c>
      <c r="I514" s="69">
        <v>159888</v>
      </c>
      <c r="J514" s="69">
        <v>70392</v>
      </c>
      <c r="K514" s="69">
        <v>33707</v>
      </c>
      <c r="L514" s="69">
        <v>33541</v>
      </c>
      <c r="M514" s="69">
        <v>15223</v>
      </c>
      <c r="N514" s="69">
        <v>10041</v>
      </c>
      <c r="O514" s="91" t="str">
        <f t="shared" si="10"/>
        <v>JAKARTAGC</v>
      </c>
      <c r="R514" s="69" t="s">
        <v>577</v>
      </c>
      <c r="S514" s="69" t="s">
        <v>397</v>
      </c>
      <c r="T514" s="69">
        <v>1803</v>
      </c>
      <c r="U514" s="69">
        <v>1321</v>
      </c>
      <c r="V514" s="69">
        <v>2485</v>
      </c>
      <c r="W514" s="69">
        <v>7058</v>
      </c>
      <c r="X514" s="69">
        <v>15194</v>
      </c>
      <c r="Y514" s="69">
        <v>13120</v>
      </c>
      <c r="Z514" s="69">
        <v>13894</v>
      </c>
      <c r="AA514" s="69">
        <v>6700</v>
      </c>
      <c r="AB514" s="69">
        <v>3759</v>
      </c>
      <c r="AC514" s="69">
        <v>4109</v>
      </c>
      <c r="AD514" s="69">
        <v>1844</v>
      </c>
      <c r="AE514" s="69">
        <v>1223</v>
      </c>
      <c r="AF514" s="91" t="str">
        <f t="shared" si="11"/>
        <v>JAKARTAGC</v>
      </c>
    </row>
    <row r="515" spans="1:32" x14ac:dyDescent="0.25">
      <c r="A515" s="69" t="s">
        <v>577</v>
      </c>
      <c r="B515" s="69" t="s">
        <v>451</v>
      </c>
      <c r="C515" s="69">
        <v>352</v>
      </c>
      <c r="D515" s="69">
        <v>122</v>
      </c>
      <c r="E515" s="69">
        <v>278</v>
      </c>
      <c r="F515" s="69">
        <v>128</v>
      </c>
      <c r="G515" s="69">
        <v>117</v>
      </c>
      <c r="H515" s="82">
        <v>299</v>
      </c>
      <c r="I515" s="69">
        <v>414</v>
      </c>
      <c r="J515" s="69">
        <v>6334</v>
      </c>
      <c r="K515" s="69">
        <v>9394</v>
      </c>
      <c r="L515" s="69">
        <v>180</v>
      </c>
      <c r="M515" s="69">
        <v>88</v>
      </c>
      <c r="N515" s="69">
        <v>219</v>
      </c>
      <c r="O515" s="91" t="str">
        <f t="shared" si="10"/>
        <v>JAKARTALI</v>
      </c>
      <c r="R515" s="69" t="s">
        <v>577</v>
      </c>
      <c r="S515" s="69" t="s">
        <v>451</v>
      </c>
      <c r="T515" s="69">
        <v>37</v>
      </c>
      <c r="U515" s="69">
        <v>13</v>
      </c>
      <c r="V515" s="69">
        <v>30</v>
      </c>
      <c r="W515" s="69">
        <v>14</v>
      </c>
      <c r="X515" s="69">
        <v>13</v>
      </c>
      <c r="Y515" s="69">
        <v>33</v>
      </c>
      <c r="Z515" s="69">
        <v>46</v>
      </c>
      <c r="AA515" s="69">
        <v>376</v>
      </c>
      <c r="AB515" s="69">
        <v>532</v>
      </c>
      <c r="AC515" s="69">
        <v>20</v>
      </c>
      <c r="AD515" s="69">
        <v>9</v>
      </c>
      <c r="AE515" s="69">
        <v>21</v>
      </c>
      <c r="AF515" s="91" t="str">
        <f t="shared" si="11"/>
        <v>JAKARTALI</v>
      </c>
    </row>
    <row r="516" spans="1:32" x14ac:dyDescent="0.25">
      <c r="A516" s="69" t="s">
        <v>577</v>
      </c>
      <c r="B516" s="69" t="s">
        <v>490</v>
      </c>
      <c r="C516" s="69"/>
      <c r="D516" s="69"/>
      <c r="E516" s="69">
        <v>80</v>
      </c>
      <c r="F516" s="69">
        <v>80</v>
      </c>
      <c r="G516" s="69"/>
      <c r="H516" s="82"/>
      <c r="I516" s="69"/>
      <c r="J516" s="69"/>
      <c r="K516" s="69"/>
      <c r="L516" s="69"/>
      <c r="M516" s="69"/>
      <c r="N516" s="69"/>
      <c r="O516" s="91" t="str">
        <f t="shared" si="10"/>
        <v>JAKARTAPH</v>
      </c>
      <c r="R516" s="69" t="s">
        <v>577</v>
      </c>
      <c r="S516" s="69" t="s">
        <v>490</v>
      </c>
      <c r="T516" s="69"/>
      <c r="U516" s="69"/>
      <c r="V516" s="69">
        <v>2</v>
      </c>
      <c r="W516" s="69">
        <v>2</v>
      </c>
      <c r="X516" s="69"/>
      <c r="Y516" s="69"/>
      <c r="Z516" s="69"/>
      <c r="AA516" s="69"/>
      <c r="AB516" s="69"/>
      <c r="AC516" s="69"/>
      <c r="AD516" s="69"/>
      <c r="AE516" s="69"/>
      <c r="AF516" s="91" t="str">
        <f t="shared" si="11"/>
        <v>JAKARTAPH</v>
      </c>
    </row>
    <row r="517" spans="1:32" x14ac:dyDescent="0.25">
      <c r="A517" s="69" t="s">
        <v>577</v>
      </c>
      <c r="B517" s="69" t="s">
        <v>2</v>
      </c>
      <c r="C517" s="69">
        <v>90</v>
      </c>
      <c r="D517" s="69">
        <v>55</v>
      </c>
      <c r="E517" s="69">
        <v>105</v>
      </c>
      <c r="F517" s="69">
        <v>237</v>
      </c>
      <c r="G517" s="69">
        <v>1182</v>
      </c>
      <c r="H517" s="82">
        <v>2568</v>
      </c>
      <c r="I517" s="69">
        <v>2681</v>
      </c>
      <c r="J517" s="69">
        <v>1201</v>
      </c>
      <c r="K517" s="69">
        <v>269</v>
      </c>
      <c r="L517" s="69">
        <v>284</v>
      </c>
      <c r="M517" s="69">
        <v>119</v>
      </c>
      <c r="N517" s="69">
        <v>37</v>
      </c>
      <c r="O517" s="91" t="str">
        <f t="shared" si="10"/>
        <v>JAKARTAHG</v>
      </c>
      <c r="R517" s="69" t="s">
        <v>577</v>
      </c>
      <c r="S517" s="69" t="s">
        <v>2</v>
      </c>
      <c r="T517" s="69">
        <v>12</v>
      </c>
      <c r="U517" s="69">
        <v>8</v>
      </c>
      <c r="V517" s="69">
        <v>14</v>
      </c>
      <c r="W517" s="69">
        <v>32</v>
      </c>
      <c r="X517" s="69">
        <v>176</v>
      </c>
      <c r="Y517" s="69">
        <v>355</v>
      </c>
      <c r="Z517" s="69">
        <v>392</v>
      </c>
      <c r="AA517" s="69">
        <v>178</v>
      </c>
      <c r="AB517" s="69">
        <v>39</v>
      </c>
      <c r="AC517" s="69">
        <v>39</v>
      </c>
      <c r="AD517" s="69">
        <v>17</v>
      </c>
      <c r="AE517" s="69">
        <v>5</v>
      </c>
      <c r="AF517" s="91" t="str">
        <f t="shared" si="11"/>
        <v>JAKARTAHG</v>
      </c>
    </row>
    <row r="518" spans="1:32" x14ac:dyDescent="0.25">
      <c r="A518" s="69" t="s">
        <v>577</v>
      </c>
      <c r="B518" s="69" t="s">
        <v>410</v>
      </c>
      <c r="C518" s="69"/>
      <c r="D518" s="69"/>
      <c r="E518" s="69"/>
      <c r="F518" s="69">
        <v>10</v>
      </c>
      <c r="G518" s="69">
        <v>136</v>
      </c>
      <c r="H518" s="82">
        <v>843</v>
      </c>
      <c r="I518" s="69">
        <v>1846</v>
      </c>
      <c r="J518" s="69">
        <v>63</v>
      </c>
      <c r="K518" s="69">
        <v>30</v>
      </c>
      <c r="L518" s="69"/>
      <c r="M518" s="69">
        <v>11</v>
      </c>
      <c r="N518" s="69">
        <v>44</v>
      </c>
      <c r="O518" s="91" t="str">
        <f t="shared" si="10"/>
        <v>JAKARTAHF</v>
      </c>
      <c r="R518" s="69" t="s">
        <v>577</v>
      </c>
      <c r="S518" s="69" t="s">
        <v>410</v>
      </c>
      <c r="T518" s="69"/>
      <c r="U518" s="69"/>
      <c r="V518" s="69"/>
      <c r="W518" s="69">
        <v>2</v>
      </c>
      <c r="X518" s="69">
        <v>27</v>
      </c>
      <c r="Y518" s="69">
        <v>51</v>
      </c>
      <c r="Z518" s="69">
        <v>101</v>
      </c>
      <c r="AA518" s="69">
        <v>13</v>
      </c>
      <c r="AB518" s="69">
        <v>5</v>
      </c>
      <c r="AC518" s="69"/>
      <c r="AD518" s="69">
        <v>6</v>
      </c>
      <c r="AE518" s="69">
        <v>22</v>
      </c>
      <c r="AF518" s="91" t="str">
        <f t="shared" si="11"/>
        <v>JAKARTAHF</v>
      </c>
    </row>
    <row r="519" spans="1:32" x14ac:dyDescent="0.25">
      <c r="A519" s="69" t="s">
        <v>577</v>
      </c>
      <c r="B519" s="69" t="s">
        <v>527</v>
      </c>
      <c r="C519" s="69"/>
      <c r="D519" s="69"/>
      <c r="E519" s="69"/>
      <c r="F519" s="69"/>
      <c r="G519" s="69"/>
      <c r="H519" s="82"/>
      <c r="I519" s="69"/>
      <c r="J519" s="69"/>
      <c r="K519" s="69"/>
      <c r="L519" s="69">
        <v>37</v>
      </c>
      <c r="M519" s="69"/>
      <c r="N519" s="69"/>
      <c r="O519" s="91" t="str">
        <f t="shared" si="10"/>
        <v>JAKARTATH</v>
      </c>
      <c r="R519" s="69" t="s">
        <v>577</v>
      </c>
      <c r="S519" s="69" t="s">
        <v>527</v>
      </c>
      <c r="T519" s="69"/>
      <c r="U519" s="69"/>
      <c r="V519" s="69"/>
      <c r="W519" s="69"/>
      <c r="X519" s="69"/>
      <c r="Y519" s="69"/>
      <c r="Z519" s="69"/>
      <c r="AA519" s="69"/>
      <c r="AB519" s="69"/>
      <c r="AC519" s="69">
        <v>1</v>
      </c>
      <c r="AD519" s="69"/>
      <c r="AE519" s="69"/>
      <c r="AF519" s="91" t="str">
        <f t="shared" si="11"/>
        <v>JAKARTATH</v>
      </c>
    </row>
    <row r="520" spans="1:32" x14ac:dyDescent="0.25">
      <c r="A520" s="69" t="s">
        <v>577</v>
      </c>
      <c r="B520" s="69" t="s">
        <v>81</v>
      </c>
      <c r="C520" s="69">
        <v>1</v>
      </c>
      <c r="D520" s="69">
        <v>1</v>
      </c>
      <c r="E520" s="69">
        <v>920</v>
      </c>
      <c r="F520" s="69">
        <v>10496</v>
      </c>
      <c r="G520" s="69">
        <v>11793</v>
      </c>
      <c r="H520" s="82">
        <v>6918</v>
      </c>
      <c r="I520" s="69">
        <v>2673</v>
      </c>
      <c r="J520" s="69">
        <v>2124</v>
      </c>
      <c r="K520" s="69">
        <v>2756</v>
      </c>
      <c r="L520" s="69">
        <v>1575</v>
      </c>
      <c r="M520" s="69">
        <v>462</v>
      </c>
      <c r="N520" s="69">
        <v>197</v>
      </c>
      <c r="O520" s="91" t="str">
        <f t="shared" si="10"/>
        <v>JAKARTAAA</v>
      </c>
      <c r="R520" s="69" t="s">
        <v>577</v>
      </c>
      <c r="S520" s="69" t="s">
        <v>81</v>
      </c>
      <c r="T520" s="69">
        <v>1</v>
      </c>
      <c r="U520" s="69">
        <v>1</v>
      </c>
      <c r="V520" s="69">
        <v>47</v>
      </c>
      <c r="W520" s="69">
        <v>531</v>
      </c>
      <c r="X520" s="69">
        <v>598</v>
      </c>
      <c r="Y520" s="69">
        <v>351</v>
      </c>
      <c r="Z520" s="69">
        <v>147</v>
      </c>
      <c r="AA520" s="69">
        <v>117</v>
      </c>
      <c r="AB520" s="69">
        <v>142</v>
      </c>
      <c r="AC520" s="69">
        <v>82</v>
      </c>
      <c r="AD520" s="69">
        <v>23</v>
      </c>
      <c r="AE520" s="69">
        <v>10</v>
      </c>
      <c r="AF520" s="91" t="str">
        <f t="shared" si="11"/>
        <v>JAKARTAAA</v>
      </c>
    </row>
    <row r="521" spans="1:32" x14ac:dyDescent="0.25">
      <c r="A521" s="69" t="s">
        <v>577</v>
      </c>
      <c r="B521" s="69" t="s">
        <v>448</v>
      </c>
      <c r="C521" s="69">
        <v>34</v>
      </c>
      <c r="D521" s="69"/>
      <c r="E521" s="69">
        <v>37</v>
      </c>
      <c r="F521" s="69">
        <v>232</v>
      </c>
      <c r="G521" s="69">
        <v>316</v>
      </c>
      <c r="H521" s="82">
        <v>1627</v>
      </c>
      <c r="I521" s="69">
        <v>9397</v>
      </c>
      <c r="J521" s="69">
        <v>3932</v>
      </c>
      <c r="K521" s="69">
        <v>335</v>
      </c>
      <c r="L521" s="69">
        <v>368</v>
      </c>
      <c r="M521" s="69">
        <v>25</v>
      </c>
      <c r="N521" s="69"/>
      <c r="O521" s="91" t="str">
        <f t="shared" si="10"/>
        <v>JAKARTALF</v>
      </c>
      <c r="R521" s="69" t="s">
        <v>577</v>
      </c>
      <c r="S521" s="69" t="s">
        <v>448</v>
      </c>
      <c r="T521" s="69">
        <v>1</v>
      </c>
      <c r="U521" s="69"/>
      <c r="V521" s="69">
        <v>1</v>
      </c>
      <c r="W521" s="69">
        <v>10</v>
      </c>
      <c r="X521" s="69">
        <v>16</v>
      </c>
      <c r="Y521" s="69">
        <v>75</v>
      </c>
      <c r="Z521" s="69">
        <v>535</v>
      </c>
      <c r="AA521" s="69">
        <v>228</v>
      </c>
      <c r="AB521" s="69">
        <v>20</v>
      </c>
      <c r="AC521" s="69">
        <v>21</v>
      </c>
      <c r="AD521" s="69">
        <v>1</v>
      </c>
      <c r="AE521" s="69"/>
      <c r="AF521" s="91" t="str">
        <f t="shared" si="11"/>
        <v>JAKARTALF</v>
      </c>
    </row>
    <row r="522" spans="1:32" x14ac:dyDescent="0.25">
      <c r="A522" s="69" t="s">
        <v>577</v>
      </c>
      <c r="B522" s="69" t="s">
        <v>500</v>
      </c>
      <c r="C522" s="69">
        <v>10</v>
      </c>
      <c r="D522" s="69">
        <v>2</v>
      </c>
      <c r="E522" s="69">
        <v>2</v>
      </c>
      <c r="F522" s="69"/>
      <c r="G522" s="69">
        <v>22</v>
      </c>
      <c r="H522" s="82">
        <v>43</v>
      </c>
      <c r="I522" s="69">
        <v>97</v>
      </c>
      <c r="J522" s="69">
        <v>72</v>
      </c>
      <c r="K522" s="69">
        <v>8</v>
      </c>
      <c r="L522" s="69">
        <v>8</v>
      </c>
      <c r="M522" s="69">
        <v>8</v>
      </c>
      <c r="N522" s="69">
        <v>8</v>
      </c>
      <c r="O522" s="91" t="str">
        <f t="shared" si="10"/>
        <v>JAKARTAQH</v>
      </c>
      <c r="R522" s="69" t="s">
        <v>577</v>
      </c>
      <c r="S522" s="69" t="s">
        <v>500</v>
      </c>
      <c r="T522" s="69">
        <v>2</v>
      </c>
      <c r="U522" s="69">
        <v>2</v>
      </c>
      <c r="V522" s="69">
        <v>6</v>
      </c>
      <c r="W522" s="69"/>
      <c r="X522" s="69">
        <v>3</v>
      </c>
      <c r="Y522" s="69">
        <v>9</v>
      </c>
      <c r="Z522" s="69">
        <v>33</v>
      </c>
      <c r="AA522" s="69">
        <v>26</v>
      </c>
      <c r="AB522" s="69">
        <v>2</v>
      </c>
      <c r="AC522" s="69">
        <v>2</v>
      </c>
      <c r="AD522" s="69">
        <v>2</v>
      </c>
      <c r="AE522" s="69">
        <v>2</v>
      </c>
      <c r="AF522" s="91" t="str">
        <f t="shared" si="11"/>
        <v>JAKARTAQH</v>
      </c>
    </row>
    <row r="523" spans="1:32" x14ac:dyDescent="0.25">
      <c r="A523" s="69" t="s">
        <v>577</v>
      </c>
      <c r="B523" s="69" t="s">
        <v>545</v>
      </c>
      <c r="C523" s="69"/>
      <c r="D523" s="69"/>
      <c r="E523" s="69">
        <v>4</v>
      </c>
      <c r="F523" s="69"/>
      <c r="G523" s="69">
        <v>4</v>
      </c>
      <c r="H523" s="82">
        <v>1</v>
      </c>
      <c r="I523" s="69">
        <v>42</v>
      </c>
      <c r="J523" s="69">
        <v>26</v>
      </c>
      <c r="K523" s="69"/>
      <c r="L523" s="69"/>
      <c r="M523" s="69"/>
      <c r="N523" s="69"/>
      <c r="O523" s="91" t="str">
        <f t="shared" si="10"/>
        <v>JAKARTAVF</v>
      </c>
      <c r="R523" s="69" t="s">
        <v>577</v>
      </c>
      <c r="S523" s="69" t="s">
        <v>545</v>
      </c>
      <c r="T523" s="69"/>
      <c r="U523" s="69"/>
      <c r="V523" s="69">
        <v>6</v>
      </c>
      <c r="W523" s="69"/>
      <c r="X523" s="69">
        <v>2</v>
      </c>
      <c r="Y523" s="69">
        <v>1</v>
      </c>
      <c r="Z523" s="69">
        <v>34</v>
      </c>
      <c r="AA523" s="69">
        <v>24</v>
      </c>
      <c r="AB523" s="69"/>
      <c r="AC523" s="69"/>
      <c r="AD523" s="69"/>
      <c r="AE523" s="69"/>
      <c r="AF523" s="91" t="str">
        <f t="shared" si="11"/>
        <v>JAKARTAVF</v>
      </c>
    </row>
    <row r="524" spans="1:32" x14ac:dyDescent="0.25">
      <c r="A524" s="69" t="s">
        <v>577</v>
      </c>
      <c r="B524" s="69" t="s">
        <v>432</v>
      </c>
      <c r="C524" s="69">
        <v>2847</v>
      </c>
      <c r="D524" s="69">
        <v>28725</v>
      </c>
      <c r="E524" s="69">
        <v>12898</v>
      </c>
      <c r="F524" s="69">
        <v>37225</v>
      </c>
      <c r="G524" s="69">
        <v>66269</v>
      </c>
      <c r="H524" s="82">
        <v>30220</v>
      </c>
      <c r="I524" s="69">
        <v>32421</v>
      </c>
      <c r="J524" s="69">
        <v>13579</v>
      </c>
      <c r="K524" s="69">
        <v>3397</v>
      </c>
      <c r="L524" s="69">
        <v>1667</v>
      </c>
      <c r="M524" s="69">
        <v>829</v>
      </c>
      <c r="N524" s="69">
        <v>759</v>
      </c>
      <c r="O524" s="91" t="str">
        <f t="shared" si="10"/>
        <v>JAKARTAJI</v>
      </c>
      <c r="R524" s="69" t="s">
        <v>577</v>
      </c>
      <c r="S524" s="69" t="s">
        <v>432</v>
      </c>
      <c r="T524" s="69">
        <v>667</v>
      </c>
      <c r="U524" s="69">
        <v>15487</v>
      </c>
      <c r="V524" s="69">
        <v>3374</v>
      </c>
      <c r="W524" s="69">
        <v>7129</v>
      </c>
      <c r="X524" s="69">
        <v>14780</v>
      </c>
      <c r="Y524" s="69">
        <v>5473</v>
      </c>
      <c r="Z524" s="69">
        <v>6601</v>
      </c>
      <c r="AA524" s="69">
        <v>2704</v>
      </c>
      <c r="AB524" s="69">
        <v>585</v>
      </c>
      <c r="AC524" s="69">
        <v>191</v>
      </c>
      <c r="AD524" s="69">
        <v>65</v>
      </c>
      <c r="AE524" s="69">
        <v>162</v>
      </c>
      <c r="AF524" s="91" t="str">
        <f t="shared" si="11"/>
        <v>JAKARTAJI</v>
      </c>
    </row>
    <row r="525" spans="1:32" x14ac:dyDescent="0.25">
      <c r="A525" s="69" t="s">
        <v>577</v>
      </c>
      <c r="B525" s="69" t="s">
        <v>442</v>
      </c>
      <c r="C525" s="69">
        <v>1179</v>
      </c>
      <c r="D525" s="69">
        <v>647</v>
      </c>
      <c r="E525" s="69">
        <v>1361</v>
      </c>
      <c r="F525" s="69">
        <v>1287</v>
      </c>
      <c r="G525" s="69">
        <v>2229</v>
      </c>
      <c r="H525" s="82">
        <v>3407</v>
      </c>
      <c r="I525" s="69">
        <v>1652</v>
      </c>
      <c r="J525" s="69">
        <v>1095</v>
      </c>
      <c r="K525" s="69">
        <v>1987</v>
      </c>
      <c r="L525" s="69">
        <v>1182</v>
      </c>
      <c r="M525" s="69">
        <v>647</v>
      </c>
      <c r="N525" s="69">
        <v>474</v>
      </c>
      <c r="O525" s="91" t="str">
        <f t="shared" si="10"/>
        <v>JAKARTAKJ</v>
      </c>
      <c r="R525" s="69" t="s">
        <v>577</v>
      </c>
      <c r="S525" s="69" t="s">
        <v>442</v>
      </c>
      <c r="T525" s="69">
        <v>46</v>
      </c>
      <c r="U525" s="69">
        <v>25</v>
      </c>
      <c r="V525" s="69">
        <v>55</v>
      </c>
      <c r="W525" s="69">
        <v>47</v>
      </c>
      <c r="X525" s="69">
        <v>83</v>
      </c>
      <c r="Y525" s="69">
        <v>128</v>
      </c>
      <c r="Z525" s="69">
        <v>71</v>
      </c>
      <c r="AA525" s="69">
        <v>43</v>
      </c>
      <c r="AB525" s="69">
        <v>85</v>
      </c>
      <c r="AC525" s="69">
        <v>48</v>
      </c>
      <c r="AD525" s="69">
        <v>27</v>
      </c>
      <c r="AE525" s="69">
        <v>20</v>
      </c>
      <c r="AF525" s="91" t="str">
        <f t="shared" si="11"/>
        <v>JAKARTAKJ</v>
      </c>
    </row>
    <row r="526" spans="1:32" x14ac:dyDescent="0.25">
      <c r="A526" s="69" t="s">
        <v>577</v>
      </c>
      <c r="B526" s="69" t="s">
        <v>434</v>
      </c>
      <c r="C526" s="69">
        <v>1393</v>
      </c>
      <c r="D526" s="69">
        <v>618</v>
      </c>
      <c r="E526" s="69">
        <v>966</v>
      </c>
      <c r="F526" s="69">
        <v>2961</v>
      </c>
      <c r="G526" s="69">
        <v>7277</v>
      </c>
      <c r="H526" s="82">
        <v>15708</v>
      </c>
      <c r="I526" s="69">
        <v>22964</v>
      </c>
      <c r="J526" s="69">
        <v>17215</v>
      </c>
      <c r="K526" s="69">
        <v>4909</v>
      </c>
      <c r="L526" s="69">
        <v>2300</v>
      </c>
      <c r="M526" s="69">
        <v>960</v>
      </c>
      <c r="N526" s="69">
        <v>460</v>
      </c>
      <c r="O526" s="91" t="str">
        <f t="shared" si="10"/>
        <v>JAKARTAKA</v>
      </c>
      <c r="R526" s="69" t="s">
        <v>577</v>
      </c>
      <c r="S526" s="69" t="s">
        <v>434</v>
      </c>
      <c r="T526" s="69">
        <v>250</v>
      </c>
      <c r="U526" s="69">
        <v>129</v>
      </c>
      <c r="V526" s="69">
        <v>259</v>
      </c>
      <c r="W526" s="69">
        <v>969</v>
      </c>
      <c r="X526" s="69">
        <v>3147</v>
      </c>
      <c r="Y526" s="69">
        <v>6464</v>
      </c>
      <c r="Z526" s="69">
        <v>10106</v>
      </c>
      <c r="AA526" s="69">
        <v>7099</v>
      </c>
      <c r="AB526" s="69">
        <v>1645</v>
      </c>
      <c r="AC526" s="69">
        <v>750</v>
      </c>
      <c r="AD526" s="69">
        <v>154</v>
      </c>
      <c r="AE526" s="69">
        <v>48</v>
      </c>
      <c r="AF526" s="91" t="str">
        <f t="shared" si="11"/>
        <v>JAKARTAKA</v>
      </c>
    </row>
    <row r="527" spans="1:32" x14ac:dyDescent="0.25">
      <c r="A527" s="69" t="s">
        <v>577</v>
      </c>
      <c r="B527" s="69" t="s">
        <v>12</v>
      </c>
      <c r="C527" s="69"/>
      <c r="D527" s="69">
        <v>16</v>
      </c>
      <c r="E527" s="69">
        <v>8</v>
      </c>
      <c r="F527" s="69"/>
      <c r="G527" s="69"/>
      <c r="H527" s="82"/>
      <c r="I527" s="69"/>
      <c r="J527" s="69"/>
      <c r="K527" s="69"/>
      <c r="L527" s="69"/>
      <c r="M527" s="69"/>
      <c r="N527" s="69"/>
      <c r="O527" s="91" t="str">
        <f t="shared" si="10"/>
        <v>JAKARTAKB</v>
      </c>
      <c r="R527" s="69" t="s">
        <v>577</v>
      </c>
      <c r="S527" s="69" t="s">
        <v>12</v>
      </c>
      <c r="T527" s="69"/>
      <c r="U527" s="69">
        <v>2</v>
      </c>
      <c r="V527" s="69">
        <v>1</v>
      </c>
      <c r="W527" s="69"/>
      <c r="X527" s="69"/>
      <c r="Y527" s="69"/>
      <c r="Z527" s="69"/>
      <c r="AA527" s="69"/>
      <c r="AB527" s="69"/>
      <c r="AC527" s="69"/>
      <c r="AD527" s="69"/>
      <c r="AE527" s="69"/>
      <c r="AF527" s="91" t="str">
        <f t="shared" si="11"/>
        <v>JAKARTAKB</v>
      </c>
    </row>
    <row r="528" spans="1:32" x14ac:dyDescent="0.25">
      <c r="A528" s="69" t="s">
        <v>577</v>
      </c>
      <c r="B528" s="69" t="s">
        <v>341</v>
      </c>
      <c r="C528" s="69">
        <v>3949</v>
      </c>
      <c r="D528" s="69">
        <v>3954</v>
      </c>
      <c r="E528" s="69">
        <v>4504</v>
      </c>
      <c r="F528" s="69">
        <v>5490</v>
      </c>
      <c r="G528" s="69">
        <v>9171</v>
      </c>
      <c r="H528" s="82">
        <v>7248</v>
      </c>
      <c r="I528" s="69">
        <v>18113</v>
      </c>
      <c r="J528" s="69">
        <v>9270</v>
      </c>
      <c r="K528" s="69">
        <v>4548</v>
      </c>
      <c r="L528" s="69">
        <v>3651</v>
      </c>
      <c r="M528" s="69">
        <v>2748</v>
      </c>
      <c r="N528" s="69">
        <v>2634</v>
      </c>
      <c r="O528" s="91" t="str">
        <f t="shared" si="10"/>
        <v>JAKARTAAC</v>
      </c>
      <c r="R528" s="69" t="s">
        <v>577</v>
      </c>
      <c r="S528" s="69" t="s">
        <v>341</v>
      </c>
      <c r="T528" s="69">
        <v>938</v>
      </c>
      <c r="U528" s="69">
        <v>989</v>
      </c>
      <c r="V528" s="69">
        <v>1106</v>
      </c>
      <c r="W528" s="69">
        <v>1015</v>
      </c>
      <c r="X528" s="69">
        <v>1254</v>
      </c>
      <c r="Y528" s="69">
        <v>1021</v>
      </c>
      <c r="Z528" s="69">
        <v>1851</v>
      </c>
      <c r="AA528" s="69">
        <v>1604</v>
      </c>
      <c r="AB528" s="69">
        <v>992</v>
      </c>
      <c r="AC528" s="69">
        <v>859</v>
      </c>
      <c r="AD528" s="69">
        <v>675</v>
      </c>
      <c r="AE528" s="69">
        <v>656</v>
      </c>
      <c r="AF528" s="91" t="str">
        <f t="shared" si="11"/>
        <v>JAKARTAAC</v>
      </c>
    </row>
    <row r="529" spans="1:32" x14ac:dyDescent="0.25">
      <c r="A529" s="69" t="s">
        <v>577</v>
      </c>
      <c r="B529" s="69" t="s">
        <v>342</v>
      </c>
      <c r="C529" s="69">
        <v>8216</v>
      </c>
      <c r="D529" s="69">
        <v>5542</v>
      </c>
      <c r="E529" s="69">
        <v>13826</v>
      </c>
      <c r="F529" s="69">
        <v>30404</v>
      </c>
      <c r="G529" s="69">
        <v>23736</v>
      </c>
      <c r="H529" s="82">
        <v>17700</v>
      </c>
      <c r="I529" s="69">
        <v>19497</v>
      </c>
      <c r="J529" s="69">
        <v>20873</v>
      </c>
      <c r="K529" s="69">
        <v>19480</v>
      </c>
      <c r="L529" s="69">
        <v>33717</v>
      </c>
      <c r="M529" s="69">
        <v>42321</v>
      </c>
      <c r="N529" s="69">
        <v>46465</v>
      </c>
      <c r="O529" s="91" t="str">
        <f t="shared" si="10"/>
        <v>JAKARTAAE</v>
      </c>
      <c r="R529" s="69" t="s">
        <v>577</v>
      </c>
      <c r="S529" s="69" t="s">
        <v>342</v>
      </c>
      <c r="T529" s="69">
        <v>1091</v>
      </c>
      <c r="U529" s="69">
        <v>742</v>
      </c>
      <c r="V529" s="69">
        <v>2301</v>
      </c>
      <c r="W529" s="69">
        <v>5412</v>
      </c>
      <c r="X529" s="69">
        <v>3295</v>
      </c>
      <c r="Y529" s="69">
        <v>1910</v>
      </c>
      <c r="Z529" s="69">
        <v>1856</v>
      </c>
      <c r="AA529" s="69">
        <v>1762</v>
      </c>
      <c r="AB529" s="69">
        <v>1669</v>
      </c>
      <c r="AC529" s="69">
        <v>2888</v>
      </c>
      <c r="AD529" s="69">
        <v>3706</v>
      </c>
      <c r="AE529" s="69">
        <v>3942</v>
      </c>
      <c r="AF529" s="91" t="str">
        <f t="shared" si="11"/>
        <v>JAKARTAAE</v>
      </c>
    </row>
    <row r="530" spans="1:32" x14ac:dyDescent="0.25">
      <c r="A530" s="69" t="s">
        <v>577</v>
      </c>
      <c r="B530" s="69" t="s">
        <v>408</v>
      </c>
      <c r="C530" s="69">
        <v>39964</v>
      </c>
      <c r="D530" s="69">
        <v>21993</v>
      </c>
      <c r="E530" s="69">
        <v>37375</v>
      </c>
      <c r="F530" s="69">
        <v>50000</v>
      </c>
      <c r="G530" s="69">
        <v>24246</v>
      </c>
      <c r="H530" s="82">
        <v>17490</v>
      </c>
      <c r="I530" s="69">
        <v>16052</v>
      </c>
      <c r="J530" s="69">
        <v>12853</v>
      </c>
      <c r="K530" s="69">
        <v>9712</v>
      </c>
      <c r="L530" s="69">
        <v>12123</v>
      </c>
      <c r="M530" s="69">
        <v>8718</v>
      </c>
      <c r="N530" s="69">
        <v>6632</v>
      </c>
      <c r="O530" s="91" t="str">
        <f t="shared" si="10"/>
        <v>JAKARTAHD</v>
      </c>
      <c r="R530" s="69" t="s">
        <v>577</v>
      </c>
      <c r="S530" s="69" t="s">
        <v>408</v>
      </c>
      <c r="T530" s="69">
        <v>3619</v>
      </c>
      <c r="U530" s="69">
        <v>2037</v>
      </c>
      <c r="V530" s="69">
        <v>3411</v>
      </c>
      <c r="W530" s="69">
        <v>4493</v>
      </c>
      <c r="X530" s="69">
        <v>2002</v>
      </c>
      <c r="Y530" s="69">
        <v>1404</v>
      </c>
      <c r="Z530" s="69">
        <v>1197</v>
      </c>
      <c r="AA530" s="69">
        <v>913</v>
      </c>
      <c r="AB530" s="69">
        <v>699</v>
      </c>
      <c r="AC530" s="69">
        <v>864</v>
      </c>
      <c r="AD530" s="69">
        <v>636</v>
      </c>
      <c r="AE530" s="69">
        <v>475</v>
      </c>
      <c r="AF530" s="91" t="str">
        <f t="shared" si="11"/>
        <v>JAKARTAHD</v>
      </c>
    </row>
    <row r="531" spans="1:32" x14ac:dyDescent="0.25">
      <c r="A531" s="69" t="s">
        <v>577</v>
      </c>
      <c r="B531" s="69" t="s">
        <v>521</v>
      </c>
      <c r="C531" s="69"/>
      <c r="D531" s="69"/>
      <c r="E531" s="69"/>
      <c r="F531" s="69"/>
      <c r="G531" s="69"/>
      <c r="H531" s="82"/>
      <c r="I531" s="69"/>
      <c r="J531" s="69">
        <v>10</v>
      </c>
      <c r="K531" s="69"/>
      <c r="L531" s="69"/>
      <c r="M531" s="69"/>
      <c r="N531" s="69"/>
      <c r="O531" s="91" t="str">
        <f t="shared" si="10"/>
        <v>JAKARTATB</v>
      </c>
      <c r="R531" s="69" t="s">
        <v>577</v>
      </c>
      <c r="S531" s="69" t="s">
        <v>521</v>
      </c>
      <c r="T531" s="69"/>
      <c r="U531" s="69"/>
      <c r="V531" s="69"/>
      <c r="W531" s="69"/>
      <c r="X531" s="69"/>
      <c r="Y531" s="69"/>
      <c r="Z531" s="69"/>
      <c r="AA531" s="69">
        <v>1</v>
      </c>
      <c r="AB531" s="69"/>
      <c r="AC531" s="69"/>
      <c r="AD531" s="69"/>
      <c r="AE531" s="69"/>
      <c r="AF531" s="91" t="str">
        <f t="shared" si="11"/>
        <v>JAKARTATB</v>
      </c>
    </row>
    <row r="532" spans="1:32" x14ac:dyDescent="0.25">
      <c r="A532" s="69" t="s">
        <v>577</v>
      </c>
      <c r="B532" s="69" t="s">
        <v>409</v>
      </c>
      <c r="C532" s="69">
        <v>1756</v>
      </c>
      <c r="D532" s="69">
        <v>1577</v>
      </c>
      <c r="E532" s="69">
        <v>2469</v>
      </c>
      <c r="F532" s="69">
        <v>1975</v>
      </c>
      <c r="G532" s="69">
        <v>2971</v>
      </c>
      <c r="H532" s="82">
        <v>2579</v>
      </c>
      <c r="I532" s="69">
        <v>3471</v>
      </c>
      <c r="J532" s="69">
        <v>2893</v>
      </c>
      <c r="K532" s="69">
        <v>996</v>
      </c>
      <c r="L532" s="69">
        <v>1866</v>
      </c>
      <c r="M532" s="69">
        <v>629</v>
      </c>
      <c r="N532" s="69">
        <v>178</v>
      </c>
      <c r="O532" s="91" t="str">
        <f t="shared" si="10"/>
        <v>JAKARTAHE</v>
      </c>
      <c r="R532" s="69" t="s">
        <v>577</v>
      </c>
      <c r="S532" s="69" t="s">
        <v>409</v>
      </c>
      <c r="T532" s="69">
        <v>37</v>
      </c>
      <c r="U532" s="69">
        <v>34</v>
      </c>
      <c r="V532" s="69">
        <v>53</v>
      </c>
      <c r="W532" s="69">
        <v>62</v>
      </c>
      <c r="X532" s="69">
        <v>96</v>
      </c>
      <c r="Y532" s="69">
        <v>95</v>
      </c>
      <c r="Z532" s="69">
        <v>128</v>
      </c>
      <c r="AA532" s="69">
        <v>133</v>
      </c>
      <c r="AB532" s="69">
        <v>45</v>
      </c>
      <c r="AC532" s="69">
        <v>55</v>
      </c>
      <c r="AD532" s="69">
        <v>20</v>
      </c>
      <c r="AE532" s="69">
        <v>13</v>
      </c>
      <c r="AF532" s="91" t="str">
        <f t="shared" si="11"/>
        <v>JAKARTAHE</v>
      </c>
    </row>
    <row r="533" spans="1:32" x14ac:dyDescent="0.25">
      <c r="A533" s="87" t="s">
        <v>577</v>
      </c>
      <c r="B533" s="87" t="s">
        <v>648</v>
      </c>
      <c r="C533" s="87">
        <v>130474</v>
      </c>
      <c r="D533" s="87">
        <v>134911</v>
      </c>
      <c r="E533" s="87">
        <v>230004</v>
      </c>
      <c r="F533" s="87">
        <v>633283</v>
      </c>
      <c r="G533" s="87">
        <v>1119348</v>
      </c>
      <c r="H533" s="87">
        <v>845124</v>
      </c>
      <c r="I533" s="87">
        <v>943648</v>
      </c>
      <c r="J533" s="87">
        <v>451727</v>
      </c>
      <c r="K533" s="87">
        <v>199636</v>
      </c>
      <c r="L533" s="87">
        <v>183593</v>
      </c>
      <c r="M533" s="87">
        <v>137510</v>
      </c>
      <c r="N533" s="87">
        <v>126322</v>
      </c>
      <c r="O533" s="230" t="str">
        <f t="shared" si="10"/>
        <v>JAKARTATOTAL JAKARTA</v>
      </c>
      <c r="R533" s="87" t="s">
        <v>577</v>
      </c>
      <c r="S533" s="87" t="s">
        <v>648</v>
      </c>
      <c r="T533" s="87">
        <v>17233</v>
      </c>
      <c r="U533" s="87">
        <v>31911</v>
      </c>
      <c r="V533" s="87">
        <v>39043</v>
      </c>
      <c r="W533" s="87">
        <v>84978</v>
      </c>
      <c r="X533" s="87">
        <v>153513</v>
      </c>
      <c r="Y533" s="87">
        <v>118987</v>
      </c>
      <c r="Z533" s="87">
        <v>148698</v>
      </c>
      <c r="AA533" s="87">
        <v>60601</v>
      </c>
      <c r="AB533" s="87">
        <v>22542</v>
      </c>
      <c r="AC533" s="87">
        <v>19097</v>
      </c>
      <c r="AD533" s="87">
        <v>13403</v>
      </c>
      <c r="AE533" s="87">
        <v>12584</v>
      </c>
      <c r="AF533" s="230" t="str">
        <f t="shared" si="11"/>
        <v>JAKARTATOTAL JAKARTA</v>
      </c>
    </row>
    <row r="534" spans="1:32" x14ac:dyDescent="0.25">
      <c r="A534" s="69" t="s">
        <v>578</v>
      </c>
      <c r="B534" s="69" t="s">
        <v>396</v>
      </c>
      <c r="C534" s="69">
        <v>4453</v>
      </c>
      <c r="D534" s="69">
        <v>15916</v>
      </c>
      <c r="E534" s="69">
        <v>33724</v>
      </c>
      <c r="F534" s="69">
        <v>74298</v>
      </c>
      <c r="G534" s="69">
        <v>64177</v>
      </c>
      <c r="H534" s="82">
        <v>60700</v>
      </c>
      <c r="I534" s="69">
        <v>77348</v>
      </c>
      <c r="J534" s="69">
        <v>42912</v>
      </c>
      <c r="K534" s="69">
        <v>8787</v>
      </c>
      <c r="L534" s="69">
        <v>9233</v>
      </c>
      <c r="M534" s="69">
        <v>3944</v>
      </c>
      <c r="N534" s="69">
        <v>2304</v>
      </c>
      <c r="O534" s="91" t="str">
        <f t="shared" si="10"/>
        <v>NEW DELHIGB</v>
      </c>
      <c r="R534" s="69" t="s">
        <v>578</v>
      </c>
      <c r="S534" s="69" t="s">
        <v>396</v>
      </c>
      <c r="T534" s="69">
        <v>796</v>
      </c>
      <c r="U534" s="69">
        <v>5087</v>
      </c>
      <c r="V534" s="69">
        <v>11084</v>
      </c>
      <c r="W534" s="69">
        <v>26001</v>
      </c>
      <c r="X534" s="69">
        <v>17783</v>
      </c>
      <c r="Y534" s="69">
        <v>14902</v>
      </c>
      <c r="Z534" s="69">
        <v>15157</v>
      </c>
      <c r="AA534" s="69">
        <v>6668</v>
      </c>
      <c r="AB534" s="69">
        <v>688</v>
      </c>
      <c r="AC534" s="69">
        <v>705</v>
      </c>
      <c r="AD534" s="69">
        <v>281</v>
      </c>
      <c r="AE534" s="69">
        <v>149</v>
      </c>
      <c r="AF534" s="91" t="str">
        <f t="shared" si="11"/>
        <v>NEW DELHIGB</v>
      </c>
    </row>
    <row r="535" spans="1:32" x14ac:dyDescent="0.25">
      <c r="A535" s="69" t="s">
        <v>578</v>
      </c>
      <c r="B535" s="69" t="s">
        <v>435</v>
      </c>
      <c r="C535" s="69">
        <v>5239</v>
      </c>
      <c r="D535" s="69">
        <v>4023</v>
      </c>
      <c r="E535" s="69">
        <v>4411</v>
      </c>
      <c r="F535" s="69">
        <v>4591</v>
      </c>
      <c r="G535" s="69">
        <v>6083</v>
      </c>
      <c r="H535" s="82">
        <v>7103</v>
      </c>
      <c r="I535" s="69">
        <v>9576</v>
      </c>
      <c r="J535" s="69">
        <v>7609</v>
      </c>
      <c r="K535" s="69">
        <v>5692</v>
      </c>
      <c r="L535" s="69">
        <v>6999</v>
      </c>
      <c r="M535" s="69">
        <v>5487</v>
      </c>
      <c r="N535" s="69">
        <v>5471</v>
      </c>
      <c r="O535" s="91" t="str">
        <f t="shared" si="10"/>
        <v>NEW DELHIKC</v>
      </c>
      <c r="R535" s="69" t="s">
        <v>578</v>
      </c>
      <c r="S535" s="69" t="s">
        <v>435</v>
      </c>
      <c r="T535" s="69">
        <v>731</v>
      </c>
      <c r="U535" s="69">
        <v>566</v>
      </c>
      <c r="V535" s="69">
        <v>609</v>
      </c>
      <c r="W535" s="69">
        <v>639</v>
      </c>
      <c r="X535" s="69">
        <v>799</v>
      </c>
      <c r="Y535" s="69">
        <v>879</v>
      </c>
      <c r="Z535" s="69">
        <v>1109</v>
      </c>
      <c r="AA535" s="69">
        <v>922</v>
      </c>
      <c r="AB535" s="69">
        <v>725</v>
      </c>
      <c r="AC535" s="69">
        <v>922</v>
      </c>
      <c r="AD535" s="69">
        <v>749</v>
      </c>
      <c r="AE535" s="69">
        <v>764</v>
      </c>
      <c r="AF535" s="91" t="str">
        <f t="shared" si="11"/>
        <v>NEW DELHIKC</v>
      </c>
    </row>
    <row r="536" spans="1:32" x14ac:dyDescent="0.25">
      <c r="A536" s="69" t="s">
        <v>578</v>
      </c>
      <c r="B536" s="69" t="s">
        <v>360</v>
      </c>
      <c r="C536" s="69">
        <v>717</v>
      </c>
      <c r="D536" s="69">
        <v>736</v>
      </c>
      <c r="E536" s="69">
        <v>1635</v>
      </c>
      <c r="F536" s="69">
        <v>7249</v>
      </c>
      <c r="G536" s="69">
        <v>5843</v>
      </c>
      <c r="H536" s="82">
        <v>8818</v>
      </c>
      <c r="I536" s="69">
        <v>4334</v>
      </c>
      <c r="J536" s="69">
        <v>2661</v>
      </c>
      <c r="K536" s="69">
        <v>1244</v>
      </c>
      <c r="L536" s="69">
        <v>483</v>
      </c>
      <c r="M536" s="69">
        <v>429</v>
      </c>
      <c r="N536" s="69">
        <v>482</v>
      </c>
      <c r="O536" s="91" t="str">
        <f t="shared" si="10"/>
        <v>NEW DELHICD</v>
      </c>
      <c r="R536" s="69" t="s">
        <v>578</v>
      </c>
      <c r="S536" s="69" t="s">
        <v>360</v>
      </c>
      <c r="T536" s="69">
        <v>170</v>
      </c>
      <c r="U536" s="69">
        <v>124</v>
      </c>
      <c r="V536" s="69">
        <v>248</v>
      </c>
      <c r="W536" s="69">
        <v>892</v>
      </c>
      <c r="X536" s="69">
        <v>737</v>
      </c>
      <c r="Y536" s="69">
        <v>1083</v>
      </c>
      <c r="Z536" s="69">
        <v>581</v>
      </c>
      <c r="AA536" s="69">
        <v>338</v>
      </c>
      <c r="AB536" s="69">
        <v>163</v>
      </c>
      <c r="AC536" s="69">
        <v>74</v>
      </c>
      <c r="AD536" s="69">
        <v>52</v>
      </c>
      <c r="AE536" s="69">
        <v>77</v>
      </c>
      <c r="AF536" s="91" t="str">
        <f t="shared" si="11"/>
        <v>NEW DELHICD</v>
      </c>
    </row>
    <row r="537" spans="1:32" x14ac:dyDescent="0.25">
      <c r="A537" s="69" t="s">
        <v>578</v>
      </c>
      <c r="B537" s="69" t="s">
        <v>398</v>
      </c>
      <c r="C537" s="69"/>
      <c r="D537" s="69"/>
      <c r="E537" s="69"/>
      <c r="F537" s="69"/>
      <c r="G537" s="69"/>
      <c r="H537" s="82"/>
      <c r="I537" s="69"/>
      <c r="J537" s="69"/>
      <c r="K537" s="69"/>
      <c r="L537" s="69"/>
      <c r="M537" s="69">
        <v>40</v>
      </c>
      <c r="N537" s="69">
        <v>80</v>
      </c>
      <c r="O537" s="91" t="str">
        <f t="shared" si="10"/>
        <v>NEW DELHIGD</v>
      </c>
      <c r="R537" s="69" t="s">
        <v>578</v>
      </c>
      <c r="S537" s="69" t="s">
        <v>398</v>
      </c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>
        <v>1</v>
      </c>
      <c r="AE537" s="69">
        <v>2</v>
      </c>
      <c r="AF537" s="91" t="str">
        <f t="shared" si="11"/>
        <v>NEW DELHIGD</v>
      </c>
    </row>
    <row r="538" spans="1:32" x14ac:dyDescent="0.25">
      <c r="A538" s="69" t="s">
        <v>578</v>
      </c>
      <c r="B538" s="69" t="s">
        <v>345</v>
      </c>
      <c r="C538" s="69">
        <v>678</v>
      </c>
      <c r="D538" s="69">
        <v>1660</v>
      </c>
      <c r="E538" s="69">
        <v>14404</v>
      </c>
      <c r="F538" s="69">
        <v>8706</v>
      </c>
      <c r="G538" s="69">
        <v>130</v>
      </c>
      <c r="H538" s="82">
        <v>34</v>
      </c>
      <c r="I538" s="69"/>
      <c r="J538" s="69"/>
      <c r="K538" s="69"/>
      <c r="L538" s="69"/>
      <c r="M538" s="69"/>
      <c r="N538" s="69"/>
      <c r="O538" s="91" t="str">
        <f t="shared" si="10"/>
        <v>NEW DELHIAH</v>
      </c>
      <c r="R538" s="69" t="s">
        <v>578</v>
      </c>
      <c r="S538" s="69" t="s">
        <v>345</v>
      </c>
      <c r="T538" s="69">
        <v>170</v>
      </c>
      <c r="U538" s="69">
        <v>416</v>
      </c>
      <c r="V538" s="69">
        <v>3610</v>
      </c>
      <c r="W538" s="69">
        <v>2182</v>
      </c>
      <c r="X538" s="69">
        <v>33</v>
      </c>
      <c r="Y538" s="69">
        <v>8</v>
      </c>
      <c r="Z538" s="69"/>
      <c r="AA538" s="69"/>
      <c r="AB538" s="69"/>
      <c r="AC538" s="69"/>
      <c r="AD538" s="69"/>
      <c r="AE538" s="69"/>
      <c r="AF538" s="91" t="str">
        <f t="shared" si="11"/>
        <v>NEW DELHIAH</v>
      </c>
    </row>
    <row r="539" spans="1:32" x14ac:dyDescent="0.25">
      <c r="A539" s="69" t="s">
        <v>578</v>
      </c>
      <c r="B539" s="69" t="s">
        <v>339</v>
      </c>
      <c r="C539" s="69">
        <v>1180</v>
      </c>
      <c r="D539" s="69">
        <v>1106</v>
      </c>
      <c r="E539" s="69">
        <v>3434</v>
      </c>
      <c r="F539" s="69">
        <v>7122</v>
      </c>
      <c r="G539" s="69">
        <v>12673</v>
      </c>
      <c r="H539" s="82">
        <v>13929</v>
      </c>
      <c r="I539" s="69">
        <v>23331</v>
      </c>
      <c r="J539" s="69">
        <v>7204</v>
      </c>
      <c r="K539" s="69">
        <v>3668</v>
      </c>
      <c r="L539" s="69">
        <v>3994</v>
      </c>
      <c r="M539" s="69">
        <v>2560</v>
      </c>
      <c r="N539" s="69">
        <v>3016</v>
      </c>
      <c r="O539" s="91" t="str">
        <f t="shared" si="10"/>
        <v>NEW DELHIAD</v>
      </c>
      <c r="R539" s="69" t="s">
        <v>578</v>
      </c>
      <c r="S539" s="69" t="s">
        <v>339</v>
      </c>
      <c r="T539" s="69">
        <v>174</v>
      </c>
      <c r="U539" s="69">
        <v>136</v>
      </c>
      <c r="V539" s="69">
        <v>434</v>
      </c>
      <c r="W539" s="69">
        <v>964</v>
      </c>
      <c r="X539" s="69">
        <v>2419</v>
      </c>
      <c r="Y539" s="69">
        <v>2942</v>
      </c>
      <c r="Z539" s="69">
        <v>5591</v>
      </c>
      <c r="AA539" s="69">
        <v>1348</v>
      </c>
      <c r="AB539" s="69">
        <v>361</v>
      </c>
      <c r="AC539" s="69">
        <v>274</v>
      </c>
      <c r="AD539" s="69">
        <v>134</v>
      </c>
      <c r="AE539" s="69">
        <v>137</v>
      </c>
      <c r="AF539" s="91" t="str">
        <f t="shared" si="11"/>
        <v>NEW DELHIAD</v>
      </c>
    </row>
    <row r="540" spans="1:32" x14ac:dyDescent="0.25">
      <c r="A540" s="69" t="s">
        <v>578</v>
      </c>
      <c r="B540" s="69" t="s">
        <v>340</v>
      </c>
      <c r="C540" s="69">
        <v>3176</v>
      </c>
      <c r="D540" s="69">
        <v>2569</v>
      </c>
      <c r="E540" s="69">
        <v>10404</v>
      </c>
      <c r="F540" s="69">
        <v>30502</v>
      </c>
      <c r="G540" s="69">
        <v>18907</v>
      </c>
      <c r="H540" s="82">
        <v>10630</v>
      </c>
      <c r="I540" s="69">
        <v>8236</v>
      </c>
      <c r="J540" s="69">
        <v>4208</v>
      </c>
      <c r="K540" s="69">
        <v>3256</v>
      </c>
      <c r="L540" s="69">
        <v>3380</v>
      </c>
      <c r="M540" s="69">
        <v>1525</v>
      </c>
      <c r="N540" s="69">
        <v>1482</v>
      </c>
      <c r="O540" s="91" t="str">
        <f t="shared" si="10"/>
        <v>NEW DELHIAB</v>
      </c>
      <c r="R540" s="69" t="s">
        <v>578</v>
      </c>
      <c r="S540" s="69" t="s">
        <v>340</v>
      </c>
      <c r="T540" s="69">
        <v>468</v>
      </c>
      <c r="U540" s="69">
        <v>413</v>
      </c>
      <c r="V540" s="69">
        <v>1572</v>
      </c>
      <c r="W540" s="69">
        <v>4289</v>
      </c>
      <c r="X540" s="69">
        <v>2476</v>
      </c>
      <c r="Y540" s="69">
        <v>1305</v>
      </c>
      <c r="Z540" s="69">
        <v>1039</v>
      </c>
      <c r="AA540" s="69">
        <v>518</v>
      </c>
      <c r="AB540" s="69">
        <v>400</v>
      </c>
      <c r="AC540" s="69">
        <v>421</v>
      </c>
      <c r="AD540" s="69">
        <v>205</v>
      </c>
      <c r="AE540" s="69">
        <v>209</v>
      </c>
      <c r="AF540" s="91" t="str">
        <f t="shared" si="11"/>
        <v>NEW DELHIAB</v>
      </c>
    </row>
    <row r="541" spans="1:32" x14ac:dyDescent="0.25">
      <c r="A541" s="69" t="s">
        <v>578</v>
      </c>
      <c r="B541" s="69" t="s">
        <v>522</v>
      </c>
      <c r="C541" s="69"/>
      <c r="D541" s="69"/>
      <c r="E541" s="69"/>
      <c r="F541" s="69"/>
      <c r="G541" s="69"/>
      <c r="H541" s="82"/>
      <c r="I541" s="69"/>
      <c r="J541" s="69"/>
      <c r="K541" s="69">
        <v>24</v>
      </c>
      <c r="L541" s="69"/>
      <c r="M541" s="69"/>
      <c r="N541" s="69"/>
      <c r="O541" s="91" t="str">
        <f t="shared" ref="O541:O604" si="12">A541&amp;B541</f>
        <v>NEW DELHITC</v>
      </c>
      <c r="R541" s="69" t="s">
        <v>578</v>
      </c>
      <c r="S541" s="69" t="s">
        <v>522</v>
      </c>
      <c r="T541" s="69"/>
      <c r="U541" s="69"/>
      <c r="V541" s="69"/>
      <c r="W541" s="69"/>
      <c r="X541" s="69"/>
      <c r="Y541" s="69"/>
      <c r="Z541" s="69"/>
      <c r="AA541" s="69"/>
      <c r="AB541" s="69">
        <v>1</v>
      </c>
      <c r="AC541" s="69"/>
      <c r="AD541" s="69"/>
      <c r="AE541" s="69"/>
      <c r="AF541" s="91" t="str">
        <f t="shared" ref="AF541:AF604" si="13">R541&amp;S541</f>
        <v>NEW DELHITC</v>
      </c>
    </row>
    <row r="542" spans="1:32" x14ac:dyDescent="0.25">
      <c r="A542" s="69" t="s">
        <v>578</v>
      </c>
      <c r="B542" s="69" t="s">
        <v>539</v>
      </c>
      <c r="C542" s="69">
        <v>24</v>
      </c>
      <c r="D542" s="69">
        <v>35</v>
      </c>
      <c r="E542" s="69">
        <v>33</v>
      </c>
      <c r="F542" s="69">
        <v>33</v>
      </c>
      <c r="G542" s="69">
        <v>86</v>
      </c>
      <c r="H542" s="82">
        <v>73</v>
      </c>
      <c r="I542" s="69">
        <v>124</v>
      </c>
      <c r="J542" s="69">
        <v>100</v>
      </c>
      <c r="K542" s="69">
        <v>25</v>
      </c>
      <c r="L542" s="69"/>
      <c r="M542" s="69"/>
      <c r="N542" s="69"/>
      <c r="O542" s="91" t="str">
        <f t="shared" si="12"/>
        <v>NEW DELHIUJ</v>
      </c>
      <c r="R542" s="69" t="s">
        <v>578</v>
      </c>
      <c r="S542" s="69" t="s">
        <v>539</v>
      </c>
      <c r="T542" s="69">
        <v>3</v>
      </c>
      <c r="U542" s="69">
        <v>3</v>
      </c>
      <c r="V542" s="69">
        <v>3</v>
      </c>
      <c r="W542" s="69">
        <v>3</v>
      </c>
      <c r="X542" s="69">
        <v>5</v>
      </c>
      <c r="Y542" s="69">
        <v>4</v>
      </c>
      <c r="Z542" s="69">
        <v>7</v>
      </c>
      <c r="AA542" s="69">
        <v>6</v>
      </c>
      <c r="AB542" s="69">
        <v>1</v>
      </c>
      <c r="AC542" s="69"/>
      <c r="AD542" s="69"/>
      <c r="AE542" s="69"/>
      <c r="AF542" s="91" t="str">
        <f t="shared" si="13"/>
        <v>NEW DELHIUJ</v>
      </c>
    </row>
    <row r="543" spans="1:32" x14ac:dyDescent="0.25">
      <c r="A543" s="69" t="s">
        <v>578</v>
      </c>
      <c r="B543" s="69" t="s">
        <v>534</v>
      </c>
      <c r="C543" s="69"/>
      <c r="D543" s="69"/>
      <c r="E543" s="69">
        <v>10</v>
      </c>
      <c r="F543" s="69"/>
      <c r="G543" s="69"/>
      <c r="H543" s="82"/>
      <c r="I543" s="69"/>
      <c r="J543" s="69"/>
      <c r="K543" s="69"/>
      <c r="L543" s="69"/>
      <c r="M543" s="69">
        <v>3</v>
      </c>
      <c r="N543" s="69"/>
      <c r="O543" s="91" t="str">
        <f t="shared" si="12"/>
        <v>NEW DELHIUE</v>
      </c>
      <c r="R543" s="69" t="s">
        <v>578</v>
      </c>
      <c r="S543" s="69" t="s">
        <v>534</v>
      </c>
      <c r="T543" s="69"/>
      <c r="U543" s="69"/>
      <c r="V543" s="69">
        <v>3</v>
      </c>
      <c r="W543" s="69"/>
      <c r="X543" s="69"/>
      <c r="Y543" s="69"/>
      <c r="Z543" s="69"/>
      <c r="AA543" s="69"/>
      <c r="AB543" s="69"/>
      <c r="AC543" s="69"/>
      <c r="AD543" s="69">
        <v>1</v>
      </c>
      <c r="AE543" s="69"/>
      <c r="AF543" s="91" t="str">
        <f t="shared" si="13"/>
        <v>NEW DELHIUE</v>
      </c>
    </row>
    <row r="544" spans="1:32" x14ac:dyDescent="0.25">
      <c r="A544" s="69" t="s">
        <v>578</v>
      </c>
      <c r="B544" s="69" t="s">
        <v>2</v>
      </c>
      <c r="C544" s="69">
        <v>133883</v>
      </c>
      <c r="D544" s="69">
        <v>213848</v>
      </c>
      <c r="E544" s="69">
        <v>481144</v>
      </c>
      <c r="F544" s="69">
        <v>696537</v>
      </c>
      <c r="G544" s="69">
        <v>244568</v>
      </c>
      <c r="H544" s="82">
        <v>149317</v>
      </c>
      <c r="I544" s="69">
        <v>116302</v>
      </c>
      <c r="J544" s="69">
        <v>86523</v>
      </c>
      <c r="K544" s="69">
        <v>33511</v>
      </c>
      <c r="L544" s="69">
        <v>19120</v>
      </c>
      <c r="M544" s="69">
        <v>8105</v>
      </c>
      <c r="N544" s="69">
        <v>6594</v>
      </c>
      <c r="O544" s="91" t="str">
        <f t="shared" si="12"/>
        <v>NEW DELHIHG</v>
      </c>
      <c r="R544" s="69" t="s">
        <v>578</v>
      </c>
      <c r="S544" s="69" t="s">
        <v>2</v>
      </c>
      <c r="T544" s="69">
        <v>33763</v>
      </c>
      <c r="U544" s="69">
        <v>85050</v>
      </c>
      <c r="V544" s="69">
        <v>250304</v>
      </c>
      <c r="W544" s="69">
        <v>338052</v>
      </c>
      <c r="X544" s="69">
        <v>107392</v>
      </c>
      <c r="Y544" s="69">
        <v>51844</v>
      </c>
      <c r="Z544" s="69">
        <v>48710</v>
      </c>
      <c r="AA544" s="69">
        <v>21751</v>
      </c>
      <c r="AB544" s="69">
        <v>9619</v>
      </c>
      <c r="AC544" s="69">
        <v>5709</v>
      </c>
      <c r="AD544" s="69">
        <v>2681</v>
      </c>
      <c r="AE544" s="69">
        <v>1907</v>
      </c>
      <c r="AF544" s="91" t="str">
        <f t="shared" si="13"/>
        <v>NEW DELHIHG</v>
      </c>
    </row>
    <row r="545" spans="1:32" x14ac:dyDescent="0.25">
      <c r="A545" s="69" t="s">
        <v>578</v>
      </c>
      <c r="B545" s="69" t="s">
        <v>397</v>
      </c>
      <c r="C545" s="69">
        <v>4543</v>
      </c>
      <c r="D545" s="69">
        <v>2612</v>
      </c>
      <c r="E545" s="69">
        <v>7168</v>
      </c>
      <c r="F545" s="69">
        <v>20424</v>
      </c>
      <c r="G545" s="69">
        <v>31672</v>
      </c>
      <c r="H545" s="82">
        <v>25331</v>
      </c>
      <c r="I545" s="69">
        <v>41640</v>
      </c>
      <c r="J545" s="69">
        <v>27158</v>
      </c>
      <c r="K545" s="69">
        <v>14683</v>
      </c>
      <c r="L545" s="69">
        <v>10476</v>
      </c>
      <c r="M545" s="69">
        <v>4352</v>
      </c>
      <c r="N545" s="69">
        <v>2843</v>
      </c>
      <c r="O545" s="91" t="str">
        <f t="shared" si="12"/>
        <v>NEW DELHIGC</v>
      </c>
      <c r="R545" s="69" t="s">
        <v>578</v>
      </c>
      <c r="S545" s="69" t="s">
        <v>397</v>
      </c>
      <c r="T545" s="69">
        <v>1081</v>
      </c>
      <c r="U545" s="69">
        <v>545</v>
      </c>
      <c r="V545" s="69">
        <v>792</v>
      </c>
      <c r="W545" s="69">
        <v>2204</v>
      </c>
      <c r="X545" s="69">
        <v>4327</v>
      </c>
      <c r="Y545" s="69">
        <v>2972</v>
      </c>
      <c r="Z545" s="69">
        <v>6399</v>
      </c>
      <c r="AA545" s="69">
        <v>3963</v>
      </c>
      <c r="AB545" s="69">
        <v>1948</v>
      </c>
      <c r="AC545" s="69">
        <v>1522</v>
      </c>
      <c r="AD545" s="69">
        <v>797</v>
      </c>
      <c r="AE545" s="69">
        <v>568</v>
      </c>
      <c r="AF545" s="91" t="str">
        <f t="shared" si="13"/>
        <v>NEW DELHIGC</v>
      </c>
    </row>
    <row r="546" spans="1:32" x14ac:dyDescent="0.25">
      <c r="A546" s="69" t="s">
        <v>578</v>
      </c>
      <c r="B546" s="69" t="s">
        <v>507</v>
      </c>
      <c r="C546" s="69">
        <v>15</v>
      </c>
      <c r="D546" s="69"/>
      <c r="E546" s="69"/>
      <c r="F546" s="69"/>
      <c r="G546" s="69">
        <v>16</v>
      </c>
      <c r="H546" s="82"/>
      <c r="I546" s="69"/>
      <c r="J546" s="69">
        <v>33</v>
      </c>
      <c r="K546" s="69">
        <v>34</v>
      </c>
      <c r="L546" s="69"/>
      <c r="M546" s="69"/>
      <c r="N546" s="69"/>
      <c r="O546" s="91" t="str">
        <f t="shared" si="12"/>
        <v>NEW DELHIRF</v>
      </c>
      <c r="R546" s="69" t="s">
        <v>578</v>
      </c>
      <c r="S546" s="69" t="s">
        <v>507</v>
      </c>
      <c r="T546" s="69">
        <v>1</v>
      </c>
      <c r="U546" s="69"/>
      <c r="V546" s="69"/>
      <c r="W546" s="69"/>
      <c r="X546" s="69">
        <v>1</v>
      </c>
      <c r="Y546" s="69"/>
      <c r="Z546" s="69"/>
      <c r="AA546" s="69">
        <v>2</v>
      </c>
      <c r="AB546" s="69">
        <v>2</v>
      </c>
      <c r="AC546" s="69"/>
      <c r="AD546" s="69"/>
      <c r="AE546" s="69"/>
      <c r="AF546" s="91" t="str">
        <f t="shared" si="13"/>
        <v>NEW DELHIRF</v>
      </c>
    </row>
    <row r="547" spans="1:32" x14ac:dyDescent="0.25">
      <c r="A547" s="69" t="s">
        <v>578</v>
      </c>
      <c r="B547" s="69" t="s">
        <v>457</v>
      </c>
      <c r="C547" s="69">
        <v>42</v>
      </c>
      <c r="D547" s="69"/>
      <c r="E547" s="69"/>
      <c r="F547" s="69">
        <v>49</v>
      </c>
      <c r="G547" s="69">
        <v>155</v>
      </c>
      <c r="H547" s="82">
        <v>198</v>
      </c>
      <c r="I547" s="69">
        <v>147</v>
      </c>
      <c r="J547" s="69">
        <v>301</v>
      </c>
      <c r="K547" s="69">
        <v>24</v>
      </c>
      <c r="L547" s="69">
        <v>44</v>
      </c>
      <c r="M547" s="69">
        <v>99</v>
      </c>
      <c r="N547" s="69"/>
      <c r="O547" s="91" t="str">
        <f t="shared" si="12"/>
        <v>NEW DELHIME</v>
      </c>
      <c r="R547" s="69" t="s">
        <v>578</v>
      </c>
      <c r="S547" s="69" t="s">
        <v>457</v>
      </c>
      <c r="T547" s="69">
        <v>5</v>
      </c>
      <c r="U547" s="69"/>
      <c r="V547" s="69"/>
      <c r="W547" s="69">
        <v>3</v>
      </c>
      <c r="X547" s="69">
        <v>10</v>
      </c>
      <c r="Y547" s="69">
        <v>12</v>
      </c>
      <c r="Z547" s="69">
        <v>9</v>
      </c>
      <c r="AA547" s="69">
        <v>18</v>
      </c>
      <c r="AB547" s="69">
        <v>2</v>
      </c>
      <c r="AC547" s="69">
        <v>4</v>
      </c>
      <c r="AD547" s="69">
        <v>10</v>
      </c>
      <c r="AE547" s="69"/>
      <c r="AF547" s="91" t="str">
        <f t="shared" si="13"/>
        <v>NEW DELHIME</v>
      </c>
    </row>
    <row r="548" spans="1:32" x14ac:dyDescent="0.25">
      <c r="A548" s="69" t="s">
        <v>578</v>
      </c>
      <c r="B548" s="69" t="s">
        <v>81</v>
      </c>
      <c r="C548" s="69">
        <v>13</v>
      </c>
      <c r="D548" s="69"/>
      <c r="E548" s="69">
        <v>47</v>
      </c>
      <c r="F548" s="69">
        <v>53</v>
      </c>
      <c r="G548" s="69">
        <v>8</v>
      </c>
      <c r="H548" s="82">
        <v>11</v>
      </c>
      <c r="I548" s="69">
        <v>12</v>
      </c>
      <c r="J548" s="69">
        <v>76</v>
      </c>
      <c r="K548" s="69">
        <v>13</v>
      </c>
      <c r="L548" s="69">
        <v>5</v>
      </c>
      <c r="M548" s="69"/>
      <c r="N548" s="69">
        <v>19</v>
      </c>
      <c r="O548" s="91" t="str">
        <f t="shared" si="12"/>
        <v>NEW DELHIAA</v>
      </c>
      <c r="R548" s="69" t="s">
        <v>578</v>
      </c>
      <c r="S548" s="69" t="s">
        <v>81</v>
      </c>
      <c r="T548" s="69">
        <v>4</v>
      </c>
      <c r="U548" s="69"/>
      <c r="V548" s="69">
        <v>109</v>
      </c>
      <c r="W548" s="69">
        <v>69</v>
      </c>
      <c r="X548" s="69">
        <v>17</v>
      </c>
      <c r="Y548" s="69">
        <v>24</v>
      </c>
      <c r="Z548" s="69">
        <v>19</v>
      </c>
      <c r="AA548" s="69">
        <v>17</v>
      </c>
      <c r="AB548" s="69">
        <v>2</v>
      </c>
      <c r="AC548" s="69">
        <v>1</v>
      </c>
      <c r="AD548" s="69"/>
      <c r="AE548" s="69">
        <v>2</v>
      </c>
      <c r="AF548" s="91" t="str">
        <f t="shared" si="13"/>
        <v>NEW DELHIAA</v>
      </c>
    </row>
    <row r="549" spans="1:32" x14ac:dyDescent="0.25">
      <c r="A549" s="69" t="s">
        <v>578</v>
      </c>
      <c r="B549" s="69" t="s">
        <v>399</v>
      </c>
      <c r="C549" s="69">
        <v>126</v>
      </c>
      <c r="D549" s="69">
        <v>139</v>
      </c>
      <c r="E549" s="69">
        <v>777</v>
      </c>
      <c r="F549" s="69">
        <v>1525</v>
      </c>
      <c r="G549" s="69">
        <v>2094</v>
      </c>
      <c r="H549" s="82">
        <v>1307</v>
      </c>
      <c r="I549" s="69">
        <v>643</v>
      </c>
      <c r="J549" s="69">
        <v>542</v>
      </c>
      <c r="K549" s="69">
        <v>303</v>
      </c>
      <c r="L549" s="69">
        <v>353</v>
      </c>
      <c r="M549" s="69">
        <v>164</v>
      </c>
      <c r="N549" s="69">
        <v>120</v>
      </c>
      <c r="O549" s="91" t="str">
        <f t="shared" si="12"/>
        <v>NEW DELHIGE</v>
      </c>
      <c r="R549" s="69" t="s">
        <v>578</v>
      </c>
      <c r="S549" s="69" t="s">
        <v>399</v>
      </c>
      <c r="T549" s="69">
        <v>13</v>
      </c>
      <c r="U549" s="69">
        <v>14</v>
      </c>
      <c r="V549" s="69">
        <v>78</v>
      </c>
      <c r="W549" s="69">
        <v>165</v>
      </c>
      <c r="X549" s="69">
        <v>218</v>
      </c>
      <c r="Y549" s="69">
        <v>133</v>
      </c>
      <c r="Z549" s="69">
        <v>64</v>
      </c>
      <c r="AA549" s="69">
        <v>54</v>
      </c>
      <c r="AB549" s="69">
        <v>30</v>
      </c>
      <c r="AC549" s="69">
        <v>35</v>
      </c>
      <c r="AD549" s="69">
        <v>16</v>
      </c>
      <c r="AE549" s="69">
        <v>13</v>
      </c>
      <c r="AF549" s="91" t="str">
        <f t="shared" si="13"/>
        <v>NEW DELHIGE</v>
      </c>
    </row>
    <row r="550" spans="1:32" x14ac:dyDescent="0.25">
      <c r="A550" s="69" t="s">
        <v>578</v>
      </c>
      <c r="B550" s="69" t="s">
        <v>341</v>
      </c>
      <c r="C550" s="69">
        <v>600217</v>
      </c>
      <c r="D550" s="69">
        <v>725584</v>
      </c>
      <c r="E550" s="69">
        <v>1646401</v>
      </c>
      <c r="F550" s="69">
        <v>3593117</v>
      </c>
      <c r="G550" s="69">
        <v>4339752</v>
      </c>
      <c r="H550" s="82">
        <v>3713886</v>
      </c>
      <c r="I550" s="69">
        <v>4556111</v>
      </c>
      <c r="J550" s="69">
        <v>1953060</v>
      </c>
      <c r="K550" s="69">
        <v>880438</v>
      </c>
      <c r="L550" s="69">
        <v>801959</v>
      </c>
      <c r="M550" s="69">
        <v>539972</v>
      </c>
      <c r="N550" s="69">
        <v>445074</v>
      </c>
      <c r="O550" s="91" t="str">
        <f t="shared" si="12"/>
        <v>NEW DELHIAC</v>
      </c>
      <c r="R550" s="69" t="s">
        <v>578</v>
      </c>
      <c r="S550" s="69" t="s">
        <v>341</v>
      </c>
      <c r="T550" s="69">
        <v>92289</v>
      </c>
      <c r="U550" s="69">
        <v>176034</v>
      </c>
      <c r="V550" s="69">
        <v>433776</v>
      </c>
      <c r="W550" s="69">
        <v>821213</v>
      </c>
      <c r="X550" s="69">
        <v>918797</v>
      </c>
      <c r="Y550" s="69">
        <v>775854</v>
      </c>
      <c r="Z550" s="69">
        <v>1066869</v>
      </c>
      <c r="AA550" s="69">
        <v>321877</v>
      </c>
      <c r="AB550" s="69">
        <v>111539</v>
      </c>
      <c r="AC550" s="69">
        <v>87785</v>
      </c>
      <c r="AD550" s="69">
        <v>56765</v>
      </c>
      <c r="AE550" s="69">
        <v>46010</v>
      </c>
      <c r="AF550" s="91" t="str">
        <f t="shared" si="13"/>
        <v>NEW DELHIAC</v>
      </c>
    </row>
    <row r="551" spans="1:32" x14ac:dyDescent="0.25">
      <c r="A551" s="69" t="s">
        <v>578</v>
      </c>
      <c r="B551" s="69" t="s">
        <v>342</v>
      </c>
      <c r="C551" s="69">
        <v>273</v>
      </c>
      <c r="D551" s="69">
        <v>273</v>
      </c>
      <c r="E551" s="69">
        <v>871</v>
      </c>
      <c r="F551" s="69">
        <v>2426</v>
      </c>
      <c r="G551" s="69">
        <v>3512</v>
      </c>
      <c r="H551" s="82">
        <v>2757</v>
      </c>
      <c r="I551" s="69">
        <v>4329</v>
      </c>
      <c r="J551" s="69">
        <v>5510</v>
      </c>
      <c r="K551" s="69">
        <v>2713</v>
      </c>
      <c r="L551" s="69">
        <v>459</v>
      </c>
      <c r="M551" s="69">
        <v>196</v>
      </c>
      <c r="N551" s="69">
        <v>48</v>
      </c>
      <c r="O551" s="91" t="str">
        <f t="shared" si="12"/>
        <v>NEW DELHIAE</v>
      </c>
      <c r="R551" s="69" t="s">
        <v>578</v>
      </c>
      <c r="S551" s="69" t="s">
        <v>342</v>
      </c>
      <c r="T551" s="69">
        <v>39</v>
      </c>
      <c r="U551" s="69">
        <v>42</v>
      </c>
      <c r="V551" s="69">
        <v>140</v>
      </c>
      <c r="W551" s="69">
        <v>233</v>
      </c>
      <c r="X551" s="69">
        <v>243</v>
      </c>
      <c r="Y551" s="69">
        <v>178</v>
      </c>
      <c r="Z551" s="69">
        <v>274</v>
      </c>
      <c r="AA551" s="69">
        <v>357</v>
      </c>
      <c r="AB551" s="69">
        <v>174</v>
      </c>
      <c r="AC551" s="69">
        <v>35</v>
      </c>
      <c r="AD551" s="69">
        <v>18</v>
      </c>
      <c r="AE551" s="69">
        <v>6</v>
      </c>
      <c r="AF551" s="91" t="str">
        <f t="shared" si="13"/>
        <v>NEW DELHIAE</v>
      </c>
    </row>
    <row r="552" spans="1:32" x14ac:dyDescent="0.25">
      <c r="A552" s="69" t="s">
        <v>578</v>
      </c>
      <c r="B552" s="69" t="s">
        <v>466</v>
      </c>
      <c r="C552" s="69">
        <v>42</v>
      </c>
      <c r="D552" s="69">
        <v>16</v>
      </c>
      <c r="E552" s="69">
        <v>5</v>
      </c>
      <c r="F552" s="69">
        <v>10</v>
      </c>
      <c r="G552" s="69">
        <v>212</v>
      </c>
      <c r="H552" s="82">
        <v>389</v>
      </c>
      <c r="I552" s="69">
        <v>5</v>
      </c>
      <c r="J552" s="69"/>
      <c r="K552" s="69">
        <v>210</v>
      </c>
      <c r="L552" s="69">
        <v>246</v>
      </c>
      <c r="M552" s="69">
        <v>240</v>
      </c>
      <c r="N552" s="69">
        <v>102</v>
      </c>
      <c r="O552" s="91" t="str">
        <f t="shared" si="12"/>
        <v>NEW DELHIND</v>
      </c>
      <c r="R552" s="69" t="s">
        <v>578</v>
      </c>
      <c r="S552" s="69" t="s">
        <v>466</v>
      </c>
      <c r="T552" s="69">
        <v>8</v>
      </c>
      <c r="U552" s="69">
        <v>3</v>
      </c>
      <c r="V552" s="69">
        <v>1</v>
      </c>
      <c r="W552" s="69">
        <v>2</v>
      </c>
      <c r="X552" s="69">
        <v>36</v>
      </c>
      <c r="Y552" s="69">
        <v>65</v>
      </c>
      <c r="Z552" s="69">
        <v>1</v>
      </c>
      <c r="AA552" s="69"/>
      <c r="AB552" s="69">
        <v>35</v>
      </c>
      <c r="AC552" s="69">
        <v>41</v>
      </c>
      <c r="AD552" s="69">
        <v>40</v>
      </c>
      <c r="AE552" s="69">
        <v>17</v>
      </c>
      <c r="AF552" s="91" t="str">
        <f t="shared" si="13"/>
        <v>NEW DELHIND</v>
      </c>
    </row>
    <row r="553" spans="1:32" x14ac:dyDescent="0.25">
      <c r="A553" s="87" t="s">
        <v>578</v>
      </c>
      <c r="B553" s="87" t="s">
        <v>649</v>
      </c>
      <c r="C553" s="87">
        <v>754621</v>
      </c>
      <c r="D553" s="87">
        <v>968517</v>
      </c>
      <c r="E553" s="87">
        <v>2204468</v>
      </c>
      <c r="F553" s="87">
        <v>4446642</v>
      </c>
      <c r="G553" s="87">
        <v>4729888</v>
      </c>
      <c r="H553" s="87">
        <v>3994483</v>
      </c>
      <c r="I553" s="87">
        <v>4842138</v>
      </c>
      <c r="J553" s="87">
        <v>2137897</v>
      </c>
      <c r="K553" s="87">
        <v>954625</v>
      </c>
      <c r="L553" s="87">
        <v>856751</v>
      </c>
      <c r="M553" s="87">
        <v>567116</v>
      </c>
      <c r="N553" s="87">
        <v>467635</v>
      </c>
      <c r="O553" s="230" t="str">
        <f t="shared" si="12"/>
        <v>NEW DELHITOTAL NEW DELHI</v>
      </c>
      <c r="R553" s="87" t="s">
        <v>578</v>
      </c>
      <c r="S553" s="87" t="s">
        <v>649</v>
      </c>
      <c r="T553" s="87">
        <v>129715</v>
      </c>
      <c r="U553" s="87">
        <v>268433</v>
      </c>
      <c r="V553" s="87">
        <v>702763</v>
      </c>
      <c r="W553" s="87">
        <v>1196911</v>
      </c>
      <c r="X553" s="87">
        <v>1055293</v>
      </c>
      <c r="Y553" s="87">
        <v>852205</v>
      </c>
      <c r="Z553" s="87">
        <v>1145829</v>
      </c>
      <c r="AA553" s="87">
        <v>357839</v>
      </c>
      <c r="AB553" s="87">
        <v>125690</v>
      </c>
      <c r="AC553" s="87">
        <v>97528</v>
      </c>
      <c r="AD553" s="87">
        <v>61750</v>
      </c>
      <c r="AE553" s="87">
        <v>49861</v>
      </c>
      <c r="AF553" s="230" t="str">
        <f t="shared" si="13"/>
        <v>NEW DELHITOTAL NEW DELHI</v>
      </c>
    </row>
    <row r="554" spans="1:32" x14ac:dyDescent="0.25">
      <c r="A554" s="69" t="s">
        <v>579</v>
      </c>
      <c r="B554" s="69" t="s">
        <v>467</v>
      </c>
      <c r="C554" s="69">
        <v>99</v>
      </c>
      <c r="D554" s="69">
        <v>141</v>
      </c>
      <c r="E554" s="69">
        <v>175</v>
      </c>
      <c r="F554" s="69">
        <v>450</v>
      </c>
      <c r="G554" s="69">
        <v>233</v>
      </c>
      <c r="H554" s="82">
        <v>346</v>
      </c>
      <c r="I554" s="69">
        <v>422</v>
      </c>
      <c r="J554" s="69">
        <v>393</v>
      </c>
      <c r="K554" s="69">
        <v>439</v>
      </c>
      <c r="L554" s="69">
        <v>280</v>
      </c>
      <c r="M554" s="69">
        <v>337</v>
      </c>
      <c r="N554" s="69">
        <v>232</v>
      </c>
      <c r="O554" s="91" t="str">
        <f t="shared" si="12"/>
        <v>TOKYONE</v>
      </c>
      <c r="R554" s="69" t="s">
        <v>579</v>
      </c>
      <c r="S554" s="69" t="s">
        <v>467</v>
      </c>
      <c r="T554" s="69">
        <v>8</v>
      </c>
      <c r="U554" s="69">
        <v>12</v>
      </c>
      <c r="V554" s="69">
        <v>16</v>
      </c>
      <c r="W554" s="69">
        <v>35</v>
      </c>
      <c r="X554" s="69">
        <v>19</v>
      </c>
      <c r="Y554" s="69">
        <v>28</v>
      </c>
      <c r="Z554" s="69">
        <v>35</v>
      </c>
      <c r="AA554" s="69">
        <v>28</v>
      </c>
      <c r="AB554" s="69">
        <v>17</v>
      </c>
      <c r="AC554" s="69">
        <v>22</v>
      </c>
      <c r="AD554" s="69">
        <v>16</v>
      </c>
      <c r="AE554" s="69">
        <v>19</v>
      </c>
      <c r="AF554" s="91" t="str">
        <f t="shared" si="13"/>
        <v>TOKYONE</v>
      </c>
    </row>
    <row r="555" spans="1:32" x14ac:dyDescent="0.25">
      <c r="A555" s="69" t="s">
        <v>579</v>
      </c>
      <c r="B555" s="69" t="s">
        <v>509</v>
      </c>
      <c r="C555" s="69">
        <v>30</v>
      </c>
      <c r="D555" s="69">
        <v>30</v>
      </c>
      <c r="E555" s="69">
        <v>30</v>
      </c>
      <c r="F555" s="69"/>
      <c r="G555" s="69">
        <v>64</v>
      </c>
      <c r="H555" s="82">
        <v>142</v>
      </c>
      <c r="I555" s="69">
        <v>287</v>
      </c>
      <c r="J555" s="69">
        <v>151</v>
      </c>
      <c r="K555" s="69">
        <v>23</v>
      </c>
      <c r="L555" s="69">
        <v>114</v>
      </c>
      <c r="M555" s="69">
        <v>8</v>
      </c>
      <c r="N555" s="69"/>
      <c r="O555" s="91" t="str">
        <f t="shared" si="12"/>
        <v>TOKYORH</v>
      </c>
      <c r="R555" s="69" t="s">
        <v>579</v>
      </c>
      <c r="S555" s="69" t="s">
        <v>509</v>
      </c>
      <c r="T555" s="69">
        <v>6</v>
      </c>
      <c r="U555" s="69">
        <v>6</v>
      </c>
      <c r="V555" s="69">
        <v>6</v>
      </c>
      <c r="W555" s="69"/>
      <c r="X555" s="69">
        <v>9</v>
      </c>
      <c r="Y555" s="69">
        <v>20</v>
      </c>
      <c r="Z555" s="69">
        <v>31</v>
      </c>
      <c r="AA555" s="69">
        <v>19</v>
      </c>
      <c r="AB555" s="69">
        <v>3</v>
      </c>
      <c r="AC555" s="69">
        <v>7</v>
      </c>
      <c r="AD555" s="69">
        <v>1</v>
      </c>
      <c r="AE555" s="69"/>
      <c r="AF555" s="91" t="str">
        <f t="shared" si="13"/>
        <v>TOKYORH</v>
      </c>
    </row>
    <row r="556" spans="1:32" x14ac:dyDescent="0.25">
      <c r="A556" s="69" t="s">
        <v>579</v>
      </c>
      <c r="B556" s="69" t="s">
        <v>468</v>
      </c>
      <c r="C556" s="69"/>
      <c r="D556" s="69"/>
      <c r="E556" s="69"/>
      <c r="F556" s="69"/>
      <c r="G556" s="69"/>
      <c r="H556" s="82">
        <v>60</v>
      </c>
      <c r="I556" s="69">
        <v>60</v>
      </c>
      <c r="J556" s="69">
        <v>132</v>
      </c>
      <c r="K556" s="69"/>
      <c r="L556" s="69"/>
      <c r="M556" s="69"/>
      <c r="N556" s="69"/>
      <c r="O556" s="91" t="str">
        <f t="shared" si="12"/>
        <v>TOKYONF</v>
      </c>
      <c r="R556" s="69" t="s">
        <v>579</v>
      </c>
      <c r="S556" s="69" t="s">
        <v>468</v>
      </c>
      <c r="T556" s="69"/>
      <c r="U556" s="69"/>
      <c r="V556" s="69"/>
      <c r="W556" s="69"/>
      <c r="X556" s="69"/>
      <c r="Y556" s="69">
        <v>1</v>
      </c>
      <c r="Z556" s="69">
        <v>1</v>
      </c>
      <c r="AA556" s="69">
        <v>2</v>
      </c>
      <c r="AB556" s="69"/>
      <c r="AC556" s="69"/>
      <c r="AD556" s="69"/>
      <c r="AE556" s="69"/>
      <c r="AF556" s="91" t="str">
        <f t="shared" si="13"/>
        <v>TOKYONF</v>
      </c>
    </row>
    <row r="557" spans="1:32" x14ac:dyDescent="0.25">
      <c r="A557" s="69" t="s">
        <v>579</v>
      </c>
      <c r="B557" s="69" t="s">
        <v>491</v>
      </c>
      <c r="C557" s="69"/>
      <c r="D557" s="69"/>
      <c r="E557" s="69"/>
      <c r="F557" s="69"/>
      <c r="G557" s="69"/>
      <c r="H557" s="82"/>
      <c r="I557" s="69">
        <v>167</v>
      </c>
      <c r="J557" s="69">
        <v>190</v>
      </c>
      <c r="K557" s="69">
        <v>159</v>
      </c>
      <c r="L557" s="69"/>
      <c r="M557" s="69">
        <v>45</v>
      </c>
      <c r="N557" s="69">
        <v>53</v>
      </c>
      <c r="O557" s="91" t="str">
        <f t="shared" si="12"/>
        <v>TOKYOPI</v>
      </c>
      <c r="R557" s="69" t="s">
        <v>579</v>
      </c>
      <c r="S557" s="69" t="s">
        <v>491</v>
      </c>
      <c r="T557" s="69"/>
      <c r="U557" s="69"/>
      <c r="V557" s="69"/>
      <c r="W557" s="69"/>
      <c r="X557" s="69"/>
      <c r="Y557" s="69"/>
      <c r="Z557" s="69">
        <v>8</v>
      </c>
      <c r="AA557" s="69">
        <v>9</v>
      </c>
      <c r="AB557" s="69">
        <v>8</v>
      </c>
      <c r="AC557" s="69"/>
      <c r="AD557" s="69">
        <v>7</v>
      </c>
      <c r="AE557" s="69">
        <v>4</v>
      </c>
      <c r="AF557" s="91" t="str">
        <f t="shared" si="13"/>
        <v>TOKYOPI</v>
      </c>
    </row>
    <row r="558" spans="1:32" x14ac:dyDescent="0.25">
      <c r="A558" s="69" t="s">
        <v>579</v>
      </c>
      <c r="B558" s="69" t="s">
        <v>546</v>
      </c>
      <c r="C558" s="69">
        <v>196</v>
      </c>
      <c r="D558" s="69">
        <v>98</v>
      </c>
      <c r="E558" s="69">
        <v>99</v>
      </c>
      <c r="F558" s="69">
        <v>1</v>
      </c>
      <c r="G558" s="69">
        <v>3</v>
      </c>
      <c r="H558" s="82">
        <v>3</v>
      </c>
      <c r="I558" s="69">
        <v>4</v>
      </c>
      <c r="J558" s="69"/>
      <c r="K558" s="69"/>
      <c r="L558" s="69"/>
      <c r="M558" s="69"/>
      <c r="N558" s="69"/>
      <c r="O558" s="91" t="str">
        <f t="shared" si="12"/>
        <v>TOKYOVG</v>
      </c>
      <c r="R558" s="69" t="s">
        <v>579</v>
      </c>
      <c r="S558" s="69" t="s">
        <v>546</v>
      </c>
      <c r="T558" s="69">
        <v>5</v>
      </c>
      <c r="U558" s="69">
        <v>3</v>
      </c>
      <c r="V558" s="69">
        <v>12</v>
      </c>
      <c r="W558" s="69">
        <v>1</v>
      </c>
      <c r="X558" s="69">
        <v>3</v>
      </c>
      <c r="Y558" s="69">
        <v>5</v>
      </c>
      <c r="Z558" s="69">
        <v>5</v>
      </c>
      <c r="AA558" s="69"/>
      <c r="AB558" s="69"/>
      <c r="AC558" s="69"/>
      <c r="AD558" s="69"/>
      <c r="AE558" s="69"/>
      <c r="AF558" s="91" t="str">
        <f t="shared" si="13"/>
        <v>TOKYOVG</v>
      </c>
    </row>
    <row r="559" spans="1:32" x14ac:dyDescent="0.25">
      <c r="A559" s="69" t="s">
        <v>579</v>
      </c>
      <c r="B559" s="69" t="s">
        <v>360</v>
      </c>
      <c r="C559" s="69">
        <v>4244</v>
      </c>
      <c r="D559" s="69">
        <v>2542</v>
      </c>
      <c r="E559" s="69">
        <v>6106</v>
      </c>
      <c r="F559" s="69">
        <v>14151</v>
      </c>
      <c r="G559" s="69">
        <v>13024</v>
      </c>
      <c r="H559" s="82">
        <v>14861</v>
      </c>
      <c r="I559" s="69">
        <v>24932</v>
      </c>
      <c r="J559" s="69">
        <v>42113</v>
      </c>
      <c r="K559" s="69">
        <v>17161</v>
      </c>
      <c r="L559" s="69">
        <v>7290</v>
      </c>
      <c r="M559" s="69">
        <v>1904</v>
      </c>
      <c r="N559" s="69">
        <v>1486</v>
      </c>
      <c r="O559" s="91" t="str">
        <f t="shared" si="12"/>
        <v>TOKYOCD</v>
      </c>
      <c r="R559" s="69" t="s">
        <v>579</v>
      </c>
      <c r="S559" s="69" t="s">
        <v>360</v>
      </c>
      <c r="T559" s="69">
        <v>292</v>
      </c>
      <c r="U559" s="69">
        <v>225</v>
      </c>
      <c r="V559" s="69">
        <v>474</v>
      </c>
      <c r="W559" s="69">
        <v>919</v>
      </c>
      <c r="X559" s="69">
        <v>872</v>
      </c>
      <c r="Y559" s="69">
        <v>1140</v>
      </c>
      <c r="Z559" s="69">
        <v>2004</v>
      </c>
      <c r="AA559" s="69">
        <v>5004</v>
      </c>
      <c r="AB559" s="69">
        <v>2119</v>
      </c>
      <c r="AC559" s="69">
        <v>764</v>
      </c>
      <c r="AD559" s="69">
        <v>162</v>
      </c>
      <c r="AE559" s="69">
        <v>119</v>
      </c>
      <c r="AF559" s="91" t="str">
        <f t="shared" si="13"/>
        <v>TOKYOCD</v>
      </c>
    </row>
    <row r="560" spans="1:32" x14ac:dyDescent="0.25">
      <c r="A560" s="69" t="s">
        <v>579</v>
      </c>
      <c r="B560" s="69" t="s">
        <v>398</v>
      </c>
      <c r="C560" s="69">
        <v>28194</v>
      </c>
      <c r="D560" s="69">
        <v>30853</v>
      </c>
      <c r="E560" s="69">
        <v>111201</v>
      </c>
      <c r="F560" s="69">
        <v>217899</v>
      </c>
      <c r="G560" s="69">
        <v>62216</v>
      </c>
      <c r="H560" s="82">
        <v>18944</v>
      </c>
      <c r="I560" s="69">
        <v>12368</v>
      </c>
      <c r="J560" s="69">
        <v>5969</v>
      </c>
      <c r="K560" s="69">
        <v>6344</v>
      </c>
      <c r="L560" s="69">
        <v>8012</v>
      </c>
      <c r="M560" s="69">
        <v>4266</v>
      </c>
      <c r="N560" s="69">
        <v>6519</v>
      </c>
      <c r="O560" s="91" t="str">
        <f t="shared" si="12"/>
        <v>TOKYOGD</v>
      </c>
      <c r="R560" s="69" t="s">
        <v>579</v>
      </c>
      <c r="S560" s="69" t="s">
        <v>398</v>
      </c>
      <c r="T560" s="69">
        <v>4267</v>
      </c>
      <c r="U560" s="69">
        <v>4719</v>
      </c>
      <c r="V560" s="69">
        <v>16979</v>
      </c>
      <c r="W560" s="69">
        <v>33030</v>
      </c>
      <c r="X560" s="69">
        <v>9447</v>
      </c>
      <c r="Y560" s="69">
        <v>2853</v>
      </c>
      <c r="Z560" s="69">
        <v>1868</v>
      </c>
      <c r="AA560" s="69">
        <v>896</v>
      </c>
      <c r="AB560" s="69">
        <v>971</v>
      </c>
      <c r="AC560" s="69">
        <v>1242</v>
      </c>
      <c r="AD560" s="69">
        <v>657</v>
      </c>
      <c r="AE560" s="69">
        <v>1030</v>
      </c>
      <c r="AF560" s="91" t="str">
        <f t="shared" si="13"/>
        <v>TOKYOGD</v>
      </c>
    </row>
    <row r="561" spans="1:32" x14ac:dyDescent="0.25">
      <c r="A561" s="69" t="s">
        <v>579</v>
      </c>
      <c r="B561" s="69" t="s">
        <v>345</v>
      </c>
      <c r="C561" s="69">
        <v>152</v>
      </c>
      <c r="D561" s="69">
        <v>82</v>
      </c>
      <c r="E561" s="69">
        <v>306</v>
      </c>
      <c r="F561" s="69">
        <v>311</v>
      </c>
      <c r="G561" s="69">
        <v>263</v>
      </c>
      <c r="H561" s="82">
        <v>506</v>
      </c>
      <c r="I561" s="69">
        <v>275</v>
      </c>
      <c r="J561" s="69">
        <v>586</v>
      </c>
      <c r="K561" s="69">
        <v>319</v>
      </c>
      <c r="L561" s="69">
        <v>6</v>
      </c>
      <c r="M561" s="69">
        <v>267</v>
      </c>
      <c r="N561" s="69">
        <v>92</v>
      </c>
      <c r="O561" s="91" t="str">
        <f t="shared" si="12"/>
        <v>TOKYOAH</v>
      </c>
      <c r="R561" s="69" t="s">
        <v>579</v>
      </c>
      <c r="S561" s="69" t="s">
        <v>345</v>
      </c>
      <c r="T561" s="69">
        <v>4</v>
      </c>
      <c r="U561" s="69">
        <v>2</v>
      </c>
      <c r="V561" s="69">
        <v>7</v>
      </c>
      <c r="W561" s="69">
        <v>7</v>
      </c>
      <c r="X561" s="69">
        <v>6</v>
      </c>
      <c r="Y561" s="69">
        <v>11</v>
      </c>
      <c r="Z561" s="69">
        <v>6</v>
      </c>
      <c r="AA561" s="69">
        <v>13</v>
      </c>
      <c r="AB561" s="69">
        <v>7</v>
      </c>
      <c r="AC561" s="69">
        <v>1</v>
      </c>
      <c r="AD561" s="69">
        <v>6</v>
      </c>
      <c r="AE561" s="69">
        <v>2</v>
      </c>
      <c r="AF561" s="91" t="str">
        <f t="shared" si="13"/>
        <v>TOKYOAH</v>
      </c>
    </row>
    <row r="562" spans="1:32" x14ac:dyDescent="0.25">
      <c r="A562" s="69" t="s">
        <v>579</v>
      </c>
      <c r="B562" s="69" t="s">
        <v>540</v>
      </c>
      <c r="C562" s="69"/>
      <c r="D562" s="69"/>
      <c r="E562" s="69"/>
      <c r="F562" s="69"/>
      <c r="G562" s="69"/>
      <c r="H562" s="82"/>
      <c r="I562" s="69">
        <v>165</v>
      </c>
      <c r="J562" s="69"/>
      <c r="K562" s="69"/>
      <c r="L562" s="69"/>
      <c r="M562" s="69"/>
      <c r="N562" s="69"/>
      <c r="O562" s="91" t="str">
        <f t="shared" si="12"/>
        <v>TOKYOVA</v>
      </c>
      <c r="R562" s="69" t="s">
        <v>579</v>
      </c>
      <c r="S562" s="69" t="s">
        <v>540</v>
      </c>
      <c r="T562" s="69"/>
      <c r="U562" s="69"/>
      <c r="V562" s="69"/>
      <c r="W562" s="69"/>
      <c r="X562" s="69"/>
      <c r="Y562" s="69"/>
      <c r="Z562" s="69">
        <v>1</v>
      </c>
      <c r="AA562" s="69"/>
      <c r="AB562" s="69"/>
      <c r="AC562" s="69"/>
      <c r="AD562" s="69"/>
      <c r="AE562" s="69"/>
      <c r="AF562" s="91" t="str">
        <f t="shared" si="13"/>
        <v>TOKYOVA</v>
      </c>
    </row>
    <row r="563" spans="1:32" x14ac:dyDescent="0.25">
      <c r="A563" s="69" t="s">
        <v>579</v>
      </c>
      <c r="B563" s="69" t="s">
        <v>479</v>
      </c>
      <c r="C563" s="69">
        <v>8</v>
      </c>
      <c r="D563" s="69"/>
      <c r="E563" s="69"/>
      <c r="F563" s="69">
        <v>56</v>
      </c>
      <c r="G563" s="69"/>
      <c r="H563" s="82">
        <v>14</v>
      </c>
      <c r="I563" s="69">
        <v>4</v>
      </c>
      <c r="J563" s="69"/>
      <c r="K563" s="69"/>
      <c r="L563" s="69">
        <v>24</v>
      </c>
      <c r="M563" s="69">
        <v>16</v>
      </c>
      <c r="N563" s="69"/>
      <c r="O563" s="91" t="str">
        <f t="shared" si="12"/>
        <v>TOKYOOG</v>
      </c>
      <c r="R563" s="69" t="s">
        <v>579</v>
      </c>
      <c r="S563" s="69" t="s">
        <v>479</v>
      </c>
      <c r="T563" s="69">
        <v>4</v>
      </c>
      <c r="U563" s="69"/>
      <c r="V563" s="69"/>
      <c r="W563" s="69">
        <v>2</v>
      </c>
      <c r="X563" s="69"/>
      <c r="Y563" s="69">
        <v>14</v>
      </c>
      <c r="Z563" s="69">
        <v>4</v>
      </c>
      <c r="AA563" s="69"/>
      <c r="AB563" s="69"/>
      <c r="AC563" s="69">
        <v>1</v>
      </c>
      <c r="AD563" s="69">
        <v>1</v>
      </c>
      <c r="AE563" s="69"/>
      <c r="AF563" s="91" t="str">
        <f t="shared" si="13"/>
        <v>TOKYOOG</v>
      </c>
    </row>
    <row r="564" spans="1:32" x14ac:dyDescent="0.25">
      <c r="A564" s="69" t="s">
        <v>579</v>
      </c>
      <c r="B564" s="69" t="s">
        <v>460</v>
      </c>
      <c r="C564" s="69">
        <v>92</v>
      </c>
      <c r="D564" s="69">
        <v>10</v>
      </c>
      <c r="E564" s="69">
        <v>179</v>
      </c>
      <c r="F564" s="69">
        <v>120</v>
      </c>
      <c r="G564" s="69">
        <v>538</v>
      </c>
      <c r="H564" s="82">
        <v>249</v>
      </c>
      <c r="I564" s="69">
        <v>103</v>
      </c>
      <c r="J564" s="69">
        <v>29</v>
      </c>
      <c r="K564" s="69">
        <v>29</v>
      </c>
      <c r="L564" s="69">
        <v>155</v>
      </c>
      <c r="M564" s="69"/>
      <c r="N564" s="69"/>
      <c r="O564" s="91" t="str">
        <f t="shared" si="12"/>
        <v>TOKYOMH</v>
      </c>
      <c r="R564" s="69" t="s">
        <v>579</v>
      </c>
      <c r="S564" s="69" t="s">
        <v>460</v>
      </c>
      <c r="T564" s="69">
        <v>7</v>
      </c>
      <c r="U564" s="69">
        <v>1</v>
      </c>
      <c r="V564" s="69">
        <v>2</v>
      </c>
      <c r="W564" s="69">
        <v>7</v>
      </c>
      <c r="X564" s="69">
        <v>24</v>
      </c>
      <c r="Y564" s="69">
        <v>15</v>
      </c>
      <c r="Z564" s="69">
        <v>7</v>
      </c>
      <c r="AA564" s="69">
        <v>2</v>
      </c>
      <c r="AB564" s="69">
        <v>2</v>
      </c>
      <c r="AC564" s="69">
        <v>1</v>
      </c>
      <c r="AD564" s="69"/>
      <c r="AE564" s="69"/>
      <c r="AF564" s="91" t="str">
        <f t="shared" si="13"/>
        <v>TOKYOMH</v>
      </c>
    </row>
    <row r="565" spans="1:32" x14ac:dyDescent="0.25">
      <c r="A565" s="69" t="s">
        <v>579</v>
      </c>
      <c r="B565" s="69" t="s">
        <v>453</v>
      </c>
      <c r="C565" s="69">
        <v>5</v>
      </c>
      <c r="D565" s="69">
        <v>5</v>
      </c>
      <c r="E565" s="69">
        <v>7</v>
      </c>
      <c r="F565" s="69"/>
      <c r="G565" s="69">
        <v>5</v>
      </c>
      <c r="H565" s="82"/>
      <c r="I565" s="69">
        <v>11</v>
      </c>
      <c r="J565" s="69">
        <v>44</v>
      </c>
      <c r="K565" s="69">
        <v>33</v>
      </c>
      <c r="L565" s="69">
        <v>5</v>
      </c>
      <c r="M565" s="69"/>
      <c r="N565" s="69">
        <v>5</v>
      </c>
      <c r="O565" s="91" t="str">
        <f t="shared" si="12"/>
        <v>TOKYOMA</v>
      </c>
      <c r="R565" s="69" t="s">
        <v>579</v>
      </c>
      <c r="S565" s="69" t="s">
        <v>453</v>
      </c>
      <c r="T565" s="69">
        <v>1</v>
      </c>
      <c r="U565" s="69">
        <v>1</v>
      </c>
      <c r="V565" s="69">
        <v>1</v>
      </c>
      <c r="W565" s="69"/>
      <c r="X565" s="69">
        <v>1</v>
      </c>
      <c r="Y565" s="69"/>
      <c r="Z565" s="69">
        <v>2</v>
      </c>
      <c r="AA565" s="69">
        <v>8</v>
      </c>
      <c r="AB565" s="69">
        <v>6</v>
      </c>
      <c r="AC565" s="69">
        <v>1</v>
      </c>
      <c r="AD565" s="69"/>
      <c r="AE565" s="69">
        <v>1</v>
      </c>
      <c r="AF565" s="91" t="str">
        <f t="shared" si="13"/>
        <v>TOKYOMA</v>
      </c>
    </row>
    <row r="566" spans="1:32" x14ac:dyDescent="0.25">
      <c r="A566" s="69" t="s">
        <v>579</v>
      </c>
      <c r="B566" s="69" t="s">
        <v>340</v>
      </c>
      <c r="C566" s="69">
        <v>12893</v>
      </c>
      <c r="D566" s="69">
        <v>9482</v>
      </c>
      <c r="E566" s="69">
        <v>23173</v>
      </c>
      <c r="F566" s="69">
        <v>40139</v>
      </c>
      <c r="G566" s="69">
        <v>23252</v>
      </c>
      <c r="H566" s="82">
        <v>20540</v>
      </c>
      <c r="I566" s="69">
        <v>34778</v>
      </c>
      <c r="J566" s="69">
        <v>22987</v>
      </c>
      <c r="K566" s="69">
        <v>11887</v>
      </c>
      <c r="L566" s="69">
        <v>14469</v>
      </c>
      <c r="M566" s="69">
        <v>12637</v>
      </c>
      <c r="N566" s="69">
        <v>12010</v>
      </c>
      <c r="O566" s="91" t="str">
        <f t="shared" si="12"/>
        <v>TOKYOAB</v>
      </c>
      <c r="R566" s="69" t="s">
        <v>579</v>
      </c>
      <c r="S566" s="69" t="s">
        <v>340</v>
      </c>
      <c r="T566" s="69">
        <v>1104</v>
      </c>
      <c r="U566" s="69">
        <v>916</v>
      </c>
      <c r="V566" s="69">
        <v>1779</v>
      </c>
      <c r="W566" s="69">
        <v>2746</v>
      </c>
      <c r="X566" s="69">
        <v>1975</v>
      </c>
      <c r="Y566" s="69">
        <v>1699</v>
      </c>
      <c r="Z566" s="69">
        <v>3171</v>
      </c>
      <c r="AA566" s="69">
        <v>2450</v>
      </c>
      <c r="AB566" s="69">
        <v>1065</v>
      </c>
      <c r="AC566" s="69">
        <v>1232</v>
      </c>
      <c r="AD566" s="69">
        <v>1002</v>
      </c>
      <c r="AE566" s="69">
        <v>974</v>
      </c>
      <c r="AF566" s="91" t="str">
        <f t="shared" si="13"/>
        <v>TOKYOAB</v>
      </c>
    </row>
    <row r="567" spans="1:32" x14ac:dyDescent="0.25">
      <c r="A567" s="69" t="s">
        <v>579</v>
      </c>
      <c r="B567" s="69" t="s">
        <v>494</v>
      </c>
      <c r="C567" s="69"/>
      <c r="D567" s="69">
        <v>20</v>
      </c>
      <c r="E567" s="69">
        <v>23</v>
      </c>
      <c r="F567" s="69"/>
      <c r="G567" s="69">
        <v>51</v>
      </c>
      <c r="H567" s="82">
        <v>176</v>
      </c>
      <c r="I567" s="69">
        <v>338</v>
      </c>
      <c r="J567" s="69">
        <v>161</v>
      </c>
      <c r="K567" s="69"/>
      <c r="L567" s="69">
        <v>62</v>
      </c>
      <c r="M567" s="69">
        <v>21</v>
      </c>
      <c r="N567" s="69">
        <v>67</v>
      </c>
      <c r="O567" s="91" t="str">
        <f t="shared" si="12"/>
        <v>TOKYOQB</v>
      </c>
      <c r="R567" s="69" t="s">
        <v>579</v>
      </c>
      <c r="S567" s="69" t="s">
        <v>494</v>
      </c>
      <c r="T567" s="69"/>
      <c r="U567" s="69">
        <v>1</v>
      </c>
      <c r="V567" s="69">
        <v>1</v>
      </c>
      <c r="W567" s="69"/>
      <c r="X567" s="69">
        <v>2</v>
      </c>
      <c r="Y567" s="69">
        <v>7</v>
      </c>
      <c r="Z567" s="69">
        <v>13</v>
      </c>
      <c r="AA567" s="69">
        <v>7</v>
      </c>
      <c r="AB567" s="69"/>
      <c r="AC567" s="69">
        <v>3</v>
      </c>
      <c r="AD567" s="69">
        <v>1</v>
      </c>
      <c r="AE567" s="69">
        <v>3</v>
      </c>
      <c r="AF567" s="91" t="str">
        <f t="shared" si="13"/>
        <v>TOKYOQB</v>
      </c>
    </row>
    <row r="568" spans="1:32" x14ac:dyDescent="0.25">
      <c r="A568" s="69" t="s">
        <v>579</v>
      </c>
      <c r="B568" s="69" t="s">
        <v>404</v>
      </c>
      <c r="C568" s="69"/>
      <c r="D568" s="69">
        <v>41</v>
      </c>
      <c r="E568" s="69">
        <v>35</v>
      </c>
      <c r="F568" s="69">
        <v>137</v>
      </c>
      <c r="G568" s="69">
        <v>188</v>
      </c>
      <c r="H568" s="82">
        <v>511</v>
      </c>
      <c r="I568" s="69">
        <v>476</v>
      </c>
      <c r="J568" s="69">
        <v>94</v>
      </c>
      <c r="K568" s="69">
        <v>44</v>
      </c>
      <c r="L568" s="69">
        <v>88</v>
      </c>
      <c r="M568" s="69">
        <v>110</v>
      </c>
      <c r="N568" s="69"/>
      <c r="O568" s="91" t="str">
        <f t="shared" si="12"/>
        <v>TOKYOGJ</v>
      </c>
      <c r="R568" s="69" t="s">
        <v>579</v>
      </c>
      <c r="S568" s="69" t="s">
        <v>404</v>
      </c>
      <c r="T568" s="69"/>
      <c r="U568" s="69">
        <v>3</v>
      </c>
      <c r="V568" s="69">
        <v>1</v>
      </c>
      <c r="W568" s="69">
        <v>7</v>
      </c>
      <c r="X568" s="69">
        <v>6</v>
      </c>
      <c r="Y568" s="69">
        <v>28</v>
      </c>
      <c r="Z568" s="69">
        <v>27</v>
      </c>
      <c r="AA568" s="69">
        <v>5</v>
      </c>
      <c r="AB568" s="69">
        <v>2</v>
      </c>
      <c r="AC568" s="69">
        <v>4</v>
      </c>
      <c r="AD568" s="69">
        <v>5</v>
      </c>
      <c r="AE568" s="69"/>
      <c r="AF568" s="91" t="str">
        <f t="shared" si="13"/>
        <v>TOKYOGJ</v>
      </c>
    </row>
    <row r="569" spans="1:32" x14ac:dyDescent="0.25">
      <c r="A569" s="69" t="s">
        <v>579</v>
      </c>
      <c r="B569" s="69" t="s">
        <v>495</v>
      </c>
      <c r="C569" s="69"/>
      <c r="D569" s="69"/>
      <c r="E569" s="69"/>
      <c r="F569" s="69"/>
      <c r="G569" s="69"/>
      <c r="H569" s="82"/>
      <c r="I569" s="69">
        <v>265</v>
      </c>
      <c r="J569" s="69">
        <v>359</v>
      </c>
      <c r="K569" s="69">
        <v>10</v>
      </c>
      <c r="L569" s="69"/>
      <c r="M569" s="69"/>
      <c r="N569" s="69"/>
      <c r="O569" s="91" t="str">
        <f t="shared" si="12"/>
        <v>TOKYOQC</v>
      </c>
      <c r="R569" s="69" t="s">
        <v>579</v>
      </c>
      <c r="S569" s="69" t="s">
        <v>495</v>
      </c>
      <c r="T569" s="69"/>
      <c r="U569" s="69"/>
      <c r="V569" s="69"/>
      <c r="W569" s="69"/>
      <c r="X569" s="69"/>
      <c r="Y569" s="69"/>
      <c r="Z569" s="69">
        <v>18</v>
      </c>
      <c r="AA569" s="69">
        <v>33</v>
      </c>
      <c r="AB569" s="69">
        <v>1</v>
      </c>
      <c r="AC569" s="69"/>
      <c r="AD569" s="69"/>
      <c r="AE569" s="69"/>
      <c r="AF569" s="91" t="str">
        <f t="shared" si="13"/>
        <v>TOKYOQC</v>
      </c>
    </row>
    <row r="570" spans="1:32" x14ac:dyDescent="0.25">
      <c r="A570" s="69" t="s">
        <v>579</v>
      </c>
      <c r="B570" s="69" t="s">
        <v>426</v>
      </c>
      <c r="C570" s="69">
        <v>18240</v>
      </c>
      <c r="D570" s="69">
        <v>16061</v>
      </c>
      <c r="E570" s="69">
        <v>16503</v>
      </c>
      <c r="F570" s="69">
        <v>34373</v>
      </c>
      <c r="G570" s="69">
        <v>80319</v>
      </c>
      <c r="H570" s="82">
        <v>152396</v>
      </c>
      <c r="I570" s="69">
        <v>185563</v>
      </c>
      <c r="J570" s="69">
        <v>69825</v>
      </c>
      <c r="K570" s="69">
        <v>34004</v>
      </c>
      <c r="L570" s="69">
        <v>34471</v>
      </c>
      <c r="M570" s="69">
        <v>22330</v>
      </c>
      <c r="N570" s="69">
        <v>11263</v>
      </c>
      <c r="O570" s="91" t="str">
        <f t="shared" si="12"/>
        <v>TOKYOJB</v>
      </c>
      <c r="R570" s="69" t="s">
        <v>579</v>
      </c>
      <c r="S570" s="69" t="s">
        <v>426</v>
      </c>
      <c r="T570" s="69">
        <v>1627</v>
      </c>
      <c r="U570" s="69">
        <v>1453</v>
      </c>
      <c r="V570" s="69">
        <v>1514</v>
      </c>
      <c r="W570" s="69">
        <v>3139</v>
      </c>
      <c r="X570" s="69">
        <v>6759</v>
      </c>
      <c r="Y570" s="69">
        <v>12043</v>
      </c>
      <c r="Z570" s="69">
        <v>15249</v>
      </c>
      <c r="AA570" s="69">
        <v>5331</v>
      </c>
      <c r="AB570" s="69">
        <v>2746</v>
      </c>
      <c r="AC570" s="69">
        <v>2980</v>
      </c>
      <c r="AD570" s="69">
        <v>2176</v>
      </c>
      <c r="AE570" s="69">
        <v>961</v>
      </c>
      <c r="AF570" s="91" t="str">
        <f t="shared" si="13"/>
        <v>TOKYOJB</v>
      </c>
    </row>
    <row r="571" spans="1:32" x14ac:dyDescent="0.25">
      <c r="A571" s="69" t="s">
        <v>579</v>
      </c>
      <c r="B571" s="69" t="s">
        <v>544</v>
      </c>
      <c r="C571" s="69"/>
      <c r="D571" s="69"/>
      <c r="E571" s="69"/>
      <c r="F571" s="69"/>
      <c r="G571" s="69"/>
      <c r="H571" s="82"/>
      <c r="I571" s="69"/>
      <c r="J571" s="69"/>
      <c r="K571" s="69"/>
      <c r="L571" s="69"/>
      <c r="M571" s="69"/>
      <c r="N571" s="69">
        <v>11</v>
      </c>
      <c r="O571" s="91" t="str">
        <f t="shared" si="12"/>
        <v>TOKYOVE</v>
      </c>
      <c r="R571" s="69" t="s">
        <v>579</v>
      </c>
      <c r="S571" s="69" t="s">
        <v>544</v>
      </c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  <c r="AE571" s="69">
        <v>1</v>
      </c>
      <c r="AF571" s="91" t="str">
        <f t="shared" si="13"/>
        <v>TOKYOVE</v>
      </c>
    </row>
    <row r="572" spans="1:32" x14ac:dyDescent="0.25">
      <c r="A572" s="69" t="s">
        <v>579</v>
      </c>
      <c r="B572" s="69" t="s">
        <v>492</v>
      </c>
      <c r="C572" s="69">
        <v>71</v>
      </c>
      <c r="D572" s="69"/>
      <c r="E572" s="69">
        <v>56</v>
      </c>
      <c r="F572" s="69">
        <v>61</v>
      </c>
      <c r="G572" s="69">
        <v>262</v>
      </c>
      <c r="H572" s="82">
        <v>332</v>
      </c>
      <c r="I572" s="69">
        <v>581</v>
      </c>
      <c r="J572" s="69">
        <v>217</v>
      </c>
      <c r="K572" s="69">
        <v>199</v>
      </c>
      <c r="L572" s="69">
        <v>242</v>
      </c>
      <c r="M572" s="69">
        <v>28</v>
      </c>
      <c r="N572" s="69">
        <v>311</v>
      </c>
      <c r="O572" s="91" t="str">
        <f t="shared" si="12"/>
        <v>TOKYOPJ</v>
      </c>
      <c r="R572" s="69" t="s">
        <v>579</v>
      </c>
      <c r="S572" s="69" t="s">
        <v>492</v>
      </c>
      <c r="T572" s="69">
        <v>3</v>
      </c>
      <c r="U572" s="69"/>
      <c r="V572" s="69">
        <v>2</v>
      </c>
      <c r="W572" s="69">
        <v>1</v>
      </c>
      <c r="X572" s="69">
        <v>7</v>
      </c>
      <c r="Y572" s="69">
        <v>9</v>
      </c>
      <c r="Z572" s="69">
        <v>12</v>
      </c>
      <c r="AA572" s="69">
        <v>4</v>
      </c>
      <c r="AB572" s="69">
        <v>4</v>
      </c>
      <c r="AC572" s="69">
        <v>7</v>
      </c>
      <c r="AD572" s="69">
        <v>1</v>
      </c>
      <c r="AE572" s="69">
        <v>6</v>
      </c>
      <c r="AF572" s="91" t="str">
        <f t="shared" si="13"/>
        <v>TOKYOPJ</v>
      </c>
    </row>
    <row r="573" spans="1:32" x14ac:dyDescent="0.25">
      <c r="A573" s="69" t="s">
        <v>579</v>
      </c>
      <c r="B573" s="69" t="s">
        <v>431</v>
      </c>
      <c r="C573" s="69">
        <v>3</v>
      </c>
      <c r="D573" s="69"/>
      <c r="E573" s="69"/>
      <c r="F573" s="69"/>
      <c r="G573" s="69">
        <v>14</v>
      </c>
      <c r="H573" s="82">
        <v>2072</v>
      </c>
      <c r="I573" s="69">
        <v>18029</v>
      </c>
      <c r="J573" s="69">
        <v>22118</v>
      </c>
      <c r="K573" s="69">
        <v>31448</v>
      </c>
      <c r="L573" s="69">
        <v>39713</v>
      </c>
      <c r="M573" s="69">
        <v>35818</v>
      </c>
      <c r="N573" s="69">
        <v>8804</v>
      </c>
      <c r="O573" s="91" t="str">
        <f t="shared" si="12"/>
        <v>TOKYOJG</v>
      </c>
      <c r="R573" s="69" t="s">
        <v>579</v>
      </c>
      <c r="S573" s="69" t="s">
        <v>431</v>
      </c>
      <c r="T573" s="69">
        <v>2</v>
      </c>
      <c r="U573" s="69"/>
      <c r="V573" s="69"/>
      <c r="W573" s="69"/>
      <c r="X573" s="69">
        <v>2</v>
      </c>
      <c r="Y573" s="69">
        <v>216</v>
      </c>
      <c r="Z573" s="69">
        <v>1814</v>
      </c>
      <c r="AA573" s="69">
        <v>2223</v>
      </c>
      <c r="AB573" s="69">
        <v>3161</v>
      </c>
      <c r="AC573" s="69">
        <v>4003</v>
      </c>
      <c r="AD573" s="69">
        <v>4343</v>
      </c>
      <c r="AE573" s="69">
        <v>896</v>
      </c>
      <c r="AF573" s="91" t="str">
        <f t="shared" si="13"/>
        <v>TOKYOJG</v>
      </c>
    </row>
    <row r="574" spans="1:32" x14ac:dyDescent="0.25">
      <c r="A574" s="69" t="s">
        <v>579</v>
      </c>
      <c r="B574" s="69" t="s">
        <v>456</v>
      </c>
      <c r="C574" s="69">
        <v>521</v>
      </c>
      <c r="D574" s="69">
        <v>784</v>
      </c>
      <c r="E574" s="69">
        <v>374</v>
      </c>
      <c r="F574" s="69">
        <v>393</v>
      </c>
      <c r="G574" s="69">
        <v>460</v>
      </c>
      <c r="H574" s="82">
        <v>556</v>
      </c>
      <c r="I574" s="69">
        <v>1230</v>
      </c>
      <c r="J574" s="69">
        <v>1435</v>
      </c>
      <c r="K574" s="69">
        <v>1108</v>
      </c>
      <c r="L574" s="69">
        <v>1496</v>
      </c>
      <c r="M574" s="69">
        <v>1818</v>
      </c>
      <c r="N574" s="69">
        <v>1726</v>
      </c>
      <c r="O574" s="91" t="str">
        <f t="shared" si="12"/>
        <v>TOKYOMD</v>
      </c>
      <c r="R574" s="69" t="s">
        <v>579</v>
      </c>
      <c r="S574" s="69" t="s">
        <v>456</v>
      </c>
      <c r="T574" s="69">
        <v>17</v>
      </c>
      <c r="U574" s="69">
        <v>26</v>
      </c>
      <c r="V574" s="69">
        <v>22</v>
      </c>
      <c r="W574" s="69">
        <v>29</v>
      </c>
      <c r="X574" s="69">
        <v>37</v>
      </c>
      <c r="Y574" s="69">
        <v>23</v>
      </c>
      <c r="Z574" s="69">
        <v>54</v>
      </c>
      <c r="AA574" s="69">
        <v>64</v>
      </c>
      <c r="AB574" s="69">
        <v>80</v>
      </c>
      <c r="AC574" s="69">
        <v>72</v>
      </c>
      <c r="AD574" s="69">
        <v>91</v>
      </c>
      <c r="AE574" s="69">
        <v>95</v>
      </c>
      <c r="AF574" s="91" t="str">
        <f t="shared" si="13"/>
        <v>TOKYOMD</v>
      </c>
    </row>
    <row r="575" spans="1:32" x14ac:dyDescent="0.25">
      <c r="A575" s="69" t="s">
        <v>579</v>
      </c>
      <c r="B575" s="69" t="s">
        <v>420</v>
      </c>
      <c r="C575" s="69">
        <v>2297</v>
      </c>
      <c r="D575" s="69">
        <v>1498</v>
      </c>
      <c r="E575" s="69">
        <v>3446</v>
      </c>
      <c r="F575" s="69">
        <v>4656</v>
      </c>
      <c r="G575" s="69">
        <v>5423</v>
      </c>
      <c r="H575" s="82">
        <v>3959</v>
      </c>
      <c r="I575" s="69">
        <v>3883</v>
      </c>
      <c r="J575" s="69">
        <v>2965</v>
      </c>
      <c r="K575" s="69">
        <v>1832</v>
      </c>
      <c r="L575" s="69">
        <v>1949</v>
      </c>
      <c r="M575" s="69">
        <v>1610</v>
      </c>
      <c r="N575" s="69">
        <v>1273</v>
      </c>
      <c r="O575" s="91" t="str">
        <f t="shared" si="12"/>
        <v>TOKYOIG</v>
      </c>
      <c r="R575" s="69" t="s">
        <v>579</v>
      </c>
      <c r="S575" s="69" t="s">
        <v>420</v>
      </c>
      <c r="T575" s="69">
        <v>176</v>
      </c>
      <c r="U575" s="69">
        <v>156</v>
      </c>
      <c r="V575" s="69">
        <v>334</v>
      </c>
      <c r="W575" s="69">
        <v>375</v>
      </c>
      <c r="X575" s="69">
        <v>556</v>
      </c>
      <c r="Y575" s="69">
        <v>593</v>
      </c>
      <c r="Z575" s="69">
        <v>685</v>
      </c>
      <c r="AA575" s="69">
        <v>499</v>
      </c>
      <c r="AB575" s="69">
        <v>211</v>
      </c>
      <c r="AC575" s="69">
        <v>207</v>
      </c>
      <c r="AD575" s="69">
        <v>104</v>
      </c>
      <c r="AE575" s="69">
        <v>111</v>
      </c>
      <c r="AF575" s="91" t="str">
        <f t="shared" si="13"/>
        <v>TOKYOIG</v>
      </c>
    </row>
    <row r="576" spans="1:32" x14ac:dyDescent="0.25">
      <c r="A576" s="69" t="s">
        <v>579</v>
      </c>
      <c r="B576" s="69" t="s">
        <v>427</v>
      </c>
      <c r="C576" s="69"/>
      <c r="D576" s="69"/>
      <c r="E576" s="69"/>
      <c r="F576" s="69">
        <v>36</v>
      </c>
      <c r="G576" s="69">
        <v>1649</v>
      </c>
      <c r="H576" s="82">
        <v>1703</v>
      </c>
      <c r="I576" s="69">
        <v>5127</v>
      </c>
      <c r="J576" s="69">
        <v>6213</v>
      </c>
      <c r="K576" s="69">
        <v>374</v>
      </c>
      <c r="L576" s="69">
        <v>65</v>
      </c>
      <c r="M576" s="69">
        <v>9</v>
      </c>
      <c r="N576" s="69">
        <v>5</v>
      </c>
      <c r="O576" s="91" t="str">
        <f t="shared" si="12"/>
        <v>TOKYOJC</v>
      </c>
      <c r="R576" s="69" t="s">
        <v>579</v>
      </c>
      <c r="S576" s="69" t="s">
        <v>427</v>
      </c>
      <c r="T576" s="69"/>
      <c r="U576" s="69"/>
      <c r="V576" s="69"/>
      <c r="W576" s="69">
        <v>25</v>
      </c>
      <c r="X576" s="69">
        <v>1638</v>
      </c>
      <c r="Y576" s="69">
        <v>1664</v>
      </c>
      <c r="Z576" s="69">
        <v>4191</v>
      </c>
      <c r="AA576" s="69">
        <v>4977</v>
      </c>
      <c r="AB576" s="69">
        <v>269</v>
      </c>
      <c r="AC576" s="69">
        <v>62</v>
      </c>
      <c r="AD576" s="69">
        <v>10</v>
      </c>
      <c r="AE576" s="69">
        <v>12</v>
      </c>
      <c r="AF576" s="91" t="str">
        <f t="shared" si="13"/>
        <v>TOKYOJC</v>
      </c>
    </row>
    <row r="577" spans="1:32" x14ac:dyDescent="0.25">
      <c r="A577" s="69" t="s">
        <v>579</v>
      </c>
      <c r="B577" s="69" t="s">
        <v>423</v>
      </c>
      <c r="C577" s="69">
        <v>2951</v>
      </c>
      <c r="D577" s="69">
        <v>2584</v>
      </c>
      <c r="E577" s="69">
        <v>2882</v>
      </c>
      <c r="F577" s="69">
        <v>4725</v>
      </c>
      <c r="G577" s="69">
        <v>6301</v>
      </c>
      <c r="H577" s="82">
        <v>5592</v>
      </c>
      <c r="I577" s="69">
        <v>11110</v>
      </c>
      <c r="J577" s="69">
        <v>15199</v>
      </c>
      <c r="K577" s="69">
        <v>18632</v>
      </c>
      <c r="L577" s="69">
        <v>26250</v>
      </c>
      <c r="M577" s="69">
        <v>26937</v>
      </c>
      <c r="N577" s="69">
        <v>25212</v>
      </c>
      <c r="O577" s="91" t="str">
        <f t="shared" si="12"/>
        <v>TOKYOIJ</v>
      </c>
      <c r="R577" s="69" t="s">
        <v>579</v>
      </c>
      <c r="S577" s="69" t="s">
        <v>423</v>
      </c>
      <c r="T577" s="69">
        <v>145</v>
      </c>
      <c r="U577" s="69">
        <v>130</v>
      </c>
      <c r="V577" s="69">
        <v>140</v>
      </c>
      <c r="W577" s="69">
        <v>205</v>
      </c>
      <c r="X577" s="69">
        <v>274</v>
      </c>
      <c r="Y577" s="69">
        <v>260</v>
      </c>
      <c r="Z577" s="69">
        <v>758</v>
      </c>
      <c r="AA577" s="69">
        <v>1257</v>
      </c>
      <c r="AB577" s="69">
        <v>1638</v>
      </c>
      <c r="AC577" s="69">
        <v>2357</v>
      </c>
      <c r="AD577" s="69">
        <v>2463</v>
      </c>
      <c r="AE577" s="69">
        <v>2353</v>
      </c>
      <c r="AF577" s="91" t="str">
        <f t="shared" si="13"/>
        <v>TOKYOIJ</v>
      </c>
    </row>
    <row r="578" spans="1:32" x14ac:dyDescent="0.25">
      <c r="A578" s="69" t="s">
        <v>579</v>
      </c>
      <c r="B578" s="69" t="s">
        <v>178</v>
      </c>
      <c r="C578" s="69">
        <v>834</v>
      </c>
      <c r="D578" s="69">
        <v>2842</v>
      </c>
      <c r="E578" s="69">
        <v>11999</v>
      </c>
      <c r="F578" s="69">
        <v>40653</v>
      </c>
      <c r="G578" s="69">
        <v>59570</v>
      </c>
      <c r="H578" s="82">
        <v>38073</v>
      </c>
      <c r="I578" s="69">
        <v>27103</v>
      </c>
      <c r="J578" s="69">
        <v>11185</v>
      </c>
      <c r="K578" s="69">
        <v>1874</v>
      </c>
      <c r="L578" s="69">
        <v>386</v>
      </c>
      <c r="M578" s="69">
        <v>114</v>
      </c>
      <c r="N578" s="69">
        <v>235</v>
      </c>
      <c r="O578" s="91" t="str">
        <f t="shared" si="12"/>
        <v>TOKYOGW</v>
      </c>
      <c r="R578" s="69" t="s">
        <v>579</v>
      </c>
      <c r="S578" s="69" t="s">
        <v>178</v>
      </c>
      <c r="T578" s="69">
        <v>131</v>
      </c>
      <c r="U578" s="69">
        <v>448</v>
      </c>
      <c r="V578" s="69">
        <v>1855</v>
      </c>
      <c r="W578" s="69">
        <v>6750</v>
      </c>
      <c r="X578" s="69">
        <v>9514</v>
      </c>
      <c r="Y578" s="69">
        <v>5878</v>
      </c>
      <c r="Z578" s="69">
        <v>4168</v>
      </c>
      <c r="AA578" s="69">
        <v>1725</v>
      </c>
      <c r="AB578" s="69">
        <v>289</v>
      </c>
      <c r="AC578" s="69">
        <v>62</v>
      </c>
      <c r="AD578" s="69">
        <v>18</v>
      </c>
      <c r="AE578" s="69">
        <v>37</v>
      </c>
      <c r="AF578" s="91" t="str">
        <f t="shared" si="13"/>
        <v>TOKYOGW</v>
      </c>
    </row>
    <row r="579" spans="1:32" x14ac:dyDescent="0.25">
      <c r="A579" s="69" t="s">
        <v>579</v>
      </c>
      <c r="B579" s="69" t="s">
        <v>473</v>
      </c>
      <c r="C579" s="69">
        <v>19</v>
      </c>
      <c r="D579" s="69"/>
      <c r="E579" s="69">
        <v>6</v>
      </c>
      <c r="F579" s="69">
        <v>19</v>
      </c>
      <c r="G579" s="69">
        <v>108</v>
      </c>
      <c r="H579" s="82">
        <v>11</v>
      </c>
      <c r="I579" s="69">
        <v>55</v>
      </c>
      <c r="J579" s="69">
        <v>94</v>
      </c>
      <c r="K579" s="69">
        <v>12</v>
      </c>
      <c r="L579" s="69">
        <v>19</v>
      </c>
      <c r="M579" s="69">
        <v>19</v>
      </c>
      <c r="N579" s="69">
        <v>19</v>
      </c>
      <c r="O579" s="91" t="str">
        <f t="shared" si="12"/>
        <v>TOKYOOA</v>
      </c>
      <c r="R579" s="69" t="s">
        <v>579</v>
      </c>
      <c r="S579" s="69" t="s">
        <v>473</v>
      </c>
      <c r="T579" s="69">
        <v>4</v>
      </c>
      <c r="U579" s="69"/>
      <c r="V579" s="69">
        <v>1</v>
      </c>
      <c r="W579" s="69">
        <v>4</v>
      </c>
      <c r="X579" s="69">
        <v>2</v>
      </c>
      <c r="Y579" s="69">
        <v>3</v>
      </c>
      <c r="Z579" s="69">
        <v>1</v>
      </c>
      <c r="AA579" s="69">
        <v>19</v>
      </c>
      <c r="AB579" s="69">
        <v>3</v>
      </c>
      <c r="AC579" s="69">
        <v>4</v>
      </c>
      <c r="AD579" s="69">
        <v>4</v>
      </c>
      <c r="AE579" s="69">
        <v>4</v>
      </c>
      <c r="AF579" s="91" t="str">
        <f t="shared" si="13"/>
        <v>TOKYOOA</v>
      </c>
    </row>
    <row r="580" spans="1:32" x14ac:dyDescent="0.25">
      <c r="A580" s="69" t="s">
        <v>579</v>
      </c>
      <c r="B580" s="69" t="s">
        <v>445</v>
      </c>
      <c r="C580" s="69">
        <v>363</v>
      </c>
      <c r="D580" s="69">
        <v>305</v>
      </c>
      <c r="E580" s="69">
        <v>285</v>
      </c>
      <c r="F580" s="69">
        <v>269</v>
      </c>
      <c r="G580" s="69">
        <v>161</v>
      </c>
      <c r="H580" s="82">
        <v>54</v>
      </c>
      <c r="I580" s="69">
        <v>1814</v>
      </c>
      <c r="J580" s="69">
        <v>842</v>
      </c>
      <c r="K580" s="69">
        <v>421</v>
      </c>
      <c r="L580" s="69">
        <v>564</v>
      </c>
      <c r="M580" s="69">
        <v>228</v>
      </c>
      <c r="N580" s="69">
        <v>25</v>
      </c>
      <c r="O580" s="91" t="str">
        <f t="shared" si="12"/>
        <v>TOKYOLC</v>
      </c>
      <c r="R580" s="69" t="s">
        <v>579</v>
      </c>
      <c r="S580" s="69" t="s">
        <v>445</v>
      </c>
      <c r="T580" s="69">
        <v>35</v>
      </c>
      <c r="U580" s="69">
        <v>29</v>
      </c>
      <c r="V580" s="69">
        <v>31</v>
      </c>
      <c r="W580" s="69">
        <v>30</v>
      </c>
      <c r="X580" s="69">
        <v>18</v>
      </c>
      <c r="Y580" s="69">
        <v>6</v>
      </c>
      <c r="Z580" s="69">
        <v>86</v>
      </c>
      <c r="AA580" s="69">
        <v>42</v>
      </c>
      <c r="AB580" s="69">
        <v>30</v>
      </c>
      <c r="AC580" s="69">
        <v>55</v>
      </c>
      <c r="AD580" s="69">
        <v>22</v>
      </c>
      <c r="AE580" s="69">
        <v>1</v>
      </c>
      <c r="AF580" s="91" t="str">
        <f t="shared" si="13"/>
        <v>TOKYOLC</v>
      </c>
    </row>
    <row r="581" spans="1:32" x14ac:dyDescent="0.25">
      <c r="A581" s="69" t="s">
        <v>579</v>
      </c>
      <c r="B581" s="69" t="s">
        <v>475</v>
      </c>
      <c r="C581" s="69"/>
      <c r="D581" s="69">
        <v>95</v>
      </c>
      <c r="E581" s="69">
        <v>14</v>
      </c>
      <c r="F581" s="69">
        <v>81</v>
      </c>
      <c r="G581" s="69">
        <v>204</v>
      </c>
      <c r="H581" s="82">
        <v>280</v>
      </c>
      <c r="I581" s="69">
        <v>931</v>
      </c>
      <c r="J581" s="69">
        <v>663</v>
      </c>
      <c r="K581" s="69">
        <v>203</v>
      </c>
      <c r="L581" s="69">
        <v>47</v>
      </c>
      <c r="M581" s="69">
        <v>25</v>
      </c>
      <c r="N581" s="69"/>
      <c r="O581" s="91" t="str">
        <f t="shared" si="12"/>
        <v>TOKYOOC</v>
      </c>
      <c r="R581" s="69" t="s">
        <v>579</v>
      </c>
      <c r="S581" s="69" t="s">
        <v>475</v>
      </c>
      <c r="T581" s="69"/>
      <c r="U581" s="69">
        <v>12</v>
      </c>
      <c r="V581" s="69">
        <v>2</v>
      </c>
      <c r="W581" s="69">
        <v>12</v>
      </c>
      <c r="X581" s="69">
        <v>29</v>
      </c>
      <c r="Y581" s="69">
        <v>39</v>
      </c>
      <c r="Z581" s="69">
        <v>134</v>
      </c>
      <c r="AA581" s="69">
        <v>93</v>
      </c>
      <c r="AB581" s="69">
        <v>29</v>
      </c>
      <c r="AC581" s="69">
        <v>6</v>
      </c>
      <c r="AD581" s="69">
        <v>4</v>
      </c>
      <c r="AE581" s="69"/>
      <c r="AF581" s="91" t="str">
        <f t="shared" si="13"/>
        <v>TOKYOOC</v>
      </c>
    </row>
    <row r="582" spans="1:32" x14ac:dyDescent="0.25">
      <c r="A582" s="69" t="s">
        <v>579</v>
      </c>
      <c r="B582" s="69" t="s">
        <v>2</v>
      </c>
      <c r="C582" s="69">
        <v>144</v>
      </c>
      <c r="D582" s="69">
        <v>678</v>
      </c>
      <c r="E582" s="69">
        <v>821</v>
      </c>
      <c r="F582" s="69">
        <v>7131</v>
      </c>
      <c r="G582" s="69">
        <v>20127</v>
      </c>
      <c r="H582" s="82">
        <v>36654</v>
      </c>
      <c r="I582" s="69">
        <v>43990</v>
      </c>
      <c r="J582" s="69">
        <v>1154</v>
      </c>
      <c r="K582" s="69">
        <v>20</v>
      </c>
      <c r="L582" s="69">
        <v>1</v>
      </c>
      <c r="M582" s="69"/>
      <c r="N582" s="69"/>
      <c r="O582" s="91" t="str">
        <f t="shared" si="12"/>
        <v>TOKYOHG</v>
      </c>
      <c r="R582" s="69" t="s">
        <v>579</v>
      </c>
      <c r="S582" s="69" t="s">
        <v>2</v>
      </c>
      <c r="T582" s="69">
        <v>369</v>
      </c>
      <c r="U582" s="69">
        <v>1738</v>
      </c>
      <c r="V582" s="69">
        <v>2104</v>
      </c>
      <c r="W582" s="69">
        <v>18286</v>
      </c>
      <c r="X582" s="69">
        <v>51606</v>
      </c>
      <c r="Y582" s="69">
        <v>93986</v>
      </c>
      <c r="Z582" s="69">
        <v>112794</v>
      </c>
      <c r="AA582" s="69">
        <v>2960</v>
      </c>
      <c r="AB582" s="69">
        <v>51</v>
      </c>
      <c r="AC582" s="69">
        <v>2</v>
      </c>
      <c r="AD582" s="69"/>
      <c r="AE582" s="69"/>
      <c r="AF582" s="91" t="str">
        <f t="shared" si="13"/>
        <v>TOKYOHG</v>
      </c>
    </row>
    <row r="583" spans="1:32" x14ac:dyDescent="0.25">
      <c r="A583" s="69" t="s">
        <v>579</v>
      </c>
      <c r="B583" s="69" t="s">
        <v>455</v>
      </c>
      <c r="C583" s="69">
        <v>245</v>
      </c>
      <c r="D583" s="69">
        <v>70</v>
      </c>
      <c r="E583" s="69">
        <v>249</v>
      </c>
      <c r="F583" s="69">
        <v>377</v>
      </c>
      <c r="G583" s="69">
        <v>748</v>
      </c>
      <c r="H583" s="82">
        <v>343</v>
      </c>
      <c r="I583" s="69">
        <v>404</v>
      </c>
      <c r="J583" s="69">
        <v>324</v>
      </c>
      <c r="K583" s="69">
        <v>46</v>
      </c>
      <c r="L583" s="69">
        <v>92</v>
      </c>
      <c r="M583" s="69">
        <v>80</v>
      </c>
      <c r="N583" s="69">
        <v>30</v>
      </c>
      <c r="O583" s="91" t="str">
        <f t="shared" si="12"/>
        <v>TOKYOMC</v>
      </c>
      <c r="R583" s="69" t="s">
        <v>579</v>
      </c>
      <c r="S583" s="69" t="s">
        <v>455</v>
      </c>
      <c r="T583" s="69">
        <v>21</v>
      </c>
      <c r="U583" s="69">
        <v>15</v>
      </c>
      <c r="V583" s="69">
        <v>25</v>
      </c>
      <c r="W583" s="69">
        <v>44</v>
      </c>
      <c r="X583" s="69">
        <v>54</v>
      </c>
      <c r="Y583" s="69">
        <v>37</v>
      </c>
      <c r="Z583" s="69">
        <v>44</v>
      </c>
      <c r="AA583" s="69">
        <v>36</v>
      </c>
      <c r="AB583" s="69">
        <v>5</v>
      </c>
      <c r="AC583" s="69">
        <v>10</v>
      </c>
      <c r="AD583" s="69">
        <v>8</v>
      </c>
      <c r="AE583" s="69">
        <v>3</v>
      </c>
      <c r="AF583" s="91" t="str">
        <f t="shared" si="13"/>
        <v>TOKYOMC</v>
      </c>
    </row>
    <row r="584" spans="1:32" x14ac:dyDescent="0.25">
      <c r="A584" s="69" t="s">
        <v>579</v>
      </c>
      <c r="B584" s="69" t="s">
        <v>415</v>
      </c>
      <c r="C584" s="69">
        <v>1463</v>
      </c>
      <c r="D584" s="69">
        <v>1827</v>
      </c>
      <c r="E584" s="69">
        <v>3878</v>
      </c>
      <c r="F584" s="69">
        <v>11284</v>
      </c>
      <c r="G584" s="69">
        <v>14822</v>
      </c>
      <c r="H584" s="82">
        <v>15040</v>
      </c>
      <c r="I584" s="69">
        <v>20762</v>
      </c>
      <c r="J584" s="69">
        <v>12992</v>
      </c>
      <c r="K584" s="69">
        <v>8031</v>
      </c>
      <c r="L584" s="69">
        <v>9902</v>
      </c>
      <c r="M584" s="69">
        <v>6727</v>
      </c>
      <c r="N584" s="69">
        <v>5379</v>
      </c>
      <c r="O584" s="91" t="str">
        <f t="shared" si="12"/>
        <v>TOKYOIC</v>
      </c>
      <c r="R584" s="69" t="s">
        <v>579</v>
      </c>
      <c r="S584" s="69" t="s">
        <v>415</v>
      </c>
      <c r="T584" s="69">
        <v>427</v>
      </c>
      <c r="U584" s="69">
        <v>408</v>
      </c>
      <c r="V584" s="69">
        <v>613</v>
      </c>
      <c r="W584" s="69">
        <v>854</v>
      </c>
      <c r="X584" s="69">
        <v>1241</v>
      </c>
      <c r="Y584" s="69">
        <v>1051</v>
      </c>
      <c r="Z584" s="69">
        <v>2407</v>
      </c>
      <c r="AA584" s="69">
        <v>1851</v>
      </c>
      <c r="AB584" s="69">
        <v>1449</v>
      </c>
      <c r="AC584" s="69">
        <v>2036</v>
      </c>
      <c r="AD584" s="69">
        <v>1538</v>
      </c>
      <c r="AE584" s="69">
        <v>1177</v>
      </c>
      <c r="AF584" s="91" t="str">
        <f t="shared" si="13"/>
        <v>TOKYOIC</v>
      </c>
    </row>
    <row r="585" spans="1:32" x14ac:dyDescent="0.25">
      <c r="A585" s="69" t="s">
        <v>579</v>
      </c>
      <c r="B585" s="69" t="s">
        <v>542</v>
      </c>
      <c r="C585" s="69"/>
      <c r="D585" s="69"/>
      <c r="E585" s="69"/>
      <c r="F585" s="69"/>
      <c r="G585" s="69"/>
      <c r="H585" s="82"/>
      <c r="I585" s="69">
        <v>201</v>
      </c>
      <c r="J585" s="69"/>
      <c r="K585" s="69">
        <v>201</v>
      </c>
      <c r="L585" s="69"/>
      <c r="M585" s="69"/>
      <c r="N585" s="69"/>
      <c r="O585" s="91" t="str">
        <f t="shared" si="12"/>
        <v>TOKYOVC</v>
      </c>
      <c r="R585" s="69" t="s">
        <v>579</v>
      </c>
      <c r="S585" s="69" t="s">
        <v>542</v>
      </c>
      <c r="T585" s="69"/>
      <c r="U585" s="69"/>
      <c r="V585" s="69"/>
      <c r="W585" s="69"/>
      <c r="X585" s="69"/>
      <c r="Y585" s="69"/>
      <c r="Z585" s="69">
        <v>7</v>
      </c>
      <c r="AA585" s="69"/>
      <c r="AB585" s="69">
        <v>7</v>
      </c>
      <c r="AC585" s="69"/>
      <c r="AD585" s="69"/>
      <c r="AE585" s="69"/>
      <c r="AF585" s="91" t="str">
        <f t="shared" si="13"/>
        <v>TOKYOVC</v>
      </c>
    </row>
    <row r="586" spans="1:32" x14ac:dyDescent="0.25">
      <c r="A586" s="69" t="s">
        <v>579</v>
      </c>
      <c r="B586" s="69" t="s">
        <v>551</v>
      </c>
      <c r="C586" s="69">
        <v>1</v>
      </c>
      <c r="D586" s="69">
        <v>1</v>
      </c>
      <c r="E586" s="69">
        <v>1</v>
      </c>
      <c r="F586" s="69"/>
      <c r="G586" s="69">
        <v>5</v>
      </c>
      <c r="H586" s="82"/>
      <c r="I586" s="69">
        <v>5</v>
      </c>
      <c r="J586" s="69"/>
      <c r="K586" s="69"/>
      <c r="L586" s="69"/>
      <c r="M586" s="69"/>
      <c r="N586" s="69"/>
      <c r="O586" s="91" t="str">
        <f t="shared" si="12"/>
        <v>TOKYOWB</v>
      </c>
      <c r="R586" s="69" t="s">
        <v>579</v>
      </c>
      <c r="S586" s="69" t="s">
        <v>551</v>
      </c>
      <c r="T586" s="69">
        <v>1</v>
      </c>
      <c r="U586" s="69">
        <v>1</v>
      </c>
      <c r="V586" s="69">
        <v>1</v>
      </c>
      <c r="W586" s="69"/>
      <c r="X586" s="69">
        <v>1</v>
      </c>
      <c r="Y586" s="69"/>
      <c r="Z586" s="69">
        <v>1</v>
      </c>
      <c r="AA586" s="69"/>
      <c r="AB586" s="69"/>
      <c r="AC586" s="69"/>
      <c r="AD586" s="69"/>
      <c r="AE586" s="69"/>
      <c r="AF586" s="91" t="str">
        <f t="shared" si="13"/>
        <v>TOKYOWB</v>
      </c>
    </row>
    <row r="587" spans="1:32" x14ac:dyDescent="0.25">
      <c r="A587" s="69" t="s">
        <v>579</v>
      </c>
      <c r="B587" s="69" t="s">
        <v>438</v>
      </c>
      <c r="C587" s="69">
        <v>999</v>
      </c>
      <c r="D587" s="69">
        <v>882</v>
      </c>
      <c r="E587" s="69">
        <v>1257</v>
      </c>
      <c r="F587" s="69">
        <v>2495</v>
      </c>
      <c r="G587" s="69">
        <v>3975</v>
      </c>
      <c r="H587" s="82">
        <v>6409</v>
      </c>
      <c r="I587" s="69">
        <v>6827</v>
      </c>
      <c r="J587" s="69">
        <v>5287</v>
      </c>
      <c r="K587" s="69">
        <v>1132</v>
      </c>
      <c r="L587" s="69">
        <v>1034</v>
      </c>
      <c r="M587" s="69">
        <v>555</v>
      </c>
      <c r="N587" s="69">
        <v>275</v>
      </c>
      <c r="O587" s="91" t="str">
        <f t="shared" si="12"/>
        <v>TOKYOKF</v>
      </c>
      <c r="R587" s="69" t="s">
        <v>579</v>
      </c>
      <c r="S587" s="69" t="s">
        <v>438</v>
      </c>
      <c r="T587" s="69">
        <v>131</v>
      </c>
      <c r="U587" s="69">
        <v>102</v>
      </c>
      <c r="V587" s="69">
        <v>166</v>
      </c>
      <c r="W587" s="69">
        <v>287</v>
      </c>
      <c r="X587" s="69">
        <v>321</v>
      </c>
      <c r="Y587" s="69">
        <v>349</v>
      </c>
      <c r="Z587" s="69">
        <v>388</v>
      </c>
      <c r="AA587" s="69">
        <v>359</v>
      </c>
      <c r="AB587" s="69">
        <v>109</v>
      </c>
      <c r="AC587" s="69">
        <v>148</v>
      </c>
      <c r="AD587" s="69">
        <v>70</v>
      </c>
      <c r="AE587" s="69">
        <v>44</v>
      </c>
      <c r="AF587" s="91" t="str">
        <f t="shared" si="13"/>
        <v>TOKYOKF</v>
      </c>
    </row>
    <row r="588" spans="1:32" x14ac:dyDescent="0.25">
      <c r="A588" s="69" t="s">
        <v>579</v>
      </c>
      <c r="B588" s="69" t="s">
        <v>472</v>
      </c>
      <c r="C588" s="69">
        <v>80</v>
      </c>
      <c r="D588" s="69"/>
      <c r="E588" s="69">
        <v>26</v>
      </c>
      <c r="F588" s="69">
        <v>24</v>
      </c>
      <c r="G588" s="69"/>
      <c r="H588" s="82">
        <v>187</v>
      </c>
      <c r="I588" s="69">
        <v>98</v>
      </c>
      <c r="J588" s="69"/>
      <c r="K588" s="69">
        <v>51</v>
      </c>
      <c r="L588" s="69"/>
      <c r="M588" s="69"/>
      <c r="N588" s="69"/>
      <c r="O588" s="91" t="str">
        <f t="shared" si="12"/>
        <v>TOKYONJ</v>
      </c>
      <c r="R588" s="69" t="s">
        <v>579</v>
      </c>
      <c r="S588" s="69" t="s">
        <v>472</v>
      </c>
      <c r="T588" s="69">
        <v>4</v>
      </c>
      <c r="U588" s="69"/>
      <c r="V588" s="69">
        <v>1</v>
      </c>
      <c r="W588" s="69">
        <v>1</v>
      </c>
      <c r="X588" s="69"/>
      <c r="Y588" s="69">
        <v>9</v>
      </c>
      <c r="Z588" s="69">
        <v>6</v>
      </c>
      <c r="AA588" s="69"/>
      <c r="AB588" s="69">
        <v>3</v>
      </c>
      <c r="AC588" s="69"/>
      <c r="AD588" s="69"/>
      <c r="AE588" s="69"/>
      <c r="AF588" s="91" t="str">
        <f t="shared" si="13"/>
        <v>TOKYONJ</v>
      </c>
    </row>
    <row r="589" spans="1:32" x14ac:dyDescent="0.25">
      <c r="A589" s="69" t="s">
        <v>579</v>
      </c>
      <c r="B589" s="69" t="s">
        <v>474</v>
      </c>
      <c r="C589" s="69">
        <v>18</v>
      </c>
      <c r="D589" s="69">
        <v>11</v>
      </c>
      <c r="E589" s="69">
        <v>79</v>
      </c>
      <c r="F589" s="69">
        <v>203</v>
      </c>
      <c r="G589" s="69">
        <v>359</v>
      </c>
      <c r="H589" s="82">
        <v>164</v>
      </c>
      <c r="I589" s="69">
        <v>53</v>
      </c>
      <c r="J589" s="69">
        <v>7</v>
      </c>
      <c r="K589" s="69"/>
      <c r="L589" s="69"/>
      <c r="M589" s="69"/>
      <c r="N589" s="69"/>
      <c r="O589" s="91" t="str">
        <f t="shared" si="12"/>
        <v>TOKYOOB</v>
      </c>
      <c r="R589" s="69" t="s">
        <v>579</v>
      </c>
      <c r="S589" s="69" t="s">
        <v>474</v>
      </c>
      <c r="T589" s="69">
        <v>3</v>
      </c>
      <c r="U589" s="69">
        <v>2</v>
      </c>
      <c r="V589" s="69">
        <v>11</v>
      </c>
      <c r="W589" s="69">
        <v>36</v>
      </c>
      <c r="X589" s="69">
        <v>63</v>
      </c>
      <c r="Y589" s="69">
        <v>28</v>
      </c>
      <c r="Z589" s="69">
        <v>8</v>
      </c>
      <c r="AA589" s="69">
        <v>1</v>
      </c>
      <c r="AB589" s="69"/>
      <c r="AC589" s="69"/>
      <c r="AD589" s="69"/>
      <c r="AE589" s="69"/>
      <c r="AF589" s="91" t="str">
        <f t="shared" si="13"/>
        <v>TOKYOOB</v>
      </c>
    </row>
    <row r="590" spans="1:32" x14ac:dyDescent="0.25">
      <c r="A590" s="69" t="s">
        <v>579</v>
      </c>
      <c r="B590" s="69" t="s">
        <v>553</v>
      </c>
      <c r="C590" s="69"/>
      <c r="D590" s="69">
        <v>9</v>
      </c>
      <c r="E590" s="69"/>
      <c r="F590" s="69"/>
      <c r="G590" s="69"/>
      <c r="H590" s="82">
        <v>3</v>
      </c>
      <c r="I590" s="69">
        <v>3</v>
      </c>
      <c r="J590" s="69"/>
      <c r="K590" s="69"/>
      <c r="L590" s="69">
        <v>3</v>
      </c>
      <c r="M590" s="69"/>
      <c r="N590" s="69"/>
      <c r="O590" s="91" t="str">
        <f t="shared" si="12"/>
        <v>TOKYOWD</v>
      </c>
      <c r="R590" s="69" t="s">
        <v>579</v>
      </c>
      <c r="S590" s="69" t="s">
        <v>553</v>
      </c>
      <c r="T590" s="69"/>
      <c r="U590" s="69">
        <v>5</v>
      </c>
      <c r="V590" s="69"/>
      <c r="W590" s="69"/>
      <c r="X590" s="69"/>
      <c r="Y590" s="69">
        <v>1</v>
      </c>
      <c r="Z590" s="69">
        <v>1</v>
      </c>
      <c r="AA590" s="69"/>
      <c r="AB590" s="69"/>
      <c r="AC590" s="69">
        <v>1</v>
      </c>
      <c r="AD590" s="69"/>
      <c r="AE590" s="69"/>
      <c r="AF590" s="91" t="str">
        <f t="shared" si="13"/>
        <v>TOKYOWD</v>
      </c>
    </row>
    <row r="591" spans="1:32" x14ac:dyDescent="0.25">
      <c r="A591" s="69" t="s">
        <v>579</v>
      </c>
      <c r="B591" s="69" t="s">
        <v>436</v>
      </c>
      <c r="C591" s="69">
        <v>144</v>
      </c>
      <c r="D591" s="69">
        <v>144</v>
      </c>
      <c r="E591" s="69">
        <v>144</v>
      </c>
      <c r="F591" s="69"/>
      <c r="G591" s="69"/>
      <c r="H591" s="82"/>
      <c r="I591" s="69"/>
      <c r="J591" s="69"/>
      <c r="K591" s="69"/>
      <c r="L591" s="69"/>
      <c r="M591" s="69"/>
      <c r="N591" s="69"/>
      <c r="O591" s="91" t="str">
        <f t="shared" si="12"/>
        <v>TOKYOKD</v>
      </c>
      <c r="R591" s="69" t="s">
        <v>579</v>
      </c>
      <c r="S591" s="69" t="s">
        <v>436</v>
      </c>
      <c r="T591" s="69">
        <v>58</v>
      </c>
      <c r="U591" s="69">
        <v>58</v>
      </c>
      <c r="V591" s="69">
        <v>58</v>
      </c>
      <c r="W591" s="69"/>
      <c r="X591" s="69"/>
      <c r="Y591" s="69"/>
      <c r="Z591" s="69"/>
      <c r="AA591" s="69"/>
      <c r="AB591" s="69"/>
      <c r="AC591" s="69"/>
      <c r="AD591" s="69"/>
      <c r="AE591" s="69"/>
      <c r="AF591" s="91" t="str">
        <f t="shared" si="13"/>
        <v>TOKYOKD</v>
      </c>
    </row>
    <row r="592" spans="1:32" x14ac:dyDescent="0.25">
      <c r="A592" s="69" t="s">
        <v>579</v>
      </c>
      <c r="B592" s="69" t="s">
        <v>463</v>
      </c>
      <c r="C592" s="69">
        <v>180</v>
      </c>
      <c r="D592" s="69"/>
      <c r="E592" s="69"/>
      <c r="F592" s="69"/>
      <c r="G592" s="69"/>
      <c r="H592" s="82"/>
      <c r="I592" s="69"/>
      <c r="J592" s="69"/>
      <c r="K592" s="69"/>
      <c r="L592" s="69"/>
      <c r="M592" s="69"/>
      <c r="N592" s="69"/>
      <c r="O592" s="91" t="str">
        <f t="shared" si="12"/>
        <v>TOKYONA</v>
      </c>
      <c r="R592" s="69" t="s">
        <v>579</v>
      </c>
      <c r="S592" s="69" t="s">
        <v>463</v>
      </c>
      <c r="T592" s="69">
        <v>6</v>
      </c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  <c r="AE592" s="69"/>
      <c r="AF592" s="91" t="str">
        <f t="shared" si="13"/>
        <v>TOKYONA</v>
      </c>
    </row>
    <row r="593" spans="1:32" x14ac:dyDescent="0.25">
      <c r="A593" s="69" t="s">
        <v>579</v>
      </c>
      <c r="B593" s="69" t="s">
        <v>549</v>
      </c>
      <c r="C593" s="69"/>
      <c r="D593" s="69"/>
      <c r="E593" s="69"/>
      <c r="F593" s="69"/>
      <c r="G593" s="69"/>
      <c r="H593" s="82"/>
      <c r="I593" s="69"/>
      <c r="J593" s="69"/>
      <c r="K593" s="69"/>
      <c r="L593" s="69">
        <v>18</v>
      </c>
      <c r="M593" s="69"/>
      <c r="N593" s="69"/>
      <c r="O593" s="91" t="str">
        <f t="shared" si="12"/>
        <v>TOKYOVJ</v>
      </c>
      <c r="R593" s="69" t="s">
        <v>579</v>
      </c>
      <c r="S593" s="69" t="s">
        <v>549</v>
      </c>
      <c r="T593" s="69"/>
      <c r="U593" s="69"/>
      <c r="V593" s="69"/>
      <c r="W593" s="69"/>
      <c r="X593" s="69"/>
      <c r="Y593" s="69"/>
      <c r="Z593" s="69"/>
      <c r="AA593" s="69"/>
      <c r="AB593" s="69"/>
      <c r="AC593" s="69">
        <v>1</v>
      </c>
      <c r="AD593" s="69"/>
      <c r="AE593" s="69"/>
      <c r="AF593" s="91" t="str">
        <f t="shared" si="13"/>
        <v>TOKYOVJ</v>
      </c>
    </row>
    <row r="594" spans="1:32" x14ac:dyDescent="0.25">
      <c r="A594" s="69" t="s">
        <v>579</v>
      </c>
      <c r="B594" s="69" t="s">
        <v>2</v>
      </c>
      <c r="C594" s="69">
        <v>2795</v>
      </c>
      <c r="D594" s="69">
        <v>1651</v>
      </c>
      <c r="E594" s="69">
        <v>2367</v>
      </c>
      <c r="F594" s="69">
        <v>3329</v>
      </c>
      <c r="G594" s="69">
        <v>5014</v>
      </c>
      <c r="H594" s="82">
        <v>4524</v>
      </c>
      <c r="I594" s="69">
        <v>8536</v>
      </c>
      <c r="J594" s="69">
        <v>6041</v>
      </c>
      <c r="K594" s="69">
        <v>3644</v>
      </c>
      <c r="L594" s="69">
        <v>2330</v>
      </c>
      <c r="M594" s="69">
        <v>1422</v>
      </c>
      <c r="N594" s="69">
        <v>1571</v>
      </c>
      <c r="O594" s="91" t="str">
        <f t="shared" si="12"/>
        <v>TOKYOHG</v>
      </c>
      <c r="R594" s="69" t="s">
        <v>579</v>
      </c>
      <c r="S594" s="69" t="s">
        <v>2</v>
      </c>
      <c r="T594" s="69">
        <v>301</v>
      </c>
      <c r="U594" s="69">
        <v>145</v>
      </c>
      <c r="V594" s="69">
        <v>212</v>
      </c>
      <c r="W594" s="69">
        <v>242</v>
      </c>
      <c r="X594" s="69">
        <v>380</v>
      </c>
      <c r="Y594" s="69">
        <v>523</v>
      </c>
      <c r="Z594" s="69">
        <v>1001</v>
      </c>
      <c r="AA594" s="69">
        <v>649</v>
      </c>
      <c r="AB594" s="69">
        <v>266</v>
      </c>
      <c r="AC594" s="69">
        <v>195</v>
      </c>
      <c r="AD594" s="69">
        <v>99</v>
      </c>
      <c r="AE594" s="69">
        <v>98</v>
      </c>
      <c r="AF594" s="91" t="str">
        <f t="shared" si="13"/>
        <v>TOKYOHG</v>
      </c>
    </row>
    <row r="595" spans="1:32" x14ac:dyDescent="0.25">
      <c r="A595" s="69" t="s">
        <v>579</v>
      </c>
      <c r="B595" s="69" t="s">
        <v>410</v>
      </c>
      <c r="C595" s="69">
        <v>315</v>
      </c>
      <c r="D595" s="69">
        <v>128</v>
      </c>
      <c r="E595" s="69">
        <v>251</v>
      </c>
      <c r="F595" s="69">
        <v>7</v>
      </c>
      <c r="G595" s="69">
        <v>129</v>
      </c>
      <c r="H595" s="82">
        <v>181</v>
      </c>
      <c r="I595" s="69">
        <v>109</v>
      </c>
      <c r="J595" s="69">
        <v>58</v>
      </c>
      <c r="K595" s="69">
        <v>70</v>
      </c>
      <c r="L595" s="69">
        <v>90</v>
      </c>
      <c r="M595" s="69">
        <v>8</v>
      </c>
      <c r="N595" s="69">
        <v>117</v>
      </c>
      <c r="O595" s="91" t="str">
        <f t="shared" si="12"/>
        <v>TOKYOHF</v>
      </c>
      <c r="R595" s="69" t="s">
        <v>579</v>
      </c>
      <c r="S595" s="69" t="s">
        <v>410</v>
      </c>
      <c r="T595" s="69">
        <v>13</v>
      </c>
      <c r="U595" s="69">
        <v>6</v>
      </c>
      <c r="V595" s="69">
        <v>19</v>
      </c>
      <c r="W595" s="69">
        <v>1</v>
      </c>
      <c r="X595" s="69">
        <v>6</v>
      </c>
      <c r="Y595" s="69">
        <v>4</v>
      </c>
      <c r="Z595" s="69">
        <v>4</v>
      </c>
      <c r="AA595" s="69">
        <v>6</v>
      </c>
      <c r="AB595" s="69">
        <v>2</v>
      </c>
      <c r="AC595" s="69">
        <v>4</v>
      </c>
      <c r="AD595" s="69">
        <v>3</v>
      </c>
      <c r="AE595" s="69">
        <v>10</v>
      </c>
      <c r="AF595" s="91" t="str">
        <f t="shared" si="13"/>
        <v>TOKYOHF</v>
      </c>
    </row>
    <row r="596" spans="1:32" x14ac:dyDescent="0.25">
      <c r="A596" s="69" t="s">
        <v>579</v>
      </c>
      <c r="B596" s="69" t="s">
        <v>454</v>
      </c>
      <c r="C596" s="69">
        <v>28</v>
      </c>
      <c r="D596" s="69">
        <v>129</v>
      </c>
      <c r="E596" s="69">
        <v>64</v>
      </c>
      <c r="F596" s="69">
        <v>265</v>
      </c>
      <c r="G596" s="69">
        <v>500</v>
      </c>
      <c r="H596" s="82">
        <v>643</v>
      </c>
      <c r="I596" s="69">
        <v>1991</v>
      </c>
      <c r="J596" s="69">
        <v>1120</v>
      </c>
      <c r="K596" s="69">
        <v>166</v>
      </c>
      <c r="L596" s="69">
        <v>39</v>
      </c>
      <c r="M596" s="69">
        <v>41</v>
      </c>
      <c r="N596" s="69">
        <v>53</v>
      </c>
      <c r="O596" s="91" t="str">
        <f t="shared" si="12"/>
        <v>TOKYOMB</v>
      </c>
      <c r="R596" s="69" t="s">
        <v>579</v>
      </c>
      <c r="S596" s="69" t="s">
        <v>454</v>
      </c>
      <c r="T596" s="69">
        <v>3</v>
      </c>
      <c r="U596" s="69">
        <v>10</v>
      </c>
      <c r="V596" s="69">
        <v>9</v>
      </c>
      <c r="W596" s="69">
        <v>27</v>
      </c>
      <c r="X596" s="69">
        <v>30</v>
      </c>
      <c r="Y596" s="69">
        <v>43</v>
      </c>
      <c r="Z596" s="69">
        <v>175</v>
      </c>
      <c r="AA596" s="69">
        <v>148</v>
      </c>
      <c r="AB596" s="69">
        <v>23</v>
      </c>
      <c r="AC596" s="69">
        <v>5</v>
      </c>
      <c r="AD596" s="69">
        <v>6</v>
      </c>
      <c r="AE596" s="69">
        <v>4</v>
      </c>
      <c r="AF596" s="91" t="str">
        <f t="shared" si="13"/>
        <v>TOKYOMB</v>
      </c>
    </row>
    <row r="597" spans="1:32" x14ac:dyDescent="0.25">
      <c r="A597" s="69" t="s">
        <v>579</v>
      </c>
      <c r="B597" s="69" t="s">
        <v>444</v>
      </c>
      <c r="C597" s="69">
        <v>1001</v>
      </c>
      <c r="D597" s="69">
        <v>999</v>
      </c>
      <c r="E597" s="69">
        <v>480</v>
      </c>
      <c r="F597" s="69">
        <v>631</v>
      </c>
      <c r="G597" s="69">
        <v>728</v>
      </c>
      <c r="H597" s="82">
        <v>997</v>
      </c>
      <c r="I597" s="69">
        <v>653</v>
      </c>
      <c r="J597" s="69">
        <v>545</v>
      </c>
      <c r="K597" s="69">
        <v>648</v>
      </c>
      <c r="L597" s="69">
        <v>770</v>
      </c>
      <c r="M597" s="69">
        <v>563</v>
      </c>
      <c r="N597" s="69">
        <v>583</v>
      </c>
      <c r="O597" s="91" t="str">
        <f t="shared" si="12"/>
        <v>TOKYOLB</v>
      </c>
      <c r="R597" s="69" t="s">
        <v>579</v>
      </c>
      <c r="S597" s="69" t="s">
        <v>444</v>
      </c>
      <c r="T597" s="69">
        <v>40</v>
      </c>
      <c r="U597" s="69">
        <v>45</v>
      </c>
      <c r="V597" s="69">
        <v>28</v>
      </c>
      <c r="W597" s="69">
        <v>38</v>
      </c>
      <c r="X597" s="69">
        <v>31</v>
      </c>
      <c r="Y597" s="69">
        <v>38</v>
      </c>
      <c r="Z597" s="69">
        <v>29</v>
      </c>
      <c r="AA597" s="69">
        <v>32</v>
      </c>
      <c r="AB597" s="69">
        <v>29</v>
      </c>
      <c r="AC597" s="69">
        <v>32</v>
      </c>
      <c r="AD597" s="69">
        <v>31</v>
      </c>
      <c r="AE597" s="69">
        <v>24</v>
      </c>
      <c r="AF597" s="91" t="str">
        <f t="shared" si="13"/>
        <v>TOKYOLB</v>
      </c>
    </row>
    <row r="598" spans="1:32" x14ac:dyDescent="0.25">
      <c r="A598" s="69" t="s">
        <v>579</v>
      </c>
      <c r="B598" s="69" t="s">
        <v>448</v>
      </c>
      <c r="C598" s="69">
        <v>14</v>
      </c>
      <c r="D598" s="69">
        <v>129</v>
      </c>
      <c r="E598" s="69">
        <v>114</v>
      </c>
      <c r="F598" s="69">
        <v>176</v>
      </c>
      <c r="G598" s="69">
        <v>98</v>
      </c>
      <c r="H598" s="82">
        <v>18</v>
      </c>
      <c r="I598" s="69">
        <v>24</v>
      </c>
      <c r="J598" s="69">
        <v>15</v>
      </c>
      <c r="K598" s="69">
        <v>3</v>
      </c>
      <c r="L598" s="69"/>
      <c r="M598" s="69">
        <v>18</v>
      </c>
      <c r="N598" s="69">
        <v>6</v>
      </c>
      <c r="O598" s="91" t="str">
        <f t="shared" si="12"/>
        <v>TOKYOLF</v>
      </c>
      <c r="R598" s="69" t="s">
        <v>579</v>
      </c>
      <c r="S598" s="69" t="s">
        <v>448</v>
      </c>
      <c r="T598" s="69">
        <v>1</v>
      </c>
      <c r="U598" s="69">
        <v>43</v>
      </c>
      <c r="V598" s="69">
        <v>38</v>
      </c>
      <c r="W598" s="69">
        <v>60</v>
      </c>
      <c r="X598" s="69">
        <v>39</v>
      </c>
      <c r="Y598" s="69">
        <v>6</v>
      </c>
      <c r="Z598" s="69">
        <v>8</v>
      </c>
      <c r="AA598" s="69">
        <v>5</v>
      </c>
      <c r="AB598" s="69">
        <v>1</v>
      </c>
      <c r="AC598" s="69"/>
      <c r="AD598" s="69">
        <v>6</v>
      </c>
      <c r="AE598" s="69">
        <v>2</v>
      </c>
      <c r="AF598" s="91" t="str">
        <f t="shared" si="13"/>
        <v>TOKYOLF</v>
      </c>
    </row>
    <row r="599" spans="1:32" x14ac:dyDescent="0.25">
      <c r="A599" s="69" t="s">
        <v>579</v>
      </c>
      <c r="B599" s="69" t="s">
        <v>476</v>
      </c>
      <c r="C599" s="69">
        <v>14</v>
      </c>
      <c r="D599" s="69">
        <v>62</v>
      </c>
      <c r="E599" s="69">
        <v>133</v>
      </c>
      <c r="F599" s="69">
        <v>8</v>
      </c>
      <c r="G599" s="69">
        <v>88</v>
      </c>
      <c r="H599" s="82">
        <v>413</v>
      </c>
      <c r="I599" s="69">
        <v>515</v>
      </c>
      <c r="J599" s="69">
        <v>137</v>
      </c>
      <c r="K599" s="69">
        <v>72</v>
      </c>
      <c r="L599" s="69">
        <v>10</v>
      </c>
      <c r="M599" s="69">
        <v>8</v>
      </c>
      <c r="N599" s="69">
        <v>13</v>
      </c>
      <c r="O599" s="91" t="str">
        <f t="shared" si="12"/>
        <v>TOKYOOD</v>
      </c>
      <c r="R599" s="69" t="s">
        <v>579</v>
      </c>
      <c r="S599" s="69" t="s">
        <v>476</v>
      </c>
      <c r="T599" s="69">
        <v>1</v>
      </c>
      <c r="U599" s="69">
        <v>5</v>
      </c>
      <c r="V599" s="69">
        <v>6</v>
      </c>
      <c r="W599" s="69">
        <v>3</v>
      </c>
      <c r="X599" s="69">
        <v>8</v>
      </c>
      <c r="Y599" s="69">
        <v>24</v>
      </c>
      <c r="Z599" s="69">
        <v>33</v>
      </c>
      <c r="AA599" s="69">
        <v>11</v>
      </c>
      <c r="AB599" s="69">
        <v>6</v>
      </c>
      <c r="AC599" s="69">
        <v>5</v>
      </c>
      <c r="AD599" s="69">
        <v>4</v>
      </c>
      <c r="AE599" s="69">
        <v>6</v>
      </c>
      <c r="AF599" s="91" t="str">
        <f t="shared" si="13"/>
        <v>TOKYOOD</v>
      </c>
    </row>
    <row r="600" spans="1:32" x14ac:dyDescent="0.25">
      <c r="A600" s="69" t="s">
        <v>579</v>
      </c>
      <c r="B600" s="69" t="s">
        <v>526</v>
      </c>
      <c r="C600" s="69"/>
      <c r="D600" s="69"/>
      <c r="E600" s="69">
        <v>8</v>
      </c>
      <c r="F600" s="69"/>
      <c r="G600" s="69"/>
      <c r="H600" s="82"/>
      <c r="I600" s="69"/>
      <c r="J600" s="69"/>
      <c r="K600" s="69"/>
      <c r="L600" s="69"/>
      <c r="M600" s="69"/>
      <c r="N600" s="69"/>
      <c r="O600" s="91" t="str">
        <f t="shared" si="12"/>
        <v>TOKYOTG</v>
      </c>
      <c r="R600" s="69" t="s">
        <v>579</v>
      </c>
      <c r="S600" s="69" t="s">
        <v>526</v>
      </c>
      <c r="T600" s="69"/>
      <c r="U600" s="69"/>
      <c r="V600" s="69">
        <v>1</v>
      </c>
      <c r="W600" s="69"/>
      <c r="X600" s="69"/>
      <c r="Y600" s="69"/>
      <c r="Z600" s="69"/>
      <c r="AA600" s="69"/>
      <c r="AB600" s="69"/>
      <c r="AC600" s="69"/>
      <c r="AD600" s="69"/>
      <c r="AE600" s="69"/>
      <c r="AF600" s="91" t="str">
        <f t="shared" si="13"/>
        <v>TOKYOTG</v>
      </c>
    </row>
    <row r="601" spans="1:32" x14ac:dyDescent="0.25">
      <c r="A601" s="69" t="s">
        <v>579</v>
      </c>
      <c r="B601" s="69" t="s">
        <v>489</v>
      </c>
      <c r="C601" s="69"/>
      <c r="D601" s="69"/>
      <c r="E601" s="69"/>
      <c r="F601" s="69">
        <v>32</v>
      </c>
      <c r="G601" s="69"/>
      <c r="H601" s="82">
        <v>67</v>
      </c>
      <c r="I601" s="69">
        <v>86</v>
      </c>
      <c r="J601" s="69"/>
      <c r="K601" s="69">
        <v>73</v>
      </c>
      <c r="L601" s="69"/>
      <c r="M601" s="69">
        <v>36</v>
      </c>
      <c r="N601" s="69"/>
      <c r="O601" s="91" t="str">
        <f t="shared" si="12"/>
        <v>TOKYOPG</v>
      </c>
      <c r="R601" s="69" t="s">
        <v>579</v>
      </c>
      <c r="S601" s="69" t="s">
        <v>489</v>
      </c>
      <c r="T601" s="69"/>
      <c r="U601" s="69"/>
      <c r="V601" s="69"/>
      <c r="W601" s="69">
        <v>1</v>
      </c>
      <c r="X601" s="69"/>
      <c r="Y601" s="69">
        <v>5</v>
      </c>
      <c r="Z601" s="69">
        <v>4</v>
      </c>
      <c r="AA601" s="69"/>
      <c r="AB601" s="69">
        <v>2</v>
      </c>
      <c r="AC601" s="69"/>
      <c r="AD601" s="69">
        <v>1</v>
      </c>
      <c r="AE601" s="69"/>
      <c r="AF601" s="91" t="str">
        <f t="shared" si="13"/>
        <v>TOKYOPG</v>
      </c>
    </row>
    <row r="602" spans="1:32" x14ac:dyDescent="0.25">
      <c r="A602" s="69" t="s">
        <v>579</v>
      </c>
      <c r="B602" s="69" t="s">
        <v>525</v>
      </c>
      <c r="C602" s="69"/>
      <c r="D602" s="69"/>
      <c r="E602" s="69"/>
      <c r="F602" s="69"/>
      <c r="G602" s="69"/>
      <c r="H602" s="82">
        <v>30</v>
      </c>
      <c r="I602" s="69"/>
      <c r="J602" s="69">
        <v>16</v>
      </c>
      <c r="K602" s="69"/>
      <c r="L602" s="69"/>
      <c r="M602" s="69"/>
      <c r="N602" s="69"/>
      <c r="O602" s="91" t="str">
        <f t="shared" si="12"/>
        <v>TOKYOTF</v>
      </c>
      <c r="R602" s="69" t="s">
        <v>579</v>
      </c>
      <c r="S602" s="69" t="s">
        <v>525</v>
      </c>
      <c r="T602" s="69"/>
      <c r="U602" s="69"/>
      <c r="V602" s="69"/>
      <c r="W602" s="69"/>
      <c r="X602" s="69"/>
      <c r="Y602" s="69">
        <v>3</v>
      </c>
      <c r="Z602" s="69"/>
      <c r="AA602" s="69">
        <v>1</v>
      </c>
      <c r="AB602" s="69"/>
      <c r="AC602" s="69"/>
      <c r="AD602" s="69"/>
      <c r="AE602" s="69"/>
      <c r="AF602" s="91" t="str">
        <f t="shared" si="13"/>
        <v>TOKYOTF</v>
      </c>
    </row>
    <row r="603" spans="1:32" x14ac:dyDescent="0.25">
      <c r="A603" s="69" t="s">
        <v>579</v>
      </c>
      <c r="B603" s="69" t="s">
        <v>547</v>
      </c>
      <c r="C603" s="69"/>
      <c r="D603" s="69"/>
      <c r="E603" s="69"/>
      <c r="F603" s="69"/>
      <c r="G603" s="69">
        <v>57</v>
      </c>
      <c r="H603" s="82">
        <v>91</v>
      </c>
      <c r="I603" s="69">
        <v>42</v>
      </c>
      <c r="J603" s="69">
        <v>23</v>
      </c>
      <c r="K603" s="69">
        <v>8</v>
      </c>
      <c r="L603" s="69"/>
      <c r="M603" s="69">
        <v>15</v>
      </c>
      <c r="N603" s="69">
        <v>23</v>
      </c>
      <c r="O603" s="91" t="str">
        <f t="shared" si="12"/>
        <v>TOKYOVH</v>
      </c>
      <c r="R603" s="69" t="s">
        <v>579</v>
      </c>
      <c r="S603" s="69" t="s">
        <v>547</v>
      </c>
      <c r="T603" s="69"/>
      <c r="U603" s="69"/>
      <c r="V603" s="69"/>
      <c r="W603" s="69"/>
      <c r="X603" s="69">
        <v>15</v>
      </c>
      <c r="Y603" s="69">
        <v>24</v>
      </c>
      <c r="Z603" s="69">
        <v>11</v>
      </c>
      <c r="AA603" s="69">
        <v>6</v>
      </c>
      <c r="AB603" s="69">
        <v>2</v>
      </c>
      <c r="AC603" s="69"/>
      <c r="AD603" s="69">
        <v>4</v>
      </c>
      <c r="AE603" s="69">
        <v>6</v>
      </c>
      <c r="AF603" s="91" t="str">
        <f t="shared" si="13"/>
        <v>TOKYOVH</v>
      </c>
    </row>
    <row r="604" spans="1:32" x14ac:dyDescent="0.25">
      <c r="A604" s="69" t="s">
        <v>579</v>
      </c>
      <c r="B604" s="69" t="s">
        <v>432</v>
      </c>
      <c r="C604" s="69"/>
      <c r="D604" s="69"/>
      <c r="E604" s="69">
        <v>42</v>
      </c>
      <c r="F604" s="69">
        <v>29</v>
      </c>
      <c r="G604" s="69">
        <v>338</v>
      </c>
      <c r="H604" s="82">
        <v>198</v>
      </c>
      <c r="I604" s="69">
        <v>574</v>
      </c>
      <c r="J604" s="69">
        <v>1638</v>
      </c>
      <c r="K604" s="69">
        <v>1742</v>
      </c>
      <c r="L604" s="69">
        <v>1991</v>
      </c>
      <c r="M604" s="69">
        <v>4042</v>
      </c>
      <c r="N604" s="69">
        <v>4820</v>
      </c>
      <c r="O604" s="91" t="str">
        <f t="shared" si="12"/>
        <v>TOKYOJI</v>
      </c>
      <c r="R604" s="69" t="s">
        <v>579</v>
      </c>
      <c r="S604" s="69" t="s">
        <v>432</v>
      </c>
      <c r="T604" s="69"/>
      <c r="U604" s="69"/>
      <c r="V604" s="69">
        <v>3</v>
      </c>
      <c r="W604" s="69">
        <v>1</v>
      </c>
      <c r="X604" s="69">
        <v>17</v>
      </c>
      <c r="Y604" s="69">
        <v>7</v>
      </c>
      <c r="Z604" s="69">
        <v>35</v>
      </c>
      <c r="AA604" s="69">
        <v>200</v>
      </c>
      <c r="AB604" s="69">
        <v>214</v>
      </c>
      <c r="AC604" s="69">
        <v>246</v>
      </c>
      <c r="AD604" s="69">
        <v>519</v>
      </c>
      <c r="AE604" s="69">
        <v>603</v>
      </c>
      <c r="AF604" s="91" t="str">
        <f t="shared" si="13"/>
        <v>TOKYOJI</v>
      </c>
    </row>
    <row r="605" spans="1:32" x14ac:dyDescent="0.25">
      <c r="A605" s="69" t="s">
        <v>579</v>
      </c>
      <c r="B605" s="69" t="s">
        <v>441</v>
      </c>
      <c r="C605" s="69">
        <v>377</v>
      </c>
      <c r="D605" s="69">
        <v>420</v>
      </c>
      <c r="E605" s="69">
        <v>967</v>
      </c>
      <c r="F605" s="69">
        <v>3338</v>
      </c>
      <c r="G605" s="69">
        <v>5132</v>
      </c>
      <c r="H605" s="82">
        <v>4341</v>
      </c>
      <c r="I605" s="69">
        <v>5125</v>
      </c>
      <c r="J605" s="69">
        <v>3552</v>
      </c>
      <c r="K605" s="69">
        <v>2455</v>
      </c>
      <c r="L605" s="69">
        <v>1877</v>
      </c>
      <c r="M605" s="69">
        <v>627</v>
      </c>
      <c r="N605" s="69">
        <v>253</v>
      </c>
      <c r="O605" s="91" t="str">
        <f t="shared" ref="O605:O668" si="14">A605&amp;B605</f>
        <v>TOKYOKI</v>
      </c>
      <c r="R605" s="69" t="s">
        <v>579</v>
      </c>
      <c r="S605" s="69" t="s">
        <v>441</v>
      </c>
      <c r="T605" s="69">
        <v>103</v>
      </c>
      <c r="U605" s="69">
        <v>119</v>
      </c>
      <c r="V605" s="69">
        <v>288</v>
      </c>
      <c r="W605" s="69">
        <v>679</v>
      </c>
      <c r="X605" s="69">
        <v>1102</v>
      </c>
      <c r="Y605" s="69">
        <v>854</v>
      </c>
      <c r="Z605" s="69">
        <v>1195</v>
      </c>
      <c r="AA605" s="69">
        <v>779</v>
      </c>
      <c r="AB605" s="69">
        <v>517</v>
      </c>
      <c r="AC605" s="69">
        <v>383</v>
      </c>
      <c r="AD605" s="69">
        <v>131</v>
      </c>
      <c r="AE605" s="69">
        <v>51</v>
      </c>
      <c r="AF605" s="91" t="str">
        <f t="shared" ref="AF605:AF668" si="15">R605&amp;S605</f>
        <v>TOKYOKI</v>
      </c>
    </row>
    <row r="606" spans="1:32" x14ac:dyDescent="0.25">
      <c r="A606" s="69" t="s">
        <v>579</v>
      </c>
      <c r="B606" s="69" t="s">
        <v>433</v>
      </c>
      <c r="C606" s="69">
        <v>431</v>
      </c>
      <c r="D606" s="69">
        <v>261</v>
      </c>
      <c r="E606" s="69">
        <v>625</v>
      </c>
      <c r="F606" s="69">
        <v>1556</v>
      </c>
      <c r="G606" s="69">
        <v>5343</v>
      </c>
      <c r="H606" s="82">
        <v>13290</v>
      </c>
      <c r="I606" s="69">
        <v>15428</v>
      </c>
      <c r="J606" s="69">
        <v>6996</v>
      </c>
      <c r="K606" s="69">
        <v>1660</v>
      </c>
      <c r="L606" s="69">
        <v>2121</v>
      </c>
      <c r="M606" s="69">
        <v>985</v>
      </c>
      <c r="N606" s="69">
        <v>470</v>
      </c>
      <c r="O606" s="91" t="str">
        <f t="shared" si="14"/>
        <v>TOKYOJJ</v>
      </c>
      <c r="R606" s="69" t="s">
        <v>579</v>
      </c>
      <c r="S606" s="69" t="s">
        <v>433</v>
      </c>
      <c r="T606" s="69">
        <v>67</v>
      </c>
      <c r="U606" s="69">
        <v>41</v>
      </c>
      <c r="V606" s="69">
        <v>98</v>
      </c>
      <c r="W606" s="69">
        <v>243</v>
      </c>
      <c r="X606" s="69">
        <v>836</v>
      </c>
      <c r="Y606" s="69">
        <v>2085</v>
      </c>
      <c r="Z606" s="69">
        <v>2412</v>
      </c>
      <c r="AA606" s="69">
        <v>1099</v>
      </c>
      <c r="AB606" s="69">
        <v>259</v>
      </c>
      <c r="AC606" s="69">
        <v>332</v>
      </c>
      <c r="AD606" s="69">
        <v>156</v>
      </c>
      <c r="AE606" s="69">
        <v>73</v>
      </c>
      <c r="AF606" s="91" t="str">
        <f t="shared" si="15"/>
        <v>TOKYOJJ</v>
      </c>
    </row>
    <row r="607" spans="1:32" x14ac:dyDescent="0.25">
      <c r="A607" s="69" t="s">
        <v>579</v>
      </c>
      <c r="B607" s="69" t="s">
        <v>462</v>
      </c>
      <c r="C607" s="69">
        <v>24</v>
      </c>
      <c r="D607" s="69">
        <v>69</v>
      </c>
      <c r="E607" s="69">
        <v>75</v>
      </c>
      <c r="F607" s="69">
        <v>77</v>
      </c>
      <c r="G607" s="69">
        <v>479</v>
      </c>
      <c r="H607" s="82">
        <v>379</v>
      </c>
      <c r="I607" s="69">
        <v>514</v>
      </c>
      <c r="J607" s="69">
        <v>120</v>
      </c>
      <c r="K607" s="69">
        <v>7</v>
      </c>
      <c r="L607" s="69"/>
      <c r="M607" s="69"/>
      <c r="N607" s="69">
        <v>7</v>
      </c>
      <c r="O607" s="91" t="str">
        <f t="shared" si="14"/>
        <v>TOKYOMJ</v>
      </c>
      <c r="R607" s="69" t="s">
        <v>579</v>
      </c>
      <c r="S607" s="69" t="s">
        <v>462</v>
      </c>
      <c r="T607" s="69">
        <v>4</v>
      </c>
      <c r="U607" s="69">
        <v>14</v>
      </c>
      <c r="V607" s="69">
        <v>21</v>
      </c>
      <c r="W607" s="69">
        <v>12</v>
      </c>
      <c r="X607" s="69">
        <v>71</v>
      </c>
      <c r="Y607" s="69">
        <v>56</v>
      </c>
      <c r="Z607" s="69">
        <v>73</v>
      </c>
      <c r="AA607" s="69">
        <v>18</v>
      </c>
      <c r="AB607" s="69">
        <v>1</v>
      </c>
      <c r="AC607" s="69"/>
      <c r="AD607" s="69"/>
      <c r="AE607" s="69">
        <v>2</v>
      </c>
      <c r="AF607" s="91" t="str">
        <f t="shared" si="15"/>
        <v>TOKYOMJ</v>
      </c>
    </row>
    <row r="608" spans="1:32" x14ac:dyDescent="0.25">
      <c r="A608" s="69" t="s">
        <v>579</v>
      </c>
      <c r="B608" s="69" t="s">
        <v>550</v>
      </c>
      <c r="C608" s="69">
        <v>1</v>
      </c>
      <c r="D608" s="69">
        <v>1</v>
      </c>
      <c r="E608" s="69">
        <v>5</v>
      </c>
      <c r="F608" s="69">
        <v>1</v>
      </c>
      <c r="G608" s="69">
        <v>7</v>
      </c>
      <c r="H608" s="82">
        <v>13</v>
      </c>
      <c r="I608" s="69"/>
      <c r="J608" s="69">
        <v>4</v>
      </c>
      <c r="K608" s="69"/>
      <c r="L608" s="69"/>
      <c r="M608" s="69"/>
      <c r="N608" s="69"/>
      <c r="O608" s="91" t="str">
        <f t="shared" si="14"/>
        <v>TOKYOWA</v>
      </c>
      <c r="R608" s="69" t="s">
        <v>579</v>
      </c>
      <c r="S608" s="69" t="s">
        <v>550</v>
      </c>
      <c r="T608" s="69">
        <v>1</v>
      </c>
      <c r="U608" s="69">
        <v>1</v>
      </c>
      <c r="V608" s="69">
        <v>7</v>
      </c>
      <c r="W608" s="69">
        <v>1</v>
      </c>
      <c r="X608" s="69">
        <v>7</v>
      </c>
      <c r="Y608" s="69">
        <v>18</v>
      </c>
      <c r="Z608" s="69"/>
      <c r="AA608" s="69">
        <v>4</v>
      </c>
      <c r="AB608" s="69"/>
      <c r="AC608" s="69"/>
      <c r="AD608" s="69"/>
      <c r="AE608" s="69"/>
      <c r="AF608" s="91" t="str">
        <f t="shared" si="15"/>
        <v>TOKYOWA</v>
      </c>
    </row>
    <row r="609" spans="1:32" x14ac:dyDescent="0.25">
      <c r="A609" s="69" t="s">
        <v>579</v>
      </c>
      <c r="B609" s="69" t="s">
        <v>504</v>
      </c>
      <c r="C609" s="69">
        <v>13</v>
      </c>
      <c r="D609" s="69">
        <v>42</v>
      </c>
      <c r="E609" s="69"/>
      <c r="F609" s="69">
        <v>16</v>
      </c>
      <c r="G609" s="69">
        <v>17</v>
      </c>
      <c r="H609" s="82">
        <v>19</v>
      </c>
      <c r="I609" s="69">
        <v>356</v>
      </c>
      <c r="J609" s="69">
        <v>18</v>
      </c>
      <c r="K609" s="69">
        <v>74</v>
      </c>
      <c r="L609" s="69">
        <v>74</v>
      </c>
      <c r="M609" s="69"/>
      <c r="N609" s="69">
        <v>16</v>
      </c>
      <c r="O609" s="91" t="str">
        <f t="shared" si="14"/>
        <v>TOKYORB</v>
      </c>
      <c r="R609" s="69" t="s">
        <v>579</v>
      </c>
      <c r="S609" s="69" t="s">
        <v>504</v>
      </c>
      <c r="T609" s="69">
        <v>1</v>
      </c>
      <c r="U609" s="69">
        <v>3</v>
      </c>
      <c r="V609" s="69"/>
      <c r="W609" s="69">
        <v>2</v>
      </c>
      <c r="X609" s="69">
        <v>3</v>
      </c>
      <c r="Y609" s="69">
        <v>2</v>
      </c>
      <c r="Z609" s="69">
        <v>44</v>
      </c>
      <c r="AA609" s="69">
        <v>3</v>
      </c>
      <c r="AB609" s="69">
        <v>10</v>
      </c>
      <c r="AC609" s="69">
        <v>10</v>
      </c>
      <c r="AD609" s="69"/>
      <c r="AE609" s="69">
        <v>2</v>
      </c>
      <c r="AF609" s="91" t="str">
        <f t="shared" si="15"/>
        <v>TOKYORB</v>
      </c>
    </row>
    <row r="610" spans="1:32" x14ac:dyDescent="0.25">
      <c r="A610" s="69" t="s">
        <v>579</v>
      </c>
      <c r="B610" s="69" t="s">
        <v>434</v>
      </c>
      <c r="C610" s="69">
        <v>141</v>
      </c>
      <c r="D610" s="69">
        <v>81</v>
      </c>
      <c r="E610" s="69">
        <v>107</v>
      </c>
      <c r="F610" s="69">
        <v>311</v>
      </c>
      <c r="G610" s="69">
        <v>462</v>
      </c>
      <c r="H610" s="82">
        <v>2759</v>
      </c>
      <c r="I610" s="69">
        <v>1588</v>
      </c>
      <c r="J610" s="69">
        <v>696</v>
      </c>
      <c r="K610" s="69">
        <v>338</v>
      </c>
      <c r="L610" s="69">
        <v>594</v>
      </c>
      <c r="M610" s="69">
        <v>150</v>
      </c>
      <c r="N610" s="69">
        <v>273</v>
      </c>
      <c r="O610" s="91" t="str">
        <f t="shared" si="14"/>
        <v>TOKYOKA</v>
      </c>
      <c r="R610" s="69" t="s">
        <v>579</v>
      </c>
      <c r="S610" s="69" t="s">
        <v>434</v>
      </c>
      <c r="T610" s="69">
        <v>115</v>
      </c>
      <c r="U610" s="69">
        <v>49</v>
      </c>
      <c r="V610" s="69">
        <v>86</v>
      </c>
      <c r="W610" s="69">
        <v>63</v>
      </c>
      <c r="X610" s="69">
        <v>124</v>
      </c>
      <c r="Y610" s="69">
        <v>368</v>
      </c>
      <c r="Z610" s="69">
        <v>412</v>
      </c>
      <c r="AA610" s="69">
        <v>277</v>
      </c>
      <c r="AB610" s="69">
        <v>94</v>
      </c>
      <c r="AC610" s="69">
        <v>84</v>
      </c>
      <c r="AD610" s="69">
        <v>29</v>
      </c>
      <c r="AE610" s="69">
        <v>34</v>
      </c>
      <c r="AF610" s="91" t="str">
        <f t="shared" si="15"/>
        <v>TOKYOKA</v>
      </c>
    </row>
    <row r="611" spans="1:32" x14ac:dyDescent="0.25">
      <c r="A611" s="69" t="s">
        <v>579</v>
      </c>
      <c r="B611" s="69" t="s">
        <v>12</v>
      </c>
      <c r="C611" s="69">
        <v>840</v>
      </c>
      <c r="D611" s="69">
        <v>882</v>
      </c>
      <c r="E611" s="69">
        <v>3345</v>
      </c>
      <c r="F611" s="69">
        <v>5153</v>
      </c>
      <c r="G611" s="69">
        <v>6967</v>
      </c>
      <c r="H611" s="82">
        <v>5772</v>
      </c>
      <c r="I611" s="69">
        <v>7925</v>
      </c>
      <c r="J611" s="69">
        <v>7908</v>
      </c>
      <c r="K611" s="69">
        <v>10994</v>
      </c>
      <c r="L611" s="69">
        <v>13393</v>
      </c>
      <c r="M611" s="69">
        <v>6698</v>
      </c>
      <c r="N611" s="69">
        <v>8136</v>
      </c>
      <c r="O611" s="91" t="str">
        <f t="shared" si="14"/>
        <v>TOKYOKB</v>
      </c>
      <c r="R611" s="69" t="s">
        <v>579</v>
      </c>
      <c r="S611" s="69" t="s">
        <v>12</v>
      </c>
      <c r="T611" s="69">
        <v>26</v>
      </c>
      <c r="U611" s="69">
        <v>40</v>
      </c>
      <c r="V611" s="69">
        <v>333</v>
      </c>
      <c r="W611" s="69">
        <v>513</v>
      </c>
      <c r="X611" s="69">
        <v>696</v>
      </c>
      <c r="Y611" s="69">
        <v>565</v>
      </c>
      <c r="Z611" s="69">
        <v>776</v>
      </c>
      <c r="AA611" s="69">
        <v>767</v>
      </c>
      <c r="AB611" s="69">
        <v>1054</v>
      </c>
      <c r="AC611" s="69">
        <v>1265</v>
      </c>
      <c r="AD611" s="69">
        <v>634</v>
      </c>
      <c r="AE611" s="69">
        <v>797</v>
      </c>
      <c r="AF611" s="91" t="str">
        <f t="shared" si="15"/>
        <v>TOKYOKB</v>
      </c>
    </row>
    <row r="612" spans="1:32" x14ac:dyDescent="0.25">
      <c r="A612" s="69" t="s">
        <v>579</v>
      </c>
      <c r="B612" s="69" t="s">
        <v>459</v>
      </c>
      <c r="C612" s="69">
        <v>12</v>
      </c>
      <c r="D612" s="69">
        <v>78</v>
      </c>
      <c r="E612" s="69"/>
      <c r="F612" s="69">
        <v>20</v>
      </c>
      <c r="G612" s="69">
        <v>125</v>
      </c>
      <c r="H612" s="82">
        <v>737</v>
      </c>
      <c r="I612" s="69">
        <v>793</v>
      </c>
      <c r="J612" s="69">
        <v>392</v>
      </c>
      <c r="K612" s="69">
        <v>28</v>
      </c>
      <c r="L612" s="69"/>
      <c r="M612" s="69">
        <v>9</v>
      </c>
      <c r="N612" s="69"/>
      <c r="O612" s="91" t="str">
        <f t="shared" si="14"/>
        <v>TOKYOMG</v>
      </c>
      <c r="R612" s="69" t="s">
        <v>579</v>
      </c>
      <c r="S612" s="69" t="s">
        <v>459</v>
      </c>
      <c r="T612" s="69">
        <v>1</v>
      </c>
      <c r="U612" s="69">
        <v>2</v>
      </c>
      <c r="V612" s="69"/>
      <c r="W612" s="69">
        <v>2</v>
      </c>
      <c r="X612" s="69">
        <v>4</v>
      </c>
      <c r="Y612" s="69">
        <v>19</v>
      </c>
      <c r="Z612" s="69">
        <v>52</v>
      </c>
      <c r="AA612" s="69">
        <v>42</v>
      </c>
      <c r="AB612" s="69">
        <v>3</v>
      </c>
      <c r="AC612" s="69"/>
      <c r="AD612" s="69">
        <v>1</v>
      </c>
      <c r="AE612" s="69"/>
      <c r="AF612" s="91" t="str">
        <f t="shared" si="15"/>
        <v>TOKYOMG</v>
      </c>
    </row>
    <row r="613" spans="1:32" x14ac:dyDescent="0.25">
      <c r="A613" s="69" t="s">
        <v>579</v>
      </c>
      <c r="B613" s="69" t="s">
        <v>541</v>
      </c>
      <c r="C613" s="69"/>
      <c r="D613" s="69"/>
      <c r="E613" s="69"/>
      <c r="F613" s="69"/>
      <c r="G613" s="69"/>
      <c r="H613" s="82">
        <v>34</v>
      </c>
      <c r="I613" s="69">
        <v>55</v>
      </c>
      <c r="J613" s="69">
        <v>18</v>
      </c>
      <c r="K613" s="69">
        <v>55</v>
      </c>
      <c r="L613" s="69"/>
      <c r="M613" s="69"/>
      <c r="N613" s="69"/>
      <c r="O613" s="91" t="str">
        <f t="shared" si="14"/>
        <v>TOKYOVB</v>
      </c>
      <c r="R613" s="69" t="s">
        <v>579</v>
      </c>
      <c r="S613" s="69" t="s">
        <v>541</v>
      </c>
      <c r="T613" s="69"/>
      <c r="U613" s="69"/>
      <c r="V613" s="69"/>
      <c r="W613" s="69"/>
      <c r="X613" s="69"/>
      <c r="Y613" s="69">
        <v>2</v>
      </c>
      <c r="Z613" s="69">
        <v>4</v>
      </c>
      <c r="AA613" s="69">
        <v>1</v>
      </c>
      <c r="AB613" s="69">
        <v>4</v>
      </c>
      <c r="AC613" s="69"/>
      <c r="AD613" s="69"/>
      <c r="AE613" s="69"/>
      <c r="AF613" s="91" t="str">
        <f t="shared" si="15"/>
        <v>TOKYOVB</v>
      </c>
    </row>
    <row r="614" spans="1:32" x14ac:dyDescent="0.25">
      <c r="A614" s="69" t="s">
        <v>579</v>
      </c>
      <c r="B614" s="69" t="s">
        <v>548</v>
      </c>
      <c r="C614" s="69">
        <v>4</v>
      </c>
      <c r="D614" s="69"/>
      <c r="E614" s="69"/>
      <c r="F614" s="69">
        <v>9</v>
      </c>
      <c r="G614" s="69">
        <v>24</v>
      </c>
      <c r="H614" s="82">
        <v>7</v>
      </c>
      <c r="I614" s="69">
        <v>20</v>
      </c>
      <c r="J614" s="69">
        <v>10</v>
      </c>
      <c r="K614" s="69">
        <v>26</v>
      </c>
      <c r="L614" s="69">
        <v>10</v>
      </c>
      <c r="M614" s="69">
        <v>36</v>
      </c>
      <c r="N614" s="69">
        <v>10</v>
      </c>
      <c r="O614" s="91" t="str">
        <f t="shared" si="14"/>
        <v>TOKYOVI</v>
      </c>
      <c r="R614" s="69" t="s">
        <v>579</v>
      </c>
      <c r="S614" s="69" t="s">
        <v>548</v>
      </c>
      <c r="T614" s="69">
        <v>1</v>
      </c>
      <c r="U614" s="69"/>
      <c r="V614" s="69"/>
      <c r="W614" s="69">
        <v>3</v>
      </c>
      <c r="X614" s="69">
        <v>7</v>
      </c>
      <c r="Y614" s="69">
        <v>2</v>
      </c>
      <c r="Z614" s="69">
        <v>6</v>
      </c>
      <c r="AA614" s="69">
        <v>3</v>
      </c>
      <c r="AB614" s="69">
        <v>7</v>
      </c>
      <c r="AC614" s="69">
        <v>3</v>
      </c>
      <c r="AD614" s="69">
        <v>10</v>
      </c>
      <c r="AE614" s="69">
        <v>3</v>
      </c>
      <c r="AF614" s="91" t="str">
        <f t="shared" si="15"/>
        <v>TOKYOVI</v>
      </c>
    </row>
    <row r="615" spans="1:32" x14ac:dyDescent="0.25">
      <c r="A615" s="69" t="s">
        <v>579</v>
      </c>
      <c r="B615" s="69" t="s">
        <v>341</v>
      </c>
      <c r="C615" s="69">
        <v>1307</v>
      </c>
      <c r="D615" s="69">
        <v>946</v>
      </c>
      <c r="E615" s="69">
        <v>2003</v>
      </c>
      <c r="F615" s="69">
        <v>4112</v>
      </c>
      <c r="G615" s="69">
        <v>5592</v>
      </c>
      <c r="H615" s="82">
        <v>3464</v>
      </c>
      <c r="I615" s="69">
        <v>3531</v>
      </c>
      <c r="J615" s="69">
        <v>2048</v>
      </c>
      <c r="K615" s="69">
        <v>1486</v>
      </c>
      <c r="L615" s="69">
        <v>1009</v>
      </c>
      <c r="M615" s="69">
        <v>627</v>
      </c>
      <c r="N615" s="69">
        <v>309</v>
      </c>
      <c r="O615" s="91" t="str">
        <f t="shared" si="14"/>
        <v>TOKYOAC</v>
      </c>
      <c r="R615" s="69" t="s">
        <v>579</v>
      </c>
      <c r="S615" s="69" t="s">
        <v>341</v>
      </c>
      <c r="T615" s="69">
        <v>114</v>
      </c>
      <c r="U615" s="69">
        <v>87</v>
      </c>
      <c r="V615" s="69">
        <v>154</v>
      </c>
      <c r="W615" s="69">
        <v>314</v>
      </c>
      <c r="X615" s="69">
        <v>429</v>
      </c>
      <c r="Y615" s="69">
        <v>291</v>
      </c>
      <c r="Z615" s="69">
        <v>251</v>
      </c>
      <c r="AA615" s="69">
        <v>149</v>
      </c>
      <c r="AB615" s="69">
        <v>109</v>
      </c>
      <c r="AC615" s="69">
        <v>98</v>
      </c>
      <c r="AD615" s="69">
        <v>50</v>
      </c>
      <c r="AE615" s="69">
        <v>40</v>
      </c>
      <c r="AF615" s="91" t="str">
        <f t="shared" si="15"/>
        <v>TOKYOAC</v>
      </c>
    </row>
    <row r="616" spans="1:32" x14ac:dyDescent="0.25">
      <c r="A616" s="69" t="s">
        <v>579</v>
      </c>
      <c r="B616" s="69" t="s">
        <v>469</v>
      </c>
      <c r="C616" s="69">
        <v>291</v>
      </c>
      <c r="D616" s="69">
        <v>166</v>
      </c>
      <c r="E616" s="69">
        <v>298</v>
      </c>
      <c r="F616" s="69">
        <v>117</v>
      </c>
      <c r="G616" s="69">
        <v>487</v>
      </c>
      <c r="H616" s="82">
        <v>496</v>
      </c>
      <c r="I616" s="69">
        <v>605</v>
      </c>
      <c r="J616" s="69">
        <v>398</v>
      </c>
      <c r="K616" s="69">
        <v>666</v>
      </c>
      <c r="L616" s="69">
        <v>441</v>
      </c>
      <c r="M616" s="69">
        <v>156</v>
      </c>
      <c r="N616" s="69">
        <v>157</v>
      </c>
      <c r="O616" s="91" t="str">
        <f t="shared" si="14"/>
        <v>TOKYONG</v>
      </c>
      <c r="R616" s="69" t="s">
        <v>579</v>
      </c>
      <c r="S616" s="69" t="s">
        <v>469</v>
      </c>
      <c r="T616" s="69">
        <v>30</v>
      </c>
      <c r="U616" s="69">
        <v>18</v>
      </c>
      <c r="V616" s="69">
        <v>19</v>
      </c>
      <c r="W616" s="69">
        <v>6</v>
      </c>
      <c r="X616" s="69">
        <v>17</v>
      </c>
      <c r="Y616" s="69">
        <v>35</v>
      </c>
      <c r="Z616" s="69">
        <v>49</v>
      </c>
      <c r="AA616" s="69">
        <v>35</v>
      </c>
      <c r="AB616" s="69">
        <v>66</v>
      </c>
      <c r="AC616" s="69">
        <v>46</v>
      </c>
      <c r="AD616" s="69">
        <v>10</v>
      </c>
      <c r="AE616" s="69">
        <v>14</v>
      </c>
      <c r="AF616" s="91" t="str">
        <f t="shared" si="15"/>
        <v>TOKYONG</v>
      </c>
    </row>
    <row r="617" spans="1:32" x14ac:dyDescent="0.25">
      <c r="A617" s="69" t="s">
        <v>579</v>
      </c>
      <c r="B617" s="69" t="s">
        <v>471</v>
      </c>
      <c r="C617" s="69"/>
      <c r="D617" s="69"/>
      <c r="E617" s="69"/>
      <c r="F617" s="69"/>
      <c r="G617" s="69"/>
      <c r="H617" s="82"/>
      <c r="I617" s="69"/>
      <c r="J617" s="69">
        <v>71</v>
      </c>
      <c r="K617" s="69">
        <v>35</v>
      </c>
      <c r="L617" s="69">
        <v>71</v>
      </c>
      <c r="M617" s="69">
        <v>398</v>
      </c>
      <c r="N617" s="69">
        <v>71</v>
      </c>
      <c r="O617" s="91" t="str">
        <f t="shared" si="14"/>
        <v>TOKYONI</v>
      </c>
      <c r="R617" s="69" t="s">
        <v>579</v>
      </c>
      <c r="S617" s="69" t="s">
        <v>471</v>
      </c>
      <c r="T617" s="69"/>
      <c r="U617" s="69"/>
      <c r="V617" s="69"/>
      <c r="W617" s="69"/>
      <c r="X617" s="69"/>
      <c r="Y617" s="69"/>
      <c r="Z617" s="69"/>
      <c r="AA617" s="69">
        <v>2</v>
      </c>
      <c r="AB617" s="69">
        <v>1</v>
      </c>
      <c r="AC617" s="69">
        <v>2</v>
      </c>
      <c r="AD617" s="69">
        <v>17</v>
      </c>
      <c r="AE617" s="69">
        <v>2</v>
      </c>
      <c r="AF617" s="91" t="str">
        <f t="shared" si="15"/>
        <v>TOKYONI</v>
      </c>
    </row>
    <row r="618" spans="1:32" x14ac:dyDescent="0.25">
      <c r="A618" s="69" t="s">
        <v>579</v>
      </c>
      <c r="B618" s="69" t="s">
        <v>342</v>
      </c>
      <c r="C618" s="69">
        <v>3199</v>
      </c>
      <c r="D618" s="69">
        <v>4842</v>
      </c>
      <c r="E618" s="69">
        <v>16916</v>
      </c>
      <c r="F618" s="69">
        <v>62157</v>
      </c>
      <c r="G618" s="69">
        <v>105302</v>
      </c>
      <c r="H618" s="82">
        <v>83303</v>
      </c>
      <c r="I618" s="69">
        <v>112157</v>
      </c>
      <c r="J618" s="69">
        <v>52158</v>
      </c>
      <c r="K618" s="69">
        <v>24949</v>
      </c>
      <c r="L618" s="69">
        <v>16604</v>
      </c>
      <c r="M618" s="69">
        <v>23951</v>
      </c>
      <c r="N618" s="69">
        <v>25290</v>
      </c>
      <c r="O618" s="91" t="str">
        <f t="shared" si="14"/>
        <v>TOKYOAE</v>
      </c>
      <c r="R618" s="69" t="s">
        <v>579</v>
      </c>
      <c r="S618" s="69" t="s">
        <v>342</v>
      </c>
      <c r="T618" s="69">
        <v>421</v>
      </c>
      <c r="U618" s="69">
        <v>684</v>
      </c>
      <c r="V618" s="69">
        <v>2529</v>
      </c>
      <c r="W618" s="69">
        <v>9263</v>
      </c>
      <c r="X618" s="69">
        <v>15436</v>
      </c>
      <c r="Y618" s="69">
        <v>11859</v>
      </c>
      <c r="Z618" s="69">
        <v>14079</v>
      </c>
      <c r="AA618" s="69">
        <v>6650</v>
      </c>
      <c r="AB618" s="69">
        <v>3087</v>
      </c>
      <c r="AC618" s="69">
        <v>2100</v>
      </c>
      <c r="AD618" s="69">
        <v>3383</v>
      </c>
      <c r="AE618" s="69">
        <v>3647</v>
      </c>
      <c r="AF618" s="91" t="str">
        <f t="shared" si="15"/>
        <v>TOKYOAE</v>
      </c>
    </row>
    <row r="619" spans="1:32" x14ac:dyDescent="0.25">
      <c r="A619" s="69" t="s">
        <v>579</v>
      </c>
      <c r="B619" s="69" t="s">
        <v>408</v>
      </c>
      <c r="C619" s="69">
        <v>304</v>
      </c>
      <c r="D619" s="69">
        <v>734</v>
      </c>
      <c r="E619" s="69">
        <v>1959</v>
      </c>
      <c r="F619" s="69">
        <v>15148</v>
      </c>
      <c r="G619" s="69">
        <v>33603</v>
      </c>
      <c r="H619" s="82">
        <v>32627</v>
      </c>
      <c r="I619" s="69">
        <v>46067</v>
      </c>
      <c r="J619" s="69">
        <v>27878</v>
      </c>
      <c r="K619" s="69">
        <v>22136</v>
      </c>
      <c r="L619" s="69">
        <v>34184</v>
      </c>
      <c r="M619" s="69">
        <v>16995</v>
      </c>
      <c r="N619" s="69">
        <v>7810</v>
      </c>
      <c r="O619" s="91" t="str">
        <f t="shared" si="14"/>
        <v>TOKYOHD</v>
      </c>
      <c r="R619" s="69" t="s">
        <v>579</v>
      </c>
      <c r="S619" s="69" t="s">
        <v>408</v>
      </c>
      <c r="T619" s="69">
        <v>41</v>
      </c>
      <c r="U619" s="69">
        <v>87</v>
      </c>
      <c r="V619" s="69">
        <v>245</v>
      </c>
      <c r="W619" s="69">
        <v>1355</v>
      </c>
      <c r="X619" s="69">
        <v>2895</v>
      </c>
      <c r="Y619" s="69">
        <v>3097</v>
      </c>
      <c r="Z619" s="69">
        <v>4898</v>
      </c>
      <c r="AA619" s="69">
        <v>2847</v>
      </c>
      <c r="AB619" s="69">
        <v>1546</v>
      </c>
      <c r="AC619" s="69">
        <v>1756</v>
      </c>
      <c r="AD619" s="69">
        <v>778</v>
      </c>
      <c r="AE619" s="69">
        <v>380</v>
      </c>
      <c r="AF619" s="91" t="str">
        <f t="shared" si="15"/>
        <v>TOKYOHD</v>
      </c>
    </row>
    <row r="620" spans="1:32" x14ac:dyDescent="0.25">
      <c r="A620" s="69" t="s">
        <v>579</v>
      </c>
      <c r="B620" s="69" t="s">
        <v>502</v>
      </c>
      <c r="C620" s="69">
        <v>33</v>
      </c>
      <c r="D620" s="69">
        <v>46</v>
      </c>
      <c r="E620" s="69">
        <v>68</v>
      </c>
      <c r="F620" s="69">
        <v>187</v>
      </c>
      <c r="G620" s="69">
        <v>200</v>
      </c>
      <c r="H620" s="82">
        <v>9</v>
      </c>
      <c r="I620" s="69">
        <v>79</v>
      </c>
      <c r="J620" s="69">
        <v>35</v>
      </c>
      <c r="K620" s="69"/>
      <c r="L620" s="69"/>
      <c r="M620" s="69"/>
      <c r="N620" s="69"/>
      <c r="O620" s="91" t="str">
        <f t="shared" si="14"/>
        <v>TOKYOQJ</v>
      </c>
      <c r="R620" s="69" t="s">
        <v>579</v>
      </c>
      <c r="S620" s="69" t="s">
        <v>502</v>
      </c>
      <c r="T620" s="69">
        <v>10</v>
      </c>
      <c r="U620" s="69">
        <v>8</v>
      </c>
      <c r="V620" s="69">
        <v>11</v>
      </c>
      <c r="W620" s="69">
        <v>29</v>
      </c>
      <c r="X620" s="69">
        <v>32</v>
      </c>
      <c r="Y620" s="69">
        <v>1</v>
      </c>
      <c r="Z620" s="69">
        <v>11</v>
      </c>
      <c r="AA620" s="69">
        <v>5</v>
      </c>
      <c r="AB620" s="69"/>
      <c r="AC620" s="69"/>
      <c r="AD620" s="69"/>
      <c r="AE620" s="69"/>
      <c r="AF620" s="91" t="str">
        <f t="shared" si="15"/>
        <v>TOKYOQJ</v>
      </c>
    </row>
    <row r="621" spans="1:32" x14ac:dyDescent="0.25">
      <c r="A621" s="69" t="s">
        <v>579</v>
      </c>
      <c r="B621" s="69" t="s">
        <v>483</v>
      </c>
      <c r="C621" s="69"/>
      <c r="D621" s="69"/>
      <c r="E621" s="69"/>
      <c r="F621" s="69"/>
      <c r="G621" s="69"/>
      <c r="H621" s="82"/>
      <c r="I621" s="69">
        <v>260</v>
      </c>
      <c r="J621" s="69"/>
      <c r="K621" s="69"/>
      <c r="L621" s="69"/>
      <c r="M621" s="69"/>
      <c r="N621" s="69"/>
      <c r="O621" s="91" t="str">
        <f t="shared" si="14"/>
        <v>TOKYOPA</v>
      </c>
      <c r="R621" s="69" t="s">
        <v>579</v>
      </c>
      <c r="S621" s="69" t="s">
        <v>483</v>
      </c>
      <c r="T621" s="69"/>
      <c r="U621" s="69"/>
      <c r="V621" s="69"/>
      <c r="W621" s="69"/>
      <c r="X621" s="69"/>
      <c r="Y621" s="69"/>
      <c r="Z621" s="69">
        <v>7</v>
      </c>
      <c r="AA621" s="69"/>
      <c r="AB621" s="69"/>
      <c r="AC621" s="69"/>
      <c r="AD621" s="69"/>
      <c r="AE621" s="69"/>
      <c r="AF621" s="91" t="str">
        <f t="shared" si="15"/>
        <v>TOKYOPA</v>
      </c>
    </row>
    <row r="622" spans="1:32" x14ac:dyDescent="0.25">
      <c r="A622" s="69" t="s">
        <v>579</v>
      </c>
      <c r="B622" s="69" t="s">
        <v>477</v>
      </c>
      <c r="C622" s="69"/>
      <c r="D622" s="69"/>
      <c r="E622" s="69"/>
      <c r="F622" s="69">
        <v>19</v>
      </c>
      <c r="G622" s="69">
        <v>19</v>
      </c>
      <c r="H622" s="82">
        <v>36</v>
      </c>
      <c r="I622" s="69">
        <v>27</v>
      </c>
      <c r="J622" s="69">
        <v>56</v>
      </c>
      <c r="K622" s="69">
        <v>41</v>
      </c>
      <c r="L622" s="69"/>
      <c r="M622" s="69"/>
      <c r="N622" s="69">
        <v>7</v>
      </c>
      <c r="O622" s="91" t="str">
        <f t="shared" si="14"/>
        <v>TOKYOOE</v>
      </c>
      <c r="R622" s="69" t="s">
        <v>579</v>
      </c>
      <c r="S622" s="69" t="s">
        <v>477</v>
      </c>
      <c r="T622" s="69"/>
      <c r="U622" s="69"/>
      <c r="V622" s="69"/>
      <c r="W622" s="69">
        <v>5</v>
      </c>
      <c r="X622" s="69">
        <v>4</v>
      </c>
      <c r="Y622" s="69">
        <v>5</v>
      </c>
      <c r="Z622" s="69">
        <v>5</v>
      </c>
      <c r="AA622" s="69">
        <v>6</v>
      </c>
      <c r="AB622" s="69">
        <v>6</v>
      </c>
      <c r="AC622" s="69"/>
      <c r="AD622" s="69"/>
      <c r="AE622" s="69">
        <v>1</v>
      </c>
      <c r="AF622" s="91" t="str">
        <f t="shared" si="15"/>
        <v>TOKYOOE</v>
      </c>
    </row>
    <row r="623" spans="1:32" x14ac:dyDescent="0.25">
      <c r="A623" s="69" t="s">
        <v>579</v>
      </c>
      <c r="B623" s="69" t="s">
        <v>429</v>
      </c>
      <c r="C623" s="69">
        <v>5298</v>
      </c>
      <c r="D623" s="69">
        <v>5871</v>
      </c>
      <c r="E623" s="69">
        <v>10155</v>
      </c>
      <c r="F623" s="69">
        <v>25725</v>
      </c>
      <c r="G623" s="69">
        <v>51438</v>
      </c>
      <c r="H623" s="82">
        <v>39199</v>
      </c>
      <c r="I623" s="69">
        <v>33894</v>
      </c>
      <c r="J623" s="69">
        <v>17992</v>
      </c>
      <c r="K623" s="69">
        <v>8728</v>
      </c>
      <c r="L623" s="69">
        <v>5752</v>
      </c>
      <c r="M623" s="69">
        <v>3038</v>
      </c>
      <c r="N623" s="69">
        <v>2367</v>
      </c>
      <c r="O623" s="91" t="str">
        <f t="shared" si="14"/>
        <v>TOKYOJE</v>
      </c>
      <c r="R623" s="69" t="s">
        <v>579</v>
      </c>
      <c r="S623" s="69" t="s">
        <v>429</v>
      </c>
      <c r="T623" s="69">
        <v>364</v>
      </c>
      <c r="U623" s="69">
        <v>471</v>
      </c>
      <c r="V623" s="69">
        <v>863</v>
      </c>
      <c r="W623" s="69">
        <v>2384</v>
      </c>
      <c r="X623" s="69">
        <v>5272</v>
      </c>
      <c r="Y623" s="69">
        <v>3441</v>
      </c>
      <c r="Z623" s="69">
        <v>3103</v>
      </c>
      <c r="AA623" s="69">
        <v>1647</v>
      </c>
      <c r="AB623" s="69">
        <v>620</v>
      </c>
      <c r="AC623" s="69">
        <v>379</v>
      </c>
      <c r="AD623" s="69">
        <v>201</v>
      </c>
      <c r="AE623" s="69">
        <v>137</v>
      </c>
      <c r="AF623" s="91" t="str">
        <f t="shared" si="15"/>
        <v>TOKYOJE</v>
      </c>
    </row>
    <row r="624" spans="1:32" x14ac:dyDescent="0.25">
      <c r="A624" s="69" t="s">
        <v>579</v>
      </c>
      <c r="B624" s="69" t="s">
        <v>409</v>
      </c>
      <c r="C624" s="69">
        <v>2846</v>
      </c>
      <c r="D624" s="69">
        <v>1915</v>
      </c>
      <c r="E624" s="69">
        <v>1825</v>
      </c>
      <c r="F624" s="69">
        <v>1516</v>
      </c>
      <c r="G624" s="69">
        <v>2101</v>
      </c>
      <c r="H624" s="82">
        <v>2260</v>
      </c>
      <c r="I624" s="69">
        <v>1984</v>
      </c>
      <c r="J624" s="69">
        <v>1234</v>
      </c>
      <c r="K624" s="69">
        <v>664</v>
      </c>
      <c r="L624" s="69">
        <v>784</v>
      </c>
      <c r="M624" s="69">
        <v>383</v>
      </c>
      <c r="N624" s="69">
        <v>275</v>
      </c>
      <c r="O624" s="91" t="str">
        <f t="shared" si="14"/>
        <v>TOKYOHE</v>
      </c>
      <c r="R624" s="69" t="s">
        <v>579</v>
      </c>
      <c r="S624" s="69" t="s">
        <v>409</v>
      </c>
      <c r="T624" s="69">
        <v>601</v>
      </c>
      <c r="U624" s="69">
        <v>754</v>
      </c>
      <c r="V624" s="69">
        <v>872</v>
      </c>
      <c r="W624" s="69">
        <v>1075</v>
      </c>
      <c r="X624" s="69">
        <v>1654</v>
      </c>
      <c r="Y624" s="69">
        <v>1235</v>
      </c>
      <c r="Z624" s="69">
        <v>1202</v>
      </c>
      <c r="AA624" s="69">
        <v>369</v>
      </c>
      <c r="AB624" s="69">
        <v>113</v>
      </c>
      <c r="AC624" s="69">
        <v>55</v>
      </c>
      <c r="AD624" s="69">
        <v>36</v>
      </c>
      <c r="AE624" s="69">
        <v>35</v>
      </c>
      <c r="AF624" s="91" t="str">
        <f t="shared" si="15"/>
        <v>TOKYOHE</v>
      </c>
    </row>
    <row r="625" spans="1:32" x14ac:dyDescent="0.25">
      <c r="A625" s="69" t="s">
        <v>579</v>
      </c>
      <c r="B625" s="69" t="s">
        <v>484</v>
      </c>
      <c r="C625" s="69">
        <v>74</v>
      </c>
      <c r="D625" s="69">
        <v>23</v>
      </c>
      <c r="E625" s="69">
        <v>23</v>
      </c>
      <c r="F625" s="69"/>
      <c r="G625" s="69"/>
      <c r="H625" s="82"/>
      <c r="I625" s="69">
        <v>23</v>
      </c>
      <c r="J625" s="69">
        <v>48</v>
      </c>
      <c r="K625" s="69"/>
      <c r="L625" s="69">
        <v>84</v>
      </c>
      <c r="M625" s="69">
        <v>23</v>
      </c>
      <c r="N625" s="69"/>
      <c r="O625" s="91" t="str">
        <f t="shared" si="14"/>
        <v>TOKYOPB</v>
      </c>
      <c r="R625" s="69" t="s">
        <v>579</v>
      </c>
      <c r="S625" s="69" t="s">
        <v>484</v>
      </c>
      <c r="T625" s="69">
        <v>6</v>
      </c>
      <c r="U625" s="69">
        <v>1</v>
      </c>
      <c r="V625" s="69">
        <v>1</v>
      </c>
      <c r="W625" s="69"/>
      <c r="X625" s="69"/>
      <c r="Y625" s="69"/>
      <c r="Z625" s="69">
        <v>1</v>
      </c>
      <c r="AA625" s="69">
        <v>4</v>
      </c>
      <c r="AB625" s="69"/>
      <c r="AC625" s="69">
        <v>5</v>
      </c>
      <c r="AD625" s="69">
        <v>1</v>
      </c>
      <c r="AE625" s="69"/>
      <c r="AF625" s="91" t="str">
        <f t="shared" si="15"/>
        <v>TOKYOPB</v>
      </c>
    </row>
    <row r="626" spans="1:32" x14ac:dyDescent="0.25">
      <c r="A626" s="87" t="s">
        <v>579</v>
      </c>
      <c r="B626" s="87" t="s">
        <v>650</v>
      </c>
      <c r="C626" s="87">
        <v>93848</v>
      </c>
      <c r="D626" s="87">
        <v>90570</v>
      </c>
      <c r="E626" s="87">
        <v>225184</v>
      </c>
      <c r="F626" s="87">
        <v>503983</v>
      </c>
      <c r="G626" s="87">
        <v>518594</v>
      </c>
      <c r="H626" s="87">
        <v>516087</v>
      </c>
      <c r="I626" s="87">
        <v>645385</v>
      </c>
      <c r="J626" s="87">
        <v>354953</v>
      </c>
      <c r="K626" s="87">
        <v>216804</v>
      </c>
      <c r="L626" s="87">
        <v>228985</v>
      </c>
      <c r="M626" s="87">
        <v>176138</v>
      </c>
      <c r="N626" s="87">
        <v>127669</v>
      </c>
      <c r="O626" s="230" t="str">
        <f t="shared" si="14"/>
        <v>TOKYOTOTAL TOKYO</v>
      </c>
      <c r="R626" s="87" t="s">
        <v>579</v>
      </c>
      <c r="S626" s="87" t="s">
        <v>650</v>
      </c>
      <c r="T626" s="87">
        <v>11123</v>
      </c>
      <c r="U626" s="87">
        <v>13105</v>
      </c>
      <c r="V626" s="87">
        <v>32001</v>
      </c>
      <c r="W626" s="87">
        <v>83154</v>
      </c>
      <c r="X626" s="87">
        <v>113601</v>
      </c>
      <c r="Y626" s="87">
        <v>146628</v>
      </c>
      <c r="Z626" s="87">
        <v>179889</v>
      </c>
      <c r="AA626" s="87">
        <v>45682</v>
      </c>
      <c r="AB626" s="87">
        <v>22327</v>
      </c>
      <c r="AC626" s="87">
        <v>22296</v>
      </c>
      <c r="AD626" s="87">
        <v>18820</v>
      </c>
      <c r="AE626" s="87">
        <v>13824</v>
      </c>
      <c r="AF626" s="230" t="str">
        <f t="shared" si="15"/>
        <v>TOKYOTOTAL TOKYO</v>
      </c>
    </row>
    <row r="627" spans="1:32" x14ac:dyDescent="0.25">
      <c r="A627" s="69" t="s">
        <v>580</v>
      </c>
      <c r="B627" s="69" t="s">
        <v>396</v>
      </c>
      <c r="C627" s="69">
        <v>1518</v>
      </c>
      <c r="D627" s="69">
        <v>3606</v>
      </c>
      <c r="E627" s="69">
        <v>10369</v>
      </c>
      <c r="F627" s="69">
        <v>104932</v>
      </c>
      <c r="G627" s="69">
        <v>331212</v>
      </c>
      <c r="H627" s="82">
        <v>255654</v>
      </c>
      <c r="I627" s="69">
        <v>248924</v>
      </c>
      <c r="J627" s="69">
        <v>77461</v>
      </c>
      <c r="K627" s="69">
        <v>17834</v>
      </c>
      <c r="L627" s="69">
        <v>12134</v>
      </c>
      <c r="M627" s="69">
        <v>12747</v>
      </c>
      <c r="N627" s="69">
        <v>12887</v>
      </c>
      <c r="O627" s="91" t="str">
        <f t="shared" si="14"/>
        <v>KUALA LUMPURGB</v>
      </c>
      <c r="R627" s="69" t="s">
        <v>580</v>
      </c>
      <c r="S627" s="69" t="s">
        <v>396</v>
      </c>
      <c r="T627" s="69">
        <v>278</v>
      </c>
      <c r="U627" s="69">
        <v>650</v>
      </c>
      <c r="V627" s="69">
        <v>1809</v>
      </c>
      <c r="W627" s="69">
        <v>37219</v>
      </c>
      <c r="X627" s="69">
        <v>123396</v>
      </c>
      <c r="Y627" s="69">
        <v>79168</v>
      </c>
      <c r="Z627" s="69">
        <v>89575</v>
      </c>
      <c r="AA627" s="69">
        <v>25097</v>
      </c>
      <c r="AB627" s="69">
        <v>3555</v>
      </c>
      <c r="AC627" s="69">
        <v>1488</v>
      </c>
      <c r="AD627" s="69">
        <v>1530</v>
      </c>
      <c r="AE627" s="69">
        <v>1622</v>
      </c>
      <c r="AF627" s="91" t="str">
        <f t="shared" si="15"/>
        <v>KUALA LUMPURGB</v>
      </c>
    </row>
    <row r="628" spans="1:32" x14ac:dyDescent="0.25">
      <c r="A628" s="69" t="s">
        <v>580</v>
      </c>
      <c r="B628" s="69" t="s">
        <v>481</v>
      </c>
      <c r="C628" s="69">
        <v>34</v>
      </c>
      <c r="D628" s="69">
        <v>13</v>
      </c>
      <c r="E628" s="69">
        <v>18</v>
      </c>
      <c r="F628" s="69">
        <v>34</v>
      </c>
      <c r="G628" s="69">
        <v>88</v>
      </c>
      <c r="H628" s="82">
        <v>142</v>
      </c>
      <c r="I628" s="69">
        <v>117</v>
      </c>
      <c r="J628" s="69">
        <v>81</v>
      </c>
      <c r="K628" s="69">
        <v>27</v>
      </c>
      <c r="L628" s="69">
        <v>5</v>
      </c>
      <c r="M628" s="69"/>
      <c r="N628" s="69"/>
      <c r="O628" s="91" t="str">
        <f t="shared" si="14"/>
        <v>KUALA LUMPUROI</v>
      </c>
      <c r="R628" s="69" t="s">
        <v>580</v>
      </c>
      <c r="S628" s="69" t="s">
        <v>481</v>
      </c>
      <c r="T628" s="69">
        <v>5</v>
      </c>
      <c r="U628" s="69">
        <v>3</v>
      </c>
      <c r="V628" s="69">
        <v>2</v>
      </c>
      <c r="W628" s="69">
        <v>4</v>
      </c>
      <c r="X628" s="69">
        <v>10</v>
      </c>
      <c r="Y628" s="69">
        <v>17</v>
      </c>
      <c r="Z628" s="69">
        <v>14</v>
      </c>
      <c r="AA628" s="69">
        <v>9</v>
      </c>
      <c r="AB628" s="69">
        <v>3</v>
      </c>
      <c r="AC628" s="69">
        <v>1</v>
      </c>
      <c r="AD628" s="69"/>
      <c r="AE628" s="69"/>
      <c r="AF628" s="91" t="str">
        <f t="shared" si="15"/>
        <v>KUALA LUMPUROI</v>
      </c>
    </row>
    <row r="629" spans="1:32" x14ac:dyDescent="0.25">
      <c r="A629" s="69" t="s">
        <v>580</v>
      </c>
      <c r="B629" s="69" t="s">
        <v>360</v>
      </c>
      <c r="C629" s="69">
        <v>253</v>
      </c>
      <c r="D629" s="69">
        <v>425</v>
      </c>
      <c r="E629" s="69">
        <v>891</v>
      </c>
      <c r="F629" s="69">
        <v>4009</v>
      </c>
      <c r="G629" s="69">
        <v>9852</v>
      </c>
      <c r="H629" s="82">
        <v>14306</v>
      </c>
      <c r="I629" s="69">
        <v>23071</v>
      </c>
      <c r="J629" s="69">
        <v>21287</v>
      </c>
      <c r="K629" s="69">
        <v>3830</v>
      </c>
      <c r="L629" s="69">
        <v>1893</v>
      </c>
      <c r="M629" s="69">
        <v>965</v>
      </c>
      <c r="N629" s="69">
        <v>216</v>
      </c>
      <c r="O629" s="91" t="str">
        <f t="shared" si="14"/>
        <v>KUALA LUMPURCD</v>
      </c>
      <c r="R629" s="69" t="s">
        <v>580</v>
      </c>
      <c r="S629" s="69" t="s">
        <v>360</v>
      </c>
      <c r="T629" s="69">
        <v>29</v>
      </c>
      <c r="U629" s="69">
        <v>32</v>
      </c>
      <c r="V629" s="69">
        <v>99</v>
      </c>
      <c r="W629" s="69">
        <v>310</v>
      </c>
      <c r="X629" s="69">
        <v>751</v>
      </c>
      <c r="Y629" s="69">
        <v>967</v>
      </c>
      <c r="Z629" s="69">
        <v>1579</v>
      </c>
      <c r="AA629" s="69">
        <v>1593</v>
      </c>
      <c r="AB629" s="69">
        <v>263</v>
      </c>
      <c r="AC629" s="69">
        <v>115</v>
      </c>
      <c r="AD629" s="69">
        <v>40</v>
      </c>
      <c r="AE629" s="69">
        <v>10</v>
      </c>
      <c r="AF629" s="91" t="str">
        <f t="shared" si="15"/>
        <v>KUALA LUMPURCD</v>
      </c>
    </row>
    <row r="630" spans="1:32" x14ac:dyDescent="0.25">
      <c r="A630" s="69" t="s">
        <v>580</v>
      </c>
      <c r="B630" s="69" t="s">
        <v>465</v>
      </c>
      <c r="C630" s="69">
        <v>194</v>
      </c>
      <c r="D630" s="69">
        <v>222</v>
      </c>
      <c r="E630" s="69">
        <v>358</v>
      </c>
      <c r="F630" s="69">
        <v>319</v>
      </c>
      <c r="G630" s="69">
        <v>389</v>
      </c>
      <c r="H630" s="82">
        <v>527</v>
      </c>
      <c r="I630" s="69">
        <v>1149</v>
      </c>
      <c r="J630" s="69">
        <v>621</v>
      </c>
      <c r="K630" s="69">
        <v>508</v>
      </c>
      <c r="L630" s="69">
        <v>534</v>
      </c>
      <c r="M630" s="69">
        <v>312</v>
      </c>
      <c r="N630" s="69">
        <v>206</v>
      </c>
      <c r="O630" s="91" t="str">
        <f t="shared" si="14"/>
        <v>KUALA LUMPURNC</v>
      </c>
      <c r="R630" s="69" t="s">
        <v>580</v>
      </c>
      <c r="S630" s="69" t="s">
        <v>465</v>
      </c>
      <c r="T630" s="69">
        <v>8</v>
      </c>
      <c r="U630" s="69">
        <v>9</v>
      </c>
      <c r="V630" s="69">
        <v>15</v>
      </c>
      <c r="W630" s="69">
        <v>13</v>
      </c>
      <c r="X630" s="69">
        <v>16</v>
      </c>
      <c r="Y630" s="69">
        <v>22</v>
      </c>
      <c r="Z630" s="69">
        <v>48</v>
      </c>
      <c r="AA630" s="69">
        <v>27</v>
      </c>
      <c r="AB630" s="69">
        <v>21</v>
      </c>
      <c r="AC630" s="69">
        <v>24</v>
      </c>
      <c r="AD630" s="69">
        <v>13</v>
      </c>
      <c r="AE630" s="69">
        <v>8</v>
      </c>
      <c r="AF630" s="91" t="str">
        <f t="shared" si="15"/>
        <v>KUALA LUMPURNC</v>
      </c>
    </row>
    <row r="631" spans="1:32" x14ac:dyDescent="0.25">
      <c r="A631" s="69" t="s">
        <v>580</v>
      </c>
      <c r="B631" s="69" t="s">
        <v>345</v>
      </c>
      <c r="C631" s="69">
        <v>1797</v>
      </c>
      <c r="D631" s="69">
        <v>1919</v>
      </c>
      <c r="E631" s="69">
        <v>2544</v>
      </c>
      <c r="F631" s="69">
        <v>6230</v>
      </c>
      <c r="G631" s="69">
        <v>22126</v>
      </c>
      <c r="H631" s="82">
        <v>37915</v>
      </c>
      <c r="I631" s="69">
        <v>54719</v>
      </c>
      <c r="J631" s="69">
        <v>33134</v>
      </c>
      <c r="K631" s="69">
        <v>10750</v>
      </c>
      <c r="L631" s="69">
        <v>8231</v>
      </c>
      <c r="M631" s="69">
        <v>2293</v>
      </c>
      <c r="N631" s="69">
        <v>1015</v>
      </c>
      <c r="O631" s="91" t="str">
        <f t="shared" si="14"/>
        <v>KUALA LUMPURAH</v>
      </c>
      <c r="R631" s="69" t="s">
        <v>580</v>
      </c>
      <c r="S631" s="69" t="s">
        <v>345</v>
      </c>
      <c r="T631" s="69">
        <v>396</v>
      </c>
      <c r="U631" s="69">
        <v>345</v>
      </c>
      <c r="V631" s="69">
        <v>1030</v>
      </c>
      <c r="W631" s="69">
        <v>1463</v>
      </c>
      <c r="X631" s="69">
        <v>5822</v>
      </c>
      <c r="Y631" s="69">
        <v>11843</v>
      </c>
      <c r="Z631" s="69">
        <v>15411</v>
      </c>
      <c r="AA631" s="69">
        <v>9441</v>
      </c>
      <c r="AB631" s="69">
        <v>2736</v>
      </c>
      <c r="AC631" s="69">
        <v>2498</v>
      </c>
      <c r="AD631" s="69">
        <v>793</v>
      </c>
      <c r="AE631" s="69">
        <v>353</v>
      </c>
      <c r="AF631" s="91" t="str">
        <f t="shared" si="15"/>
        <v>KUALA LUMPURAH</v>
      </c>
    </row>
    <row r="632" spans="1:32" x14ac:dyDescent="0.25">
      <c r="A632" s="69" t="s">
        <v>580</v>
      </c>
      <c r="B632" s="69" t="s">
        <v>440</v>
      </c>
      <c r="C632" s="69">
        <v>150</v>
      </c>
      <c r="D632" s="69">
        <v>44</v>
      </c>
      <c r="E632" s="69">
        <v>360</v>
      </c>
      <c r="F632" s="69">
        <v>892</v>
      </c>
      <c r="G632" s="69">
        <v>1171</v>
      </c>
      <c r="H632" s="82">
        <v>443</v>
      </c>
      <c r="I632" s="69">
        <v>319</v>
      </c>
      <c r="J632" s="69">
        <v>140</v>
      </c>
      <c r="K632" s="69">
        <v>140</v>
      </c>
      <c r="L632" s="69">
        <v>50</v>
      </c>
      <c r="M632" s="69"/>
      <c r="N632" s="69"/>
      <c r="O632" s="91" t="str">
        <f t="shared" si="14"/>
        <v>KUALA LUMPURKH</v>
      </c>
      <c r="R632" s="69" t="s">
        <v>580</v>
      </c>
      <c r="S632" s="69" t="s">
        <v>440</v>
      </c>
      <c r="T632" s="69">
        <v>10</v>
      </c>
      <c r="U632" s="69">
        <v>4</v>
      </c>
      <c r="V632" s="69">
        <v>29</v>
      </c>
      <c r="W632" s="69">
        <v>76</v>
      </c>
      <c r="X632" s="69">
        <v>101</v>
      </c>
      <c r="Y632" s="69">
        <v>41</v>
      </c>
      <c r="Z632" s="69">
        <v>30</v>
      </c>
      <c r="AA632" s="69">
        <v>13</v>
      </c>
      <c r="AB632" s="69">
        <v>13</v>
      </c>
      <c r="AC632" s="69">
        <v>5</v>
      </c>
      <c r="AD632" s="69"/>
      <c r="AE632" s="69"/>
      <c r="AF632" s="91" t="str">
        <f t="shared" si="15"/>
        <v>KUALA LUMPURKH</v>
      </c>
    </row>
    <row r="633" spans="1:32" x14ac:dyDescent="0.25">
      <c r="A633" s="69" t="s">
        <v>580</v>
      </c>
      <c r="B633" s="69" t="s">
        <v>524</v>
      </c>
      <c r="C633" s="69"/>
      <c r="D633" s="69"/>
      <c r="E633" s="69"/>
      <c r="F633" s="69"/>
      <c r="G633" s="69"/>
      <c r="H633" s="82"/>
      <c r="I633" s="69">
        <v>77</v>
      </c>
      <c r="J633" s="69"/>
      <c r="K633" s="69">
        <v>31</v>
      </c>
      <c r="L633" s="69">
        <v>46</v>
      </c>
      <c r="M633" s="69">
        <v>45</v>
      </c>
      <c r="N633" s="69">
        <v>15</v>
      </c>
      <c r="O633" s="91" t="str">
        <f t="shared" si="14"/>
        <v>KUALA LUMPURTE</v>
      </c>
      <c r="R633" s="69" t="s">
        <v>580</v>
      </c>
      <c r="S633" s="69" t="s">
        <v>524</v>
      </c>
      <c r="T633" s="69"/>
      <c r="U633" s="69"/>
      <c r="V633" s="69"/>
      <c r="W633" s="69"/>
      <c r="X633" s="69"/>
      <c r="Y633" s="69"/>
      <c r="Z633" s="69">
        <v>5</v>
      </c>
      <c r="AA633" s="69"/>
      <c r="AB633" s="69">
        <v>2</v>
      </c>
      <c r="AC633" s="69">
        <v>3</v>
      </c>
      <c r="AD633" s="69">
        <v>3</v>
      </c>
      <c r="AE633" s="69">
        <v>1</v>
      </c>
      <c r="AF633" s="91" t="str">
        <f t="shared" si="15"/>
        <v>KUALA LUMPURTE</v>
      </c>
    </row>
    <row r="634" spans="1:32" x14ac:dyDescent="0.25">
      <c r="A634" s="69" t="s">
        <v>580</v>
      </c>
      <c r="B634" s="69" t="s">
        <v>404</v>
      </c>
      <c r="C634" s="69">
        <v>889</v>
      </c>
      <c r="D634" s="69">
        <v>1470</v>
      </c>
      <c r="E634" s="69">
        <v>2152</v>
      </c>
      <c r="F634" s="69">
        <v>2615</v>
      </c>
      <c r="G634" s="69">
        <v>2499</v>
      </c>
      <c r="H634" s="82">
        <v>1989</v>
      </c>
      <c r="I634" s="69">
        <v>2008</v>
      </c>
      <c r="J634" s="69">
        <v>1927</v>
      </c>
      <c r="K634" s="69">
        <v>1805</v>
      </c>
      <c r="L634" s="69">
        <v>2522</v>
      </c>
      <c r="M634" s="69">
        <v>1543</v>
      </c>
      <c r="N634" s="69">
        <v>1805</v>
      </c>
      <c r="O634" s="91" t="str">
        <f t="shared" si="14"/>
        <v>KUALA LUMPURGJ</v>
      </c>
      <c r="R634" s="69" t="s">
        <v>580</v>
      </c>
      <c r="S634" s="69" t="s">
        <v>404</v>
      </c>
      <c r="T634" s="69">
        <v>63</v>
      </c>
      <c r="U634" s="69">
        <v>105</v>
      </c>
      <c r="V634" s="69">
        <v>144</v>
      </c>
      <c r="W634" s="69">
        <v>191</v>
      </c>
      <c r="X634" s="69">
        <v>194</v>
      </c>
      <c r="Y634" s="69">
        <v>156</v>
      </c>
      <c r="Z634" s="69">
        <v>121</v>
      </c>
      <c r="AA634" s="69">
        <v>138</v>
      </c>
      <c r="AB634" s="69">
        <v>112</v>
      </c>
      <c r="AC634" s="69">
        <v>140</v>
      </c>
      <c r="AD634" s="69">
        <v>75</v>
      </c>
      <c r="AE634" s="69">
        <v>87</v>
      </c>
      <c r="AF634" s="91" t="str">
        <f t="shared" si="15"/>
        <v>KUALA LUMPURGJ</v>
      </c>
    </row>
    <row r="635" spans="1:32" x14ac:dyDescent="0.25">
      <c r="A635" s="69" t="s">
        <v>580</v>
      </c>
      <c r="B635" s="69" t="s">
        <v>452</v>
      </c>
      <c r="C635" s="69">
        <v>45</v>
      </c>
      <c r="D635" s="69">
        <v>137</v>
      </c>
      <c r="E635" s="69">
        <v>221</v>
      </c>
      <c r="F635" s="69">
        <v>1570</v>
      </c>
      <c r="G635" s="69">
        <v>3179</v>
      </c>
      <c r="H635" s="82">
        <v>2731</v>
      </c>
      <c r="I635" s="69">
        <v>1869</v>
      </c>
      <c r="J635" s="69">
        <v>606</v>
      </c>
      <c r="K635" s="69">
        <v>154</v>
      </c>
      <c r="L635" s="69">
        <v>97</v>
      </c>
      <c r="M635" s="69">
        <v>8</v>
      </c>
      <c r="N635" s="69">
        <v>11</v>
      </c>
      <c r="O635" s="91" t="str">
        <f t="shared" si="14"/>
        <v>KUALA LUMPURLJ</v>
      </c>
      <c r="R635" s="69" t="s">
        <v>580</v>
      </c>
      <c r="S635" s="69" t="s">
        <v>452</v>
      </c>
      <c r="T635" s="69">
        <v>23</v>
      </c>
      <c r="U635" s="69">
        <v>85</v>
      </c>
      <c r="V635" s="69">
        <v>154</v>
      </c>
      <c r="W635" s="69">
        <v>195</v>
      </c>
      <c r="X635" s="69">
        <v>322</v>
      </c>
      <c r="Y635" s="69">
        <v>266</v>
      </c>
      <c r="Z635" s="69">
        <v>180</v>
      </c>
      <c r="AA635" s="69">
        <v>64</v>
      </c>
      <c r="AB635" s="69">
        <v>21</v>
      </c>
      <c r="AC635" s="69">
        <v>13</v>
      </c>
      <c r="AD635" s="69">
        <v>2</v>
      </c>
      <c r="AE635" s="69">
        <v>3</v>
      </c>
      <c r="AF635" s="91" t="str">
        <f t="shared" si="15"/>
        <v>KUALA LUMPURLJ</v>
      </c>
    </row>
    <row r="636" spans="1:32" x14ac:dyDescent="0.25">
      <c r="A636" s="69" t="s">
        <v>580</v>
      </c>
      <c r="B636" s="69" t="s">
        <v>510</v>
      </c>
      <c r="C636" s="69">
        <v>674</v>
      </c>
      <c r="D636" s="69">
        <v>313</v>
      </c>
      <c r="E636" s="69">
        <v>1084</v>
      </c>
      <c r="F636" s="69">
        <v>1387</v>
      </c>
      <c r="G636" s="69">
        <v>1547</v>
      </c>
      <c r="H636" s="82">
        <v>662</v>
      </c>
      <c r="I636" s="69"/>
      <c r="J636" s="69">
        <v>382</v>
      </c>
      <c r="K636" s="69">
        <v>191</v>
      </c>
      <c r="L636" s="69">
        <v>213</v>
      </c>
      <c r="M636" s="69">
        <v>56</v>
      </c>
      <c r="N636" s="69">
        <v>204</v>
      </c>
      <c r="O636" s="91" t="str">
        <f t="shared" si="14"/>
        <v>KUALA LUMPURRI</v>
      </c>
      <c r="R636" s="69" t="s">
        <v>580</v>
      </c>
      <c r="S636" s="69" t="s">
        <v>510</v>
      </c>
      <c r="T636" s="69">
        <v>15</v>
      </c>
      <c r="U636" s="69">
        <v>5</v>
      </c>
      <c r="V636" s="69">
        <v>17</v>
      </c>
      <c r="W636" s="69">
        <v>24</v>
      </c>
      <c r="X636" s="69">
        <v>24</v>
      </c>
      <c r="Y636" s="69">
        <v>11</v>
      </c>
      <c r="Z636" s="69"/>
      <c r="AA636" s="69">
        <v>7</v>
      </c>
      <c r="AB636" s="69">
        <v>3</v>
      </c>
      <c r="AC636" s="69">
        <v>4</v>
      </c>
      <c r="AD636" s="69">
        <v>1</v>
      </c>
      <c r="AE636" s="69">
        <v>3</v>
      </c>
      <c r="AF636" s="91" t="str">
        <f t="shared" si="15"/>
        <v>KUALA LUMPURRI</v>
      </c>
    </row>
    <row r="637" spans="1:32" x14ac:dyDescent="0.25">
      <c r="A637" s="69" t="s">
        <v>580</v>
      </c>
      <c r="B637" s="69" t="s">
        <v>2</v>
      </c>
      <c r="C637" s="69">
        <v>3853</v>
      </c>
      <c r="D637" s="69">
        <v>3091</v>
      </c>
      <c r="E637" s="69">
        <v>3097</v>
      </c>
      <c r="F637" s="69">
        <v>4050</v>
      </c>
      <c r="G637" s="69">
        <v>4797</v>
      </c>
      <c r="H637" s="82">
        <v>6186</v>
      </c>
      <c r="I637" s="69">
        <v>3957</v>
      </c>
      <c r="J637" s="69">
        <v>2120</v>
      </c>
      <c r="K637" s="69">
        <v>1674</v>
      </c>
      <c r="L637" s="69">
        <v>1195</v>
      </c>
      <c r="M637" s="69">
        <v>157</v>
      </c>
      <c r="N637" s="69">
        <v>264</v>
      </c>
      <c r="O637" s="91" t="str">
        <f t="shared" si="14"/>
        <v>KUALA LUMPURHG</v>
      </c>
      <c r="R637" s="69" t="s">
        <v>580</v>
      </c>
      <c r="S637" s="69" t="s">
        <v>2</v>
      </c>
      <c r="T637" s="69">
        <v>398</v>
      </c>
      <c r="U637" s="69">
        <v>314</v>
      </c>
      <c r="V637" s="69">
        <v>315</v>
      </c>
      <c r="W637" s="69">
        <v>389</v>
      </c>
      <c r="X637" s="69">
        <v>409</v>
      </c>
      <c r="Y637" s="69">
        <v>400</v>
      </c>
      <c r="Z637" s="69">
        <v>236</v>
      </c>
      <c r="AA637" s="69">
        <v>127</v>
      </c>
      <c r="AB637" s="69">
        <v>92</v>
      </c>
      <c r="AC637" s="69">
        <v>64</v>
      </c>
      <c r="AD637" s="69">
        <v>12</v>
      </c>
      <c r="AE637" s="69">
        <v>16</v>
      </c>
      <c r="AF637" s="91" t="str">
        <f t="shared" si="15"/>
        <v>KUALA LUMPURHG</v>
      </c>
    </row>
    <row r="638" spans="1:32" x14ac:dyDescent="0.25">
      <c r="A638" s="69" t="s">
        <v>580</v>
      </c>
      <c r="B638" s="69" t="s">
        <v>472</v>
      </c>
      <c r="C638" s="69">
        <v>24</v>
      </c>
      <c r="D638" s="69">
        <v>60</v>
      </c>
      <c r="E638" s="69"/>
      <c r="F638" s="69"/>
      <c r="G638" s="69"/>
      <c r="H638" s="82">
        <v>36</v>
      </c>
      <c r="I638" s="69"/>
      <c r="J638" s="69"/>
      <c r="K638" s="69"/>
      <c r="L638" s="69">
        <v>12</v>
      </c>
      <c r="M638" s="69">
        <v>84</v>
      </c>
      <c r="N638" s="69"/>
      <c r="O638" s="91" t="str">
        <f t="shared" si="14"/>
        <v>KUALA LUMPURNJ</v>
      </c>
      <c r="R638" s="69" t="s">
        <v>580</v>
      </c>
      <c r="S638" s="69" t="s">
        <v>472</v>
      </c>
      <c r="T638" s="69">
        <v>2</v>
      </c>
      <c r="U638" s="69">
        <v>5</v>
      </c>
      <c r="V638" s="69"/>
      <c r="W638" s="69"/>
      <c r="X638" s="69"/>
      <c r="Y638" s="69">
        <v>3</v>
      </c>
      <c r="Z638" s="69"/>
      <c r="AA638" s="69"/>
      <c r="AB638" s="69"/>
      <c r="AC638" s="69">
        <v>1</v>
      </c>
      <c r="AD638" s="69">
        <v>7</v>
      </c>
      <c r="AE638" s="69"/>
      <c r="AF638" s="91" t="str">
        <f t="shared" si="15"/>
        <v>KUALA LUMPURNJ</v>
      </c>
    </row>
    <row r="639" spans="1:32" x14ac:dyDescent="0.25">
      <c r="A639" s="69" t="s">
        <v>580</v>
      </c>
      <c r="B639" s="69" t="s">
        <v>397</v>
      </c>
      <c r="C639" s="69">
        <v>26591</v>
      </c>
      <c r="D639" s="69">
        <v>22359</v>
      </c>
      <c r="E639" s="69">
        <v>47107</v>
      </c>
      <c r="F639" s="69">
        <v>160699</v>
      </c>
      <c r="G639" s="69">
        <v>144195</v>
      </c>
      <c r="H639" s="82">
        <v>102052</v>
      </c>
      <c r="I639" s="69">
        <v>163809</v>
      </c>
      <c r="J639" s="69">
        <v>68962</v>
      </c>
      <c r="K639" s="69">
        <v>38476</v>
      </c>
      <c r="L639" s="69">
        <v>37995</v>
      </c>
      <c r="M639" s="69">
        <v>19137</v>
      </c>
      <c r="N639" s="69">
        <v>14726</v>
      </c>
      <c r="O639" s="91" t="str">
        <f t="shared" si="14"/>
        <v>KUALA LUMPURGC</v>
      </c>
      <c r="R639" s="69" t="s">
        <v>580</v>
      </c>
      <c r="S639" s="69" t="s">
        <v>397</v>
      </c>
      <c r="T639" s="69">
        <v>2230</v>
      </c>
      <c r="U639" s="69">
        <v>3165</v>
      </c>
      <c r="V639" s="69">
        <v>5850</v>
      </c>
      <c r="W639" s="69">
        <v>26983</v>
      </c>
      <c r="X639" s="69">
        <v>40753</v>
      </c>
      <c r="Y639" s="69">
        <v>42273</v>
      </c>
      <c r="Z639" s="69">
        <v>126715</v>
      </c>
      <c r="AA639" s="69">
        <v>12316</v>
      </c>
      <c r="AB639" s="69">
        <v>3029</v>
      </c>
      <c r="AC639" s="69">
        <v>2551</v>
      </c>
      <c r="AD639" s="69">
        <v>1113</v>
      </c>
      <c r="AE639" s="69">
        <v>866</v>
      </c>
      <c r="AF639" s="91" t="str">
        <f t="shared" si="15"/>
        <v>KUALA LUMPURGC</v>
      </c>
    </row>
    <row r="640" spans="1:32" x14ac:dyDescent="0.25">
      <c r="A640" s="69" t="s">
        <v>580</v>
      </c>
      <c r="B640" s="69" t="s">
        <v>439</v>
      </c>
      <c r="C640" s="69">
        <v>1018</v>
      </c>
      <c r="D640" s="69">
        <v>1019</v>
      </c>
      <c r="E640" s="69">
        <v>1151</v>
      </c>
      <c r="F640" s="69">
        <v>653</v>
      </c>
      <c r="G640" s="69">
        <v>539</v>
      </c>
      <c r="H640" s="82">
        <v>1155</v>
      </c>
      <c r="I640" s="69">
        <v>2223</v>
      </c>
      <c r="J640" s="69">
        <v>3049</v>
      </c>
      <c r="K640" s="69">
        <v>478</v>
      </c>
      <c r="L640" s="69">
        <v>420</v>
      </c>
      <c r="M640" s="69">
        <v>72</v>
      </c>
      <c r="N640" s="69">
        <v>274</v>
      </c>
      <c r="O640" s="91" t="str">
        <f t="shared" si="14"/>
        <v>KUALA LUMPURKG</v>
      </c>
      <c r="R640" s="69" t="s">
        <v>580</v>
      </c>
      <c r="S640" s="69" t="s">
        <v>439</v>
      </c>
      <c r="T640" s="69">
        <v>420</v>
      </c>
      <c r="U640" s="69">
        <v>418</v>
      </c>
      <c r="V640" s="69">
        <v>486</v>
      </c>
      <c r="W640" s="69">
        <v>161</v>
      </c>
      <c r="X640" s="69">
        <v>173</v>
      </c>
      <c r="Y640" s="69">
        <v>323</v>
      </c>
      <c r="Z640" s="69">
        <v>573</v>
      </c>
      <c r="AA640" s="69">
        <v>699</v>
      </c>
      <c r="AB640" s="69">
        <v>240</v>
      </c>
      <c r="AC640" s="69">
        <v>117</v>
      </c>
      <c r="AD640" s="69">
        <v>26</v>
      </c>
      <c r="AE640" s="69">
        <v>20</v>
      </c>
      <c r="AF640" s="91" t="str">
        <f t="shared" si="15"/>
        <v>KUALA LUMPURKG</v>
      </c>
    </row>
    <row r="641" spans="1:32" x14ac:dyDescent="0.25">
      <c r="A641" s="69" t="s">
        <v>580</v>
      </c>
      <c r="B641" s="69" t="s">
        <v>81</v>
      </c>
      <c r="C641" s="69"/>
      <c r="D641" s="69"/>
      <c r="E641" s="69"/>
      <c r="F641" s="69">
        <v>18</v>
      </c>
      <c r="G641" s="69">
        <v>18</v>
      </c>
      <c r="H641" s="82"/>
      <c r="I641" s="69"/>
      <c r="J641" s="69"/>
      <c r="K641" s="69"/>
      <c r="L641" s="69">
        <v>18</v>
      </c>
      <c r="M641" s="69"/>
      <c r="N641" s="69"/>
      <c r="O641" s="91" t="str">
        <f t="shared" si="14"/>
        <v>KUALA LUMPURAA</v>
      </c>
      <c r="R641" s="69" t="s">
        <v>580</v>
      </c>
      <c r="S641" s="69" t="s">
        <v>81</v>
      </c>
      <c r="T641" s="69"/>
      <c r="U641" s="69"/>
      <c r="V641" s="69"/>
      <c r="W641" s="69">
        <v>1</v>
      </c>
      <c r="X641" s="69">
        <v>1</v>
      </c>
      <c r="Y641" s="69"/>
      <c r="Z641" s="69"/>
      <c r="AA641" s="69"/>
      <c r="AB641" s="69"/>
      <c r="AC641" s="69">
        <v>1</v>
      </c>
      <c r="AD641" s="69"/>
      <c r="AE641" s="69"/>
      <c r="AF641" s="91" t="str">
        <f t="shared" si="15"/>
        <v>KUALA LUMPURAA</v>
      </c>
    </row>
    <row r="642" spans="1:32" x14ac:dyDescent="0.25">
      <c r="A642" s="69" t="s">
        <v>580</v>
      </c>
      <c r="B642" s="69" t="s">
        <v>537</v>
      </c>
      <c r="C642" s="69"/>
      <c r="D642" s="69"/>
      <c r="E642" s="69">
        <v>4</v>
      </c>
      <c r="F642" s="69"/>
      <c r="G642" s="69"/>
      <c r="H642" s="82"/>
      <c r="I642" s="69"/>
      <c r="J642" s="69">
        <v>23</v>
      </c>
      <c r="K642" s="69"/>
      <c r="L642" s="69"/>
      <c r="M642" s="69"/>
      <c r="N642" s="69"/>
      <c r="O642" s="91" t="str">
        <f t="shared" si="14"/>
        <v>KUALA LUMPURUH</v>
      </c>
      <c r="R642" s="69" t="s">
        <v>580</v>
      </c>
      <c r="S642" s="69" t="s">
        <v>537</v>
      </c>
      <c r="T642" s="69"/>
      <c r="U642" s="69"/>
      <c r="V642" s="69">
        <v>1</v>
      </c>
      <c r="W642" s="69"/>
      <c r="X642" s="69"/>
      <c r="Y642" s="69"/>
      <c r="Z642" s="69"/>
      <c r="AA642" s="69">
        <v>3</v>
      </c>
      <c r="AB642" s="69"/>
      <c r="AC642" s="69"/>
      <c r="AD642" s="69"/>
      <c r="AE642" s="69"/>
      <c r="AF642" s="91" t="str">
        <f t="shared" si="15"/>
        <v>KUALA LUMPURUH</v>
      </c>
    </row>
    <row r="643" spans="1:32" x14ac:dyDescent="0.25">
      <c r="A643" s="69" t="s">
        <v>580</v>
      </c>
      <c r="B643" s="69" t="s">
        <v>425</v>
      </c>
      <c r="C643" s="69">
        <v>10712</v>
      </c>
      <c r="D643" s="69">
        <v>8185</v>
      </c>
      <c r="E643" s="69">
        <v>9294</v>
      </c>
      <c r="F643" s="69">
        <v>14315</v>
      </c>
      <c r="G643" s="69">
        <v>18694</v>
      </c>
      <c r="H643" s="82">
        <v>16872</v>
      </c>
      <c r="I643" s="69">
        <v>18031</v>
      </c>
      <c r="J643" s="69">
        <v>12334</v>
      </c>
      <c r="K643" s="69">
        <v>14362</v>
      </c>
      <c r="L643" s="69">
        <v>16502</v>
      </c>
      <c r="M643" s="69">
        <v>8663</v>
      </c>
      <c r="N643" s="69">
        <v>5413</v>
      </c>
      <c r="O643" s="91" t="str">
        <f t="shared" si="14"/>
        <v>KUALA LUMPURJA</v>
      </c>
      <c r="R643" s="69" t="s">
        <v>580</v>
      </c>
      <c r="S643" s="69" t="s">
        <v>425</v>
      </c>
      <c r="T643" s="69">
        <v>2113</v>
      </c>
      <c r="U643" s="69">
        <v>1578</v>
      </c>
      <c r="V643" s="69">
        <v>1819</v>
      </c>
      <c r="W643" s="69">
        <v>2727</v>
      </c>
      <c r="X643" s="69">
        <v>3548</v>
      </c>
      <c r="Y643" s="69">
        <v>3143</v>
      </c>
      <c r="Z643" s="69">
        <v>3297</v>
      </c>
      <c r="AA643" s="69">
        <v>2285</v>
      </c>
      <c r="AB643" s="69">
        <v>2870</v>
      </c>
      <c r="AC643" s="69">
        <v>3287</v>
      </c>
      <c r="AD643" s="69">
        <v>1632</v>
      </c>
      <c r="AE643" s="69">
        <v>1030</v>
      </c>
      <c r="AF643" s="91" t="str">
        <f t="shared" si="15"/>
        <v>KUALA LUMPURJA</v>
      </c>
    </row>
    <row r="644" spans="1:32" x14ac:dyDescent="0.25">
      <c r="A644" s="69" t="s">
        <v>580</v>
      </c>
      <c r="B644" s="69" t="s">
        <v>528</v>
      </c>
      <c r="C644" s="69">
        <v>3</v>
      </c>
      <c r="D644" s="69">
        <v>3</v>
      </c>
      <c r="E644" s="69">
        <v>3</v>
      </c>
      <c r="F644" s="69"/>
      <c r="G644" s="69"/>
      <c r="H644" s="82"/>
      <c r="I644" s="69"/>
      <c r="J644" s="69"/>
      <c r="K644" s="69"/>
      <c r="L644" s="69"/>
      <c r="M644" s="69"/>
      <c r="N644" s="69"/>
      <c r="O644" s="91" t="str">
        <f t="shared" si="14"/>
        <v>KUALA LUMPURTI</v>
      </c>
      <c r="R644" s="69" t="s">
        <v>580</v>
      </c>
      <c r="S644" s="69" t="s">
        <v>528</v>
      </c>
      <c r="T644" s="69">
        <v>1</v>
      </c>
      <c r="U644" s="69">
        <v>1</v>
      </c>
      <c r="V644" s="69">
        <v>1</v>
      </c>
      <c r="W644" s="69"/>
      <c r="X644" s="69"/>
      <c r="Y644" s="69"/>
      <c r="Z644" s="69"/>
      <c r="AA644" s="69"/>
      <c r="AB644" s="69"/>
      <c r="AC644" s="69"/>
      <c r="AD644" s="69"/>
      <c r="AE644" s="69"/>
      <c r="AF644" s="91" t="str">
        <f t="shared" si="15"/>
        <v>KUALA LUMPURTI</v>
      </c>
    </row>
    <row r="645" spans="1:32" x14ac:dyDescent="0.25">
      <c r="A645" s="69" t="s">
        <v>580</v>
      </c>
      <c r="B645" s="69" t="s">
        <v>342</v>
      </c>
      <c r="C645" s="69">
        <v>8</v>
      </c>
      <c r="D645" s="69">
        <v>7</v>
      </c>
      <c r="E645" s="69">
        <v>70</v>
      </c>
      <c r="F645" s="69">
        <v>83</v>
      </c>
      <c r="G645" s="69">
        <v>88</v>
      </c>
      <c r="H645" s="82">
        <v>186</v>
      </c>
      <c r="I645" s="69">
        <v>414</v>
      </c>
      <c r="J645" s="69">
        <v>309</v>
      </c>
      <c r="K645" s="69"/>
      <c r="L645" s="69">
        <v>40</v>
      </c>
      <c r="M645" s="69">
        <v>82</v>
      </c>
      <c r="N645" s="69"/>
      <c r="O645" s="91" t="str">
        <f t="shared" si="14"/>
        <v>KUALA LUMPURAE</v>
      </c>
      <c r="R645" s="69" t="s">
        <v>580</v>
      </c>
      <c r="S645" s="69" t="s">
        <v>342</v>
      </c>
      <c r="T645" s="69">
        <v>1</v>
      </c>
      <c r="U645" s="69">
        <v>1</v>
      </c>
      <c r="V645" s="69">
        <v>3</v>
      </c>
      <c r="W645" s="69">
        <v>3</v>
      </c>
      <c r="X645" s="69">
        <v>4</v>
      </c>
      <c r="Y645" s="69">
        <v>9</v>
      </c>
      <c r="Z645" s="69">
        <v>9</v>
      </c>
      <c r="AA645" s="69">
        <v>7</v>
      </c>
      <c r="AB645" s="69"/>
      <c r="AC645" s="69">
        <v>1</v>
      </c>
      <c r="AD645" s="69">
        <v>2</v>
      </c>
      <c r="AE645" s="69"/>
      <c r="AF645" s="91" t="str">
        <f t="shared" si="15"/>
        <v>KUALA LUMPURAE</v>
      </c>
    </row>
    <row r="646" spans="1:32" x14ac:dyDescent="0.25">
      <c r="A646" s="69" t="s">
        <v>580</v>
      </c>
      <c r="B646" s="69" t="s">
        <v>464</v>
      </c>
      <c r="C646" s="69">
        <v>48</v>
      </c>
      <c r="D646" s="69">
        <v>56</v>
      </c>
      <c r="E646" s="69">
        <v>16</v>
      </c>
      <c r="F646" s="69">
        <v>8</v>
      </c>
      <c r="G646" s="69">
        <v>16</v>
      </c>
      <c r="H646" s="82">
        <v>32</v>
      </c>
      <c r="I646" s="69">
        <v>74</v>
      </c>
      <c r="J646" s="69">
        <v>18</v>
      </c>
      <c r="K646" s="69">
        <v>40</v>
      </c>
      <c r="L646" s="69">
        <v>22</v>
      </c>
      <c r="M646" s="69">
        <v>24</v>
      </c>
      <c r="N646" s="69">
        <v>16</v>
      </c>
      <c r="O646" s="91" t="str">
        <f t="shared" si="14"/>
        <v>KUALA LUMPURNB</v>
      </c>
      <c r="R646" s="69" t="s">
        <v>580</v>
      </c>
      <c r="S646" s="69" t="s">
        <v>464</v>
      </c>
      <c r="T646" s="69">
        <v>6</v>
      </c>
      <c r="U646" s="69">
        <v>7</v>
      </c>
      <c r="V646" s="69">
        <v>2</v>
      </c>
      <c r="W646" s="69">
        <v>1</v>
      </c>
      <c r="X646" s="69">
        <v>2</v>
      </c>
      <c r="Y646" s="69">
        <v>4</v>
      </c>
      <c r="Z646" s="69">
        <v>8</v>
      </c>
      <c r="AA646" s="69">
        <v>2</v>
      </c>
      <c r="AB646" s="69">
        <v>5</v>
      </c>
      <c r="AC646" s="69">
        <v>2</v>
      </c>
      <c r="AD646" s="69">
        <v>3</v>
      </c>
      <c r="AE646" s="69">
        <v>2</v>
      </c>
      <c r="AF646" s="91" t="str">
        <f t="shared" si="15"/>
        <v>KUALA LUMPURNB</v>
      </c>
    </row>
    <row r="647" spans="1:32" x14ac:dyDescent="0.25">
      <c r="A647" s="87" t="s">
        <v>580</v>
      </c>
      <c r="B647" s="87" t="s">
        <v>651</v>
      </c>
      <c r="C647" s="87">
        <v>47811</v>
      </c>
      <c r="D647" s="87">
        <v>42929</v>
      </c>
      <c r="E647" s="87">
        <v>78739</v>
      </c>
      <c r="F647" s="87">
        <v>301814</v>
      </c>
      <c r="G647" s="87">
        <v>540410</v>
      </c>
      <c r="H647" s="87">
        <v>440888</v>
      </c>
      <c r="I647" s="87">
        <v>520761</v>
      </c>
      <c r="J647" s="87">
        <v>222454</v>
      </c>
      <c r="K647" s="87">
        <v>90300</v>
      </c>
      <c r="L647" s="87">
        <v>81929</v>
      </c>
      <c r="M647" s="87">
        <v>46188</v>
      </c>
      <c r="N647" s="87">
        <v>37052</v>
      </c>
      <c r="O647" s="230" t="str">
        <f t="shared" si="14"/>
        <v>KUALA LUMPURTOTAL KUALA LUMPUR</v>
      </c>
      <c r="R647" s="87" t="s">
        <v>580</v>
      </c>
      <c r="S647" s="87" t="s">
        <v>651</v>
      </c>
      <c r="T647" s="87">
        <v>5998</v>
      </c>
      <c r="U647" s="87">
        <v>6727</v>
      </c>
      <c r="V647" s="87">
        <v>11776</v>
      </c>
      <c r="W647" s="87">
        <v>69760</v>
      </c>
      <c r="X647" s="87">
        <v>175526</v>
      </c>
      <c r="Y647" s="87">
        <v>138646</v>
      </c>
      <c r="Z647" s="87">
        <v>237801</v>
      </c>
      <c r="AA647" s="87">
        <v>51828</v>
      </c>
      <c r="AB647" s="87">
        <v>12965</v>
      </c>
      <c r="AC647" s="87">
        <v>10315</v>
      </c>
      <c r="AD647" s="87">
        <v>5252</v>
      </c>
      <c r="AE647" s="87">
        <v>4021</v>
      </c>
      <c r="AF647" s="230" t="str">
        <f t="shared" si="15"/>
        <v>KUALA LUMPURTOTAL KUALA LUMPUR</v>
      </c>
    </row>
    <row r="648" spans="1:32" x14ac:dyDescent="0.25">
      <c r="A648" s="69" t="s">
        <v>581</v>
      </c>
      <c r="B648" s="69" t="s">
        <v>389</v>
      </c>
      <c r="C648" s="69"/>
      <c r="D648" s="69"/>
      <c r="E648" s="69"/>
      <c r="F648" s="69"/>
      <c r="G648" s="69"/>
      <c r="H648" s="82"/>
      <c r="I648" s="69"/>
      <c r="J648" s="69">
        <v>27</v>
      </c>
      <c r="K648" s="69">
        <v>27</v>
      </c>
      <c r="L648" s="69"/>
      <c r="M648" s="69">
        <v>27</v>
      </c>
      <c r="N648" s="69"/>
      <c r="O648" s="91" t="str">
        <f t="shared" si="14"/>
        <v>BANGKOKFC</v>
      </c>
      <c r="R648" s="69" t="s">
        <v>582</v>
      </c>
      <c r="S648" s="69" t="s">
        <v>508</v>
      </c>
      <c r="T648" s="69"/>
      <c r="U648" s="69"/>
      <c r="V648" s="69"/>
      <c r="W648" s="69"/>
      <c r="X648" s="69"/>
      <c r="Y648" s="69"/>
      <c r="Z648" s="69">
        <v>2</v>
      </c>
      <c r="AA648" s="69">
        <v>5</v>
      </c>
      <c r="AB648" s="69">
        <v>2</v>
      </c>
      <c r="AC648" s="69"/>
      <c r="AD648" s="69"/>
      <c r="AE648" s="69"/>
      <c r="AF648" s="91" t="str">
        <f t="shared" si="15"/>
        <v>SEOULRG</v>
      </c>
    </row>
    <row r="649" spans="1:32" x14ac:dyDescent="0.25">
      <c r="A649" s="69" t="s">
        <v>581</v>
      </c>
      <c r="B649" s="69" t="s">
        <v>396</v>
      </c>
      <c r="C649" s="69">
        <v>119</v>
      </c>
      <c r="D649" s="69">
        <v>802</v>
      </c>
      <c r="E649" s="69">
        <v>1968</v>
      </c>
      <c r="F649" s="69">
        <v>5666</v>
      </c>
      <c r="G649" s="69">
        <v>7255</v>
      </c>
      <c r="H649" s="82">
        <v>10027</v>
      </c>
      <c r="I649" s="69">
        <v>25687</v>
      </c>
      <c r="J649" s="69">
        <v>22815</v>
      </c>
      <c r="K649" s="69">
        <v>14175</v>
      </c>
      <c r="L649" s="69">
        <v>10995</v>
      </c>
      <c r="M649" s="69">
        <v>18346</v>
      </c>
      <c r="N649" s="69">
        <v>16540</v>
      </c>
      <c r="O649" s="91" t="str">
        <f t="shared" si="14"/>
        <v>BANGKOKGB</v>
      </c>
      <c r="R649" s="69" t="s">
        <v>582</v>
      </c>
      <c r="S649" s="69" t="s">
        <v>437</v>
      </c>
      <c r="T649" s="69">
        <v>8</v>
      </c>
      <c r="U649" s="69">
        <v>1</v>
      </c>
      <c r="V649" s="69">
        <v>17</v>
      </c>
      <c r="W649" s="69">
        <v>155</v>
      </c>
      <c r="X649" s="69">
        <v>389</v>
      </c>
      <c r="Y649" s="69">
        <v>1183</v>
      </c>
      <c r="Z649" s="69">
        <v>1429</v>
      </c>
      <c r="AA649" s="69">
        <v>159</v>
      </c>
      <c r="AB649" s="69">
        <v>37</v>
      </c>
      <c r="AC649" s="69">
        <v>14</v>
      </c>
      <c r="AD649" s="69">
        <v>4</v>
      </c>
      <c r="AE649" s="69">
        <v>3</v>
      </c>
      <c r="AF649" s="91" t="str">
        <f t="shared" si="15"/>
        <v>SEOULKE</v>
      </c>
    </row>
    <row r="650" spans="1:32" x14ac:dyDescent="0.25">
      <c r="A650" s="69" t="s">
        <v>581</v>
      </c>
      <c r="B650" s="69" t="s">
        <v>360</v>
      </c>
      <c r="C650" s="69">
        <v>68</v>
      </c>
      <c r="D650" s="69">
        <v>226</v>
      </c>
      <c r="E650" s="69">
        <v>798</v>
      </c>
      <c r="F650" s="69">
        <v>3418</v>
      </c>
      <c r="G650" s="69">
        <v>7258</v>
      </c>
      <c r="H650" s="82">
        <v>1176</v>
      </c>
      <c r="I650" s="69">
        <v>1154</v>
      </c>
      <c r="J650" s="69">
        <v>805</v>
      </c>
      <c r="K650" s="69">
        <v>143</v>
      </c>
      <c r="L650" s="69">
        <v>207</v>
      </c>
      <c r="M650" s="69">
        <v>90</v>
      </c>
      <c r="N650" s="69">
        <v>51</v>
      </c>
      <c r="O650" s="91" t="str">
        <f t="shared" si="14"/>
        <v>BANGKOKCD</v>
      </c>
      <c r="R650" s="69" t="s">
        <v>582</v>
      </c>
      <c r="S650" s="69" t="s">
        <v>360</v>
      </c>
      <c r="T650" s="69">
        <v>181</v>
      </c>
      <c r="U650" s="69">
        <v>203</v>
      </c>
      <c r="V650" s="69">
        <v>544</v>
      </c>
      <c r="W650" s="69">
        <v>1343</v>
      </c>
      <c r="X650" s="69">
        <v>2244</v>
      </c>
      <c r="Y650" s="69">
        <v>3299</v>
      </c>
      <c r="Z650" s="69">
        <v>4964</v>
      </c>
      <c r="AA650" s="69">
        <v>2736</v>
      </c>
      <c r="AB650" s="69">
        <v>397</v>
      </c>
      <c r="AC650" s="69">
        <v>276</v>
      </c>
      <c r="AD650" s="69">
        <v>184</v>
      </c>
      <c r="AE650" s="69">
        <v>163</v>
      </c>
      <c r="AF650" s="91" t="str">
        <f t="shared" si="15"/>
        <v>SEOULCD</v>
      </c>
    </row>
    <row r="651" spans="1:32" x14ac:dyDescent="0.25">
      <c r="A651" s="69" t="s">
        <v>581</v>
      </c>
      <c r="B651" s="69" t="s">
        <v>345</v>
      </c>
      <c r="C651" s="69">
        <v>3559</v>
      </c>
      <c r="D651" s="69">
        <v>3750</v>
      </c>
      <c r="E651" s="69">
        <v>12912</v>
      </c>
      <c r="F651" s="69">
        <v>22169</v>
      </c>
      <c r="G651" s="69">
        <v>6433</v>
      </c>
      <c r="H651" s="82">
        <v>2074</v>
      </c>
      <c r="I651" s="69">
        <v>1168</v>
      </c>
      <c r="J651" s="69">
        <v>546</v>
      </c>
      <c r="K651" s="69">
        <v>792</v>
      </c>
      <c r="L651" s="69">
        <v>474</v>
      </c>
      <c r="M651" s="69">
        <v>198</v>
      </c>
      <c r="N651" s="69">
        <v>378</v>
      </c>
      <c r="O651" s="91" t="str">
        <f t="shared" si="14"/>
        <v>BANGKOKAH</v>
      </c>
      <c r="R651" s="69" t="s">
        <v>582</v>
      </c>
      <c r="S651" s="69" t="s">
        <v>345</v>
      </c>
      <c r="T651" s="69">
        <v>35</v>
      </c>
      <c r="U651" s="69">
        <v>22</v>
      </c>
      <c r="V651" s="69">
        <v>80</v>
      </c>
      <c r="W651" s="69">
        <v>139</v>
      </c>
      <c r="X651" s="69">
        <v>59</v>
      </c>
      <c r="Y651" s="69">
        <v>14</v>
      </c>
      <c r="Z651" s="69">
        <v>7</v>
      </c>
      <c r="AA651" s="69">
        <v>7</v>
      </c>
      <c r="AB651" s="69">
        <v>10</v>
      </c>
      <c r="AC651" s="69">
        <v>9</v>
      </c>
      <c r="AD651" s="69">
        <v>5</v>
      </c>
      <c r="AE651" s="69">
        <v>13</v>
      </c>
      <c r="AF651" s="91" t="str">
        <f t="shared" si="15"/>
        <v>SEOULAH</v>
      </c>
    </row>
    <row r="652" spans="1:32" x14ac:dyDescent="0.25">
      <c r="A652" s="69" t="s">
        <v>581</v>
      </c>
      <c r="B652" s="69" t="s">
        <v>339</v>
      </c>
      <c r="C652" s="69"/>
      <c r="D652" s="69">
        <v>12</v>
      </c>
      <c r="E652" s="69"/>
      <c r="F652" s="69"/>
      <c r="G652" s="69"/>
      <c r="H652" s="82"/>
      <c r="I652" s="69"/>
      <c r="J652" s="69"/>
      <c r="K652" s="69"/>
      <c r="L652" s="69"/>
      <c r="M652" s="69"/>
      <c r="N652" s="69"/>
      <c r="O652" s="91" t="str">
        <f t="shared" si="14"/>
        <v>BANGKOKAD</v>
      </c>
      <c r="R652" s="69" t="s">
        <v>582</v>
      </c>
      <c r="S652" s="69" t="s">
        <v>339</v>
      </c>
      <c r="T652" s="69">
        <v>245</v>
      </c>
      <c r="U652" s="69">
        <v>190</v>
      </c>
      <c r="V652" s="69">
        <v>166</v>
      </c>
      <c r="W652" s="69">
        <v>93</v>
      </c>
      <c r="X652" s="69">
        <v>76</v>
      </c>
      <c r="Y652" s="69">
        <v>144</v>
      </c>
      <c r="Z652" s="69">
        <v>246</v>
      </c>
      <c r="AA652" s="69">
        <v>126</v>
      </c>
      <c r="AB652" s="69">
        <v>110</v>
      </c>
      <c r="AC652" s="69">
        <v>28</v>
      </c>
      <c r="AD652" s="69">
        <v>14</v>
      </c>
      <c r="AE652" s="69">
        <v>11</v>
      </c>
      <c r="AF652" s="91" t="str">
        <f t="shared" si="15"/>
        <v>SEOULAD</v>
      </c>
    </row>
    <row r="653" spans="1:32" x14ac:dyDescent="0.25">
      <c r="A653" s="69" t="s">
        <v>581</v>
      </c>
      <c r="B653" s="69" t="s">
        <v>340</v>
      </c>
      <c r="C653" s="69">
        <v>3184</v>
      </c>
      <c r="D653" s="69">
        <v>2477</v>
      </c>
      <c r="E653" s="69">
        <v>3829</v>
      </c>
      <c r="F653" s="69">
        <v>9896</v>
      </c>
      <c r="G653" s="69">
        <v>10687</v>
      </c>
      <c r="H653" s="82">
        <v>4979</v>
      </c>
      <c r="I653" s="69">
        <v>4099</v>
      </c>
      <c r="J653" s="69">
        <v>2992</v>
      </c>
      <c r="K653" s="69">
        <v>2307</v>
      </c>
      <c r="L653" s="69">
        <v>2942</v>
      </c>
      <c r="M653" s="69">
        <v>2566</v>
      </c>
      <c r="N653" s="69">
        <v>2999</v>
      </c>
      <c r="O653" s="91" t="str">
        <f t="shared" si="14"/>
        <v>BANGKOKAB</v>
      </c>
      <c r="R653" s="69" t="s">
        <v>582</v>
      </c>
      <c r="S653" s="69" t="s">
        <v>340</v>
      </c>
      <c r="T653" s="69">
        <v>1970</v>
      </c>
      <c r="U653" s="69">
        <v>1583</v>
      </c>
      <c r="V653" s="69">
        <v>3547</v>
      </c>
      <c r="W653" s="69">
        <v>5118</v>
      </c>
      <c r="X653" s="69">
        <v>2558</v>
      </c>
      <c r="Y653" s="69">
        <v>1996</v>
      </c>
      <c r="Z653" s="69">
        <v>2454</v>
      </c>
      <c r="AA653" s="69">
        <v>2806</v>
      </c>
      <c r="AB653" s="69">
        <v>2405</v>
      </c>
      <c r="AC653" s="69">
        <v>2678</v>
      </c>
      <c r="AD653" s="69">
        <v>2100</v>
      </c>
      <c r="AE653" s="69">
        <v>1681</v>
      </c>
      <c r="AF653" s="91" t="str">
        <f t="shared" si="15"/>
        <v>SEOULAB</v>
      </c>
    </row>
    <row r="654" spans="1:32" x14ac:dyDescent="0.25">
      <c r="A654" s="69" t="s">
        <v>581</v>
      </c>
      <c r="B654" s="69" t="s">
        <v>404</v>
      </c>
      <c r="C654" s="69">
        <v>86</v>
      </c>
      <c r="D654" s="69">
        <v>194</v>
      </c>
      <c r="E654" s="69">
        <v>310</v>
      </c>
      <c r="F654" s="69">
        <v>9</v>
      </c>
      <c r="G654" s="69"/>
      <c r="H654" s="82"/>
      <c r="I654" s="69"/>
      <c r="J654" s="69"/>
      <c r="K654" s="69"/>
      <c r="L654" s="69"/>
      <c r="M654" s="69">
        <v>44</v>
      </c>
      <c r="N654" s="69"/>
      <c r="O654" s="91" t="str">
        <f t="shared" si="14"/>
        <v>BANGKOKGJ</v>
      </c>
      <c r="R654" s="69" t="s">
        <v>582</v>
      </c>
      <c r="S654" s="69" t="s">
        <v>397</v>
      </c>
      <c r="T654" s="69">
        <v>32</v>
      </c>
      <c r="U654" s="69">
        <v>18</v>
      </c>
      <c r="V654" s="69">
        <v>28</v>
      </c>
      <c r="W654" s="69">
        <v>78</v>
      </c>
      <c r="X654" s="69">
        <v>455</v>
      </c>
      <c r="Y654" s="69">
        <v>1173</v>
      </c>
      <c r="Z654" s="69">
        <v>1291</v>
      </c>
      <c r="AA654" s="69">
        <v>268</v>
      </c>
      <c r="AB654" s="69">
        <v>16</v>
      </c>
      <c r="AC654" s="69">
        <v>13</v>
      </c>
      <c r="AD654" s="69">
        <v>2</v>
      </c>
      <c r="AE654" s="69">
        <v>1</v>
      </c>
      <c r="AF654" s="91" t="str">
        <f t="shared" si="15"/>
        <v>SEOULGC</v>
      </c>
    </row>
    <row r="655" spans="1:32" x14ac:dyDescent="0.25">
      <c r="A655" s="69" t="s">
        <v>581</v>
      </c>
      <c r="B655" s="69" t="s">
        <v>2</v>
      </c>
      <c r="C655" s="69">
        <v>395</v>
      </c>
      <c r="D655" s="69">
        <v>912</v>
      </c>
      <c r="E655" s="69">
        <v>4824</v>
      </c>
      <c r="F655" s="69">
        <v>45442</v>
      </c>
      <c r="G655" s="69">
        <v>119864</v>
      </c>
      <c r="H655" s="82">
        <v>87035</v>
      </c>
      <c r="I655" s="69">
        <v>96149</v>
      </c>
      <c r="J655" s="69">
        <v>34294</v>
      </c>
      <c r="K655" s="69">
        <v>9157</v>
      </c>
      <c r="L655" s="69">
        <v>4117</v>
      </c>
      <c r="M655" s="69">
        <v>623</v>
      </c>
      <c r="N655" s="69">
        <v>300</v>
      </c>
      <c r="O655" s="91" t="str">
        <f t="shared" si="14"/>
        <v>BANGKOKHG</v>
      </c>
      <c r="R655" s="69" t="s">
        <v>582</v>
      </c>
      <c r="S655" s="69" t="s">
        <v>2</v>
      </c>
      <c r="T655" s="69"/>
      <c r="U655" s="69"/>
      <c r="V655" s="69"/>
      <c r="W655" s="69"/>
      <c r="X655" s="69">
        <v>38</v>
      </c>
      <c r="Y655" s="69">
        <v>181</v>
      </c>
      <c r="Z655" s="69">
        <v>227</v>
      </c>
      <c r="AA655" s="69">
        <v>63</v>
      </c>
      <c r="AB655" s="69">
        <v>10</v>
      </c>
      <c r="AC655" s="69">
        <v>2</v>
      </c>
      <c r="AD655" s="69">
        <v>3</v>
      </c>
      <c r="AE655" s="69">
        <v>4</v>
      </c>
      <c r="AF655" s="91" t="str">
        <f t="shared" si="15"/>
        <v>SEOULHG</v>
      </c>
    </row>
    <row r="656" spans="1:32" x14ac:dyDescent="0.25">
      <c r="A656" s="69" t="s">
        <v>581</v>
      </c>
      <c r="B656" s="69" t="s">
        <v>397</v>
      </c>
      <c r="C656" s="69">
        <v>17513</v>
      </c>
      <c r="D656" s="69">
        <v>15506</v>
      </c>
      <c r="E656" s="69">
        <v>15091</v>
      </c>
      <c r="F656" s="69">
        <v>23535</v>
      </c>
      <c r="G656" s="69">
        <v>47162</v>
      </c>
      <c r="H656" s="82">
        <v>43923</v>
      </c>
      <c r="I656" s="69">
        <v>65701</v>
      </c>
      <c r="J656" s="69">
        <v>45069</v>
      </c>
      <c r="K656" s="69">
        <v>28170</v>
      </c>
      <c r="L656" s="69">
        <v>26976</v>
      </c>
      <c r="M656" s="69">
        <v>12656</v>
      </c>
      <c r="N656" s="69">
        <v>8586</v>
      </c>
      <c r="O656" s="91" t="str">
        <f t="shared" si="14"/>
        <v>BANGKOKGC</v>
      </c>
      <c r="R656" s="69" t="s">
        <v>582</v>
      </c>
      <c r="S656" s="69" t="s">
        <v>410</v>
      </c>
      <c r="T656" s="69">
        <v>1</v>
      </c>
      <c r="U656" s="69"/>
      <c r="V656" s="69"/>
      <c r="W656" s="69"/>
      <c r="X656" s="69"/>
      <c r="Y656" s="69"/>
      <c r="Z656" s="69">
        <v>1</v>
      </c>
      <c r="AA656" s="69"/>
      <c r="AB656" s="69"/>
      <c r="AC656" s="69"/>
      <c r="AD656" s="69"/>
      <c r="AE656" s="69">
        <v>1</v>
      </c>
      <c r="AF656" s="91" t="str">
        <f t="shared" si="15"/>
        <v>SEOULHF</v>
      </c>
    </row>
    <row r="657" spans="1:32" x14ac:dyDescent="0.25">
      <c r="A657" s="69" t="s">
        <v>581</v>
      </c>
      <c r="B657" s="69" t="s">
        <v>357</v>
      </c>
      <c r="C657" s="69">
        <v>9</v>
      </c>
      <c r="D657" s="69"/>
      <c r="E657" s="69">
        <v>14</v>
      </c>
      <c r="F657" s="69">
        <v>23</v>
      </c>
      <c r="G657" s="69">
        <v>137</v>
      </c>
      <c r="H657" s="82">
        <v>229</v>
      </c>
      <c r="I657" s="69">
        <v>48</v>
      </c>
      <c r="J657" s="69">
        <v>32</v>
      </c>
      <c r="K657" s="69">
        <v>7</v>
      </c>
      <c r="L657" s="69">
        <v>14</v>
      </c>
      <c r="M657" s="69"/>
      <c r="N657" s="69"/>
      <c r="O657" s="91" t="str">
        <f t="shared" si="14"/>
        <v>BANGKOKCA</v>
      </c>
      <c r="R657" s="69" t="s">
        <v>582</v>
      </c>
      <c r="S657" s="69" t="s">
        <v>81</v>
      </c>
      <c r="T657" s="69"/>
      <c r="U657" s="69"/>
      <c r="V657" s="69"/>
      <c r="W657" s="69"/>
      <c r="X657" s="69"/>
      <c r="Y657" s="69">
        <v>2</v>
      </c>
      <c r="Z657" s="69">
        <v>2</v>
      </c>
      <c r="AA657" s="69"/>
      <c r="AB657" s="69"/>
      <c r="AC657" s="69"/>
      <c r="AD657" s="69"/>
      <c r="AE657" s="69"/>
      <c r="AF657" s="91" t="str">
        <f t="shared" si="15"/>
        <v>SEOULAA</v>
      </c>
    </row>
    <row r="658" spans="1:32" x14ac:dyDescent="0.25">
      <c r="A658" s="69" t="s">
        <v>581</v>
      </c>
      <c r="B658" s="69" t="s">
        <v>2</v>
      </c>
      <c r="C658" s="69">
        <v>286</v>
      </c>
      <c r="D658" s="69">
        <v>117</v>
      </c>
      <c r="E658" s="69">
        <v>121</v>
      </c>
      <c r="F658" s="69">
        <v>339</v>
      </c>
      <c r="G658" s="69">
        <v>549</v>
      </c>
      <c r="H658" s="82">
        <v>733</v>
      </c>
      <c r="I658" s="69">
        <v>433</v>
      </c>
      <c r="J658" s="69">
        <v>258</v>
      </c>
      <c r="K658" s="69">
        <v>181</v>
      </c>
      <c r="L658" s="69">
        <v>101</v>
      </c>
      <c r="M658" s="69">
        <v>6</v>
      </c>
      <c r="N658" s="69">
        <v>6</v>
      </c>
      <c r="O658" s="91" t="str">
        <f t="shared" si="14"/>
        <v>BANGKOKHG</v>
      </c>
      <c r="R658" s="69" t="s">
        <v>582</v>
      </c>
      <c r="S658" s="69" t="s">
        <v>552</v>
      </c>
      <c r="T658" s="69"/>
      <c r="U658" s="69"/>
      <c r="V658" s="69">
        <v>1</v>
      </c>
      <c r="W658" s="69">
        <v>1</v>
      </c>
      <c r="X658" s="69">
        <v>1</v>
      </c>
      <c r="Y658" s="69">
        <v>1</v>
      </c>
      <c r="Z658" s="69"/>
      <c r="AA658" s="69"/>
      <c r="AB658" s="69"/>
      <c r="AC658" s="69"/>
      <c r="AD658" s="69"/>
      <c r="AE658" s="69"/>
      <c r="AF658" s="91" t="str">
        <f t="shared" si="15"/>
        <v>SEOULWC</v>
      </c>
    </row>
    <row r="659" spans="1:32" x14ac:dyDescent="0.25">
      <c r="A659" s="69" t="s">
        <v>581</v>
      </c>
      <c r="B659" s="69" t="s">
        <v>410</v>
      </c>
      <c r="C659" s="69"/>
      <c r="D659" s="69"/>
      <c r="E659" s="69"/>
      <c r="F659" s="69"/>
      <c r="G659" s="69"/>
      <c r="H659" s="82"/>
      <c r="I659" s="69">
        <v>16</v>
      </c>
      <c r="J659" s="69">
        <v>5</v>
      </c>
      <c r="K659" s="69"/>
      <c r="L659" s="69"/>
      <c r="M659" s="69"/>
      <c r="N659" s="69"/>
      <c r="O659" s="91" t="str">
        <f t="shared" si="14"/>
        <v>BANGKOKHF</v>
      </c>
      <c r="R659" s="69" t="s">
        <v>582</v>
      </c>
      <c r="S659" s="69" t="s">
        <v>12</v>
      </c>
      <c r="T659" s="69">
        <v>17</v>
      </c>
      <c r="U659" s="69">
        <v>14</v>
      </c>
      <c r="V659" s="69">
        <v>29</v>
      </c>
      <c r="W659" s="69">
        <v>35</v>
      </c>
      <c r="X659" s="69">
        <v>34</v>
      </c>
      <c r="Y659" s="69">
        <v>21</v>
      </c>
      <c r="Z659" s="69">
        <v>16</v>
      </c>
      <c r="AA659" s="69">
        <v>19</v>
      </c>
      <c r="AB659" s="69">
        <v>17</v>
      </c>
      <c r="AC659" s="69">
        <v>13</v>
      </c>
      <c r="AD659" s="69">
        <v>12</v>
      </c>
      <c r="AE659" s="69">
        <v>12</v>
      </c>
      <c r="AF659" s="91" t="str">
        <f t="shared" si="15"/>
        <v>SEOULKB</v>
      </c>
    </row>
    <row r="660" spans="1:32" x14ac:dyDescent="0.25">
      <c r="A660" s="69" t="s">
        <v>581</v>
      </c>
      <c r="B660" s="69" t="s">
        <v>405</v>
      </c>
      <c r="C660" s="69">
        <v>10</v>
      </c>
      <c r="D660" s="69">
        <v>2</v>
      </c>
      <c r="E660" s="69">
        <v>13</v>
      </c>
      <c r="F660" s="69">
        <v>25</v>
      </c>
      <c r="G660" s="69">
        <v>66</v>
      </c>
      <c r="H660" s="82">
        <v>19</v>
      </c>
      <c r="I660" s="69"/>
      <c r="J660" s="69"/>
      <c r="K660" s="69"/>
      <c r="L660" s="69"/>
      <c r="M660" s="69"/>
      <c r="N660" s="69"/>
      <c r="O660" s="91" t="str">
        <f t="shared" si="14"/>
        <v>BANGKOKHA</v>
      </c>
      <c r="R660" s="69" t="s">
        <v>582</v>
      </c>
      <c r="S660" s="69" t="s">
        <v>342</v>
      </c>
      <c r="T660" s="69">
        <v>249</v>
      </c>
      <c r="U660" s="69">
        <v>196</v>
      </c>
      <c r="V660" s="69">
        <v>283</v>
      </c>
      <c r="W660" s="69">
        <v>695</v>
      </c>
      <c r="X660" s="69">
        <v>2158</v>
      </c>
      <c r="Y660" s="69">
        <v>3860</v>
      </c>
      <c r="Z660" s="69">
        <v>6166</v>
      </c>
      <c r="AA660" s="69">
        <v>4105</v>
      </c>
      <c r="AB660" s="69">
        <v>1688</v>
      </c>
      <c r="AC660" s="69">
        <v>2322</v>
      </c>
      <c r="AD660" s="69">
        <v>853</v>
      </c>
      <c r="AE660" s="69">
        <v>431</v>
      </c>
      <c r="AF660" s="91" t="str">
        <f t="shared" si="15"/>
        <v>SEOULAE</v>
      </c>
    </row>
    <row r="661" spans="1:32" x14ac:dyDescent="0.25">
      <c r="A661" s="69" t="s">
        <v>581</v>
      </c>
      <c r="B661" s="69" t="s">
        <v>81</v>
      </c>
      <c r="C661" s="69">
        <v>13</v>
      </c>
      <c r="D661" s="69"/>
      <c r="E661" s="69"/>
      <c r="F661" s="69"/>
      <c r="G661" s="69"/>
      <c r="H661" s="82">
        <v>37</v>
      </c>
      <c r="I661" s="69">
        <v>15</v>
      </c>
      <c r="J661" s="69"/>
      <c r="K661" s="69">
        <v>45</v>
      </c>
      <c r="L661" s="69"/>
      <c r="M661" s="69">
        <v>12</v>
      </c>
      <c r="N661" s="69"/>
      <c r="O661" s="91" t="str">
        <f t="shared" si="14"/>
        <v>BANGKOKAA</v>
      </c>
      <c r="R661" s="69" t="s">
        <v>582</v>
      </c>
      <c r="S661" s="69" t="s">
        <v>446</v>
      </c>
      <c r="T661" s="69">
        <v>3</v>
      </c>
      <c r="U661" s="69">
        <v>5</v>
      </c>
      <c r="V661" s="69">
        <v>12</v>
      </c>
      <c r="W661" s="69">
        <v>63</v>
      </c>
      <c r="X661" s="69">
        <v>58</v>
      </c>
      <c r="Y661" s="69">
        <v>226</v>
      </c>
      <c r="Z661" s="69">
        <v>209</v>
      </c>
      <c r="AA661" s="69">
        <v>67</v>
      </c>
      <c r="AB661" s="69">
        <v>39</v>
      </c>
      <c r="AC661" s="69">
        <v>19</v>
      </c>
      <c r="AD661" s="69">
        <v>5</v>
      </c>
      <c r="AE661" s="69">
        <v>7</v>
      </c>
      <c r="AF661" s="91" t="str">
        <f t="shared" si="15"/>
        <v>SEOULLD</v>
      </c>
    </row>
    <row r="662" spans="1:32" x14ac:dyDescent="0.25">
      <c r="A662" s="69" t="s">
        <v>581</v>
      </c>
      <c r="B662" s="69" t="s">
        <v>432</v>
      </c>
      <c r="C662" s="69">
        <v>480</v>
      </c>
      <c r="D662" s="69">
        <v>297</v>
      </c>
      <c r="E662" s="69">
        <v>600</v>
      </c>
      <c r="F662" s="69">
        <v>1606</v>
      </c>
      <c r="G662" s="69">
        <v>3067</v>
      </c>
      <c r="H662" s="82">
        <v>2741</v>
      </c>
      <c r="I662" s="69">
        <v>2913</v>
      </c>
      <c r="J662" s="69">
        <v>713</v>
      </c>
      <c r="K662" s="69">
        <v>554</v>
      </c>
      <c r="L662" s="69">
        <v>382</v>
      </c>
      <c r="M662" s="69">
        <v>264</v>
      </c>
      <c r="N662" s="69">
        <v>87</v>
      </c>
      <c r="O662" s="91" t="str">
        <f t="shared" si="14"/>
        <v>BANGKOKJI</v>
      </c>
      <c r="R662" s="69" t="s">
        <v>582</v>
      </c>
      <c r="S662" s="69" t="s">
        <v>480</v>
      </c>
      <c r="T662" s="69">
        <v>2</v>
      </c>
      <c r="U662" s="69">
        <v>4</v>
      </c>
      <c r="V662" s="69">
        <v>5</v>
      </c>
      <c r="W662" s="69">
        <v>12</v>
      </c>
      <c r="X662" s="69">
        <v>4</v>
      </c>
      <c r="Y662" s="69">
        <v>2</v>
      </c>
      <c r="Z662" s="69">
        <v>1</v>
      </c>
      <c r="AA662" s="69"/>
      <c r="AB662" s="69">
        <v>1</v>
      </c>
      <c r="AC662" s="69"/>
      <c r="AD662" s="69"/>
      <c r="AE662" s="69"/>
      <c r="AF662" s="91" t="str">
        <f t="shared" si="15"/>
        <v>SEOULOH</v>
      </c>
    </row>
    <row r="663" spans="1:32" x14ac:dyDescent="0.25">
      <c r="A663" s="69" t="s">
        <v>581</v>
      </c>
      <c r="B663" s="69" t="s">
        <v>434</v>
      </c>
      <c r="C663" s="69">
        <v>46</v>
      </c>
      <c r="D663" s="69">
        <v>23</v>
      </c>
      <c r="E663" s="69">
        <v>24</v>
      </c>
      <c r="F663" s="69"/>
      <c r="G663" s="69">
        <v>341</v>
      </c>
      <c r="H663" s="82">
        <v>79</v>
      </c>
      <c r="I663" s="69"/>
      <c r="J663" s="69">
        <v>43</v>
      </c>
      <c r="K663" s="69">
        <v>22</v>
      </c>
      <c r="L663" s="69"/>
      <c r="M663" s="69"/>
      <c r="N663" s="69">
        <v>18</v>
      </c>
      <c r="O663" s="91" t="str">
        <f t="shared" si="14"/>
        <v>BANGKOKKA</v>
      </c>
      <c r="R663" s="87" t="s">
        <v>582</v>
      </c>
      <c r="S663" s="87" t="s">
        <v>666</v>
      </c>
      <c r="T663" s="87">
        <v>2743</v>
      </c>
      <c r="U663" s="87">
        <v>2236</v>
      </c>
      <c r="V663" s="87">
        <v>4712</v>
      </c>
      <c r="W663" s="87">
        <v>7732</v>
      </c>
      <c r="X663" s="87">
        <v>8074</v>
      </c>
      <c r="Y663" s="87">
        <v>12102</v>
      </c>
      <c r="Z663" s="87">
        <v>17015</v>
      </c>
      <c r="AA663" s="87">
        <v>10361</v>
      </c>
      <c r="AB663" s="87">
        <v>4732</v>
      </c>
      <c r="AC663" s="87">
        <v>5374</v>
      </c>
      <c r="AD663" s="87">
        <v>3182</v>
      </c>
      <c r="AE663" s="87">
        <v>2327</v>
      </c>
      <c r="AF663" s="230" t="str">
        <f t="shared" si="15"/>
        <v>SEOULTOTAL SEOUL</v>
      </c>
    </row>
    <row r="664" spans="1:32" x14ac:dyDescent="0.25">
      <c r="A664" s="69" t="s">
        <v>581</v>
      </c>
      <c r="B664" s="69" t="s">
        <v>341</v>
      </c>
      <c r="C664" s="69">
        <v>72</v>
      </c>
      <c r="D664" s="69">
        <v>183</v>
      </c>
      <c r="E664" s="69">
        <v>197</v>
      </c>
      <c r="F664" s="69">
        <v>325</v>
      </c>
      <c r="G664" s="69">
        <v>929</v>
      </c>
      <c r="H664" s="82">
        <v>1130</v>
      </c>
      <c r="I664" s="69">
        <v>4729</v>
      </c>
      <c r="J664" s="69">
        <v>3665</v>
      </c>
      <c r="K664" s="69">
        <v>565</v>
      </c>
      <c r="L664" s="69">
        <v>264</v>
      </c>
      <c r="M664" s="69">
        <v>48</v>
      </c>
      <c r="N664" s="69">
        <v>42</v>
      </c>
      <c r="O664" s="91" t="str">
        <f t="shared" si="14"/>
        <v>BANGKOKAC</v>
      </c>
      <c r="R664" s="69" t="s">
        <v>581</v>
      </c>
      <c r="S664" s="69" t="s">
        <v>389</v>
      </c>
      <c r="T664" s="69"/>
      <c r="U664" s="69"/>
      <c r="V664" s="69"/>
      <c r="W664" s="69"/>
      <c r="X664" s="69"/>
      <c r="Y664" s="69"/>
      <c r="Z664" s="69"/>
      <c r="AA664" s="69">
        <v>1</v>
      </c>
      <c r="AB664" s="69">
        <v>1</v>
      </c>
      <c r="AC664" s="69"/>
      <c r="AD664" s="69">
        <v>1</v>
      </c>
      <c r="AE664" s="69"/>
      <c r="AF664" s="91" t="str">
        <f t="shared" si="15"/>
        <v>BANGKOKFC</v>
      </c>
    </row>
    <row r="665" spans="1:32" x14ac:dyDescent="0.25">
      <c r="A665" s="69" t="s">
        <v>581</v>
      </c>
      <c r="B665" s="69" t="s">
        <v>342</v>
      </c>
      <c r="C665" s="69">
        <v>137</v>
      </c>
      <c r="D665" s="69">
        <v>164</v>
      </c>
      <c r="E665" s="69">
        <v>150</v>
      </c>
      <c r="F665" s="69">
        <v>136</v>
      </c>
      <c r="G665" s="69">
        <v>134</v>
      </c>
      <c r="H665" s="82">
        <v>223</v>
      </c>
      <c r="I665" s="69">
        <v>471</v>
      </c>
      <c r="J665" s="69">
        <v>346</v>
      </c>
      <c r="K665" s="69">
        <v>176</v>
      </c>
      <c r="L665" s="69">
        <v>289</v>
      </c>
      <c r="M665" s="69">
        <v>250</v>
      </c>
      <c r="N665" s="69">
        <v>65</v>
      </c>
      <c r="O665" s="91" t="str">
        <f t="shared" si="14"/>
        <v>BANGKOKAE</v>
      </c>
      <c r="R665" s="69" t="s">
        <v>581</v>
      </c>
      <c r="S665" s="69" t="s">
        <v>396</v>
      </c>
      <c r="T665" s="69">
        <v>12</v>
      </c>
      <c r="U665" s="69">
        <v>91</v>
      </c>
      <c r="V665" s="69">
        <v>232</v>
      </c>
      <c r="W665" s="69">
        <v>573</v>
      </c>
      <c r="X665" s="69">
        <v>731</v>
      </c>
      <c r="Y665" s="69">
        <v>995</v>
      </c>
      <c r="Z665" s="69">
        <v>2517</v>
      </c>
      <c r="AA665" s="69">
        <v>2160</v>
      </c>
      <c r="AB665" s="69">
        <v>1280</v>
      </c>
      <c r="AC665" s="69">
        <v>678</v>
      </c>
      <c r="AD665" s="69">
        <v>807</v>
      </c>
      <c r="AE665" s="69">
        <v>632</v>
      </c>
      <c r="AF665" s="91" t="str">
        <f t="shared" si="15"/>
        <v>BANGKOKGB</v>
      </c>
    </row>
    <row r="666" spans="1:32" x14ac:dyDescent="0.25">
      <c r="A666" s="69" t="s">
        <v>581</v>
      </c>
      <c r="B666" s="69" t="s">
        <v>408</v>
      </c>
      <c r="C666" s="69">
        <v>400</v>
      </c>
      <c r="D666" s="69">
        <v>996</v>
      </c>
      <c r="E666" s="69">
        <v>4147</v>
      </c>
      <c r="F666" s="69">
        <v>28207</v>
      </c>
      <c r="G666" s="69">
        <v>24906</v>
      </c>
      <c r="H666" s="82">
        <v>21426</v>
      </c>
      <c r="I666" s="69">
        <v>26763</v>
      </c>
      <c r="J666" s="69">
        <v>2310</v>
      </c>
      <c r="K666" s="69">
        <v>624</v>
      </c>
      <c r="L666" s="69">
        <v>106</v>
      </c>
      <c r="M666" s="69">
        <v>42</v>
      </c>
      <c r="N666" s="69">
        <v>57</v>
      </c>
      <c r="O666" s="91" t="str">
        <f t="shared" si="14"/>
        <v>BANGKOKHD</v>
      </c>
      <c r="R666" s="69" t="s">
        <v>581</v>
      </c>
      <c r="S666" s="69" t="s">
        <v>360</v>
      </c>
      <c r="T666" s="69">
        <v>11</v>
      </c>
      <c r="U666" s="69">
        <v>37</v>
      </c>
      <c r="V666" s="69">
        <v>100</v>
      </c>
      <c r="W666" s="69">
        <v>421</v>
      </c>
      <c r="X666" s="69">
        <v>903</v>
      </c>
      <c r="Y666" s="69">
        <v>328</v>
      </c>
      <c r="Z666" s="69">
        <v>309</v>
      </c>
      <c r="AA666" s="69">
        <v>241</v>
      </c>
      <c r="AB666" s="69">
        <v>41</v>
      </c>
      <c r="AC666" s="69">
        <v>64</v>
      </c>
      <c r="AD666" s="69">
        <v>26</v>
      </c>
      <c r="AE666" s="69">
        <v>15</v>
      </c>
      <c r="AF666" s="91" t="str">
        <f t="shared" si="15"/>
        <v>BANGKOKCD</v>
      </c>
    </row>
    <row r="667" spans="1:32" x14ac:dyDescent="0.25">
      <c r="A667" s="87" t="s">
        <v>581</v>
      </c>
      <c r="B667" s="87" t="s">
        <v>652</v>
      </c>
      <c r="C667" s="87">
        <v>26377</v>
      </c>
      <c r="D667" s="87">
        <v>25661</v>
      </c>
      <c r="E667" s="87">
        <v>44998</v>
      </c>
      <c r="F667" s="87">
        <v>140796</v>
      </c>
      <c r="G667" s="87">
        <v>228788</v>
      </c>
      <c r="H667" s="87">
        <v>175831</v>
      </c>
      <c r="I667" s="87">
        <v>229346</v>
      </c>
      <c r="J667" s="87">
        <v>113920</v>
      </c>
      <c r="K667" s="87">
        <v>56945</v>
      </c>
      <c r="L667" s="87">
        <v>46867</v>
      </c>
      <c r="M667" s="87">
        <v>35172</v>
      </c>
      <c r="N667" s="87">
        <v>29129</v>
      </c>
      <c r="O667" s="230" t="str">
        <f t="shared" si="14"/>
        <v>BANGKOKTOTAL BANGKOK</v>
      </c>
      <c r="R667" s="69" t="s">
        <v>581</v>
      </c>
      <c r="S667" s="69" t="s">
        <v>345</v>
      </c>
      <c r="T667" s="69">
        <v>439</v>
      </c>
      <c r="U667" s="69">
        <v>463</v>
      </c>
      <c r="V667" s="69">
        <v>1656</v>
      </c>
      <c r="W667" s="69">
        <v>2634</v>
      </c>
      <c r="X667" s="69">
        <v>735</v>
      </c>
      <c r="Y667" s="69">
        <v>242</v>
      </c>
      <c r="Z667" s="69">
        <v>138</v>
      </c>
      <c r="AA667" s="69">
        <v>64</v>
      </c>
      <c r="AB667" s="69">
        <v>138</v>
      </c>
      <c r="AC667" s="69">
        <v>52</v>
      </c>
      <c r="AD667" s="69">
        <v>28</v>
      </c>
      <c r="AE667" s="69">
        <v>55</v>
      </c>
      <c r="AF667" s="91" t="str">
        <f t="shared" si="15"/>
        <v>BANGKOKAH</v>
      </c>
    </row>
    <row r="668" spans="1:32" x14ac:dyDescent="0.25">
      <c r="A668" s="69" t="s">
        <v>582</v>
      </c>
      <c r="B668" s="69" t="s">
        <v>508</v>
      </c>
      <c r="C668" s="69"/>
      <c r="D668" s="69"/>
      <c r="E668" s="69"/>
      <c r="F668" s="69"/>
      <c r="G668" s="69"/>
      <c r="H668" s="82"/>
      <c r="I668" s="69">
        <v>8</v>
      </c>
      <c r="J668" s="69">
        <v>16</v>
      </c>
      <c r="K668" s="69">
        <v>164</v>
      </c>
      <c r="L668" s="69"/>
      <c r="M668" s="69"/>
      <c r="N668" s="69"/>
      <c r="O668" s="91" t="str">
        <f t="shared" si="14"/>
        <v>SEOULRG</v>
      </c>
      <c r="R668" s="69" t="s">
        <v>581</v>
      </c>
      <c r="S668" s="69" t="s">
        <v>339</v>
      </c>
      <c r="T668" s="69"/>
      <c r="U668" s="69">
        <v>18</v>
      </c>
      <c r="V668" s="69"/>
      <c r="W668" s="69"/>
      <c r="X668" s="69"/>
      <c r="Y668" s="69"/>
      <c r="Z668" s="69"/>
      <c r="AA668" s="69"/>
      <c r="AB668" s="69"/>
      <c r="AC668" s="69"/>
      <c r="AD668" s="69"/>
      <c r="AE668" s="69"/>
      <c r="AF668" s="91" t="str">
        <f t="shared" si="15"/>
        <v>BANGKOKAD</v>
      </c>
    </row>
    <row r="669" spans="1:32" x14ac:dyDescent="0.25">
      <c r="A669" s="69" t="s">
        <v>582</v>
      </c>
      <c r="B669" s="69" t="s">
        <v>437</v>
      </c>
      <c r="C669" s="69">
        <v>121</v>
      </c>
      <c r="D669" s="69">
        <v>15</v>
      </c>
      <c r="E669" s="69">
        <v>255</v>
      </c>
      <c r="F669" s="69">
        <v>2368</v>
      </c>
      <c r="G669" s="69">
        <v>5959</v>
      </c>
      <c r="H669" s="82">
        <v>18239</v>
      </c>
      <c r="I669" s="69">
        <v>21936</v>
      </c>
      <c r="J669" s="69">
        <v>2361</v>
      </c>
      <c r="K669" s="69">
        <v>557</v>
      </c>
      <c r="L669" s="69">
        <v>212</v>
      </c>
      <c r="M669" s="69">
        <v>62</v>
      </c>
      <c r="N669" s="69">
        <v>52</v>
      </c>
      <c r="O669" s="91" t="str">
        <f t="shared" ref="O669:O683" si="16">A669&amp;B669</f>
        <v>SEOULKE</v>
      </c>
      <c r="R669" s="69" t="s">
        <v>581</v>
      </c>
      <c r="S669" s="69" t="s">
        <v>340</v>
      </c>
      <c r="T669" s="69">
        <v>201</v>
      </c>
      <c r="U669" s="69">
        <v>200</v>
      </c>
      <c r="V669" s="69">
        <v>528</v>
      </c>
      <c r="W669" s="69">
        <v>1422</v>
      </c>
      <c r="X669" s="69">
        <v>1322</v>
      </c>
      <c r="Y669" s="69">
        <v>458</v>
      </c>
      <c r="Z669" s="69">
        <v>345</v>
      </c>
      <c r="AA669" s="69">
        <v>218</v>
      </c>
      <c r="AB669" s="69">
        <v>142</v>
      </c>
      <c r="AC669" s="69">
        <v>174</v>
      </c>
      <c r="AD669" s="69">
        <v>152</v>
      </c>
      <c r="AE669" s="69">
        <v>177</v>
      </c>
      <c r="AF669" s="91" t="str">
        <f t="shared" ref="AF669:AF683" si="17">R669&amp;S669</f>
        <v>BANGKOKAB</v>
      </c>
    </row>
    <row r="670" spans="1:32" x14ac:dyDescent="0.25">
      <c r="A670" s="69" t="s">
        <v>582</v>
      </c>
      <c r="B670" s="69" t="s">
        <v>360</v>
      </c>
      <c r="C670" s="69">
        <v>2217</v>
      </c>
      <c r="D670" s="69">
        <v>2270</v>
      </c>
      <c r="E670" s="69">
        <v>5257</v>
      </c>
      <c r="F670" s="69">
        <v>11120</v>
      </c>
      <c r="G670" s="69">
        <v>11372</v>
      </c>
      <c r="H670" s="82">
        <v>11582</v>
      </c>
      <c r="I670" s="69">
        <v>19155</v>
      </c>
      <c r="J670" s="69">
        <v>17983</v>
      </c>
      <c r="K670" s="69">
        <v>3091</v>
      </c>
      <c r="L670" s="69">
        <v>3066</v>
      </c>
      <c r="M670" s="69">
        <v>1884</v>
      </c>
      <c r="N670" s="69">
        <v>1319</v>
      </c>
      <c r="O670" s="91" t="str">
        <f t="shared" si="16"/>
        <v>SEOULCD</v>
      </c>
      <c r="R670" s="69" t="s">
        <v>581</v>
      </c>
      <c r="S670" s="69" t="s">
        <v>404</v>
      </c>
      <c r="T670" s="69">
        <v>4</v>
      </c>
      <c r="U670" s="69">
        <v>19</v>
      </c>
      <c r="V670" s="69">
        <v>45</v>
      </c>
      <c r="W670" s="69">
        <v>2</v>
      </c>
      <c r="X670" s="69"/>
      <c r="Y670" s="69"/>
      <c r="Z670" s="69"/>
      <c r="AA670" s="69"/>
      <c r="AB670" s="69"/>
      <c r="AC670" s="69"/>
      <c r="AD670" s="69">
        <v>1</v>
      </c>
      <c r="AE670" s="69"/>
      <c r="AF670" s="91" t="str">
        <f t="shared" si="17"/>
        <v>BANGKOKGJ</v>
      </c>
    </row>
    <row r="671" spans="1:32" x14ac:dyDescent="0.25">
      <c r="A671" s="69" t="s">
        <v>582</v>
      </c>
      <c r="B671" s="69" t="s">
        <v>345</v>
      </c>
      <c r="C671" s="69">
        <v>386</v>
      </c>
      <c r="D671" s="69">
        <v>281</v>
      </c>
      <c r="E671" s="69">
        <v>962</v>
      </c>
      <c r="F671" s="69">
        <v>1661</v>
      </c>
      <c r="G671" s="69">
        <v>738</v>
      </c>
      <c r="H671" s="82">
        <v>173</v>
      </c>
      <c r="I671" s="69">
        <v>90</v>
      </c>
      <c r="J671" s="69">
        <v>91</v>
      </c>
      <c r="K671" s="69">
        <v>141</v>
      </c>
      <c r="L671" s="69">
        <v>110</v>
      </c>
      <c r="M671" s="69">
        <v>52</v>
      </c>
      <c r="N671" s="69">
        <v>160</v>
      </c>
      <c r="O671" s="91" t="str">
        <f t="shared" si="16"/>
        <v>SEOULAH</v>
      </c>
      <c r="R671" s="69" t="s">
        <v>581</v>
      </c>
      <c r="S671" s="69" t="s">
        <v>2</v>
      </c>
      <c r="T671" s="69">
        <v>51</v>
      </c>
      <c r="U671" s="69">
        <v>97</v>
      </c>
      <c r="V671" s="69">
        <v>530</v>
      </c>
      <c r="W671" s="69">
        <v>4567</v>
      </c>
      <c r="X671" s="69">
        <v>12138</v>
      </c>
      <c r="Y671" s="69">
        <v>8638</v>
      </c>
      <c r="Z671" s="69">
        <v>9402</v>
      </c>
      <c r="AA671" s="69">
        <v>3261</v>
      </c>
      <c r="AB671" s="69">
        <v>799</v>
      </c>
      <c r="AC671" s="69">
        <v>349</v>
      </c>
      <c r="AD671" s="69">
        <v>51</v>
      </c>
      <c r="AE671" s="69">
        <v>31</v>
      </c>
      <c r="AF671" s="91" t="str">
        <f t="shared" si="17"/>
        <v>BANGKOKHG</v>
      </c>
    </row>
    <row r="672" spans="1:32" x14ac:dyDescent="0.25">
      <c r="A672" s="69" t="s">
        <v>582</v>
      </c>
      <c r="B672" s="69" t="s">
        <v>339</v>
      </c>
      <c r="C672" s="69">
        <v>1519</v>
      </c>
      <c r="D672" s="69">
        <v>1171</v>
      </c>
      <c r="E672" s="69">
        <v>856</v>
      </c>
      <c r="F672" s="69">
        <v>548</v>
      </c>
      <c r="G672" s="69">
        <v>419</v>
      </c>
      <c r="H672" s="82">
        <v>817</v>
      </c>
      <c r="I672" s="69">
        <v>1336</v>
      </c>
      <c r="J672" s="69">
        <v>706</v>
      </c>
      <c r="K672" s="69">
        <v>752</v>
      </c>
      <c r="L672" s="69">
        <v>213</v>
      </c>
      <c r="M672" s="69">
        <v>130</v>
      </c>
      <c r="N672" s="69">
        <v>111</v>
      </c>
      <c r="O672" s="91" t="str">
        <f t="shared" si="16"/>
        <v>SEOULAD</v>
      </c>
      <c r="R672" s="69" t="s">
        <v>581</v>
      </c>
      <c r="S672" s="69" t="s">
        <v>397</v>
      </c>
      <c r="T672" s="69">
        <v>2195</v>
      </c>
      <c r="U672" s="69">
        <v>1966</v>
      </c>
      <c r="V672" s="69">
        <v>2173</v>
      </c>
      <c r="W672" s="69">
        <v>3025</v>
      </c>
      <c r="X672" s="69">
        <v>6072</v>
      </c>
      <c r="Y672" s="69">
        <v>5277</v>
      </c>
      <c r="Z672" s="69">
        <v>7636</v>
      </c>
      <c r="AA672" s="69">
        <v>5318</v>
      </c>
      <c r="AB672" s="69">
        <v>3394</v>
      </c>
      <c r="AC672" s="69">
        <v>3291</v>
      </c>
      <c r="AD672" s="69">
        <v>1583</v>
      </c>
      <c r="AE672" s="69">
        <v>1075</v>
      </c>
      <c r="AF672" s="91" t="str">
        <f t="shared" si="17"/>
        <v>BANGKOKGC</v>
      </c>
    </row>
    <row r="673" spans="1:32" x14ac:dyDescent="0.25">
      <c r="A673" s="69" t="s">
        <v>582</v>
      </c>
      <c r="B673" s="69" t="s">
        <v>340</v>
      </c>
      <c r="C673" s="69">
        <v>26748</v>
      </c>
      <c r="D673" s="69">
        <v>19867</v>
      </c>
      <c r="E673" s="69">
        <v>60405</v>
      </c>
      <c r="F673" s="69">
        <v>95927</v>
      </c>
      <c r="G673" s="69">
        <v>33232</v>
      </c>
      <c r="H673" s="82">
        <v>18733</v>
      </c>
      <c r="I673" s="69">
        <v>18306</v>
      </c>
      <c r="J673" s="69">
        <v>18746</v>
      </c>
      <c r="K673" s="69">
        <v>17124</v>
      </c>
      <c r="L673" s="69">
        <v>19903</v>
      </c>
      <c r="M673" s="69">
        <v>14850</v>
      </c>
      <c r="N673" s="69">
        <v>12491</v>
      </c>
      <c r="O673" s="91" t="str">
        <f t="shared" si="16"/>
        <v>SEOULAB</v>
      </c>
      <c r="R673" s="69" t="s">
        <v>581</v>
      </c>
      <c r="S673" s="69" t="s">
        <v>357</v>
      </c>
      <c r="T673" s="69">
        <v>1</v>
      </c>
      <c r="U673" s="69"/>
      <c r="V673" s="69">
        <v>3</v>
      </c>
      <c r="W673" s="69">
        <v>4</v>
      </c>
      <c r="X673" s="69">
        <v>22</v>
      </c>
      <c r="Y673" s="69">
        <v>37</v>
      </c>
      <c r="Z673" s="69">
        <v>9</v>
      </c>
      <c r="AA673" s="69">
        <v>5</v>
      </c>
      <c r="AB673" s="69">
        <v>1</v>
      </c>
      <c r="AC673" s="69">
        <v>2</v>
      </c>
      <c r="AD673" s="69"/>
      <c r="AE673" s="69"/>
      <c r="AF673" s="91" t="str">
        <f t="shared" si="17"/>
        <v>BANGKOKCA</v>
      </c>
    </row>
    <row r="674" spans="1:32" x14ac:dyDescent="0.25">
      <c r="A674" s="69" t="s">
        <v>582</v>
      </c>
      <c r="B674" s="69" t="s">
        <v>397</v>
      </c>
      <c r="C674" s="69">
        <v>266</v>
      </c>
      <c r="D674" s="69">
        <v>177</v>
      </c>
      <c r="E674" s="69">
        <v>216</v>
      </c>
      <c r="F674" s="69">
        <v>779</v>
      </c>
      <c r="G674" s="69">
        <v>4751</v>
      </c>
      <c r="H674" s="82">
        <v>12121</v>
      </c>
      <c r="I674" s="69">
        <v>13371</v>
      </c>
      <c r="J674" s="69">
        <v>2965</v>
      </c>
      <c r="K674" s="69">
        <v>195</v>
      </c>
      <c r="L674" s="69">
        <v>149</v>
      </c>
      <c r="M674" s="69">
        <v>31</v>
      </c>
      <c r="N674" s="69">
        <v>14</v>
      </c>
      <c r="O674" s="91" t="str">
        <f t="shared" si="16"/>
        <v>SEOULGC</v>
      </c>
      <c r="R674" s="69" t="s">
        <v>581</v>
      </c>
      <c r="S674" s="69" t="s">
        <v>2</v>
      </c>
      <c r="T674" s="69">
        <v>183</v>
      </c>
      <c r="U674" s="69">
        <v>39</v>
      </c>
      <c r="V674" s="69">
        <v>58</v>
      </c>
      <c r="W674" s="69">
        <v>81</v>
      </c>
      <c r="X674" s="69">
        <v>124</v>
      </c>
      <c r="Y674" s="69">
        <v>166</v>
      </c>
      <c r="Z674" s="69">
        <v>77</v>
      </c>
      <c r="AA674" s="69">
        <v>45</v>
      </c>
      <c r="AB674" s="69">
        <v>10</v>
      </c>
      <c r="AC674" s="69">
        <v>7</v>
      </c>
      <c r="AD674" s="69">
        <v>1</v>
      </c>
      <c r="AE674" s="69">
        <v>1</v>
      </c>
      <c r="AF674" s="91" t="str">
        <f t="shared" si="17"/>
        <v>BANGKOKHG</v>
      </c>
    </row>
    <row r="675" spans="1:32" x14ac:dyDescent="0.25">
      <c r="A675" s="69" t="s">
        <v>582</v>
      </c>
      <c r="B675" s="69" t="s">
        <v>2</v>
      </c>
      <c r="C675" s="69"/>
      <c r="D675" s="69"/>
      <c r="E675" s="69"/>
      <c r="F675" s="69"/>
      <c r="G675" s="69">
        <v>1558</v>
      </c>
      <c r="H675" s="82">
        <v>7214</v>
      </c>
      <c r="I675" s="69">
        <v>9031</v>
      </c>
      <c r="J675" s="69">
        <v>2499</v>
      </c>
      <c r="K675" s="69">
        <v>347</v>
      </c>
      <c r="L675" s="69">
        <v>109</v>
      </c>
      <c r="M675" s="69">
        <v>132</v>
      </c>
      <c r="N675" s="69">
        <v>176</v>
      </c>
      <c r="O675" s="91" t="str">
        <f t="shared" si="16"/>
        <v>SEOULHG</v>
      </c>
      <c r="R675" s="69" t="s">
        <v>581</v>
      </c>
      <c r="S675" s="69" t="s">
        <v>410</v>
      </c>
      <c r="T675" s="69"/>
      <c r="U675" s="69"/>
      <c r="V675" s="69"/>
      <c r="W675" s="69"/>
      <c r="X675" s="69"/>
      <c r="Y675" s="69"/>
      <c r="Z675" s="69">
        <v>3</v>
      </c>
      <c r="AA675" s="69">
        <v>2</v>
      </c>
      <c r="AB675" s="69"/>
      <c r="AC675" s="69"/>
      <c r="AD675" s="69"/>
      <c r="AE675" s="69"/>
      <c r="AF675" s="91" t="str">
        <f t="shared" si="17"/>
        <v>BANGKOKHF</v>
      </c>
    </row>
    <row r="676" spans="1:32" x14ac:dyDescent="0.25">
      <c r="A676" s="69" t="s">
        <v>582</v>
      </c>
      <c r="B676" s="69" t="s">
        <v>410</v>
      </c>
      <c r="C676" s="69">
        <v>4</v>
      </c>
      <c r="D676" s="69"/>
      <c r="E676" s="69"/>
      <c r="F676" s="69"/>
      <c r="G676" s="69"/>
      <c r="H676" s="82"/>
      <c r="I676" s="69">
        <v>4</v>
      </c>
      <c r="J676" s="69"/>
      <c r="K676" s="69"/>
      <c r="L676" s="69"/>
      <c r="M676" s="69"/>
      <c r="N676" s="69">
        <v>6</v>
      </c>
      <c r="O676" s="91" t="str">
        <f t="shared" si="16"/>
        <v>SEOULHF</v>
      </c>
      <c r="R676" s="69" t="s">
        <v>581</v>
      </c>
      <c r="S676" s="69" t="s">
        <v>405</v>
      </c>
      <c r="T676" s="69">
        <v>4</v>
      </c>
      <c r="U676" s="69">
        <v>1</v>
      </c>
      <c r="V676" s="69">
        <v>2</v>
      </c>
      <c r="W676" s="69">
        <v>4</v>
      </c>
      <c r="X676" s="69">
        <v>10</v>
      </c>
      <c r="Y676" s="69">
        <v>3</v>
      </c>
      <c r="Z676" s="69"/>
      <c r="AA676" s="69"/>
      <c r="AB676" s="69"/>
      <c r="AC676" s="69"/>
      <c r="AD676" s="69"/>
      <c r="AE676" s="69"/>
      <c r="AF676" s="91" t="str">
        <f t="shared" si="17"/>
        <v>BANGKOKHA</v>
      </c>
    </row>
    <row r="677" spans="1:32" x14ac:dyDescent="0.25">
      <c r="A677" s="69" t="s">
        <v>582</v>
      </c>
      <c r="B677" s="69" t="s">
        <v>81</v>
      </c>
      <c r="C677" s="69"/>
      <c r="D677" s="69"/>
      <c r="E677" s="69"/>
      <c r="F677" s="69"/>
      <c r="G677" s="69"/>
      <c r="H677" s="82">
        <v>33</v>
      </c>
      <c r="I677" s="69">
        <v>34</v>
      </c>
      <c r="J677" s="69"/>
      <c r="K677" s="69"/>
      <c r="L677" s="69"/>
      <c r="M677" s="69"/>
      <c r="N677" s="69"/>
      <c r="O677" s="91" t="str">
        <f t="shared" si="16"/>
        <v>SEOULAA</v>
      </c>
      <c r="R677" s="69" t="s">
        <v>581</v>
      </c>
      <c r="S677" s="69" t="s">
        <v>81</v>
      </c>
      <c r="T677" s="69">
        <v>1</v>
      </c>
      <c r="U677" s="69"/>
      <c r="V677" s="69"/>
      <c r="W677" s="69"/>
      <c r="X677" s="69"/>
      <c r="Y677" s="69">
        <v>5</v>
      </c>
      <c r="Z677" s="69">
        <v>2</v>
      </c>
      <c r="AA677" s="69"/>
      <c r="AB677" s="69">
        <v>2</v>
      </c>
      <c r="AC677" s="69"/>
      <c r="AD677" s="69">
        <v>2</v>
      </c>
      <c r="AE677" s="69"/>
      <c r="AF677" s="91" t="str">
        <f t="shared" si="17"/>
        <v>BANGKOKAA</v>
      </c>
    </row>
    <row r="678" spans="1:32" x14ac:dyDescent="0.25">
      <c r="A678" s="69" t="s">
        <v>582</v>
      </c>
      <c r="B678" s="69" t="s">
        <v>552</v>
      </c>
      <c r="C678" s="69"/>
      <c r="D678" s="69"/>
      <c r="E678" s="69">
        <v>4</v>
      </c>
      <c r="F678" s="69">
        <v>4</v>
      </c>
      <c r="G678" s="69">
        <v>4</v>
      </c>
      <c r="H678" s="82">
        <v>3</v>
      </c>
      <c r="I678" s="69"/>
      <c r="J678" s="69"/>
      <c r="K678" s="69"/>
      <c r="L678" s="69"/>
      <c r="M678" s="69"/>
      <c r="N678" s="69"/>
      <c r="O678" s="91" t="str">
        <f t="shared" si="16"/>
        <v>SEOULWC</v>
      </c>
      <c r="R678" s="69" t="s">
        <v>581</v>
      </c>
      <c r="S678" s="69" t="s">
        <v>432</v>
      </c>
      <c r="T678" s="69">
        <v>32</v>
      </c>
      <c r="U678" s="69">
        <v>19</v>
      </c>
      <c r="V678" s="69">
        <v>36</v>
      </c>
      <c r="W678" s="69">
        <v>105</v>
      </c>
      <c r="X678" s="69">
        <v>201</v>
      </c>
      <c r="Y678" s="69">
        <v>167</v>
      </c>
      <c r="Z678" s="69">
        <v>165</v>
      </c>
      <c r="AA678" s="69">
        <v>82</v>
      </c>
      <c r="AB678" s="69">
        <v>41</v>
      </c>
      <c r="AC678" s="69">
        <v>26</v>
      </c>
      <c r="AD678" s="69">
        <v>19</v>
      </c>
      <c r="AE678" s="69">
        <v>8</v>
      </c>
      <c r="AF678" s="91" t="str">
        <f t="shared" si="17"/>
        <v>BANGKOKJI</v>
      </c>
    </row>
    <row r="679" spans="1:32" x14ac:dyDescent="0.25">
      <c r="A679" s="69" t="s">
        <v>582</v>
      </c>
      <c r="B679" s="69" t="s">
        <v>12</v>
      </c>
      <c r="C679" s="69">
        <v>943</v>
      </c>
      <c r="D679" s="69">
        <v>825</v>
      </c>
      <c r="E679" s="69">
        <v>1697</v>
      </c>
      <c r="F679" s="69">
        <v>1992</v>
      </c>
      <c r="G679" s="69">
        <v>1799</v>
      </c>
      <c r="H679" s="82">
        <v>1279</v>
      </c>
      <c r="I679" s="69">
        <v>1007</v>
      </c>
      <c r="J679" s="69">
        <v>1197</v>
      </c>
      <c r="K679" s="69">
        <v>1000</v>
      </c>
      <c r="L679" s="69">
        <v>710</v>
      </c>
      <c r="M679" s="69">
        <v>707</v>
      </c>
      <c r="N679" s="69">
        <v>721</v>
      </c>
      <c r="O679" s="91" t="str">
        <f t="shared" si="16"/>
        <v>SEOULKB</v>
      </c>
      <c r="R679" s="69" t="s">
        <v>581</v>
      </c>
      <c r="S679" s="69" t="s">
        <v>434</v>
      </c>
      <c r="T679" s="69">
        <v>2</v>
      </c>
      <c r="U679" s="69">
        <v>1</v>
      </c>
      <c r="V679" s="69">
        <v>1</v>
      </c>
      <c r="W679" s="69"/>
      <c r="X679" s="69">
        <v>227</v>
      </c>
      <c r="Y679" s="69">
        <v>52</v>
      </c>
      <c r="Z679" s="69"/>
      <c r="AA679" s="69">
        <v>2</v>
      </c>
      <c r="AB679" s="69">
        <v>3</v>
      </c>
      <c r="AC679" s="69"/>
      <c r="AD679" s="69"/>
      <c r="AE679" s="69">
        <v>1</v>
      </c>
      <c r="AF679" s="91" t="str">
        <f t="shared" si="17"/>
        <v>BANGKOKKA</v>
      </c>
    </row>
    <row r="680" spans="1:32" x14ac:dyDescent="0.25">
      <c r="A680" s="69" t="s">
        <v>582</v>
      </c>
      <c r="B680" s="69" t="s">
        <v>342</v>
      </c>
      <c r="C680" s="69">
        <v>2631</v>
      </c>
      <c r="D680" s="69">
        <v>2006</v>
      </c>
      <c r="E680" s="69">
        <v>2970</v>
      </c>
      <c r="F680" s="69">
        <v>7217</v>
      </c>
      <c r="G680" s="69">
        <v>21503</v>
      </c>
      <c r="H680" s="82">
        <v>40171</v>
      </c>
      <c r="I680" s="69">
        <v>63555</v>
      </c>
      <c r="J680" s="69">
        <v>42513</v>
      </c>
      <c r="K680" s="69">
        <v>18223</v>
      </c>
      <c r="L680" s="69">
        <v>25124</v>
      </c>
      <c r="M680" s="69">
        <v>9161</v>
      </c>
      <c r="N680" s="69">
        <v>4627</v>
      </c>
      <c r="O680" s="91" t="str">
        <f t="shared" si="16"/>
        <v>SEOULAE</v>
      </c>
      <c r="R680" s="69" t="s">
        <v>581</v>
      </c>
      <c r="S680" s="69" t="s">
        <v>341</v>
      </c>
      <c r="T680" s="69">
        <v>13</v>
      </c>
      <c r="U680" s="69">
        <v>35</v>
      </c>
      <c r="V680" s="69">
        <v>88</v>
      </c>
      <c r="W680" s="69">
        <v>79</v>
      </c>
      <c r="X680" s="69">
        <v>171</v>
      </c>
      <c r="Y680" s="69">
        <v>174</v>
      </c>
      <c r="Z680" s="69">
        <v>680</v>
      </c>
      <c r="AA680" s="69">
        <v>535</v>
      </c>
      <c r="AB680" s="69">
        <v>90</v>
      </c>
      <c r="AC680" s="69">
        <v>42</v>
      </c>
      <c r="AD680" s="69">
        <v>8</v>
      </c>
      <c r="AE680" s="69">
        <v>7</v>
      </c>
      <c r="AF680" s="91" t="str">
        <f t="shared" si="17"/>
        <v>BANGKOKAC</v>
      </c>
    </row>
    <row r="681" spans="1:32" x14ac:dyDescent="0.25">
      <c r="A681" s="69" t="s">
        <v>582</v>
      </c>
      <c r="B681" s="69" t="s">
        <v>446</v>
      </c>
      <c r="C681" s="69">
        <v>39</v>
      </c>
      <c r="D681" s="69">
        <v>65</v>
      </c>
      <c r="E681" s="69">
        <v>156</v>
      </c>
      <c r="F681" s="69">
        <v>818</v>
      </c>
      <c r="G681" s="69">
        <v>792</v>
      </c>
      <c r="H681" s="82">
        <v>4592</v>
      </c>
      <c r="I681" s="69">
        <v>4477</v>
      </c>
      <c r="J681" s="69">
        <v>1404</v>
      </c>
      <c r="K681" s="69">
        <v>650</v>
      </c>
      <c r="L681" s="69">
        <v>334</v>
      </c>
      <c r="M681" s="69">
        <v>80</v>
      </c>
      <c r="N681" s="69">
        <v>96</v>
      </c>
      <c r="O681" s="91" t="str">
        <f t="shared" si="16"/>
        <v>SEOULLD</v>
      </c>
      <c r="R681" s="69" t="s">
        <v>581</v>
      </c>
      <c r="S681" s="69" t="s">
        <v>342</v>
      </c>
      <c r="T681" s="69">
        <v>25</v>
      </c>
      <c r="U681" s="69">
        <v>30</v>
      </c>
      <c r="V681" s="69">
        <v>29</v>
      </c>
      <c r="W681" s="69">
        <v>28</v>
      </c>
      <c r="X681" s="69">
        <v>25</v>
      </c>
      <c r="Y681" s="69">
        <v>42</v>
      </c>
      <c r="Z681" s="69">
        <v>87</v>
      </c>
      <c r="AA681" s="69">
        <v>64</v>
      </c>
      <c r="AB681" s="69">
        <v>34</v>
      </c>
      <c r="AC681" s="69">
        <v>55</v>
      </c>
      <c r="AD681" s="69">
        <v>47</v>
      </c>
      <c r="AE681" s="69">
        <v>12</v>
      </c>
      <c r="AF681" s="91" t="str">
        <f t="shared" si="17"/>
        <v>BANGKOKAE</v>
      </c>
    </row>
    <row r="682" spans="1:32" x14ac:dyDescent="0.25">
      <c r="A682" s="69" t="s">
        <v>582</v>
      </c>
      <c r="B682" s="69" t="s">
        <v>480</v>
      </c>
      <c r="C682" s="69">
        <v>10</v>
      </c>
      <c r="D682" s="69">
        <v>29</v>
      </c>
      <c r="E682" s="69">
        <v>25</v>
      </c>
      <c r="F682" s="69">
        <v>240</v>
      </c>
      <c r="G682" s="69">
        <v>51</v>
      </c>
      <c r="H682" s="82">
        <v>5</v>
      </c>
      <c r="I682" s="69">
        <v>5</v>
      </c>
      <c r="J682" s="69"/>
      <c r="K682" s="69">
        <v>20</v>
      </c>
      <c r="L682" s="69"/>
      <c r="M682" s="69"/>
      <c r="N682" s="69"/>
      <c r="O682" s="91" t="str">
        <f t="shared" si="16"/>
        <v>SEOULOH</v>
      </c>
      <c r="R682" s="69" t="s">
        <v>581</v>
      </c>
      <c r="S682" s="69" t="s">
        <v>408</v>
      </c>
      <c r="T682" s="69">
        <v>65</v>
      </c>
      <c r="U682" s="69">
        <v>126</v>
      </c>
      <c r="V682" s="69">
        <v>504</v>
      </c>
      <c r="W682" s="69">
        <v>3423</v>
      </c>
      <c r="X682" s="69">
        <v>2698</v>
      </c>
      <c r="Y682" s="69">
        <v>1882</v>
      </c>
      <c r="Z682" s="69">
        <v>2174</v>
      </c>
      <c r="AA682" s="69">
        <v>220</v>
      </c>
      <c r="AB682" s="69">
        <v>54</v>
      </c>
      <c r="AC682" s="69">
        <v>13</v>
      </c>
      <c r="AD682" s="69">
        <v>5</v>
      </c>
      <c r="AE682" s="69">
        <v>18</v>
      </c>
      <c r="AF682" s="91" t="str">
        <f t="shared" si="17"/>
        <v>BANGKOKHD</v>
      </c>
    </row>
    <row r="683" spans="1:32" x14ac:dyDescent="0.25">
      <c r="A683" s="87" t="s">
        <v>582</v>
      </c>
      <c r="B683" s="87" t="s">
        <v>666</v>
      </c>
      <c r="C683" s="87">
        <v>34884</v>
      </c>
      <c r="D683" s="87">
        <v>26706</v>
      </c>
      <c r="E683" s="87">
        <v>72803</v>
      </c>
      <c r="F683" s="87">
        <v>122674</v>
      </c>
      <c r="G683" s="87">
        <v>82178</v>
      </c>
      <c r="H683" s="87">
        <v>114962</v>
      </c>
      <c r="I683" s="87">
        <v>152315</v>
      </c>
      <c r="J683" s="87">
        <v>90481</v>
      </c>
      <c r="K683" s="87">
        <v>42264</v>
      </c>
      <c r="L683" s="87">
        <v>49930</v>
      </c>
      <c r="M683" s="87">
        <v>27089</v>
      </c>
      <c r="N683" s="87">
        <v>19773</v>
      </c>
      <c r="O683" s="230" t="str">
        <f t="shared" si="16"/>
        <v>SEOULTOTAL SEOUL</v>
      </c>
      <c r="R683" s="87" t="s">
        <v>581</v>
      </c>
      <c r="S683" s="87" t="s">
        <v>652</v>
      </c>
      <c r="T683" s="87">
        <v>3239</v>
      </c>
      <c r="U683" s="87">
        <v>3142</v>
      </c>
      <c r="V683" s="87">
        <v>5985</v>
      </c>
      <c r="W683" s="87">
        <v>16368</v>
      </c>
      <c r="X683" s="87">
        <v>25379</v>
      </c>
      <c r="Y683" s="87">
        <v>18466</v>
      </c>
      <c r="Z683" s="87">
        <v>23544</v>
      </c>
      <c r="AA683" s="87">
        <v>12218</v>
      </c>
      <c r="AB683" s="87">
        <v>6030</v>
      </c>
      <c r="AC683" s="87">
        <v>4753</v>
      </c>
      <c r="AD683" s="87">
        <v>2731</v>
      </c>
      <c r="AE683" s="87">
        <v>2032</v>
      </c>
      <c r="AF683" s="230" t="str">
        <f t="shared" si="17"/>
        <v>BANGKOKTOTAL BANGKOK</v>
      </c>
    </row>
    <row r="684" spans="1:32" x14ac:dyDescent="0.25">
      <c r="A684" s="96" t="s">
        <v>620</v>
      </c>
      <c r="B684" s="96"/>
      <c r="C684" s="96">
        <v>1198476</v>
      </c>
      <c r="D684" s="96">
        <v>1450958</v>
      </c>
      <c r="E684" s="96">
        <v>3292326</v>
      </c>
      <c r="F684" s="96">
        <v>7185505</v>
      </c>
      <c r="G684" s="96">
        <v>8678091</v>
      </c>
      <c r="H684" s="96">
        <v>7425717</v>
      </c>
      <c r="I684" s="96">
        <v>9109945</v>
      </c>
      <c r="J684" s="96">
        <v>3904940</v>
      </c>
      <c r="K684" s="96">
        <v>1760598</v>
      </c>
      <c r="L684" s="96">
        <v>1603556</v>
      </c>
      <c r="M684" s="96">
        <v>1079885</v>
      </c>
      <c r="N684" s="96">
        <v>890100</v>
      </c>
      <c r="R684" s="96" t="s">
        <v>620</v>
      </c>
      <c r="S684" s="96"/>
      <c r="T684" s="96">
        <v>184021</v>
      </c>
      <c r="U684" s="96">
        <v>351973</v>
      </c>
      <c r="V684" s="96">
        <v>867442</v>
      </c>
      <c r="W684" s="96">
        <v>1642119</v>
      </c>
      <c r="X684" s="96">
        <v>1836715</v>
      </c>
      <c r="Y684" s="96">
        <v>1550325</v>
      </c>
      <c r="Z684" s="96">
        <v>2132193</v>
      </c>
      <c r="AA684" s="96">
        <v>642887</v>
      </c>
      <c r="AB684" s="96">
        <v>222831</v>
      </c>
      <c r="AC684" s="96">
        <v>175416</v>
      </c>
      <c r="AD684" s="96">
        <v>113494</v>
      </c>
      <c r="AE684" s="96">
        <v>91992</v>
      </c>
    </row>
    <row r="685" spans="1:32" s="26" customFormat="1" x14ac:dyDescent="0.25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</row>
    <row r="686" spans="1:32" ht="13.5" customHeight="1" x14ac:dyDescent="0.25"/>
    <row r="687" spans="1:32" x14ac:dyDescent="0.25">
      <c r="C687" s="248" t="s">
        <v>667</v>
      </c>
      <c r="D687" s="248"/>
      <c r="E687" s="248"/>
      <c r="F687" s="248"/>
      <c r="G687" s="248"/>
      <c r="H687" s="248"/>
      <c r="I687" s="248"/>
      <c r="J687" s="248"/>
      <c r="K687" s="248"/>
      <c r="L687" s="248"/>
      <c r="M687" s="248"/>
      <c r="N687" s="248"/>
      <c r="T687" s="248" t="s">
        <v>686</v>
      </c>
      <c r="U687" s="248"/>
      <c r="V687" s="248"/>
      <c r="W687" s="248"/>
      <c r="X687" s="248"/>
      <c r="Y687" s="248"/>
      <c r="Z687" s="248"/>
      <c r="AA687" s="248"/>
      <c r="AB687" s="248"/>
      <c r="AC687" s="248"/>
      <c r="AD687" s="248"/>
      <c r="AE687" s="248"/>
    </row>
    <row r="688" spans="1:32" x14ac:dyDescent="0.25">
      <c r="A688" s="96" t="s">
        <v>588</v>
      </c>
      <c r="B688" s="96" t="s">
        <v>592</v>
      </c>
      <c r="C688" s="239" t="s">
        <v>669</v>
      </c>
      <c r="D688" s="239" t="s">
        <v>668</v>
      </c>
      <c r="E688" s="239" t="s">
        <v>670</v>
      </c>
      <c r="F688" s="239" t="s">
        <v>671</v>
      </c>
      <c r="G688" s="239" t="s">
        <v>672</v>
      </c>
      <c r="H688" s="239" t="s">
        <v>673</v>
      </c>
      <c r="I688" s="239" t="s">
        <v>674</v>
      </c>
      <c r="J688" s="239" t="s">
        <v>675</v>
      </c>
      <c r="K688" s="239" t="s">
        <v>676</v>
      </c>
      <c r="L688" s="239" t="s">
        <v>677</v>
      </c>
      <c r="M688" s="239" t="s">
        <v>678</v>
      </c>
      <c r="N688" s="239" t="s">
        <v>679</v>
      </c>
      <c r="O688" s="226" t="s">
        <v>604</v>
      </c>
      <c r="R688" s="96" t="s">
        <v>588</v>
      </c>
      <c r="S688" s="96" t="s">
        <v>592</v>
      </c>
      <c r="T688" s="239" t="s">
        <v>669</v>
      </c>
      <c r="U688" s="239" t="s">
        <v>668</v>
      </c>
      <c r="V688" s="239" t="s">
        <v>670</v>
      </c>
      <c r="W688" s="239" t="s">
        <v>671</v>
      </c>
      <c r="X688" s="239" t="s">
        <v>672</v>
      </c>
      <c r="Y688" s="239" t="s">
        <v>673</v>
      </c>
      <c r="Z688" s="239" t="s">
        <v>674</v>
      </c>
      <c r="AA688" s="239" t="s">
        <v>675</v>
      </c>
      <c r="AB688" s="239" t="s">
        <v>676</v>
      </c>
      <c r="AC688" s="239" t="s">
        <v>677</v>
      </c>
      <c r="AD688" s="239" t="s">
        <v>678</v>
      </c>
      <c r="AE688" s="239" t="s">
        <v>679</v>
      </c>
      <c r="AF688" s="226" t="s">
        <v>604</v>
      </c>
    </row>
    <row r="689" spans="1:32" x14ac:dyDescent="0.25">
      <c r="A689" s="69" t="s">
        <v>576</v>
      </c>
      <c r="B689" s="69" t="s">
        <v>450</v>
      </c>
      <c r="C689" s="69"/>
      <c r="D689" s="69"/>
      <c r="E689" s="69"/>
      <c r="F689" s="69"/>
      <c r="G689" s="69"/>
      <c r="H689" s="82"/>
      <c r="I689" s="69"/>
      <c r="J689" s="69"/>
      <c r="K689" s="69"/>
      <c r="L689" s="69"/>
      <c r="M689" s="69"/>
      <c r="N689" s="69">
        <v>20</v>
      </c>
      <c r="O689" s="91" t="str">
        <f>A689&amp;B689</f>
        <v>BEIJINGLH</v>
      </c>
      <c r="R689" s="69" t="s">
        <v>576</v>
      </c>
      <c r="S689" s="69" t="s">
        <v>450</v>
      </c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  <c r="AE689" s="69">
        <v>2</v>
      </c>
      <c r="AF689" s="91" t="str">
        <f>R689&amp;S689</f>
        <v>BEIJINGLH</v>
      </c>
    </row>
    <row r="690" spans="1:32" x14ac:dyDescent="0.25">
      <c r="A690" s="69" t="s">
        <v>576</v>
      </c>
      <c r="B690" s="69" t="s">
        <v>396</v>
      </c>
      <c r="C690" s="69">
        <v>12388</v>
      </c>
      <c r="D690" s="69">
        <v>48132</v>
      </c>
      <c r="E690" s="69">
        <v>86613</v>
      </c>
      <c r="F690" s="69">
        <v>153110</v>
      </c>
      <c r="G690" s="69">
        <v>270645</v>
      </c>
      <c r="H690" s="82">
        <v>353760</v>
      </c>
      <c r="I690" s="69">
        <v>419304</v>
      </c>
      <c r="J690" s="69">
        <v>228522</v>
      </c>
      <c r="K690" s="69">
        <v>97384</v>
      </c>
      <c r="L690" s="69">
        <v>89591</v>
      </c>
      <c r="M690" s="69">
        <v>58970</v>
      </c>
      <c r="N690" s="69">
        <v>53562</v>
      </c>
      <c r="O690" s="91" t="str">
        <f t="shared" ref="O690:O753" si="18">A690&amp;B690</f>
        <v>BEIJINGGB</v>
      </c>
      <c r="R690" s="69" t="s">
        <v>576</v>
      </c>
      <c r="S690" s="69" t="s">
        <v>396</v>
      </c>
      <c r="T690" s="69">
        <v>1258</v>
      </c>
      <c r="U690" s="69">
        <v>7701</v>
      </c>
      <c r="V690" s="69">
        <v>14585</v>
      </c>
      <c r="W690" s="69">
        <v>20566</v>
      </c>
      <c r="X690" s="69">
        <v>33109</v>
      </c>
      <c r="Y690" s="69">
        <v>49873</v>
      </c>
      <c r="Z690" s="69">
        <v>68357</v>
      </c>
      <c r="AA690" s="69">
        <v>45138</v>
      </c>
      <c r="AB690" s="69">
        <v>15659</v>
      </c>
      <c r="AC690" s="69">
        <v>13747</v>
      </c>
      <c r="AD690" s="69">
        <v>8970</v>
      </c>
      <c r="AE690" s="69">
        <v>8418</v>
      </c>
      <c r="AF690" s="91" t="str">
        <f t="shared" ref="AF690:AF753" si="19">R690&amp;S690</f>
        <v>BEIJINGGB</v>
      </c>
    </row>
    <row r="691" spans="1:32" x14ac:dyDescent="0.25">
      <c r="A691" s="69" t="s">
        <v>576</v>
      </c>
      <c r="B691" s="69" t="s">
        <v>360</v>
      </c>
      <c r="C691" s="69">
        <v>2871</v>
      </c>
      <c r="D691" s="69">
        <v>2305</v>
      </c>
      <c r="E691" s="69">
        <v>3269</v>
      </c>
      <c r="F691" s="69">
        <v>8859</v>
      </c>
      <c r="G691" s="69">
        <v>13742</v>
      </c>
      <c r="H691" s="82">
        <v>13985</v>
      </c>
      <c r="I691" s="69">
        <v>16270</v>
      </c>
      <c r="J691" s="69">
        <v>7058</v>
      </c>
      <c r="K691" s="69">
        <v>3419</v>
      </c>
      <c r="L691" s="69">
        <v>4145</v>
      </c>
      <c r="M691" s="69">
        <v>3519</v>
      </c>
      <c r="N691" s="69">
        <v>3536</v>
      </c>
      <c r="O691" s="91" t="str">
        <f t="shared" si="18"/>
        <v>BEIJINGCD</v>
      </c>
      <c r="R691" s="69" t="s">
        <v>576</v>
      </c>
      <c r="S691" s="69" t="s">
        <v>360</v>
      </c>
      <c r="T691" s="69">
        <v>428</v>
      </c>
      <c r="U691" s="69">
        <v>336</v>
      </c>
      <c r="V691" s="69">
        <v>448</v>
      </c>
      <c r="W691" s="69">
        <v>1000</v>
      </c>
      <c r="X691" s="69">
        <v>1570</v>
      </c>
      <c r="Y691" s="69">
        <v>1750</v>
      </c>
      <c r="Z691" s="69">
        <v>2245</v>
      </c>
      <c r="AA691" s="69">
        <v>1092</v>
      </c>
      <c r="AB691" s="69">
        <v>542</v>
      </c>
      <c r="AC691" s="69">
        <v>659</v>
      </c>
      <c r="AD691" s="69">
        <v>551</v>
      </c>
      <c r="AE691" s="69">
        <v>532</v>
      </c>
      <c r="AF691" s="91" t="str">
        <f t="shared" si="19"/>
        <v>BEIJINGCD</v>
      </c>
    </row>
    <row r="692" spans="1:32" x14ac:dyDescent="0.25">
      <c r="A692" s="69" t="s">
        <v>576</v>
      </c>
      <c r="B692" s="69" t="s">
        <v>398</v>
      </c>
      <c r="C692" s="69"/>
      <c r="D692" s="69">
        <v>25</v>
      </c>
      <c r="E692" s="69">
        <v>20093</v>
      </c>
      <c r="F692" s="69">
        <v>100963</v>
      </c>
      <c r="G692" s="69">
        <v>270097</v>
      </c>
      <c r="H692" s="82">
        <v>217737</v>
      </c>
      <c r="I692" s="69">
        <v>148250</v>
      </c>
      <c r="J692" s="69">
        <v>914</v>
      </c>
      <c r="K692" s="69">
        <v>85</v>
      </c>
      <c r="L692" s="69"/>
      <c r="M692" s="69"/>
      <c r="N692" s="69"/>
      <c r="O692" s="91" t="str">
        <f t="shared" si="18"/>
        <v>BEIJINGGD</v>
      </c>
      <c r="R692" s="69" t="s">
        <v>576</v>
      </c>
      <c r="S692" s="69" t="s">
        <v>398</v>
      </c>
      <c r="T692" s="69"/>
      <c r="U692" s="69">
        <v>8</v>
      </c>
      <c r="V692" s="69">
        <v>6720</v>
      </c>
      <c r="W692" s="69">
        <v>33767</v>
      </c>
      <c r="X692" s="69">
        <v>95441</v>
      </c>
      <c r="Y692" s="69">
        <v>72822</v>
      </c>
      <c r="Z692" s="69">
        <v>49582</v>
      </c>
      <c r="AA692" s="69">
        <v>306</v>
      </c>
      <c r="AB692" s="69">
        <v>28</v>
      </c>
      <c r="AC692" s="69"/>
      <c r="AD692" s="69"/>
      <c r="AE692" s="69"/>
      <c r="AF692" s="91" t="str">
        <f t="shared" si="19"/>
        <v>BEIJINGGD</v>
      </c>
    </row>
    <row r="693" spans="1:32" x14ac:dyDescent="0.25">
      <c r="A693" s="69" t="s">
        <v>576</v>
      </c>
      <c r="B693" s="69" t="s">
        <v>345</v>
      </c>
      <c r="C693" s="69">
        <v>898</v>
      </c>
      <c r="D693" s="69">
        <v>1735</v>
      </c>
      <c r="E693" s="69">
        <v>1981</v>
      </c>
      <c r="F693" s="69">
        <v>13941</v>
      </c>
      <c r="G693" s="69">
        <v>23447</v>
      </c>
      <c r="H693" s="82">
        <v>64293</v>
      </c>
      <c r="I693" s="69">
        <v>62090</v>
      </c>
      <c r="J693" s="69">
        <v>28118</v>
      </c>
      <c r="K693" s="69">
        <v>4345</v>
      </c>
      <c r="L693" s="69">
        <v>2070</v>
      </c>
      <c r="M693" s="69">
        <v>825</v>
      </c>
      <c r="N693" s="69">
        <v>678</v>
      </c>
      <c r="O693" s="91" t="str">
        <f t="shared" si="18"/>
        <v>BEIJINGAH</v>
      </c>
      <c r="R693" s="69" t="s">
        <v>576</v>
      </c>
      <c r="S693" s="69" t="s">
        <v>345</v>
      </c>
      <c r="T693" s="69">
        <v>116</v>
      </c>
      <c r="U693" s="69">
        <v>206</v>
      </c>
      <c r="V693" s="69">
        <v>212</v>
      </c>
      <c r="W693" s="69">
        <v>19863</v>
      </c>
      <c r="X693" s="69">
        <v>33203</v>
      </c>
      <c r="Y693" s="69">
        <v>69041</v>
      </c>
      <c r="Z693" s="69">
        <v>66581</v>
      </c>
      <c r="AA693" s="69">
        <v>8374</v>
      </c>
      <c r="AB693" s="69">
        <v>578</v>
      </c>
      <c r="AC693" s="69">
        <v>277</v>
      </c>
      <c r="AD693" s="69">
        <v>100</v>
      </c>
      <c r="AE693" s="69">
        <v>80</v>
      </c>
      <c r="AF693" s="91" t="str">
        <f t="shared" si="19"/>
        <v>BEIJINGAH</v>
      </c>
    </row>
    <row r="694" spans="1:32" x14ac:dyDescent="0.25">
      <c r="A694" s="69" t="s">
        <v>576</v>
      </c>
      <c r="B694" s="69" t="s">
        <v>440</v>
      </c>
      <c r="C694" s="69"/>
      <c r="D694" s="69">
        <v>144</v>
      </c>
      <c r="E694" s="69">
        <v>104</v>
      </c>
      <c r="F694" s="69"/>
      <c r="G694" s="69"/>
      <c r="H694" s="82">
        <v>32</v>
      </c>
      <c r="I694" s="69"/>
      <c r="J694" s="69"/>
      <c r="K694" s="69"/>
      <c r="L694" s="69"/>
      <c r="M694" s="69">
        <v>67</v>
      </c>
      <c r="N694" s="69"/>
      <c r="O694" s="91" t="str">
        <f t="shared" si="18"/>
        <v>BEIJINGKH</v>
      </c>
      <c r="R694" s="69" t="s">
        <v>576</v>
      </c>
      <c r="S694" s="69" t="s">
        <v>440</v>
      </c>
      <c r="T694" s="69"/>
      <c r="U694" s="69">
        <v>4</v>
      </c>
      <c r="V694" s="69">
        <v>3</v>
      </c>
      <c r="W694" s="69"/>
      <c r="X694" s="69"/>
      <c r="Y694" s="69">
        <v>1</v>
      </c>
      <c r="Z694" s="69"/>
      <c r="AA694" s="69"/>
      <c r="AB694" s="69"/>
      <c r="AC694" s="69"/>
      <c r="AD694" s="69">
        <v>5</v>
      </c>
      <c r="AE694" s="69"/>
      <c r="AF694" s="91" t="str">
        <f t="shared" si="19"/>
        <v>BEIJINGKH</v>
      </c>
    </row>
    <row r="695" spans="1:32" x14ac:dyDescent="0.25">
      <c r="A695" s="69" t="s">
        <v>576</v>
      </c>
      <c r="B695" s="69" t="s">
        <v>424</v>
      </c>
      <c r="C695" s="69"/>
      <c r="D695" s="69">
        <v>299</v>
      </c>
      <c r="E695" s="69">
        <v>1278</v>
      </c>
      <c r="F695" s="69">
        <v>2738</v>
      </c>
      <c r="G695" s="69">
        <v>5829</v>
      </c>
      <c r="H695" s="82">
        <v>7994</v>
      </c>
      <c r="I695" s="69">
        <v>8493</v>
      </c>
      <c r="J695" s="69">
        <v>3197</v>
      </c>
      <c r="K695" s="69">
        <v>1265</v>
      </c>
      <c r="L695" s="69">
        <v>533</v>
      </c>
      <c r="M695" s="69">
        <v>268</v>
      </c>
      <c r="N695" s="69">
        <v>198</v>
      </c>
      <c r="O695" s="91" t="str">
        <f t="shared" si="18"/>
        <v>BEIJINGGh</v>
      </c>
      <c r="R695" s="69" t="s">
        <v>576</v>
      </c>
      <c r="S695" s="69" t="s">
        <v>424</v>
      </c>
      <c r="T695" s="69"/>
      <c r="U695" s="69">
        <v>20</v>
      </c>
      <c r="V695" s="69">
        <v>86</v>
      </c>
      <c r="W695" s="69">
        <v>186</v>
      </c>
      <c r="X695" s="69">
        <v>392</v>
      </c>
      <c r="Y695" s="69">
        <v>540</v>
      </c>
      <c r="Z695" s="69">
        <v>570</v>
      </c>
      <c r="AA695" s="69">
        <v>215</v>
      </c>
      <c r="AB695" s="69">
        <v>86</v>
      </c>
      <c r="AC695" s="69">
        <v>36</v>
      </c>
      <c r="AD695" s="69">
        <v>18</v>
      </c>
      <c r="AE695" s="69">
        <v>13</v>
      </c>
      <c r="AF695" s="91" t="str">
        <f t="shared" si="19"/>
        <v>BEIJINGGh</v>
      </c>
    </row>
    <row r="696" spans="1:32" x14ac:dyDescent="0.25">
      <c r="A696" s="69" t="s">
        <v>576</v>
      </c>
      <c r="B696" s="69" t="s">
        <v>340</v>
      </c>
      <c r="C696" s="69">
        <v>41877</v>
      </c>
      <c r="D696" s="69">
        <v>31549</v>
      </c>
      <c r="E696" s="69">
        <v>77828</v>
      </c>
      <c r="F696" s="69">
        <v>174824</v>
      </c>
      <c r="G696" s="69">
        <v>295636</v>
      </c>
      <c r="H696" s="82">
        <v>306596</v>
      </c>
      <c r="I696" s="69">
        <v>288620</v>
      </c>
      <c r="J696" s="69">
        <v>112894</v>
      </c>
      <c r="K696" s="69">
        <v>64430</v>
      </c>
      <c r="L696" s="69">
        <v>76395</v>
      </c>
      <c r="M696" s="69">
        <v>65745</v>
      </c>
      <c r="N696" s="69">
        <v>31156</v>
      </c>
      <c r="O696" s="91" t="str">
        <f t="shared" si="18"/>
        <v>BEIJINGAB</v>
      </c>
      <c r="R696" s="69" t="s">
        <v>576</v>
      </c>
      <c r="S696" s="69" t="s">
        <v>340</v>
      </c>
      <c r="T696" s="69">
        <v>3553</v>
      </c>
      <c r="U696" s="69">
        <v>2967</v>
      </c>
      <c r="V696" s="69">
        <v>8348</v>
      </c>
      <c r="W696" s="69">
        <v>19685</v>
      </c>
      <c r="X696" s="69">
        <v>34138</v>
      </c>
      <c r="Y696" s="69">
        <v>32871</v>
      </c>
      <c r="Z696" s="69">
        <v>29910</v>
      </c>
      <c r="AA696" s="69">
        <v>10626</v>
      </c>
      <c r="AB696" s="69">
        <v>5593</v>
      </c>
      <c r="AC696" s="69">
        <v>6397</v>
      </c>
      <c r="AD696" s="69">
        <v>5546</v>
      </c>
      <c r="AE696" s="69">
        <v>2693</v>
      </c>
      <c r="AF696" s="91" t="str">
        <f t="shared" si="19"/>
        <v>BEIJINGAB</v>
      </c>
    </row>
    <row r="697" spans="1:32" x14ac:dyDescent="0.25">
      <c r="A697" s="69" t="s">
        <v>576</v>
      </c>
      <c r="B697" s="69" t="s">
        <v>501</v>
      </c>
      <c r="C697" s="69"/>
      <c r="D697" s="69"/>
      <c r="E697" s="69"/>
      <c r="F697" s="69"/>
      <c r="G697" s="69"/>
      <c r="H697" s="82">
        <v>40</v>
      </c>
      <c r="I697" s="69">
        <v>40</v>
      </c>
      <c r="J697" s="69"/>
      <c r="K697" s="69"/>
      <c r="L697" s="69">
        <v>11</v>
      </c>
      <c r="M697" s="69">
        <v>7</v>
      </c>
      <c r="N697" s="69"/>
      <c r="O697" s="91" t="str">
        <f t="shared" si="18"/>
        <v>BEIJINGQI</v>
      </c>
      <c r="R697" s="69" t="s">
        <v>576</v>
      </c>
      <c r="S697" s="69" t="s">
        <v>501</v>
      </c>
      <c r="T697" s="69"/>
      <c r="U697" s="69"/>
      <c r="V697" s="69"/>
      <c r="W697" s="69"/>
      <c r="X697" s="69"/>
      <c r="Y697" s="69">
        <v>1</v>
      </c>
      <c r="Z697" s="69">
        <v>1</v>
      </c>
      <c r="AA697" s="69"/>
      <c r="AB697" s="69"/>
      <c r="AC697" s="69">
        <v>2</v>
      </c>
      <c r="AD697" s="69">
        <v>1</v>
      </c>
      <c r="AE697" s="69"/>
      <c r="AF697" s="91" t="str">
        <f t="shared" si="19"/>
        <v>BEIJINGQI</v>
      </c>
    </row>
    <row r="698" spans="1:32" x14ac:dyDescent="0.25">
      <c r="A698" s="69" t="s">
        <v>576</v>
      </c>
      <c r="B698" s="69" t="s">
        <v>2</v>
      </c>
      <c r="C698" s="69">
        <v>36810</v>
      </c>
      <c r="D698" s="69">
        <v>85590</v>
      </c>
      <c r="E698" s="69">
        <v>119916</v>
      </c>
      <c r="F698" s="69">
        <v>123612</v>
      </c>
      <c r="G698" s="69">
        <v>95353</v>
      </c>
      <c r="H698" s="82">
        <v>111164</v>
      </c>
      <c r="I698" s="69">
        <v>149198</v>
      </c>
      <c r="J698" s="69">
        <v>62702</v>
      </c>
      <c r="K698" s="69">
        <v>32889</v>
      </c>
      <c r="L698" s="69">
        <v>55967</v>
      </c>
      <c r="M698" s="69">
        <v>36398</v>
      </c>
      <c r="N698" s="69">
        <v>34543</v>
      </c>
      <c r="O698" s="91" t="str">
        <f t="shared" si="18"/>
        <v>BEIJINGHG</v>
      </c>
      <c r="R698" s="69" t="s">
        <v>576</v>
      </c>
      <c r="S698" s="69" t="s">
        <v>2</v>
      </c>
      <c r="T698" s="69">
        <v>4344</v>
      </c>
      <c r="U698" s="69">
        <v>12114</v>
      </c>
      <c r="V698" s="69">
        <v>18228</v>
      </c>
      <c r="W698" s="69">
        <v>18964</v>
      </c>
      <c r="X698" s="69">
        <v>18522</v>
      </c>
      <c r="Y698" s="69">
        <v>25563</v>
      </c>
      <c r="Z698" s="69">
        <v>34410</v>
      </c>
      <c r="AA698" s="69">
        <v>11501</v>
      </c>
      <c r="AB698" s="69">
        <v>4541</v>
      </c>
      <c r="AC698" s="69">
        <v>7514</v>
      </c>
      <c r="AD698" s="69">
        <v>4719</v>
      </c>
      <c r="AE698" s="69">
        <v>4357</v>
      </c>
      <c r="AF698" s="91" t="str">
        <f t="shared" si="19"/>
        <v>BEIJINGHG</v>
      </c>
    </row>
    <row r="699" spans="1:32" x14ac:dyDescent="0.25">
      <c r="A699" s="69" t="s">
        <v>576</v>
      </c>
      <c r="B699" s="69" t="s">
        <v>443</v>
      </c>
      <c r="C699" s="69">
        <v>100</v>
      </c>
      <c r="D699" s="69">
        <v>531</v>
      </c>
      <c r="E699" s="69">
        <v>630</v>
      </c>
      <c r="F699" s="69">
        <v>466</v>
      </c>
      <c r="G699" s="69">
        <v>820</v>
      </c>
      <c r="H699" s="82">
        <v>925</v>
      </c>
      <c r="I699" s="69">
        <v>2035</v>
      </c>
      <c r="J699" s="69">
        <v>1757</v>
      </c>
      <c r="K699" s="69">
        <v>1478</v>
      </c>
      <c r="L699" s="69">
        <v>1040</v>
      </c>
      <c r="M699" s="69">
        <v>640</v>
      </c>
      <c r="N699" s="69">
        <v>556</v>
      </c>
      <c r="O699" s="91" t="str">
        <f t="shared" si="18"/>
        <v>BEIJINGLA</v>
      </c>
      <c r="R699" s="69" t="s">
        <v>576</v>
      </c>
      <c r="S699" s="69" t="s">
        <v>443</v>
      </c>
      <c r="T699" s="69">
        <v>6</v>
      </c>
      <c r="U699" s="69">
        <v>32</v>
      </c>
      <c r="V699" s="69">
        <v>39</v>
      </c>
      <c r="W699" s="69">
        <v>32</v>
      </c>
      <c r="X699" s="69">
        <v>51</v>
      </c>
      <c r="Y699" s="69">
        <v>56</v>
      </c>
      <c r="Z699" s="69">
        <v>124</v>
      </c>
      <c r="AA699" s="69">
        <v>108</v>
      </c>
      <c r="AB699" s="69">
        <v>90</v>
      </c>
      <c r="AC699" s="69">
        <v>65</v>
      </c>
      <c r="AD699" s="69">
        <v>39</v>
      </c>
      <c r="AE699" s="69">
        <v>34</v>
      </c>
      <c r="AF699" s="91" t="str">
        <f t="shared" si="19"/>
        <v>BEIJINGLA</v>
      </c>
    </row>
    <row r="700" spans="1:32" x14ac:dyDescent="0.25">
      <c r="A700" s="69" t="s">
        <v>576</v>
      </c>
      <c r="B700" s="69" t="s">
        <v>397</v>
      </c>
      <c r="C700" s="69">
        <v>664</v>
      </c>
      <c r="D700" s="69">
        <v>4964</v>
      </c>
      <c r="E700" s="69">
        <v>12400</v>
      </c>
      <c r="F700" s="69">
        <v>46519</v>
      </c>
      <c r="G700" s="69">
        <v>101328</v>
      </c>
      <c r="H700" s="82">
        <v>126276</v>
      </c>
      <c r="I700" s="69">
        <v>128951</v>
      </c>
      <c r="J700" s="69">
        <v>45080</v>
      </c>
      <c r="K700" s="69">
        <v>22434</v>
      </c>
      <c r="L700" s="69">
        <v>29756</v>
      </c>
      <c r="M700" s="69">
        <v>27823</v>
      </c>
      <c r="N700" s="69">
        <v>25626</v>
      </c>
      <c r="O700" s="91" t="str">
        <f t="shared" si="18"/>
        <v>BEIJINGGC</v>
      </c>
      <c r="R700" s="69" t="s">
        <v>576</v>
      </c>
      <c r="S700" s="69" t="s">
        <v>397</v>
      </c>
      <c r="T700" s="69">
        <v>30</v>
      </c>
      <c r="U700" s="69">
        <v>604</v>
      </c>
      <c r="V700" s="69">
        <v>1555</v>
      </c>
      <c r="W700" s="69">
        <v>4849</v>
      </c>
      <c r="X700" s="69">
        <v>8923</v>
      </c>
      <c r="Y700" s="69">
        <v>10769</v>
      </c>
      <c r="Z700" s="69">
        <v>12784</v>
      </c>
      <c r="AA700" s="69">
        <v>6721</v>
      </c>
      <c r="AB700" s="69">
        <v>4745</v>
      </c>
      <c r="AC700" s="69">
        <v>6554</v>
      </c>
      <c r="AD700" s="69">
        <v>6471</v>
      </c>
      <c r="AE700" s="69">
        <v>5870</v>
      </c>
      <c r="AF700" s="91" t="str">
        <f t="shared" si="19"/>
        <v>BEIJINGGC</v>
      </c>
    </row>
    <row r="701" spans="1:32" x14ac:dyDescent="0.25">
      <c r="A701" s="69" t="s">
        <v>576</v>
      </c>
      <c r="B701" s="69" t="s">
        <v>372</v>
      </c>
      <c r="C701" s="69">
        <v>9</v>
      </c>
      <c r="D701" s="69">
        <v>17</v>
      </c>
      <c r="E701" s="69">
        <v>2</v>
      </c>
      <c r="F701" s="69"/>
      <c r="G701" s="69">
        <v>3</v>
      </c>
      <c r="H701" s="82"/>
      <c r="I701" s="69">
        <v>11</v>
      </c>
      <c r="J701" s="69">
        <v>3</v>
      </c>
      <c r="K701" s="69">
        <v>25</v>
      </c>
      <c r="L701" s="69">
        <v>13</v>
      </c>
      <c r="M701" s="69">
        <v>12</v>
      </c>
      <c r="N701" s="69">
        <v>24</v>
      </c>
      <c r="O701" s="91" t="str">
        <f t="shared" si="18"/>
        <v>BEIJINGDF</v>
      </c>
      <c r="R701" s="69" t="s">
        <v>576</v>
      </c>
      <c r="S701" s="69" t="s">
        <v>372</v>
      </c>
      <c r="T701" s="69">
        <v>4</v>
      </c>
      <c r="U701" s="69">
        <v>9</v>
      </c>
      <c r="V701" s="69">
        <v>1</v>
      </c>
      <c r="W701" s="69"/>
      <c r="X701" s="69">
        <v>2</v>
      </c>
      <c r="Y701" s="69"/>
      <c r="Z701" s="69">
        <v>5</v>
      </c>
      <c r="AA701" s="69">
        <v>1</v>
      </c>
      <c r="AB701" s="69">
        <v>13</v>
      </c>
      <c r="AC701" s="69">
        <v>7</v>
      </c>
      <c r="AD701" s="69">
        <v>7</v>
      </c>
      <c r="AE701" s="69">
        <v>12</v>
      </c>
      <c r="AF701" s="91" t="str">
        <f t="shared" si="19"/>
        <v>BEIJINGDF</v>
      </c>
    </row>
    <row r="702" spans="1:32" x14ac:dyDescent="0.25">
      <c r="A702" s="69" t="s">
        <v>576</v>
      </c>
      <c r="B702" s="69" t="s">
        <v>81</v>
      </c>
      <c r="C702" s="69">
        <v>27293</v>
      </c>
      <c r="D702" s="69">
        <v>23572</v>
      </c>
      <c r="E702" s="69">
        <v>21305</v>
      </c>
      <c r="F702" s="69">
        <v>35165</v>
      </c>
      <c r="G702" s="69">
        <v>77016</v>
      </c>
      <c r="H702" s="82">
        <v>148847</v>
      </c>
      <c r="I702" s="69">
        <v>250466</v>
      </c>
      <c r="J702" s="69">
        <v>90208</v>
      </c>
      <c r="K702" s="69">
        <v>26032</v>
      </c>
      <c r="L702" s="69">
        <v>24824</v>
      </c>
      <c r="M702" s="69">
        <v>22920</v>
      </c>
      <c r="N702" s="69">
        <v>20005</v>
      </c>
      <c r="O702" s="91" t="str">
        <f t="shared" si="18"/>
        <v>BEIJINGAA</v>
      </c>
      <c r="R702" s="69" t="s">
        <v>576</v>
      </c>
      <c r="S702" s="69" t="s">
        <v>81</v>
      </c>
      <c r="T702" s="69">
        <v>2233</v>
      </c>
      <c r="U702" s="69">
        <v>2035</v>
      </c>
      <c r="V702" s="69">
        <v>2045</v>
      </c>
      <c r="W702" s="69">
        <v>5572</v>
      </c>
      <c r="X702" s="69">
        <v>17599</v>
      </c>
      <c r="Y702" s="69">
        <v>25790</v>
      </c>
      <c r="Z702" s="69">
        <v>47403</v>
      </c>
      <c r="AA702" s="69">
        <v>20331</v>
      </c>
      <c r="AB702" s="69">
        <v>2827</v>
      </c>
      <c r="AC702" s="69">
        <v>1977</v>
      </c>
      <c r="AD702" s="69">
        <v>1830</v>
      </c>
      <c r="AE702" s="69">
        <v>1601</v>
      </c>
      <c r="AF702" s="91" t="str">
        <f t="shared" si="19"/>
        <v>BEIJINGAA</v>
      </c>
    </row>
    <row r="703" spans="1:32" x14ac:dyDescent="0.25">
      <c r="A703" s="69" t="s">
        <v>576</v>
      </c>
      <c r="B703" s="69" t="s">
        <v>487</v>
      </c>
      <c r="C703" s="69"/>
      <c r="D703" s="69">
        <v>15</v>
      </c>
      <c r="E703" s="69">
        <v>12</v>
      </c>
      <c r="F703" s="69"/>
      <c r="G703" s="69"/>
      <c r="H703" s="82"/>
      <c r="I703" s="69"/>
      <c r="J703" s="69"/>
      <c r="K703" s="69"/>
      <c r="L703" s="69"/>
      <c r="M703" s="69"/>
      <c r="N703" s="69"/>
      <c r="O703" s="91" t="str">
        <f t="shared" si="18"/>
        <v>BEIJINGPE</v>
      </c>
      <c r="R703" s="69" t="s">
        <v>576</v>
      </c>
      <c r="S703" s="69" t="s">
        <v>487</v>
      </c>
      <c r="T703" s="69"/>
      <c r="U703" s="69">
        <v>15</v>
      </c>
      <c r="V703" s="69">
        <v>12</v>
      </c>
      <c r="W703" s="69"/>
      <c r="X703" s="69"/>
      <c r="Y703" s="69"/>
      <c r="Z703" s="69"/>
      <c r="AA703" s="69"/>
      <c r="AB703" s="69"/>
      <c r="AC703" s="69"/>
      <c r="AD703" s="69"/>
      <c r="AE703" s="69"/>
      <c r="AF703" s="91" t="str">
        <f t="shared" si="19"/>
        <v>BEIJINGPE</v>
      </c>
    </row>
    <row r="704" spans="1:32" x14ac:dyDescent="0.25">
      <c r="A704" s="69" t="s">
        <v>576</v>
      </c>
      <c r="B704" s="69" t="s">
        <v>432</v>
      </c>
      <c r="C704" s="69">
        <v>45</v>
      </c>
      <c r="D704" s="69">
        <v>26</v>
      </c>
      <c r="E704" s="69">
        <v>6</v>
      </c>
      <c r="F704" s="69">
        <v>46</v>
      </c>
      <c r="G704" s="69">
        <v>49</v>
      </c>
      <c r="H704" s="82">
        <v>6</v>
      </c>
      <c r="I704" s="69">
        <v>13</v>
      </c>
      <c r="J704" s="69">
        <v>25</v>
      </c>
      <c r="K704" s="69">
        <v>25</v>
      </c>
      <c r="L704" s="69">
        <v>32</v>
      </c>
      <c r="M704" s="69">
        <v>65</v>
      </c>
      <c r="N704" s="69">
        <v>106</v>
      </c>
      <c r="O704" s="91" t="str">
        <f t="shared" si="18"/>
        <v>BEIJINGJI</v>
      </c>
      <c r="R704" s="69" t="s">
        <v>576</v>
      </c>
      <c r="S704" s="69" t="s">
        <v>432</v>
      </c>
      <c r="T704" s="69">
        <v>7</v>
      </c>
      <c r="U704" s="69">
        <v>4</v>
      </c>
      <c r="V704" s="69">
        <v>1</v>
      </c>
      <c r="W704" s="69">
        <v>8</v>
      </c>
      <c r="X704" s="69">
        <v>8</v>
      </c>
      <c r="Y704" s="69">
        <v>1</v>
      </c>
      <c r="Z704" s="69">
        <v>2</v>
      </c>
      <c r="AA704" s="69">
        <v>4</v>
      </c>
      <c r="AB704" s="69">
        <v>4</v>
      </c>
      <c r="AC704" s="69">
        <v>5</v>
      </c>
      <c r="AD704" s="69">
        <v>10</v>
      </c>
      <c r="AE704" s="69">
        <v>17</v>
      </c>
      <c r="AF704" s="91" t="str">
        <f t="shared" si="19"/>
        <v>BEIJINGJI</v>
      </c>
    </row>
    <row r="705" spans="1:32" x14ac:dyDescent="0.25">
      <c r="A705" s="69" t="s">
        <v>576</v>
      </c>
      <c r="B705" s="69" t="s">
        <v>342</v>
      </c>
      <c r="C705" s="69">
        <v>6982</v>
      </c>
      <c r="D705" s="69">
        <v>159388</v>
      </c>
      <c r="E705" s="69">
        <v>248275</v>
      </c>
      <c r="F705" s="69">
        <v>267813</v>
      </c>
      <c r="G705" s="69">
        <v>79275</v>
      </c>
      <c r="H705" s="82">
        <v>29359</v>
      </c>
      <c r="I705" s="69">
        <v>19173</v>
      </c>
      <c r="J705" s="69">
        <v>15584</v>
      </c>
      <c r="K705" s="69">
        <v>8926</v>
      </c>
      <c r="L705" s="69">
        <v>22562</v>
      </c>
      <c r="M705" s="69">
        <v>10175</v>
      </c>
      <c r="N705" s="69">
        <v>9336</v>
      </c>
      <c r="O705" s="91" t="str">
        <f t="shared" si="18"/>
        <v>BEIJINGAE</v>
      </c>
      <c r="R705" s="69" t="s">
        <v>576</v>
      </c>
      <c r="S705" s="69" t="s">
        <v>342</v>
      </c>
      <c r="T705" s="69">
        <v>1195</v>
      </c>
      <c r="U705" s="69">
        <v>28617</v>
      </c>
      <c r="V705" s="69">
        <v>44754</v>
      </c>
      <c r="W705" s="69">
        <v>49302</v>
      </c>
      <c r="X705" s="69">
        <v>13828</v>
      </c>
      <c r="Y705" s="69">
        <v>5141</v>
      </c>
      <c r="Z705" s="69">
        <v>3368</v>
      </c>
      <c r="AA705" s="69">
        <v>2748</v>
      </c>
      <c r="AB705" s="69">
        <v>1575</v>
      </c>
      <c r="AC705" s="69">
        <v>3962</v>
      </c>
      <c r="AD705" s="69">
        <v>1800</v>
      </c>
      <c r="AE705" s="69">
        <v>1642</v>
      </c>
      <c r="AF705" s="91" t="str">
        <f t="shared" si="19"/>
        <v>BEIJINGAE</v>
      </c>
    </row>
    <row r="706" spans="1:32" x14ac:dyDescent="0.25">
      <c r="A706" s="69" t="s">
        <v>576</v>
      </c>
      <c r="B706" s="69" t="s">
        <v>408</v>
      </c>
      <c r="C706" s="69">
        <v>28</v>
      </c>
      <c r="D706" s="69">
        <v>149</v>
      </c>
      <c r="E706" s="69">
        <v>335</v>
      </c>
      <c r="F706" s="69">
        <v>1995</v>
      </c>
      <c r="G706" s="69">
        <v>4273</v>
      </c>
      <c r="H706" s="82">
        <v>5717</v>
      </c>
      <c r="I706" s="69">
        <v>9791</v>
      </c>
      <c r="J706" s="69">
        <v>10128</v>
      </c>
      <c r="K706" s="69">
        <v>12626</v>
      </c>
      <c r="L706" s="69">
        <v>18381</v>
      </c>
      <c r="M706" s="69">
        <v>22768</v>
      </c>
      <c r="N706" s="69">
        <v>21068</v>
      </c>
      <c r="O706" s="91" t="str">
        <f t="shared" si="18"/>
        <v>BEIJINGHD</v>
      </c>
      <c r="R706" s="69" t="s">
        <v>576</v>
      </c>
      <c r="S706" s="69" t="s">
        <v>408</v>
      </c>
      <c r="T706" s="69">
        <v>1</v>
      </c>
      <c r="U706" s="69">
        <v>15</v>
      </c>
      <c r="V706" s="69">
        <v>21</v>
      </c>
      <c r="W706" s="69">
        <v>106</v>
      </c>
      <c r="X706" s="69">
        <v>230</v>
      </c>
      <c r="Y706" s="69">
        <v>294</v>
      </c>
      <c r="Z706" s="69">
        <v>983</v>
      </c>
      <c r="AA706" s="69">
        <v>1050</v>
      </c>
      <c r="AB706" s="69">
        <v>1252</v>
      </c>
      <c r="AC706" s="69">
        <v>1707</v>
      </c>
      <c r="AD706" s="69">
        <v>2054</v>
      </c>
      <c r="AE706" s="69">
        <v>1817</v>
      </c>
      <c r="AF706" s="91" t="str">
        <f t="shared" si="19"/>
        <v>BEIJINGHD</v>
      </c>
    </row>
    <row r="707" spans="1:32" x14ac:dyDescent="0.25">
      <c r="A707" s="87" t="s">
        <v>576</v>
      </c>
      <c r="B707" s="87" t="s">
        <v>647</v>
      </c>
      <c r="C707" s="87">
        <v>129965</v>
      </c>
      <c r="D707" s="87">
        <v>358441</v>
      </c>
      <c r="E707" s="87">
        <v>594047</v>
      </c>
      <c r="F707" s="87">
        <v>930051</v>
      </c>
      <c r="G707" s="87">
        <v>1237513</v>
      </c>
      <c r="H707" s="87">
        <v>1386731</v>
      </c>
      <c r="I707" s="87">
        <v>1502705</v>
      </c>
      <c r="J707" s="87">
        <v>606190</v>
      </c>
      <c r="K707" s="87">
        <v>275363</v>
      </c>
      <c r="L707" s="87">
        <v>325320</v>
      </c>
      <c r="M707" s="87">
        <v>250202</v>
      </c>
      <c r="N707" s="87">
        <v>200414</v>
      </c>
      <c r="O707" s="230" t="str">
        <f t="shared" si="18"/>
        <v>BEIJINGTOTAL BEIJING</v>
      </c>
      <c r="R707" s="87" t="s">
        <v>576</v>
      </c>
      <c r="S707" s="87" t="s">
        <v>647</v>
      </c>
      <c r="T707" s="87">
        <v>13175</v>
      </c>
      <c r="U707" s="87">
        <v>54687</v>
      </c>
      <c r="V707" s="87">
        <v>97058</v>
      </c>
      <c r="W707" s="87">
        <v>173900</v>
      </c>
      <c r="X707" s="87">
        <v>257016</v>
      </c>
      <c r="Y707" s="87">
        <v>294513</v>
      </c>
      <c r="Z707" s="87">
        <v>316325</v>
      </c>
      <c r="AA707" s="87">
        <v>108215</v>
      </c>
      <c r="AB707" s="87">
        <v>37533</v>
      </c>
      <c r="AC707" s="87">
        <v>42909</v>
      </c>
      <c r="AD707" s="87">
        <v>32121</v>
      </c>
      <c r="AE707" s="87">
        <v>27088</v>
      </c>
      <c r="AF707" s="230" t="str">
        <f t="shared" si="19"/>
        <v>BEIJINGTOTAL BEIJING</v>
      </c>
    </row>
    <row r="708" spans="1:32" x14ac:dyDescent="0.25">
      <c r="A708" s="69" t="s">
        <v>577</v>
      </c>
      <c r="B708" s="69" t="s">
        <v>411</v>
      </c>
      <c r="C708" s="69">
        <v>2710</v>
      </c>
      <c r="D708" s="69">
        <v>3972</v>
      </c>
      <c r="E708" s="69">
        <v>6276</v>
      </c>
      <c r="F708" s="69">
        <v>9095</v>
      </c>
      <c r="G708" s="69">
        <v>9475</v>
      </c>
      <c r="H708" s="82">
        <v>9469</v>
      </c>
      <c r="I708" s="69">
        <v>12199</v>
      </c>
      <c r="J708" s="69">
        <v>6010</v>
      </c>
      <c r="K708" s="69">
        <v>3343</v>
      </c>
      <c r="L708" s="69">
        <v>5126</v>
      </c>
      <c r="M708" s="69">
        <v>2858</v>
      </c>
      <c r="N708" s="69">
        <v>2213</v>
      </c>
      <c r="O708" s="91" t="str">
        <f t="shared" si="18"/>
        <v>JAKARTAHH</v>
      </c>
      <c r="R708" s="69" t="s">
        <v>577</v>
      </c>
      <c r="S708" s="69" t="s">
        <v>411</v>
      </c>
      <c r="T708" s="69">
        <v>383</v>
      </c>
      <c r="U708" s="69">
        <v>459</v>
      </c>
      <c r="V708" s="69">
        <v>764</v>
      </c>
      <c r="W708" s="69">
        <v>1240</v>
      </c>
      <c r="X708" s="69">
        <v>1385</v>
      </c>
      <c r="Y708" s="69">
        <v>1397</v>
      </c>
      <c r="Z708" s="69">
        <v>1816</v>
      </c>
      <c r="AA708" s="69">
        <v>808</v>
      </c>
      <c r="AB708" s="69">
        <v>463</v>
      </c>
      <c r="AC708" s="69">
        <v>646</v>
      </c>
      <c r="AD708" s="69">
        <v>378</v>
      </c>
      <c r="AE708" s="69">
        <v>299</v>
      </c>
      <c r="AF708" s="91" t="str">
        <f t="shared" si="19"/>
        <v>JAKARTAHH</v>
      </c>
    </row>
    <row r="709" spans="1:32" x14ac:dyDescent="0.25">
      <c r="A709" s="69" t="s">
        <v>577</v>
      </c>
      <c r="B709" s="69" t="s">
        <v>499</v>
      </c>
      <c r="C709" s="69"/>
      <c r="D709" s="69">
        <v>50</v>
      </c>
      <c r="E709" s="69"/>
      <c r="F709" s="69"/>
      <c r="G709" s="69"/>
      <c r="H709" s="82"/>
      <c r="I709" s="69"/>
      <c r="J709" s="69"/>
      <c r="K709" s="69">
        <v>38</v>
      </c>
      <c r="L709" s="69">
        <v>34</v>
      </c>
      <c r="M709" s="69"/>
      <c r="N709" s="69"/>
      <c r="O709" s="91" t="str">
        <f t="shared" si="18"/>
        <v>JAKARTAQG</v>
      </c>
      <c r="R709" s="69" t="s">
        <v>577</v>
      </c>
      <c r="S709" s="69" t="s">
        <v>499</v>
      </c>
      <c r="T709" s="69"/>
      <c r="U709" s="69">
        <v>1</v>
      </c>
      <c r="V709" s="69"/>
      <c r="W709" s="69"/>
      <c r="X709" s="69"/>
      <c r="Y709" s="69"/>
      <c r="Z709" s="69"/>
      <c r="AA709" s="69"/>
      <c r="AB709" s="69">
        <v>1</v>
      </c>
      <c r="AC709" s="69">
        <v>1</v>
      </c>
      <c r="AD709" s="69"/>
      <c r="AE709" s="69"/>
      <c r="AF709" s="91" t="str">
        <f t="shared" si="19"/>
        <v>JAKARTAQG</v>
      </c>
    </row>
    <row r="710" spans="1:32" x14ac:dyDescent="0.25">
      <c r="A710" s="69" t="s">
        <v>577</v>
      </c>
      <c r="B710" s="69" t="s">
        <v>529</v>
      </c>
      <c r="C710" s="69"/>
      <c r="D710" s="69"/>
      <c r="E710" s="69"/>
      <c r="F710" s="69"/>
      <c r="G710" s="69"/>
      <c r="H710" s="82"/>
      <c r="I710" s="69"/>
      <c r="J710" s="69">
        <v>10</v>
      </c>
      <c r="K710" s="69"/>
      <c r="L710" s="69"/>
      <c r="M710" s="69"/>
      <c r="N710" s="69"/>
      <c r="O710" s="91" t="str">
        <f t="shared" si="18"/>
        <v>JAKARTATJ</v>
      </c>
      <c r="R710" s="69" t="s">
        <v>577</v>
      </c>
      <c r="S710" s="69" t="s">
        <v>529</v>
      </c>
      <c r="T710" s="69"/>
      <c r="U710" s="69"/>
      <c r="V710" s="69"/>
      <c r="W710" s="69"/>
      <c r="X710" s="69"/>
      <c r="Y710" s="69"/>
      <c r="Z710" s="69"/>
      <c r="AA710" s="69">
        <v>1</v>
      </c>
      <c r="AB710" s="69"/>
      <c r="AC710" s="69"/>
      <c r="AD710" s="69"/>
      <c r="AE710" s="69"/>
      <c r="AF710" s="91" t="str">
        <f t="shared" si="19"/>
        <v>JAKARTATJ</v>
      </c>
    </row>
    <row r="711" spans="1:32" x14ac:dyDescent="0.25">
      <c r="A711" s="69" t="s">
        <v>577</v>
      </c>
      <c r="B711" s="69" t="s">
        <v>450</v>
      </c>
      <c r="C711" s="69">
        <v>744</v>
      </c>
      <c r="D711" s="69">
        <v>389</v>
      </c>
      <c r="E711" s="69">
        <v>248</v>
      </c>
      <c r="F711" s="69">
        <v>559</v>
      </c>
      <c r="G711" s="69">
        <v>716</v>
      </c>
      <c r="H711" s="82">
        <v>398</v>
      </c>
      <c r="I711" s="69">
        <v>840</v>
      </c>
      <c r="J711" s="69">
        <v>734</v>
      </c>
      <c r="K711" s="69">
        <v>596</v>
      </c>
      <c r="L711" s="69">
        <v>1086</v>
      </c>
      <c r="M711" s="69">
        <v>499</v>
      </c>
      <c r="N711" s="69">
        <v>221</v>
      </c>
      <c r="O711" s="91" t="str">
        <f t="shared" si="18"/>
        <v>JAKARTALH</v>
      </c>
      <c r="R711" s="69" t="s">
        <v>577</v>
      </c>
      <c r="S711" s="69" t="s">
        <v>450</v>
      </c>
      <c r="T711" s="69">
        <v>152</v>
      </c>
      <c r="U711" s="69">
        <v>80</v>
      </c>
      <c r="V711" s="69">
        <v>52</v>
      </c>
      <c r="W711" s="69">
        <v>127</v>
      </c>
      <c r="X711" s="69">
        <v>159</v>
      </c>
      <c r="Y711" s="69">
        <v>82</v>
      </c>
      <c r="Z711" s="69">
        <v>136</v>
      </c>
      <c r="AA711" s="69">
        <v>129</v>
      </c>
      <c r="AB711" s="69">
        <v>141</v>
      </c>
      <c r="AC711" s="69">
        <v>235</v>
      </c>
      <c r="AD711" s="69">
        <v>108</v>
      </c>
      <c r="AE711" s="69">
        <v>36</v>
      </c>
      <c r="AF711" s="91" t="str">
        <f t="shared" si="19"/>
        <v>JAKARTALH</v>
      </c>
    </row>
    <row r="712" spans="1:32" x14ac:dyDescent="0.25">
      <c r="A712" s="69" t="s">
        <v>577</v>
      </c>
      <c r="B712" s="69" t="s">
        <v>389</v>
      </c>
      <c r="C712" s="69"/>
      <c r="D712" s="69"/>
      <c r="E712" s="69"/>
      <c r="F712" s="69"/>
      <c r="G712" s="69"/>
      <c r="H712" s="82">
        <v>39</v>
      </c>
      <c r="I712" s="69"/>
      <c r="J712" s="69">
        <v>20</v>
      </c>
      <c r="K712" s="69">
        <v>61</v>
      </c>
      <c r="L712" s="69">
        <v>117</v>
      </c>
      <c r="M712" s="69">
        <v>73</v>
      </c>
      <c r="N712" s="69">
        <v>230</v>
      </c>
      <c r="O712" s="91" t="str">
        <f t="shared" si="18"/>
        <v>JAKARTAFC</v>
      </c>
      <c r="R712" s="69" t="s">
        <v>577</v>
      </c>
      <c r="S712" s="69" t="s">
        <v>389</v>
      </c>
      <c r="T712" s="69"/>
      <c r="U712" s="69"/>
      <c r="V712" s="69"/>
      <c r="W712" s="69"/>
      <c r="X712" s="69"/>
      <c r="Y712" s="69">
        <v>3</v>
      </c>
      <c r="Z712" s="69"/>
      <c r="AA712" s="69">
        <v>1</v>
      </c>
      <c r="AB712" s="69">
        <v>3</v>
      </c>
      <c r="AC712" s="69">
        <v>6</v>
      </c>
      <c r="AD712" s="69">
        <v>4</v>
      </c>
      <c r="AE712" s="69">
        <v>13</v>
      </c>
      <c r="AF712" s="91" t="str">
        <f t="shared" si="19"/>
        <v>JAKARTAFC</v>
      </c>
    </row>
    <row r="713" spans="1:32" x14ac:dyDescent="0.25">
      <c r="A713" s="69" t="s">
        <v>577</v>
      </c>
      <c r="B713" s="69" t="s">
        <v>428</v>
      </c>
      <c r="C713" s="69">
        <v>682</v>
      </c>
      <c r="D713" s="69">
        <v>4426</v>
      </c>
      <c r="E713" s="69">
        <v>20696</v>
      </c>
      <c r="F713" s="69">
        <v>53545</v>
      </c>
      <c r="G713" s="69">
        <v>61485</v>
      </c>
      <c r="H713" s="82">
        <v>71900</v>
      </c>
      <c r="I713" s="69">
        <v>64072</v>
      </c>
      <c r="J713" s="69">
        <v>15733</v>
      </c>
      <c r="K713" s="69">
        <v>1965</v>
      </c>
      <c r="L713" s="69">
        <v>788</v>
      </c>
      <c r="M713" s="69">
        <v>260</v>
      </c>
      <c r="N713" s="69">
        <v>323</v>
      </c>
      <c r="O713" s="91" t="str">
        <f t="shared" si="18"/>
        <v>JAKARTAJD</v>
      </c>
      <c r="R713" s="69" t="s">
        <v>577</v>
      </c>
      <c r="S713" s="69" t="s">
        <v>428</v>
      </c>
      <c r="T713" s="69">
        <v>95</v>
      </c>
      <c r="U713" s="69">
        <v>649</v>
      </c>
      <c r="V713" s="69">
        <v>3137</v>
      </c>
      <c r="W713" s="69">
        <v>8181</v>
      </c>
      <c r="X713" s="69">
        <v>9335</v>
      </c>
      <c r="Y713" s="69">
        <v>10968</v>
      </c>
      <c r="Z713" s="69">
        <v>9679</v>
      </c>
      <c r="AA713" s="69">
        <v>2380</v>
      </c>
      <c r="AB713" s="69">
        <v>291</v>
      </c>
      <c r="AC713" s="69">
        <v>112</v>
      </c>
      <c r="AD713" s="69">
        <v>38</v>
      </c>
      <c r="AE713" s="69">
        <v>44</v>
      </c>
      <c r="AF713" s="91" t="str">
        <f t="shared" si="19"/>
        <v>JAKARTAJD</v>
      </c>
    </row>
    <row r="714" spans="1:32" x14ac:dyDescent="0.25">
      <c r="A714" s="69" t="s">
        <v>577</v>
      </c>
      <c r="B714" s="69" t="s">
        <v>396</v>
      </c>
      <c r="C714" s="69">
        <v>1874</v>
      </c>
      <c r="D714" s="69">
        <v>5138</v>
      </c>
      <c r="E714" s="69">
        <v>31611</v>
      </c>
      <c r="F714" s="69">
        <v>110914</v>
      </c>
      <c r="G714" s="69">
        <v>165066</v>
      </c>
      <c r="H714" s="82">
        <v>159812</v>
      </c>
      <c r="I714" s="69">
        <v>125387</v>
      </c>
      <c r="J714" s="69">
        <v>24190</v>
      </c>
      <c r="K714" s="69">
        <v>4731</v>
      </c>
      <c r="L714" s="69">
        <v>2270</v>
      </c>
      <c r="M714" s="69">
        <v>1244</v>
      </c>
      <c r="N714" s="69">
        <v>1258</v>
      </c>
      <c r="O714" s="91" t="str">
        <f t="shared" si="18"/>
        <v>JAKARTAGB</v>
      </c>
      <c r="R714" s="69" t="s">
        <v>577</v>
      </c>
      <c r="S714" s="69" t="s">
        <v>396</v>
      </c>
      <c r="T714" s="69">
        <v>296</v>
      </c>
      <c r="U714" s="69">
        <v>762</v>
      </c>
      <c r="V714" s="69">
        <v>4757</v>
      </c>
      <c r="W714" s="69">
        <v>15925</v>
      </c>
      <c r="X714" s="69">
        <v>22560</v>
      </c>
      <c r="Y714" s="69">
        <v>21708</v>
      </c>
      <c r="Z714" s="69">
        <v>16693</v>
      </c>
      <c r="AA714" s="69">
        <v>3319</v>
      </c>
      <c r="AB714" s="69">
        <v>612</v>
      </c>
      <c r="AC714" s="69">
        <v>262</v>
      </c>
      <c r="AD714" s="69">
        <v>139</v>
      </c>
      <c r="AE714" s="69">
        <v>152</v>
      </c>
      <c r="AF714" s="91" t="str">
        <f t="shared" si="19"/>
        <v>JAKARTAGB</v>
      </c>
    </row>
    <row r="715" spans="1:32" x14ac:dyDescent="0.25">
      <c r="A715" s="69" t="s">
        <v>577</v>
      </c>
      <c r="B715" s="69" t="s">
        <v>461</v>
      </c>
      <c r="C715" s="69">
        <v>189</v>
      </c>
      <c r="D715" s="69">
        <v>68</v>
      </c>
      <c r="E715" s="69">
        <v>174</v>
      </c>
      <c r="F715" s="69">
        <v>155</v>
      </c>
      <c r="G715" s="69">
        <v>203</v>
      </c>
      <c r="H715" s="82">
        <v>152</v>
      </c>
      <c r="I715" s="69">
        <v>464</v>
      </c>
      <c r="J715" s="69">
        <v>163</v>
      </c>
      <c r="K715" s="69">
        <v>180</v>
      </c>
      <c r="L715" s="69">
        <v>174</v>
      </c>
      <c r="M715" s="69">
        <v>80</v>
      </c>
      <c r="N715" s="69">
        <v>54</v>
      </c>
      <c r="O715" s="91" t="str">
        <f t="shared" si="18"/>
        <v>JAKARTAMI</v>
      </c>
      <c r="R715" s="69" t="s">
        <v>577</v>
      </c>
      <c r="S715" s="69" t="s">
        <v>461</v>
      </c>
      <c r="T715" s="69">
        <v>29</v>
      </c>
      <c r="U715" s="69">
        <v>10</v>
      </c>
      <c r="V715" s="69">
        <v>31</v>
      </c>
      <c r="W715" s="69">
        <v>23</v>
      </c>
      <c r="X715" s="69">
        <v>31</v>
      </c>
      <c r="Y715" s="69">
        <v>22</v>
      </c>
      <c r="Z715" s="69">
        <v>65</v>
      </c>
      <c r="AA715" s="69">
        <v>23</v>
      </c>
      <c r="AB715" s="69">
        <v>27</v>
      </c>
      <c r="AC715" s="69">
        <v>25</v>
      </c>
      <c r="AD715" s="69">
        <v>12</v>
      </c>
      <c r="AE715" s="69">
        <v>8</v>
      </c>
      <c r="AF715" s="91" t="str">
        <f t="shared" si="19"/>
        <v>JAKARTAMI</v>
      </c>
    </row>
    <row r="716" spans="1:32" x14ac:dyDescent="0.25">
      <c r="A716" s="69" t="s">
        <v>577</v>
      </c>
      <c r="B716" s="69" t="s">
        <v>360</v>
      </c>
      <c r="C716" s="69">
        <v>19826</v>
      </c>
      <c r="D716" s="69">
        <v>8922</v>
      </c>
      <c r="E716" s="69">
        <v>14122</v>
      </c>
      <c r="F716" s="69">
        <v>27844</v>
      </c>
      <c r="G716" s="69">
        <v>33109</v>
      </c>
      <c r="H716" s="82">
        <v>46508</v>
      </c>
      <c r="I716" s="69">
        <v>55477</v>
      </c>
      <c r="J716" s="69">
        <v>34073</v>
      </c>
      <c r="K716" s="69">
        <v>11806</v>
      </c>
      <c r="L716" s="69">
        <v>4320</v>
      </c>
      <c r="M716" s="69">
        <v>1367</v>
      </c>
      <c r="N716" s="69">
        <v>1017</v>
      </c>
      <c r="O716" s="91" t="str">
        <f t="shared" si="18"/>
        <v>JAKARTACD</v>
      </c>
      <c r="R716" s="69" t="s">
        <v>577</v>
      </c>
      <c r="S716" s="69" t="s">
        <v>360</v>
      </c>
      <c r="T716" s="69">
        <v>1347</v>
      </c>
      <c r="U716" s="69">
        <v>691</v>
      </c>
      <c r="V716" s="69">
        <v>3534</v>
      </c>
      <c r="W716" s="69">
        <v>8231</v>
      </c>
      <c r="X716" s="69">
        <v>7884</v>
      </c>
      <c r="Y716" s="69">
        <v>9725</v>
      </c>
      <c r="Z716" s="69">
        <v>7619</v>
      </c>
      <c r="AA716" s="69">
        <v>4349</v>
      </c>
      <c r="AB716" s="69">
        <v>1594</v>
      </c>
      <c r="AC716" s="69">
        <v>430</v>
      </c>
      <c r="AD716" s="69">
        <v>137</v>
      </c>
      <c r="AE716" s="69">
        <v>101</v>
      </c>
      <c r="AF716" s="91" t="str">
        <f t="shared" si="19"/>
        <v>JAKARTACD</v>
      </c>
    </row>
    <row r="717" spans="1:32" x14ac:dyDescent="0.25">
      <c r="A717" s="69" t="s">
        <v>577</v>
      </c>
      <c r="B717" s="69" t="s">
        <v>414</v>
      </c>
      <c r="C717" s="69"/>
      <c r="D717" s="69"/>
      <c r="E717" s="69"/>
      <c r="F717" s="69"/>
      <c r="G717" s="69"/>
      <c r="H717" s="82">
        <v>27</v>
      </c>
      <c r="I717" s="69"/>
      <c r="J717" s="69"/>
      <c r="K717" s="69"/>
      <c r="L717" s="69"/>
      <c r="M717" s="69"/>
      <c r="N717" s="69"/>
      <c r="O717" s="91" t="str">
        <f t="shared" si="18"/>
        <v>JAKARTAIA</v>
      </c>
      <c r="R717" s="69" t="s">
        <v>577</v>
      </c>
      <c r="S717" s="69" t="s">
        <v>414</v>
      </c>
      <c r="T717" s="69"/>
      <c r="U717" s="69"/>
      <c r="V717" s="69"/>
      <c r="W717" s="69"/>
      <c r="X717" s="69"/>
      <c r="Y717" s="69">
        <v>2</v>
      </c>
      <c r="Z717" s="69"/>
      <c r="AA717" s="69"/>
      <c r="AB717" s="69"/>
      <c r="AC717" s="69"/>
      <c r="AD717" s="69"/>
      <c r="AE717" s="69"/>
      <c r="AF717" s="91" t="str">
        <f t="shared" si="19"/>
        <v>JAKARTAIA</v>
      </c>
    </row>
    <row r="718" spans="1:32" x14ac:dyDescent="0.25">
      <c r="A718" s="69" t="s">
        <v>577</v>
      </c>
      <c r="B718" s="69" t="s">
        <v>398</v>
      </c>
      <c r="C718" s="69">
        <v>6907</v>
      </c>
      <c r="D718" s="69">
        <v>15670</v>
      </c>
      <c r="E718" s="69">
        <v>57067</v>
      </c>
      <c r="F718" s="69">
        <v>142629</v>
      </c>
      <c r="G718" s="69">
        <v>279224</v>
      </c>
      <c r="H718" s="82">
        <v>254076</v>
      </c>
      <c r="I718" s="69">
        <v>156171</v>
      </c>
      <c r="J718" s="69">
        <v>46029</v>
      </c>
      <c r="K718" s="69">
        <v>15696</v>
      </c>
      <c r="L718" s="69">
        <v>10555</v>
      </c>
      <c r="M718" s="69">
        <v>7847</v>
      </c>
      <c r="N718" s="69">
        <v>5486</v>
      </c>
      <c r="O718" s="91" t="str">
        <f t="shared" si="18"/>
        <v>JAKARTAGD</v>
      </c>
      <c r="R718" s="69" t="s">
        <v>577</v>
      </c>
      <c r="S718" s="69" t="s">
        <v>398</v>
      </c>
      <c r="T718" s="69">
        <v>649</v>
      </c>
      <c r="U718" s="69">
        <v>3328</v>
      </c>
      <c r="V718" s="69">
        <v>20477</v>
      </c>
      <c r="W718" s="69">
        <v>54314</v>
      </c>
      <c r="X718" s="69">
        <v>120281</v>
      </c>
      <c r="Y718" s="69">
        <v>95331</v>
      </c>
      <c r="Z718" s="69">
        <v>45344</v>
      </c>
      <c r="AA718" s="69">
        <v>11309</v>
      </c>
      <c r="AB718" s="69">
        <v>2619</v>
      </c>
      <c r="AC718" s="69">
        <v>754</v>
      </c>
      <c r="AD718" s="69">
        <v>408</v>
      </c>
      <c r="AE718" s="69">
        <v>299</v>
      </c>
      <c r="AF718" s="91" t="str">
        <f t="shared" si="19"/>
        <v>JAKARTAGD</v>
      </c>
    </row>
    <row r="719" spans="1:32" x14ac:dyDescent="0.25">
      <c r="A719" s="69" t="s">
        <v>577</v>
      </c>
      <c r="B719" s="69" t="s">
        <v>345</v>
      </c>
      <c r="C719" s="69"/>
      <c r="D719" s="69">
        <v>8</v>
      </c>
      <c r="E719" s="69">
        <v>77</v>
      </c>
      <c r="F719" s="69">
        <v>963</v>
      </c>
      <c r="G719" s="69">
        <v>2320</v>
      </c>
      <c r="H719" s="82">
        <v>2778</v>
      </c>
      <c r="I719" s="69">
        <v>7159</v>
      </c>
      <c r="J719" s="69">
        <v>5369</v>
      </c>
      <c r="K719" s="69">
        <v>3373</v>
      </c>
      <c r="L719" s="69">
        <v>3960</v>
      </c>
      <c r="M719" s="69">
        <v>3025</v>
      </c>
      <c r="N719" s="69">
        <v>3275</v>
      </c>
      <c r="O719" s="91" t="str">
        <f t="shared" si="18"/>
        <v>JAKARTAAH</v>
      </c>
      <c r="R719" s="69" t="s">
        <v>577</v>
      </c>
      <c r="S719" s="69" t="s">
        <v>345</v>
      </c>
      <c r="T719" s="69"/>
      <c r="U719" s="69">
        <v>4</v>
      </c>
      <c r="V719" s="69">
        <v>7</v>
      </c>
      <c r="W719" s="69">
        <v>212</v>
      </c>
      <c r="X719" s="69">
        <v>487</v>
      </c>
      <c r="Y719" s="69">
        <v>728</v>
      </c>
      <c r="Z719" s="69">
        <v>2123</v>
      </c>
      <c r="AA719" s="69">
        <v>1499</v>
      </c>
      <c r="AB719" s="69">
        <v>760</v>
      </c>
      <c r="AC719" s="69">
        <v>874</v>
      </c>
      <c r="AD719" s="69">
        <v>638</v>
      </c>
      <c r="AE719" s="69">
        <v>687</v>
      </c>
      <c r="AF719" s="91" t="str">
        <f t="shared" si="19"/>
        <v>JAKARTAAH</v>
      </c>
    </row>
    <row r="720" spans="1:32" x14ac:dyDescent="0.25">
      <c r="A720" s="69" t="s">
        <v>577</v>
      </c>
      <c r="B720" s="69" t="s">
        <v>339</v>
      </c>
      <c r="C720" s="69">
        <v>8152</v>
      </c>
      <c r="D720" s="69">
        <v>7676</v>
      </c>
      <c r="E720" s="69">
        <v>8502</v>
      </c>
      <c r="F720" s="69">
        <v>8679</v>
      </c>
      <c r="G720" s="69">
        <v>10402</v>
      </c>
      <c r="H720" s="82">
        <v>7920</v>
      </c>
      <c r="I720" s="69">
        <v>11108</v>
      </c>
      <c r="J720" s="69">
        <v>11463</v>
      </c>
      <c r="K720" s="69">
        <v>11228</v>
      </c>
      <c r="L720" s="69">
        <v>13834</v>
      </c>
      <c r="M720" s="69">
        <v>11930</v>
      </c>
      <c r="N720" s="69">
        <v>10251</v>
      </c>
      <c r="O720" s="91" t="str">
        <f t="shared" si="18"/>
        <v>JAKARTAAD</v>
      </c>
      <c r="R720" s="69" t="s">
        <v>577</v>
      </c>
      <c r="S720" s="69" t="s">
        <v>339</v>
      </c>
      <c r="T720" s="69">
        <v>1365</v>
      </c>
      <c r="U720" s="69">
        <v>1255</v>
      </c>
      <c r="V720" s="69">
        <v>1348</v>
      </c>
      <c r="W720" s="69">
        <v>1345</v>
      </c>
      <c r="X720" s="69">
        <v>1624</v>
      </c>
      <c r="Y720" s="69">
        <v>1347</v>
      </c>
      <c r="Z720" s="69">
        <v>1969</v>
      </c>
      <c r="AA720" s="69">
        <v>1934</v>
      </c>
      <c r="AB720" s="69">
        <v>1912</v>
      </c>
      <c r="AC720" s="69">
        <v>2341</v>
      </c>
      <c r="AD720" s="69">
        <v>2023</v>
      </c>
      <c r="AE720" s="69">
        <v>1737</v>
      </c>
      <c r="AF720" s="91" t="str">
        <f t="shared" si="19"/>
        <v>JAKARTAAD</v>
      </c>
    </row>
    <row r="721" spans="1:32" x14ac:dyDescent="0.25">
      <c r="A721" s="69" t="s">
        <v>577</v>
      </c>
      <c r="B721" s="69" t="s">
        <v>440</v>
      </c>
      <c r="C721" s="69">
        <v>547</v>
      </c>
      <c r="D721" s="69">
        <v>210</v>
      </c>
      <c r="E721" s="69">
        <v>137</v>
      </c>
      <c r="F721" s="69">
        <v>671</v>
      </c>
      <c r="G721" s="69">
        <v>2167</v>
      </c>
      <c r="H721" s="82">
        <v>5884</v>
      </c>
      <c r="I721" s="69">
        <v>6787</v>
      </c>
      <c r="J721" s="69">
        <v>3830</v>
      </c>
      <c r="K721" s="69">
        <v>1679</v>
      </c>
      <c r="L721" s="69">
        <v>1053</v>
      </c>
      <c r="M721" s="69">
        <v>295</v>
      </c>
      <c r="N721" s="69">
        <v>161</v>
      </c>
      <c r="O721" s="91" t="str">
        <f t="shared" si="18"/>
        <v>JAKARTAKH</v>
      </c>
      <c r="R721" s="69" t="s">
        <v>577</v>
      </c>
      <c r="S721" s="69" t="s">
        <v>440</v>
      </c>
      <c r="T721" s="69">
        <v>6</v>
      </c>
      <c r="U721" s="69">
        <v>2</v>
      </c>
      <c r="V721" s="69">
        <v>3</v>
      </c>
      <c r="W721" s="69">
        <v>23</v>
      </c>
      <c r="X721" s="69">
        <v>82</v>
      </c>
      <c r="Y721" s="69">
        <v>200</v>
      </c>
      <c r="Z721" s="69">
        <v>227</v>
      </c>
      <c r="AA721" s="69">
        <v>136</v>
      </c>
      <c r="AB721" s="69">
        <v>47</v>
      </c>
      <c r="AC721" s="69">
        <v>25</v>
      </c>
      <c r="AD721" s="69">
        <v>8</v>
      </c>
      <c r="AE721" s="69">
        <v>3</v>
      </c>
      <c r="AF721" s="91" t="str">
        <f t="shared" si="19"/>
        <v>JAKARTAKH</v>
      </c>
    </row>
    <row r="722" spans="1:32" x14ac:dyDescent="0.25">
      <c r="A722" s="69" t="s">
        <v>577</v>
      </c>
      <c r="B722" s="69" t="s">
        <v>430</v>
      </c>
      <c r="C722" s="69">
        <v>535</v>
      </c>
      <c r="D722" s="69">
        <v>3956</v>
      </c>
      <c r="E722" s="69">
        <v>10360</v>
      </c>
      <c r="F722" s="69">
        <v>28674</v>
      </c>
      <c r="G722" s="69">
        <v>57432</v>
      </c>
      <c r="H722" s="82">
        <v>44152</v>
      </c>
      <c r="I722" s="69">
        <v>31636</v>
      </c>
      <c r="J722" s="69">
        <v>5295</v>
      </c>
      <c r="K722" s="69">
        <v>1300</v>
      </c>
      <c r="L722" s="69">
        <v>1642</v>
      </c>
      <c r="M722" s="69">
        <v>1225</v>
      </c>
      <c r="N722" s="69">
        <v>1172</v>
      </c>
      <c r="O722" s="91" t="str">
        <f t="shared" si="18"/>
        <v>JAKARTAJF</v>
      </c>
      <c r="R722" s="69" t="s">
        <v>577</v>
      </c>
      <c r="S722" s="69" t="s">
        <v>430</v>
      </c>
      <c r="T722" s="69">
        <v>383</v>
      </c>
      <c r="U722" s="69">
        <v>2766</v>
      </c>
      <c r="V722" s="69">
        <v>5226</v>
      </c>
      <c r="W722" s="69">
        <v>7591</v>
      </c>
      <c r="X722" s="69">
        <v>8678</v>
      </c>
      <c r="Y722" s="69">
        <v>6222</v>
      </c>
      <c r="Z722" s="69">
        <v>4221</v>
      </c>
      <c r="AA722" s="69">
        <v>1119</v>
      </c>
      <c r="AB722" s="69">
        <v>449</v>
      </c>
      <c r="AC722" s="69">
        <v>1240</v>
      </c>
      <c r="AD722" s="69">
        <v>965</v>
      </c>
      <c r="AE722" s="69">
        <v>1161</v>
      </c>
      <c r="AF722" s="91" t="str">
        <f t="shared" si="19"/>
        <v>JAKARTAJF</v>
      </c>
    </row>
    <row r="723" spans="1:32" x14ac:dyDescent="0.25">
      <c r="A723" s="69" t="s">
        <v>577</v>
      </c>
      <c r="B723" s="69" t="s">
        <v>340</v>
      </c>
      <c r="C723" s="69">
        <v>3041</v>
      </c>
      <c r="D723" s="69">
        <v>4562</v>
      </c>
      <c r="E723" s="69">
        <v>9881</v>
      </c>
      <c r="F723" s="69">
        <v>10622</v>
      </c>
      <c r="G723" s="69">
        <v>13673</v>
      </c>
      <c r="H723" s="82">
        <v>9892</v>
      </c>
      <c r="I723" s="69">
        <v>17822</v>
      </c>
      <c r="J723" s="69">
        <v>19633</v>
      </c>
      <c r="K723" s="69">
        <v>17863</v>
      </c>
      <c r="L723" s="69">
        <v>23676</v>
      </c>
      <c r="M723" s="69">
        <v>20747</v>
      </c>
      <c r="N723" s="69">
        <v>21293</v>
      </c>
      <c r="O723" s="91" t="str">
        <f t="shared" si="18"/>
        <v>JAKARTAAB</v>
      </c>
      <c r="R723" s="69" t="s">
        <v>577</v>
      </c>
      <c r="S723" s="69" t="s">
        <v>340</v>
      </c>
      <c r="T723" s="69">
        <v>311</v>
      </c>
      <c r="U723" s="69">
        <v>460</v>
      </c>
      <c r="V723" s="69">
        <v>995</v>
      </c>
      <c r="W723" s="69">
        <v>1073</v>
      </c>
      <c r="X723" s="69">
        <v>1376</v>
      </c>
      <c r="Y723" s="69">
        <v>1002</v>
      </c>
      <c r="Z723" s="69">
        <v>1794</v>
      </c>
      <c r="AA723" s="69">
        <v>1974</v>
      </c>
      <c r="AB723" s="69">
        <v>1798</v>
      </c>
      <c r="AC723" s="69">
        <v>2383</v>
      </c>
      <c r="AD723" s="69">
        <v>2094</v>
      </c>
      <c r="AE723" s="69">
        <v>2184</v>
      </c>
      <c r="AF723" s="91" t="str">
        <f t="shared" si="19"/>
        <v>JAKARTAAB</v>
      </c>
    </row>
    <row r="724" spans="1:32" x14ac:dyDescent="0.25">
      <c r="A724" s="69" t="s">
        <v>577</v>
      </c>
      <c r="B724" s="69" t="s">
        <v>404</v>
      </c>
      <c r="C724" s="69"/>
      <c r="D724" s="69">
        <v>6</v>
      </c>
      <c r="E724" s="69"/>
      <c r="F724" s="69"/>
      <c r="G724" s="69"/>
      <c r="H724" s="82"/>
      <c r="I724" s="69"/>
      <c r="J724" s="69"/>
      <c r="K724" s="69"/>
      <c r="L724" s="69">
        <v>6</v>
      </c>
      <c r="M724" s="69"/>
      <c r="N724" s="69">
        <v>343</v>
      </c>
      <c r="O724" s="91" t="str">
        <f t="shared" si="18"/>
        <v>JAKARTAGJ</v>
      </c>
      <c r="R724" s="69" t="s">
        <v>577</v>
      </c>
      <c r="S724" s="69" t="s">
        <v>404</v>
      </c>
      <c r="T724" s="69"/>
      <c r="U724" s="69">
        <v>1</v>
      </c>
      <c r="V724" s="69"/>
      <c r="W724" s="69"/>
      <c r="X724" s="69"/>
      <c r="Y724" s="69"/>
      <c r="Z724" s="69"/>
      <c r="AA724" s="69"/>
      <c r="AB724" s="69"/>
      <c r="AC724" s="69">
        <v>1</v>
      </c>
      <c r="AD724" s="69"/>
      <c r="AE724" s="69">
        <v>78</v>
      </c>
      <c r="AF724" s="91" t="str">
        <f t="shared" si="19"/>
        <v>JAKARTAGJ</v>
      </c>
    </row>
    <row r="725" spans="1:32" x14ac:dyDescent="0.25">
      <c r="A725" s="69" t="s">
        <v>577</v>
      </c>
      <c r="B725" s="69" t="s">
        <v>449</v>
      </c>
      <c r="C725" s="69">
        <v>75</v>
      </c>
      <c r="D725" s="69">
        <v>44</v>
      </c>
      <c r="E725" s="69">
        <v>18</v>
      </c>
      <c r="F725" s="69">
        <v>136</v>
      </c>
      <c r="G725" s="69">
        <v>1551</v>
      </c>
      <c r="H725" s="82">
        <v>1089</v>
      </c>
      <c r="I725" s="69">
        <v>2609</v>
      </c>
      <c r="J725" s="69">
        <v>2299</v>
      </c>
      <c r="K725" s="69">
        <v>344</v>
      </c>
      <c r="L725" s="69">
        <v>105</v>
      </c>
      <c r="M725" s="69"/>
      <c r="N725" s="69">
        <v>6</v>
      </c>
      <c r="O725" s="91" t="str">
        <f t="shared" si="18"/>
        <v>JAKARTALG</v>
      </c>
      <c r="R725" s="69" t="s">
        <v>577</v>
      </c>
      <c r="S725" s="69" t="s">
        <v>449</v>
      </c>
      <c r="T725" s="69">
        <v>136</v>
      </c>
      <c r="U725" s="69">
        <v>88</v>
      </c>
      <c r="V725" s="69">
        <v>27</v>
      </c>
      <c r="W725" s="69">
        <v>154</v>
      </c>
      <c r="X725" s="69">
        <v>201</v>
      </c>
      <c r="Y725" s="69">
        <v>246</v>
      </c>
      <c r="Z725" s="69">
        <v>807</v>
      </c>
      <c r="AA725" s="69">
        <v>909</v>
      </c>
      <c r="AB725" s="69">
        <v>168</v>
      </c>
      <c r="AC725" s="69">
        <v>23</v>
      </c>
      <c r="AD725" s="69"/>
      <c r="AE725" s="69">
        <v>6</v>
      </c>
      <c r="AF725" s="91" t="str">
        <f t="shared" si="19"/>
        <v>JAKARTALG</v>
      </c>
    </row>
    <row r="726" spans="1:32" x14ac:dyDescent="0.25">
      <c r="A726" s="69" t="s">
        <v>577</v>
      </c>
      <c r="B726" s="69" t="s">
        <v>530</v>
      </c>
      <c r="C726" s="69"/>
      <c r="D726" s="69"/>
      <c r="E726" s="69"/>
      <c r="F726" s="69"/>
      <c r="G726" s="69"/>
      <c r="H726" s="82"/>
      <c r="I726" s="69"/>
      <c r="J726" s="69"/>
      <c r="K726" s="69"/>
      <c r="L726" s="69">
        <v>7</v>
      </c>
      <c r="M726" s="69"/>
      <c r="N726" s="69"/>
      <c r="O726" s="91" t="str">
        <f t="shared" si="18"/>
        <v>JAKARTAUA</v>
      </c>
      <c r="R726" s="69" t="s">
        <v>577</v>
      </c>
      <c r="S726" s="69" t="s">
        <v>530</v>
      </c>
      <c r="T726" s="69"/>
      <c r="U726" s="69"/>
      <c r="V726" s="69"/>
      <c r="W726" s="69"/>
      <c r="X726" s="69"/>
      <c r="Y726" s="69"/>
      <c r="Z726" s="69"/>
      <c r="AA726" s="69"/>
      <c r="AB726" s="69"/>
      <c r="AC726" s="69">
        <v>1</v>
      </c>
      <c r="AD726" s="69"/>
      <c r="AE726" s="69"/>
      <c r="AF726" s="91" t="str">
        <f t="shared" si="19"/>
        <v>JAKARTAUA</v>
      </c>
    </row>
    <row r="727" spans="1:32" x14ac:dyDescent="0.25">
      <c r="A727" s="69" t="s">
        <v>577</v>
      </c>
      <c r="B727" s="69" t="s">
        <v>456</v>
      </c>
      <c r="C727" s="69">
        <v>50</v>
      </c>
      <c r="D727" s="69">
        <v>10</v>
      </c>
      <c r="E727" s="69">
        <v>45</v>
      </c>
      <c r="F727" s="69">
        <v>59</v>
      </c>
      <c r="G727" s="69">
        <v>30</v>
      </c>
      <c r="H727" s="82">
        <v>35</v>
      </c>
      <c r="I727" s="69">
        <v>42</v>
      </c>
      <c r="J727" s="69">
        <v>10</v>
      </c>
      <c r="K727" s="69">
        <v>10</v>
      </c>
      <c r="L727" s="69">
        <v>62</v>
      </c>
      <c r="M727" s="69">
        <v>16</v>
      </c>
      <c r="N727" s="69"/>
      <c r="O727" s="91" t="str">
        <f t="shared" si="18"/>
        <v>JAKARTAMD</v>
      </c>
      <c r="R727" s="69" t="s">
        <v>577</v>
      </c>
      <c r="S727" s="69" t="s">
        <v>456</v>
      </c>
      <c r="T727" s="69">
        <v>6</v>
      </c>
      <c r="U727" s="69">
        <v>1</v>
      </c>
      <c r="V727" s="69">
        <v>6</v>
      </c>
      <c r="W727" s="69">
        <v>6</v>
      </c>
      <c r="X727" s="69">
        <v>3</v>
      </c>
      <c r="Y727" s="69">
        <v>4</v>
      </c>
      <c r="Z727" s="69">
        <v>4</v>
      </c>
      <c r="AA727" s="69">
        <v>1</v>
      </c>
      <c r="AB727" s="69">
        <v>1</v>
      </c>
      <c r="AC727" s="69">
        <v>7</v>
      </c>
      <c r="AD727" s="69">
        <v>2</v>
      </c>
      <c r="AE727" s="69"/>
      <c r="AF727" s="91" t="str">
        <f t="shared" si="19"/>
        <v>JAKARTAMD</v>
      </c>
    </row>
    <row r="728" spans="1:32" x14ac:dyDescent="0.25">
      <c r="A728" s="69" t="s">
        <v>577</v>
      </c>
      <c r="B728" s="69" t="s">
        <v>478</v>
      </c>
      <c r="C728" s="69">
        <v>60</v>
      </c>
      <c r="D728" s="69">
        <v>12</v>
      </c>
      <c r="E728" s="69">
        <v>132</v>
      </c>
      <c r="F728" s="69">
        <v>62</v>
      </c>
      <c r="G728" s="69">
        <v>64</v>
      </c>
      <c r="H728" s="82">
        <v>87</v>
      </c>
      <c r="I728" s="69">
        <v>62</v>
      </c>
      <c r="J728" s="69">
        <v>100</v>
      </c>
      <c r="K728" s="69">
        <v>50</v>
      </c>
      <c r="L728" s="69">
        <v>22</v>
      </c>
      <c r="M728" s="69">
        <v>45</v>
      </c>
      <c r="N728" s="69">
        <v>8</v>
      </c>
      <c r="O728" s="91" t="str">
        <f t="shared" si="18"/>
        <v>JAKARTAOF</v>
      </c>
      <c r="R728" s="69" t="s">
        <v>577</v>
      </c>
      <c r="S728" s="69" t="s">
        <v>478</v>
      </c>
      <c r="T728" s="69">
        <v>6</v>
      </c>
      <c r="U728" s="69">
        <v>1</v>
      </c>
      <c r="V728" s="69">
        <v>19</v>
      </c>
      <c r="W728" s="69">
        <v>6</v>
      </c>
      <c r="X728" s="69">
        <v>7</v>
      </c>
      <c r="Y728" s="69">
        <v>9</v>
      </c>
      <c r="Z728" s="69">
        <v>6</v>
      </c>
      <c r="AA728" s="69">
        <v>10</v>
      </c>
      <c r="AB728" s="69">
        <v>5</v>
      </c>
      <c r="AC728" s="69">
        <v>3</v>
      </c>
      <c r="AD728" s="69">
        <v>5</v>
      </c>
      <c r="AE728" s="69">
        <v>9</v>
      </c>
      <c r="AF728" s="91" t="str">
        <f t="shared" si="19"/>
        <v>JAKARTAOF</v>
      </c>
    </row>
    <row r="729" spans="1:32" x14ac:dyDescent="0.25">
      <c r="A729" s="69" t="s">
        <v>577</v>
      </c>
      <c r="B729" s="69" t="s">
        <v>532</v>
      </c>
      <c r="C729" s="69"/>
      <c r="D729" s="69"/>
      <c r="E729" s="69"/>
      <c r="F729" s="69"/>
      <c r="G729" s="69"/>
      <c r="H729" s="82">
        <v>3</v>
      </c>
      <c r="I729" s="69"/>
      <c r="J729" s="69">
        <v>2</v>
      </c>
      <c r="K729" s="69"/>
      <c r="L729" s="69"/>
      <c r="M729" s="69">
        <v>1</v>
      </c>
      <c r="N729" s="69"/>
      <c r="O729" s="91" t="str">
        <f t="shared" si="18"/>
        <v>JAKARTAUC</v>
      </c>
      <c r="R729" s="69" t="s">
        <v>577</v>
      </c>
      <c r="S729" s="69" t="s">
        <v>532</v>
      </c>
      <c r="T729" s="69"/>
      <c r="U729" s="69"/>
      <c r="V729" s="69"/>
      <c r="W729" s="69"/>
      <c r="X729" s="69"/>
      <c r="Y729" s="69">
        <v>3</v>
      </c>
      <c r="Z729" s="69"/>
      <c r="AA729" s="69">
        <v>2</v>
      </c>
      <c r="AB729" s="69"/>
      <c r="AC729" s="69"/>
      <c r="AD729" s="69">
        <v>1</v>
      </c>
      <c r="AE729" s="69"/>
      <c r="AF729" s="91" t="str">
        <f t="shared" si="19"/>
        <v>JAKARTAUC</v>
      </c>
    </row>
    <row r="730" spans="1:32" x14ac:dyDescent="0.25">
      <c r="A730" s="69" t="s">
        <v>577</v>
      </c>
      <c r="B730" s="69" t="s">
        <v>423</v>
      </c>
      <c r="C730" s="69">
        <v>2340</v>
      </c>
      <c r="D730" s="69">
        <v>6348</v>
      </c>
      <c r="E730" s="69">
        <v>9066</v>
      </c>
      <c r="F730" s="69">
        <v>15573</v>
      </c>
      <c r="G730" s="69">
        <v>10127</v>
      </c>
      <c r="H730" s="82">
        <v>6045</v>
      </c>
      <c r="I730" s="69">
        <v>6776</v>
      </c>
      <c r="J730" s="69">
        <v>4283</v>
      </c>
      <c r="K730" s="69">
        <v>2677</v>
      </c>
      <c r="L730" s="69">
        <v>4331</v>
      </c>
      <c r="M730" s="69">
        <v>2680</v>
      </c>
      <c r="N730" s="69">
        <v>2609</v>
      </c>
      <c r="O730" s="91" t="str">
        <f t="shared" si="18"/>
        <v>JAKARTAIJ</v>
      </c>
      <c r="R730" s="69" t="s">
        <v>577</v>
      </c>
      <c r="S730" s="69" t="s">
        <v>423</v>
      </c>
      <c r="T730" s="69">
        <v>335</v>
      </c>
      <c r="U730" s="69">
        <v>982</v>
      </c>
      <c r="V730" s="69">
        <v>1417</v>
      </c>
      <c r="W730" s="69">
        <v>2446</v>
      </c>
      <c r="X730" s="69">
        <v>1586</v>
      </c>
      <c r="Y730" s="69">
        <v>943</v>
      </c>
      <c r="Z730" s="69">
        <v>1071</v>
      </c>
      <c r="AA730" s="69">
        <v>672</v>
      </c>
      <c r="AB730" s="69">
        <v>419</v>
      </c>
      <c r="AC730" s="69">
        <v>669</v>
      </c>
      <c r="AD730" s="69">
        <v>418</v>
      </c>
      <c r="AE730" s="69">
        <v>405</v>
      </c>
      <c r="AF730" s="91" t="str">
        <f t="shared" si="19"/>
        <v>JAKARTAIJ</v>
      </c>
    </row>
    <row r="731" spans="1:32" x14ac:dyDescent="0.25">
      <c r="A731" s="69" t="s">
        <v>577</v>
      </c>
      <c r="B731" s="69" t="s">
        <v>2</v>
      </c>
      <c r="C731" s="69">
        <v>13200</v>
      </c>
      <c r="D731" s="69">
        <v>41087</v>
      </c>
      <c r="E731" s="69">
        <v>85211</v>
      </c>
      <c r="F731" s="69">
        <v>113285</v>
      </c>
      <c r="G731" s="69">
        <v>102806</v>
      </c>
      <c r="H731" s="82">
        <v>95888</v>
      </c>
      <c r="I731" s="69">
        <v>114493</v>
      </c>
      <c r="J731" s="69">
        <v>65640</v>
      </c>
      <c r="K731" s="69">
        <v>25977</v>
      </c>
      <c r="L731" s="69">
        <v>30851</v>
      </c>
      <c r="M731" s="69">
        <v>19174</v>
      </c>
      <c r="N731" s="69">
        <v>15665</v>
      </c>
      <c r="O731" s="91" t="str">
        <f t="shared" si="18"/>
        <v>JAKARTAHG</v>
      </c>
      <c r="R731" s="69" t="s">
        <v>577</v>
      </c>
      <c r="S731" s="69" t="s">
        <v>2</v>
      </c>
      <c r="T731" s="69">
        <v>1895</v>
      </c>
      <c r="U731" s="69">
        <v>4602</v>
      </c>
      <c r="V731" s="69">
        <v>17762</v>
      </c>
      <c r="W731" s="69">
        <v>26260</v>
      </c>
      <c r="X731" s="69">
        <v>26127</v>
      </c>
      <c r="Y731" s="69">
        <v>19789</v>
      </c>
      <c r="Z731" s="69">
        <v>21813</v>
      </c>
      <c r="AA731" s="69">
        <v>13090</v>
      </c>
      <c r="AB731" s="69">
        <v>4162</v>
      </c>
      <c r="AC731" s="69">
        <v>3755</v>
      </c>
      <c r="AD731" s="69">
        <v>2563</v>
      </c>
      <c r="AE731" s="69">
        <v>2256</v>
      </c>
      <c r="AF731" s="91" t="str">
        <f t="shared" si="19"/>
        <v>JAKARTAHG</v>
      </c>
    </row>
    <row r="732" spans="1:32" x14ac:dyDescent="0.25">
      <c r="A732" s="69" t="s">
        <v>577</v>
      </c>
      <c r="B732" s="69" t="s">
        <v>516</v>
      </c>
      <c r="C732" s="69"/>
      <c r="D732" s="69"/>
      <c r="E732" s="69"/>
      <c r="F732" s="69"/>
      <c r="G732" s="69"/>
      <c r="H732" s="82"/>
      <c r="I732" s="69"/>
      <c r="J732" s="69">
        <v>26</v>
      </c>
      <c r="K732" s="69"/>
      <c r="L732" s="69"/>
      <c r="M732" s="69"/>
      <c r="N732" s="69"/>
      <c r="O732" s="91" t="str">
        <f t="shared" si="18"/>
        <v>JAKARTASG</v>
      </c>
      <c r="R732" s="69" t="s">
        <v>577</v>
      </c>
      <c r="S732" s="69" t="s">
        <v>516</v>
      </c>
      <c r="T732" s="69"/>
      <c r="U732" s="69"/>
      <c r="V732" s="69"/>
      <c r="W732" s="69"/>
      <c r="X732" s="69"/>
      <c r="Y732" s="69"/>
      <c r="Z732" s="69"/>
      <c r="AA732" s="69">
        <v>2</v>
      </c>
      <c r="AB732" s="69"/>
      <c r="AC732" s="69"/>
      <c r="AD732" s="69"/>
      <c r="AE732" s="69"/>
      <c r="AF732" s="91" t="str">
        <f t="shared" si="19"/>
        <v>JAKARTASG</v>
      </c>
    </row>
    <row r="733" spans="1:32" x14ac:dyDescent="0.25">
      <c r="A733" s="69" t="s">
        <v>577</v>
      </c>
      <c r="B733" s="69" t="s">
        <v>415</v>
      </c>
      <c r="C733" s="69"/>
      <c r="D733" s="69"/>
      <c r="E733" s="69"/>
      <c r="F733" s="69"/>
      <c r="G733" s="69"/>
      <c r="H733" s="82"/>
      <c r="I733" s="69"/>
      <c r="J733" s="69"/>
      <c r="K733" s="69"/>
      <c r="L733" s="69"/>
      <c r="M733" s="69"/>
      <c r="N733" s="69">
        <v>17</v>
      </c>
      <c r="O733" s="91" t="str">
        <f t="shared" si="18"/>
        <v>JAKARTAIC</v>
      </c>
      <c r="R733" s="69" t="s">
        <v>577</v>
      </c>
      <c r="S733" s="69" t="s">
        <v>415</v>
      </c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  <c r="AE733" s="69">
        <v>3</v>
      </c>
      <c r="AF733" s="91" t="str">
        <f t="shared" si="19"/>
        <v>JAKARTAIC</v>
      </c>
    </row>
    <row r="734" spans="1:32" x14ac:dyDescent="0.25">
      <c r="A734" s="69" t="s">
        <v>577</v>
      </c>
      <c r="B734" s="69" t="s">
        <v>12</v>
      </c>
      <c r="C734" s="69"/>
      <c r="D734" s="69"/>
      <c r="E734" s="69"/>
      <c r="F734" s="69"/>
      <c r="G734" s="69">
        <v>13</v>
      </c>
      <c r="H734" s="82"/>
      <c r="I734" s="69"/>
      <c r="J734" s="69"/>
      <c r="K734" s="69"/>
      <c r="L734" s="69"/>
      <c r="M734" s="69"/>
      <c r="N734" s="69"/>
      <c r="O734" s="91" t="str">
        <f t="shared" si="18"/>
        <v>JAKARTAKB</v>
      </c>
      <c r="R734" s="69" t="s">
        <v>577</v>
      </c>
      <c r="S734" s="69" t="s">
        <v>12</v>
      </c>
      <c r="T734" s="69"/>
      <c r="U734" s="69"/>
      <c r="V734" s="69"/>
      <c r="W734" s="69"/>
      <c r="X734" s="69">
        <v>1</v>
      </c>
      <c r="Y734" s="69"/>
      <c r="Z734" s="69"/>
      <c r="AA734" s="69"/>
      <c r="AB734" s="69"/>
      <c r="AC734" s="69"/>
      <c r="AD734" s="69"/>
      <c r="AE734" s="69"/>
      <c r="AF734" s="91" t="str">
        <f t="shared" si="19"/>
        <v>JAKARTAKB</v>
      </c>
    </row>
    <row r="735" spans="1:32" x14ac:dyDescent="0.25">
      <c r="A735" s="69" t="s">
        <v>577</v>
      </c>
      <c r="B735" s="69" t="s">
        <v>472</v>
      </c>
      <c r="C735" s="69"/>
      <c r="D735" s="69"/>
      <c r="E735" s="69">
        <v>14</v>
      </c>
      <c r="F735" s="69"/>
      <c r="G735" s="69"/>
      <c r="H735" s="82">
        <v>8</v>
      </c>
      <c r="I735" s="69">
        <v>24</v>
      </c>
      <c r="J735" s="69">
        <v>150</v>
      </c>
      <c r="K735" s="69">
        <v>42</v>
      </c>
      <c r="L735" s="69"/>
      <c r="M735" s="69"/>
      <c r="N735" s="69"/>
      <c r="O735" s="91" t="str">
        <f t="shared" si="18"/>
        <v>JAKARTANJ</v>
      </c>
      <c r="R735" s="69" t="s">
        <v>577</v>
      </c>
      <c r="S735" s="69" t="s">
        <v>472</v>
      </c>
      <c r="T735" s="69"/>
      <c r="U735" s="69"/>
      <c r="V735" s="69">
        <v>1</v>
      </c>
      <c r="W735" s="69"/>
      <c r="X735" s="69"/>
      <c r="Y735" s="69">
        <v>2</v>
      </c>
      <c r="Z735" s="69">
        <v>3</v>
      </c>
      <c r="AA735" s="69">
        <v>40</v>
      </c>
      <c r="AB735" s="69">
        <v>21</v>
      </c>
      <c r="AC735" s="69"/>
      <c r="AD735" s="69"/>
      <c r="AE735" s="69"/>
      <c r="AF735" s="91" t="str">
        <f t="shared" si="19"/>
        <v>JAKARTANJ</v>
      </c>
    </row>
    <row r="736" spans="1:32" x14ac:dyDescent="0.25">
      <c r="A736" s="69" t="s">
        <v>577</v>
      </c>
      <c r="B736" s="69" t="s">
        <v>436</v>
      </c>
      <c r="C736" s="69">
        <v>57</v>
      </c>
      <c r="D736" s="69">
        <v>503</v>
      </c>
      <c r="E736" s="69">
        <v>2407</v>
      </c>
      <c r="F736" s="69">
        <v>15574</v>
      </c>
      <c r="G736" s="69">
        <v>26662</v>
      </c>
      <c r="H736" s="82">
        <v>13073</v>
      </c>
      <c r="I736" s="69">
        <v>4523</v>
      </c>
      <c r="J736" s="69">
        <v>337</v>
      </c>
      <c r="K736" s="69">
        <v>147</v>
      </c>
      <c r="L736" s="69">
        <v>41</v>
      </c>
      <c r="M736" s="69"/>
      <c r="N736" s="69">
        <v>53</v>
      </c>
      <c r="O736" s="91" t="str">
        <f t="shared" si="18"/>
        <v>JAKARTAKD</v>
      </c>
      <c r="R736" s="69" t="s">
        <v>577</v>
      </c>
      <c r="S736" s="69" t="s">
        <v>436</v>
      </c>
      <c r="T736" s="69">
        <v>4</v>
      </c>
      <c r="U736" s="69">
        <v>36</v>
      </c>
      <c r="V736" s="69">
        <v>169</v>
      </c>
      <c r="W736" s="69">
        <v>1137</v>
      </c>
      <c r="X736" s="69">
        <v>1943</v>
      </c>
      <c r="Y736" s="69">
        <v>935</v>
      </c>
      <c r="Z736" s="69">
        <v>327</v>
      </c>
      <c r="AA736" s="69">
        <v>26</v>
      </c>
      <c r="AB736" s="69">
        <v>12</v>
      </c>
      <c r="AC736" s="69">
        <v>3</v>
      </c>
      <c r="AD736" s="69"/>
      <c r="AE736" s="69">
        <v>5</v>
      </c>
      <c r="AF736" s="91" t="str">
        <f t="shared" si="19"/>
        <v>JAKARTAKD</v>
      </c>
    </row>
    <row r="737" spans="1:32" x14ac:dyDescent="0.25">
      <c r="A737" s="69" t="s">
        <v>577</v>
      </c>
      <c r="B737" s="69" t="s">
        <v>497</v>
      </c>
      <c r="C737" s="69"/>
      <c r="D737" s="69"/>
      <c r="E737" s="69">
        <v>16</v>
      </c>
      <c r="F737" s="69"/>
      <c r="G737" s="69"/>
      <c r="H737" s="82">
        <v>8</v>
      </c>
      <c r="I737" s="69">
        <v>40</v>
      </c>
      <c r="J737" s="69">
        <v>49</v>
      </c>
      <c r="K737" s="69"/>
      <c r="L737" s="69">
        <v>16</v>
      </c>
      <c r="M737" s="69"/>
      <c r="N737" s="69"/>
      <c r="O737" s="91" t="str">
        <f t="shared" si="18"/>
        <v>JAKARTAQE</v>
      </c>
      <c r="R737" s="69" t="s">
        <v>577</v>
      </c>
      <c r="S737" s="69" t="s">
        <v>497</v>
      </c>
      <c r="T737" s="69"/>
      <c r="U737" s="69"/>
      <c r="V737" s="69">
        <v>1</v>
      </c>
      <c r="W737" s="69"/>
      <c r="X737" s="69"/>
      <c r="Y737" s="69">
        <v>1</v>
      </c>
      <c r="Z737" s="69">
        <v>5</v>
      </c>
      <c r="AA737" s="69">
        <v>3</v>
      </c>
      <c r="AB737" s="69"/>
      <c r="AC737" s="69">
        <v>1</v>
      </c>
      <c r="AD737" s="69"/>
      <c r="AE737" s="69"/>
      <c r="AF737" s="91" t="str">
        <f t="shared" si="19"/>
        <v>JAKARTAQE</v>
      </c>
    </row>
    <row r="738" spans="1:32" x14ac:dyDescent="0.25">
      <c r="A738" s="69" t="s">
        <v>577</v>
      </c>
      <c r="B738" s="69" t="s">
        <v>397</v>
      </c>
      <c r="C738" s="69">
        <v>17479</v>
      </c>
      <c r="D738" s="69">
        <v>19205</v>
      </c>
      <c r="E738" s="69">
        <v>32500</v>
      </c>
      <c r="F738" s="69">
        <v>58099</v>
      </c>
      <c r="G738" s="69">
        <v>98183</v>
      </c>
      <c r="H738" s="82">
        <v>210187</v>
      </c>
      <c r="I738" s="69">
        <v>169432</v>
      </c>
      <c r="J738" s="69">
        <v>41157</v>
      </c>
      <c r="K738" s="69">
        <v>18522</v>
      </c>
      <c r="L738" s="69">
        <v>12417</v>
      </c>
      <c r="M738" s="69">
        <v>4516</v>
      </c>
      <c r="N738" s="69">
        <v>3195</v>
      </c>
      <c r="O738" s="91" t="str">
        <f t="shared" si="18"/>
        <v>JAKARTAGC</v>
      </c>
      <c r="R738" s="69" t="s">
        <v>577</v>
      </c>
      <c r="S738" s="69" t="s">
        <v>397</v>
      </c>
      <c r="T738" s="69">
        <v>2539</v>
      </c>
      <c r="U738" s="69">
        <v>2821</v>
      </c>
      <c r="V738" s="69">
        <v>4654</v>
      </c>
      <c r="W738" s="69">
        <v>7712</v>
      </c>
      <c r="X738" s="69">
        <v>11621</v>
      </c>
      <c r="Y738" s="69">
        <v>25757</v>
      </c>
      <c r="Z738" s="69">
        <v>21811</v>
      </c>
      <c r="AA738" s="69">
        <v>5735</v>
      </c>
      <c r="AB738" s="69">
        <v>2657</v>
      </c>
      <c r="AC738" s="69">
        <v>1734</v>
      </c>
      <c r="AD738" s="69">
        <v>638</v>
      </c>
      <c r="AE738" s="69">
        <v>436</v>
      </c>
      <c r="AF738" s="91" t="str">
        <f t="shared" si="19"/>
        <v>JAKARTAGC</v>
      </c>
    </row>
    <row r="739" spans="1:32" x14ac:dyDescent="0.25">
      <c r="A739" s="69" t="s">
        <v>577</v>
      </c>
      <c r="B739" s="69" t="s">
        <v>451</v>
      </c>
      <c r="C739" s="69"/>
      <c r="D739" s="69"/>
      <c r="E739" s="69">
        <v>194</v>
      </c>
      <c r="F739" s="69">
        <v>196</v>
      </c>
      <c r="G739" s="69">
        <v>244</v>
      </c>
      <c r="H739" s="82">
        <v>373</v>
      </c>
      <c r="I739" s="69">
        <v>830</v>
      </c>
      <c r="J739" s="69">
        <v>958</v>
      </c>
      <c r="K739" s="69">
        <v>1194</v>
      </c>
      <c r="L739" s="69">
        <v>1191</v>
      </c>
      <c r="M739" s="69">
        <v>930</v>
      </c>
      <c r="N739" s="69">
        <v>1156</v>
      </c>
      <c r="O739" s="91" t="str">
        <f t="shared" si="18"/>
        <v>JAKARTALI</v>
      </c>
      <c r="R739" s="69" t="s">
        <v>577</v>
      </c>
      <c r="S739" s="69" t="s">
        <v>451</v>
      </c>
      <c r="T739" s="69"/>
      <c r="U739" s="69"/>
      <c r="V739" s="69">
        <v>32</v>
      </c>
      <c r="W739" s="69">
        <v>33</v>
      </c>
      <c r="X739" s="69">
        <v>42</v>
      </c>
      <c r="Y739" s="69">
        <v>62</v>
      </c>
      <c r="Z739" s="69">
        <v>136</v>
      </c>
      <c r="AA739" s="69">
        <v>146</v>
      </c>
      <c r="AB739" s="69">
        <v>182</v>
      </c>
      <c r="AC739" s="69">
        <v>182</v>
      </c>
      <c r="AD739" s="69">
        <v>143</v>
      </c>
      <c r="AE739" s="69">
        <v>172</v>
      </c>
      <c r="AF739" s="91" t="str">
        <f t="shared" si="19"/>
        <v>JAKARTALI</v>
      </c>
    </row>
    <row r="740" spans="1:32" x14ac:dyDescent="0.25">
      <c r="A740" s="69" t="s">
        <v>577</v>
      </c>
      <c r="B740" s="69" t="s">
        <v>490</v>
      </c>
      <c r="C740" s="69">
        <v>27</v>
      </c>
      <c r="D740" s="69">
        <v>55</v>
      </c>
      <c r="E740" s="69">
        <v>67</v>
      </c>
      <c r="F740" s="69">
        <v>38</v>
      </c>
      <c r="G740" s="69"/>
      <c r="H740" s="82">
        <v>5</v>
      </c>
      <c r="I740" s="69">
        <v>5</v>
      </c>
      <c r="J740" s="69"/>
      <c r="K740" s="69"/>
      <c r="L740" s="69">
        <v>10</v>
      </c>
      <c r="M740" s="69"/>
      <c r="N740" s="69"/>
      <c r="O740" s="91" t="str">
        <f t="shared" si="18"/>
        <v>JAKARTAPH</v>
      </c>
      <c r="R740" s="69" t="s">
        <v>577</v>
      </c>
      <c r="S740" s="69" t="s">
        <v>490</v>
      </c>
      <c r="T740" s="69">
        <v>6</v>
      </c>
      <c r="U740" s="69">
        <v>11</v>
      </c>
      <c r="V740" s="69">
        <v>12</v>
      </c>
      <c r="W740" s="69">
        <v>12</v>
      </c>
      <c r="X740" s="69"/>
      <c r="Y740" s="69">
        <v>1</v>
      </c>
      <c r="Z740" s="69">
        <v>1</v>
      </c>
      <c r="AA740" s="69"/>
      <c r="AB740" s="69"/>
      <c r="AC740" s="69">
        <v>2</v>
      </c>
      <c r="AD740" s="69"/>
      <c r="AE740" s="69"/>
      <c r="AF740" s="91" t="str">
        <f t="shared" si="19"/>
        <v>JAKARTAPH</v>
      </c>
    </row>
    <row r="741" spans="1:32" x14ac:dyDescent="0.25">
      <c r="A741" s="69" t="s">
        <v>577</v>
      </c>
      <c r="B741" s="69" t="s">
        <v>535</v>
      </c>
      <c r="C741" s="69"/>
      <c r="D741" s="69"/>
      <c r="E741" s="69"/>
      <c r="F741" s="69"/>
      <c r="G741" s="69"/>
      <c r="H741" s="82">
        <v>3</v>
      </c>
      <c r="I741" s="69"/>
      <c r="J741" s="69"/>
      <c r="K741" s="69"/>
      <c r="L741" s="69"/>
      <c r="M741" s="69"/>
      <c r="N741" s="69"/>
      <c r="O741" s="91" t="str">
        <f t="shared" si="18"/>
        <v>JAKARTAUF</v>
      </c>
      <c r="R741" s="69" t="s">
        <v>577</v>
      </c>
      <c r="S741" s="69" t="s">
        <v>535</v>
      </c>
      <c r="T741" s="69"/>
      <c r="U741" s="69"/>
      <c r="V741" s="69"/>
      <c r="W741" s="69"/>
      <c r="X741" s="69"/>
      <c r="Y741" s="69">
        <v>1</v>
      </c>
      <c r="Z741" s="69"/>
      <c r="AA741" s="69"/>
      <c r="AB741" s="69"/>
      <c r="AC741" s="69"/>
      <c r="AD741" s="69"/>
      <c r="AE741" s="69"/>
      <c r="AF741" s="91" t="str">
        <f t="shared" si="19"/>
        <v>JAKARTAUF</v>
      </c>
    </row>
    <row r="742" spans="1:32" x14ac:dyDescent="0.25">
      <c r="A742" s="69" t="s">
        <v>577</v>
      </c>
      <c r="B742" s="69" t="s">
        <v>2</v>
      </c>
      <c r="C742" s="69">
        <v>60</v>
      </c>
      <c r="D742" s="69">
        <v>84</v>
      </c>
      <c r="E742" s="69">
        <v>151</v>
      </c>
      <c r="F742" s="69">
        <v>236</v>
      </c>
      <c r="G742" s="69">
        <v>744</v>
      </c>
      <c r="H742" s="82">
        <v>2738</v>
      </c>
      <c r="I742" s="69">
        <v>2482</v>
      </c>
      <c r="J742" s="69">
        <v>771</v>
      </c>
      <c r="K742" s="69">
        <v>422</v>
      </c>
      <c r="L742" s="69">
        <v>188</v>
      </c>
      <c r="M742" s="69">
        <v>22</v>
      </c>
      <c r="N742" s="69">
        <v>228</v>
      </c>
      <c r="O742" s="91" t="str">
        <f t="shared" si="18"/>
        <v>JAKARTAHG</v>
      </c>
      <c r="R742" s="69" t="s">
        <v>577</v>
      </c>
      <c r="S742" s="69" t="s">
        <v>2</v>
      </c>
      <c r="T742" s="69">
        <v>1</v>
      </c>
      <c r="U742" s="69">
        <v>3</v>
      </c>
      <c r="V742" s="69">
        <v>13</v>
      </c>
      <c r="W742" s="69">
        <v>37</v>
      </c>
      <c r="X742" s="69">
        <v>69</v>
      </c>
      <c r="Y742" s="69">
        <v>123</v>
      </c>
      <c r="Z742" s="69">
        <v>124</v>
      </c>
      <c r="AA742" s="69">
        <v>22</v>
      </c>
      <c r="AB742" s="69">
        <v>12</v>
      </c>
      <c r="AC742" s="69">
        <v>8</v>
      </c>
      <c r="AD742" s="69">
        <v>5</v>
      </c>
      <c r="AE742" s="69">
        <v>5</v>
      </c>
      <c r="AF742" s="91" t="str">
        <f t="shared" si="19"/>
        <v>JAKARTAHG</v>
      </c>
    </row>
    <row r="743" spans="1:32" x14ac:dyDescent="0.25">
      <c r="A743" s="69" t="s">
        <v>577</v>
      </c>
      <c r="B743" s="69" t="s">
        <v>418</v>
      </c>
      <c r="C743" s="69">
        <v>11</v>
      </c>
      <c r="D743" s="69">
        <v>33</v>
      </c>
      <c r="E743" s="69">
        <v>1</v>
      </c>
      <c r="F743" s="69">
        <v>32</v>
      </c>
      <c r="G743" s="69">
        <v>20</v>
      </c>
      <c r="H743" s="82">
        <v>9</v>
      </c>
      <c r="I743" s="69">
        <v>59</v>
      </c>
      <c r="J743" s="69">
        <v>14</v>
      </c>
      <c r="K743" s="69"/>
      <c r="L743" s="69">
        <v>20</v>
      </c>
      <c r="M743" s="69">
        <v>5</v>
      </c>
      <c r="N743" s="69">
        <v>26</v>
      </c>
      <c r="O743" s="91" t="str">
        <f t="shared" si="18"/>
        <v>JAKARTAIE</v>
      </c>
      <c r="R743" s="69" t="s">
        <v>577</v>
      </c>
      <c r="S743" s="69" t="s">
        <v>418</v>
      </c>
      <c r="T743" s="69">
        <v>3</v>
      </c>
      <c r="U743" s="69">
        <v>5</v>
      </c>
      <c r="V743" s="69">
        <v>1</v>
      </c>
      <c r="W743" s="69">
        <v>4</v>
      </c>
      <c r="X743" s="69">
        <v>5</v>
      </c>
      <c r="Y743" s="69">
        <v>12</v>
      </c>
      <c r="Z743" s="69">
        <v>5</v>
      </c>
      <c r="AA743" s="69">
        <v>2</v>
      </c>
      <c r="AB743" s="69"/>
      <c r="AC743" s="69">
        <v>2</v>
      </c>
      <c r="AD743" s="69">
        <v>1</v>
      </c>
      <c r="AE743" s="69">
        <v>3</v>
      </c>
      <c r="AF743" s="91" t="str">
        <f t="shared" si="19"/>
        <v>JAKARTAIE</v>
      </c>
    </row>
    <row r="744" spans="1:32" x14ac:dyDescent="0.25">
      <c r="A744" s="69" t="s">
        <v>577</v>
      </c>
      <c r="B744" s="69" t="s">
        <v>410</v>
      </c>
      <c r="C744" s="69"/>
      <c r="D744" s="69"/>
      <c r="E744" s="69">
        <v>105</v>
      </c>
      <c r="F744" s="69">
        <v>112</v>
      </c>
      <c r="G744" s="69">
        <v>73</v>
      </c>
      <c r="H744" s="82">
        <v>84</v>
      </c>
      <c r="I744" s="69">
        <v>373</v>
      </c>
      <c r="J744" s="69">
        <v>584</v>
      </c>
      <c r="K744" s="69">
        <v>225</v>
      </c>
      <c r="L744" s="69">
        <v>7</v>
      </c>
      <c r="M744" s="69">
        <v>89</v>
      </c>
      <c r="N744" s="69">
        <v>2</v>
      </c>
      <c r="O744" s="91" t="str">
        <f t="shared" si="18"/>
        <v>JAKARTAHF</v>
      </c>
      <c r="R744" s="69" t="s">
        <v>577</v>
      </c>
      <c r="S744" s="69" t="s">
        <v>410</v>
      </c>
      <c r="T744" s="69"/>
      <c r="U744" s="69"/>
      <c r="V744" s="69">
        <v>1</v>
      </c>
      <c r="W744" s="69">
        <v>35</v>
      </c>
      <c r="X744" s="69">
        <v>21</v>
      </c>
      <c r="Y744" s="69">
        <v>25</v>
      </c>
      <c r="Z744" s="69">
        <v>4</v>
      </c>
      <c r="AA744" s="69">
        <v>11</v>
      </c>
      <c r="AB744" s="69">
        <v>14</v>
      </c>
      <c r="AC744" s="69">
        <v>2</v>
      </c>
      <c r="AD744" s="69">
        <v>1</v>
      </c>
      <c r="AE744" s="69">
        <v>1</v>
      </c>
      <c r="AF744" s="91" t="str">
        <f t="shared" si="19"/>
        <v>JAKARTAHF</v>
      </c>
    </row>
    <row r="745" spans="1:32" x14ac:dyDescent="0.25">
      <c r="A745" s="69" t="s">
        <v>577</v>
      </c>
      <c r="B745" s="69" t="s">
        <v>527</v>
      </c>
      <c r="C745" s="69"/>
      <c r="D745" s="69"/>
      <c r="E745" s="69"/>
      <c r="F745" s="69"/>
      <c r="G745" s="69"/>
      <c r="H745" s="82"/>
      <c r="I745" s="69">
        <v>10</v>
      </c>
      <c r="J745" s="69"/>
      <c r="K745" s="69"/>
      <c r="L745" s="69"/>
      <c r="M745" s="69"/>
      <c r="N745" s="69"/>
      <c r="O745" s="91" t="str">
        <f t="shared" si="18"/>
        <v>JAKARTATH</v>
      </c>
      <c r="R745" s="69" t="s">
        <v>577</v>
      </c>
      <c r="S745" s="69" t="s">
        <v>527</v>
      </c>
      <c r="T745" s="69"/>
      <c r="U745" s="69"/>
      <c r="V745" s="69"/>
      <c r="W745" s="69"/>
      <c r="X745" s="69"/>
      <c r="Y745" s="69"/>
      <c r="Z745" s="69">
        <v>1</v>
      </c>
      <c r="AA745" s="69"/>
      <c r="AB745" s="69"/>
      <c r="AC745" s="69"/>
      <c r="AD745" s="69"/>
      <c r="AE745" s="69"/>
      <c r="AF745" s="91" t="str">
        <f t="shared" si="19"/>
        <v>JAKARTATH</v>
      </c>
    </row>
    <row r="746" spans="1:32" x14ac:dyDescent="0.25">
      <c r="A746" s="69" t="s">
        <v>577</v>
      </c>
      <c r="B746" s="69" t="s">
        <v>485</v>
      </c>
      <c r="C746" s="69">
        <v>19</v>
      </c>
      <c r="D746" s="69"/>
      <c r="E746" s="69">
        <v>19</v>
      </c>
      <c r="F746" s="69">
        <v>3</v>
      </c>
      <c r="G746" s="69">
        <v>37</v>
      </c>
      <c r="H746" s="82"/>
      <c r="I746" s="69"/>
      <c r="J746" s="69">
        <v>37</v>
      </c>
      <c r="K746" s="69"/>
      <c r="L746" s="69"/>
      <c r="M746" s="69"/>
      <c r="N746" s="69"/>
      <c r="O746" s="91" t="str">
        <f t="shared" si="18"/>
        <v>JAKARTAPC</v>
      </c>
      <c r="R746" s="69" t="s">
        <v>577</v>
      </c>
      <c r="S746" s="69" t="s">
        <v>485</v>
      </c>
      <c r="T746" s="69">
        <v>4</v>
      </c>
      <c r="U746" s="69"/>
      <c r="V746" s="69">
        <v>6</v>
      </c>
      <c r="W746" s="69">
        <v>1</v>
      </c>
      <c r="X746" s="69">
        <v>1</v>
      </c>
      <c r="Y746" s="69"/>
      <c r="Z746" s="69"/>
      <c r="AA746" s="69">
        <v>1</v>
      </c>
      <c r="AB746" s="69"/>
      <c r="AC746" s="69"/>
      <c r="AD746" s="69"/>
      <c r="AE746" s="69"/>
      <c r="AF746" s="91" t="str">
        <f t="shared" si="19"/>
        <v>JAKARTAPC</v>
      </c>
    </row>
    <row r="747" spans="1:32" x14ac:dyDescent="0.25">
      <c r="A747" s="69" t="s">
        <v>577</v>
      </c>
      <c r="B747" s="69" t="s">
        <v>81</v>
      </c>
      <c r="C747" s="69">
        <v>333</v>
      </c>
      <c r="D747" s="69">
        <v>2123</v>
      </c>
      <c r="E747" s="69">
        <v>3351</v>
      </c>
      <c r="F747" s="69">
        <v>5454</v>
      </c>
      <c r="G747" s="69">
        <v>4424</v>
      </c>
      <c r="H747" s="82">
        <v>2910</v>
      </c>
      <c r="I747" s="69">
        <v>3373</v>
      </c>
      <c r="J747" s="69">
        <v>1908</v>
      </c>
      <c r="K747" s="69">
        <v>978</v>
      </c>
      <c r="L747" s="69">
        <v>1196</v>
      </c>
      <c r="M747" s="69">
        <v>645</v>
      </c>
      <c r="N747" s="69">
        <v>568</v>
      </c>
      <c r="O747" s="91" t="str">
        <f t="shared" si="18"/>
        <v>JAKARTAAA</v>
      </c>
      <c r="R747" s="69" t="s">
        <v>577</v>
      </c>
      <c r="S747" s="69" t="s">
        <v>81</v>
      </c>
      <c r="T747" s="69">
        <v>55</v>
      </c>
      <c r="U747" s="69">
        <v>342</v>
      </c>
      <c r="V747" s="69">
        <v>561</v>
      </c>
      <c r="W747" s="69">
        <v>881</v>
      </c>
      <c r="X747" s="69">
        <v>714</v>
      </c>
      <c r="Y747" s="69">
        <v>458</v>
      </c>
      <c r="Z747" s="69">
        <v>576</v>
      </c>
      <c r="AA747" s="69">
        <v>298</v>
      </c>
      <c r="AB747" s="69">
        <v>162</v>
      </c>
      <c r="AC747" s="69">
        <v>189</v>
      </c>
      <c r="AD747" s="69">
        <v>104</v>
      </c>
      <c r="AE747" s="69">
        <v>90</v>
      </c>
      <c r="AF747" s="91" t="str">
        <f t="shared" si="19"/>
        <v>JAKARTAAA</v>
      </c>
    </row>
    <row r="748" spans="1:32" x14ac:dyDescent="0.25">
      <c r="A748" s="69" t="s">
        <v>577</v>
      </c>
      <c r="B748" s="69" t="s">
        <v>448</v>
      </c>
      <c r="C748" s="69">
        <v>13</v>
      </c>
      <c r="D748" s="69">
        <v>70</v>
      </c>
      <c r="E748" s="69">
        <v>199</v>
      </c>
      <c r="F748" s="69">
        <v>1015</v>
      </c>
      <c r="G748" s="69">
        <v>1085</v>
      </c>
      <c r="H748" s="82">
        <v>2104</v>
      </c>
      <c r="I748" s="69">
        <v>2226</v>
      </c>
      <c r="J748" s="69">
        <v>1376</v>
      </c>
      <c r="K748" s="69">
        <v>215</v>
      </c>
      <c r="L748" s="69">
        <v>104</v>
      </c>
      <c r="M748" s="69">
        <v>102</v>
      </c>
      <c r="N748" s="69">
        <v>70</v>
      </c>
      <c r="O748" s="91" t="str">
        <f t="shared" si="18"/>
        <v>JAKARTALF</v>
      </c>
      <c r="R748" s="69" t="s">
        <v>577</v>
      </c>
      <c r="S748" s="69" t="s">
        <v>448</v>
      </c>
      <c r="T748" s="69">
        <v>1</v>
      </c>
      <c r="U748" s="69">
        <v>5</v>
      </c>
      <c r="V748" s="69">
        <v>14</v>
      </c>
      <c r="W748" s="69">
        <v>76</v>
      </c>
      <c r="X748" s="69">
        <v>83</v>
      </c>
      <c r="Y748" s="69">
        <v>157</v>
      </c>
      <c r="Z748" s="69">
        <v>171</v>
      </c>
      <c r="AA748" s="69">
        <v>105</v>
      </c>
      <c r="AB748" s="69">
        <v>19</v>
      </c>
      <c r="AC748" s="69">
        <v>10</v>
      </c>
      <c r="AD748" s="69">
        <v>10</v>
      </c>
      <c r="AE748" s="69">
        <v>7</v>
      </c>
      <c r="AF748" s="91" t="str">
        <f t="shared" si="19"/>
        <v>JAKARTALF</v>
      </c>
    </row>
    <row r="749" spans="1:32" x14ac:dyDescent="0.25">
      <c r="A749" s="69" t="s">
        <v>577</v>
      </c>
      <c r="B749" s="69" t="s">
        <v>487</v>
      </c>
      <c r="C749" s="69">
        <v>52</v>
      </c>
      <c r="D749" s="69"/>
      <c r="E749" s="69"/>
      <c r="F749" s="69"/>
      <c r="G749" s="69"/>
      <c r="H749" s="82"/>
      <c r="I749" s="69"/>
      <c r="J749" s="69"/>
      <c r="K749" s="69">
        <v>4</v>
      </c>
      <c r="L749" s="69"/>
      <c r="M749" s="69"/>
      <c r="N749" s="69">
        <v>17</v>
      </c>
      <c r="O749" s="91" t="str">
        <f t="shared" si="18"/>
        <v>JAKARTAPE</v>
      </c>
      <c r="R749" s="69" t="s">
        <v>577</v>
      </c>
      <c r="S749" s="69" t="s">
        <v>487</v>
      </c>
      <c r="T749" s="69">
        <v>5</v>
      </c>
      <c r="U749" s="69"/>
      <c r="V749" s="69"/>
      <c r="W749" s="69"/>
      <c r="X749" s="69"/>
      <c r="Y749" s="69"/>
      <c r="Z749" s="69"/>
      <c r="AA749" s="69"/>
      <c r="AB749" s="69">
        <v>1</v>
      </c>
      <c r="AC749" s="69"/>
      <c r="AD749" s="69"/>
      <c r="AE749" s="69">
        <v>4</v>
      </c>
      <c r="AF749" s="91" t="str">
        <f t="shared" si="19"/>
        <v>JAKARTAPE</v>
      </c>
    </row>
    <row r="750" spans="1:32" x14ac:dyDescent="0.25">
      <c r="A750" s="69" t="s">
        <v>577</v>
      </c>
      <c r="B750" s="69" t="s">
        <v>500</v>
      </c>
      <c r="C750" s="69">
        <v>9</v>
      </c>
      <c r="D750" s="69">
        <v>15</v>
      </c>
      <c r="E750" s="69">
        <v>9</v>
      </c>
      <c r="F750" s="69">
        <v>7</v>
      </c>
      <c r="G750" s="69">
        <v>6</v>
      </c>
      <c r="H750" s="82">
        <v>12</v>
      </c>
      <c r="I750" s="69"/>
      <c r="J750" s="69">
        <v>3</v>
      </c>
      <c r="K750" s="69">
        <v>16</v>
      </c>
      <c r="L750" s="69">
        <v>13</v>
      </c>
      <c r="M750" s="69">
        <v>26</v>
      </c>
      <c r="N750" s="69"/>
      <c r="O750" s="91" t="str">
        <f t="shared" si="18"/>
        <v>JAKARTAQH</v>
      </c>
      <c r="R750" s="69" t="s">
        <v>577</v>
      </c>
      <c r="S750" s="69" t="s">
        <v>500</v>
      </c>
      <c r="T750" s="69">
        <v>3</v>
      </c>
      <c r="U750" s="69">
        <v>5</v>
      </c>
      <c r="V750" s="69">
        <v>2</v>
      </c>
      <c r="W750" s="69">
        <v>1</v>
      </c>
      <c r="X750" s="69">
        <v>1</v>
      </c>
      <c r="Y750" s="69">
        <v>4</v>
      </c>
      <c r="Z750" s="69"/>
      <c r="AA750" s="69">
        <v>1</v>
      </c>
      <c r="AB750" s="69">
        <v>4</v>
      </c>
      <c r="AC750" s="69">
        <v>1</v>
      </c>
      <c r="AD750" s="69">
        <v>2</v>
      </c>
      <c r="AE750" s="69"/>
      <c r="AF750" s="91" t="str">
        <f t="shared" si="19"/>
        <v>JAKARTAQH</v>
      </c>
    </row>
    <row r="751" spans="1:32" x14ac:dyDescent="0.25">
      <c r="A751" s="69" t="s">
        <v>577</v>
      </c>
      <c r="B751" s="69" t="s">
        <v>432</v>
      </c>
      <c r="C751" s="69">
        <v>959</v>
      </c>
      <c r="D751" s="69">
        <v>5311</v>
      </c>
      <c r="E751" s="69">
        <v>10922</v>
      </c>
      <c r="F751" s="69">
        <v>16632</v>
      </c>
      <c r="G751" s="69">
        <v>16092</v>
      </c>
      <c r="H751" s="82">
        <v>13038</v>
      </c>
      <c r="I751" s="69">
        <v>20184</v>
      </c>
      <c r="J751" s="69">
        <v>12949</v>
      </c>
      <c r="K751" s="69">
        <v>4616</v>
      </c>
      <c r="L751" s="69">
        <v>3930</v>
      </c>
      <c r="M751" s="69">
        <v>1563</v>
      </c>
      <c r="N751" s="69">
        <v>932</v>
      </c>
      <c r="O751" s="91" t="str">
        <f t="shared" si="18"/>
        <v>JAKARTAJI</v>
      </c>
      <c r="R751" s="69" t="s">
        <v>577</v>
      </c>
      <c r="S751" s="69" t="s">
        <v>432</v>
      </c>
      <c r="T751" s="69">
        <v>115</v>
      </c>
      <c r="U751" s="69">
        <v>1446</v>
      </c>
      <c r="V751" s="69">
        <v>2659</v>
      </c>
      <c r="W751" s="69">
        <v>2323</v>
      </c>
      <c r="X751" s="69">
        <v>1945</v>
      </c>
      <c r="Y751" s="69">
        <v>1511</v>
      </c>
      <c r="Z751" s="69">
        <v>2198</v>
      </c>
      <c r="AA751" s="69">
        <v>1412</v>
      </c>
      <c r="AB751" s="69">
        <v>581</v>
      </c>
      <c r="AC751" s="69">
        <v>504</v>
      </c>
      <c r="AD751" s="69">
        <v>222</v>
      </c>
      <c r="AE751" s="69">
        <v>156</v>
      </c>
      <c r="AF751" s="91" t="str">
        <f t="shared" si="19"/>
        <v>JAKARTAJI</v>
      </c>
    </row>
    <row r="752" spans="1:32" x14ac:dyDescent="0.25">
      <c r="A752" s="69" t="s">
        <v>577</v>
      </c>
      <c r="B752" s="69" t="s">
        <v>442</v>
      </c>
      <c r="C752" s="69">
        <v>144</v>
      </c>
      <c r="D752" s="69">
        <v>304</v>
      </c>
      <c r="E752" s="69">
        <v>640</v>
      </c>
      <c r="F752" s="69">
        <v>1047</v>
      </c>
      <c r="G752" s="69">
        <v>1393</v>
      </c>
      <c r="H752" s="82">
        <v>2589</v>
      </c>
      <c r="I752" s="69">
        <v>3322</v>
      </c>
      <c r="J752" s="69">
        <v>1302</v>
      </c>
      <c r="K752" s="69">
        <v>707</v>
      </c>
      <c r="L752" s="69">
        <v>347</v>
      </c>
      <c r="M752" s="69">
        <v>124</v>
      </c>
      <c r="N752" s="69">
        <v>86</v>
      </c>
      <c r="O752" s="91" t="str">
        <f t="shared" si="18"/>
        <v>JAKARTAKJ</v>
      </c>
      <c r="R752" s="69" t="s">
        <v>577</v>
      </c>
      <c r="S752" s="69" t="s">
        <v>442</v>
      </c>
      <c r="T752" s="69">
        <v>38</v>
      </c>
      <c r="U752" s="69">
        <v>56</v>
      </c>
      <c r="V752" s="69">
        <v>119</v>
      </c>
      <c r="W752" s="69">
        <v>158</v>
      </c>
      <c r="X752" s="69">
        <v>192</v>
      </c>
      <c r="Y752" s="69">
        <v>365</v>
      </c>
      <c r="Z752" s="69">
        <v>335</v>
      </c>
      <c r="AA752" s="69">
        <v>126</v>
      </c>
      <c r="AB752" s="69">
        <v>65</v>
      </c>
      <c r="AC752" s="69">
        <v>36</v>
      </c>
      <c r="AD752" s="69">
        <v>12</v>
      </c>
      <c r="AE752" s="69">
        <v>7</v>
      </c>
      <c r="AF752" s="91" t="str">
        <f t="shared" si="19"/>
        <v>JAKARTAKJ</v>
      </c>
    </row>
    <row r="753" spans="1:32" x14ac:dyDescent="0.25">
      <c r="A753" s="69" t="s">
        <v>577</v>
      </c>
      <c r="B753" s="69" t="s">
        <v>434</v>
      </c>
      <c r="C753" s="69">
        <v>1995</v>
      </c>
      <c r="D753" s="69">
        <v>2524</v>
      </c>
      <c r="E753" s="69">
        <v>2591</v>
      </c>
      <c r="F753" s="69">
        <v>3742</v>
      </c>
      <c r="G753" s="69">
        <v>3794</v>
      </c>
      <c r="H753" s="82">
        <v>4670</v>
      </c>
      <c r="I753" s="69">
        <v>6300</v>
      </c>
      <c r="J753" s="69">
        <v>4718</v>
      </c>
      <c r="K753" s="69">
        <v>3773</v>
      </c>
      <c r="L753" s="69">
        <v>6146</v>
      </c>
      <c r="M753" s="69">
        <v>5090</v>
      </c>
      <c r="N753" s="69">
        <v>4716</v>
      </c>
      <c r="O753" s="91" t="str">
        <f t="shared" si="18"/>
        <v>JAKARTAKA</v>
      </c>
      <c r="R753" s="69" t="s">
        <v>577</v>
      </c>
      <c r="S753" s="69" t="s">
        <v>434</v>
      </c>
      <c r="T753" s="69">
        <v>69</v>
      </c>
      <c r="U753" s="69">
        <v>106</v>
      </c>
      <c r="V753" s="69">
        <v>196</v>
      </c>
      <c r="W753" s="69">
        <v>455</v>
      </c>
      <c r="X753" s="69">
        <v>466</v>
      </c>
      <c r="Y753" s="69">
        <v>913</v>
      </c>
      <c r="Z753" s="69">
        <v>997</v>
      </c>
      <c r="AA753" s="69">
        <v>738</v>
      </c>
      <c r="AB753" s="69">
        <v>285</v>
      </c>
      <c r="AC753" s="69">
        <v>388</v>
      </c>
      <c r="AD753" s="69">
        <v>223</v>
      </c>
      <c r="AE753" s="69">
        <v>215</v>
      </c>
      <c r="AF753" s="91" t="str">
        <f t="shared" si="19"/>
        <v>JAKARTAKA</v>
      </c>
    </row>
    <row r="754" spans="1:32" x14ac:dyDescent="0.25">
      <c r="A754" s="69" t="s">
        <v>577</v>
      </c>
      <c r="B754" s="69" t="s">
        <v>12</v>
      </c>
      <c r="C754" s="69"/>
      <c r="D754" s="69"/>
      <c r="E754" s="69"/>
      <c r="F754" s="69"/>
      <c r="G754" s="69">
        <v>10</v>
      </c>
      <c r="H754" s="82">
        <v>10</v>
      </c>
      <c r="I754" s="69"/>
      <c r="J754" s="69"/>
      <c r="K754" s="69">
        <v>10</v>
      </c>
      <c r="L754" s="69"/>
      <c r="M754" s="69"/>
      <c r="N754" s="69"/>
      <c r="O754" s="91" t="str">
        <f t="shared" ref="O754:O817" si="20">A754&amp;B754</f>
        <v>JAKARTAKB</v>
      </c>
      <c r="R754" s="69" t="s">
        <v>577</v>
      </c>
      <c r="S754" s="69" t="s">
        <v>12</v>
      </c>
      <c r="T754" s="69"/>
      <c r="U754" s="69"/>
      <c r="V754" s="69"/>
      <c r="W754" s="69"/>
      <c r="X754" s="69">
        <v>1</v>
      </c>
      <c r="Y754" s="69">
        <v>1</v>
      </c>
      <c r="Z754" s="69"/>
      <c r="AA754" s="69"/>
      <c r="AB754" s="69">
        <v>1</v>
      </c>
      <c r="AC754" s="69"/>
      <c r="AD754" s="69"/>
      <c r="AE754" s="69"/>
      <c r="AF754" s="91" t="str">
        <f t="shared" ref="AF754:AF817" si="21">R754&amp;S754</f>
        <v>JAKARTAKB</v>
      </c>
    </row>
    <row r="755" spans="1:32" x14ac:dyDescent="0.25">
      <c r="A755" s="69" t="s">
        <v>577</v>
      </c>
      <c r="B755" s="69" t="s">
        <v>555</v>
      </c>
      <c r="C755" s="69"/>
      <c r="D755" s="69"/>
      <c r="E755" s="69"/>
      <c r="F755" s="69"/>
      <c r="G755" s="69"/>
      <c r="H755" s="82"/>
      <c r="I755" s="69"/>
      <c r="J755" s="69"/>
      <c r="K755" s="69"/>
      <c r="L755" s="69"/>
      <c r="M755" s="69">
        <v>29</v>
      </c>
      <c r="N755" s="69"/>
      <c r="O755" s="91" t="str">
        <f t="shared" si="20"/>
        <v>JAKARTASE</v>
      </c>
      <c r="R755" s="69" t="s">
        <v>577</v>
      </c>
      <c r="S755" s="69" t="s">
        <v>555</v>
      </c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>
        <v>1</v>
      </c>
      <c r="AE755" s="69"/>
      <c r="AF755" s="91" t="str">
        <f t="shared" si="21"/>
        <v>JAKARTASE</v>
      </c>
    </row>
    <row r="756" spans="1:32" x14ac:dyDescent="0.25">
      <c r="A756" s="69" t="s">
        <v>577</v>
      </c>
      <c r="B756" s="69" t="s">
        <v>341</v>
      </c>
      <c r="C756" s="69">
        <v>3009</v>
      </c>
      <c r="D756" s="69">
        <v>14457</v>
      </c>
      <c r="E756" s="69">
        <v>5887</v>
      </c>
      <c r="F756" s="69">
        <v>8706</v>
      </c>
      <c r="G756" s="69">
        <v>9437</v>
      </c>
      <c r="H756" s="82">
        <v>5043</v>
      </c>
      <c r="I756" s="69">
        <v>7569</v>
      </c>
      <c r="J756" s="69">
        <v>5513</v>
      </c>
      <c r="K756" s="69">
        <v>4185</v>
      </c>
      <c r="L756" s="69">
        <v>11272</v>
      </c>
      <c r="M756" s="69">
        <v>2614</v>
      </c>
      <c r="N756" s="69">
        <v>2212</v>
      </c>
      <c r="O756" s="91" t="str">
        <f t="shared" si="20"/>
        <v>JAKARTAAC</v>
      </c>
      <c r="R756" s="69" t="s">
        <v>577</v>
      </c>
      <c r="S756" s="69" t="s">
        <v>341</v>
      </c>
      <c r="T756" s="69">
        <v>964</v>
      </c>
      <c r="U756" s="69">
        <v>7010</v>
      </c>
      <c r="V756" s="69">
        <v>1893</v>
      </c>
      <c r="W756" s="69">
        <v>3393</v>
      </c>
      <c r="X756" s="69">
        <v>3465</v>
      </c>
      <c r="Y756" s="69">
        <v>1179</v>
      </c>
      <c r="Z756" s="69">
        <v>1592</v>
      </c>
      <c r="AA756" s="69">
        <v>923</v>
      </c>
      <c r="AB756" s="69">
        <v>599</v>
      </c>
      <c r="AC756" s="69">
        <v>5986</v>
      </c>
      <c r="AD756" s="69">
        <v>644</v>
      </c>
      <c r="AE756" s="69">
        <v>385</v>
      </c>
      <c r="AF756" s="91" t="str">
        <f t="shared" si="21"/>
        <v>JAKARTAAC</v>
      </c>
    </row>
    <row r="757" spans="1:32" x14ac:dyDescent="0.25">
      <c r="A757" s="69" t="s">
        <v>577</v>
      </c>
      <c r="B757" s="69" t="s">
        <v>342</v>
      </c>
      <c r="C757" s="69">
        <v>10463</v>
      </c>
      <c r="D757" s="69">
        <v>9849</v>
      </c>
      <c r="E757" s="69">
        <v>9353</v>
      </c>
      <c r="F757" s="69">
        <v>31638</v>
      </c>
      <c r="G757" s="69">
        <v>14075</v>
      </c>
      <c r="H757" s="82">
        <v>22084</v>
      </c>
      <c r="I757" s="69">
        <v>28542</v>
      </c>
      <c r="J757" s="69">
        <v>29406</v>
      </c>
      <c r="K757" s="69">
        <v>16547</v>
      </c>
      <c r="L757" s="69">
        <v>13142</v>
      </c>
      <c r="M757" s="69">
        <v>11597</v>
      </c>
      <c r="N757" s="69">
        <v>8523</v>
      </c>
      <c r="O757" s="91" t="str">
        <f t="shared" si="20"/>
        <v>JAKARTAAE</v>
      </c>
      <c r="R757" s="69" t="s">
        <v>577</v>
      </c>
      <c r="S757" s="69" t="s">
        <v>342</v>
      </c>
      <c r="T757" s="69">
        <v>1104</v>
      </c>
      <c r="U757" s="69">
        <v>1050</v>
      </c>
      <c r="V757" s="69">
        <v>1032</v>
      </c>
      <c r="W757" s="69">
        <v>2685</v>
      </c>
      <c r="X757" s="69">
        <v>1723</v>
      </c>
      <c r="Y757" s="69">
        <v>2941</v>
      </c>
      <c r="Z757" s="69">
        <v>3861</v>
      </c>
      <c r="AA757" s="69">
        <v>3934</v>
      </c>
      <c r="AB757" s="69">
        <v>1815</v>
      </c>
      <c r="AC757" s="69">
        <v>1386</v>
      </c>
      <c r="AD757" s="69">
        <v>1216</v>
      </c>
      <c r="AE757" s="69">
        <v>801</v>
      </c>
      <c r="AF757" s="91" t="str">
        <f t="shared" si="21"/>
        <v>JAKARTAAE</v>
      </c>
    </row>
    <row r="758" spans="1:32" x14ac:dyDescent="0.25">
      <c r="A758" s="69" t="s">
        <v>577</v>
      </c>
      <c r="B758" s="69" t="s">
        <v>408</v>
      </c>
      <c r="C758" s="69">
        <v>5939</v>
      </c>
      <c r="D758" s="69">
        <v>3493</v>
      </c>
      <c r="E758" s="69">
        <v>4661</v>
      </c>
      <c r="F758" s="69">
        <v>5196</v>
      </c>
      <c r="G758" s="69">
        <v>7870</v>
      </c>
      <c r="H758" s="82">
        <v>10183</v>
      </c>
      <c r="I758" s="69">
        <v>25524</v>
      </c>
      <c r="J758" s="69">
        <v>18564</v>
      </c>
      <c r="K758" s="69">
        <v>18292</v>
      </c>
      <c r="L758" s="69">
        <v>22214</v>
      </c>
      <c r="M758" s="69">
        <v>20556</v>
      </c>
      <c r="N758" s="69">
        <v>19566</v>
      </c>
      <c r="O758" s="91" t="str">
        <f t="shared" si="20"/>
        <v>JAKARTAHD</v>
      </c>
      <c r="R758" s="69" t="s">
        <v>577</v>
      </c>
      <c r="S758" s="69" t="s">
        <v>408</v>
      </c>
      <c r="T758" s="69">
        <v>1696</v>
      </c>
      <c r="U758" s="69">
        <v>1068</v>
      </c>
      <c r="V758" s="69">
        <v>1332</v>
      </c>
      <c r="W758" s="69">
        <v>1390</v>
      </c>
      <c r="X758" s="69">
        <v>1929</v>
      </c>
      <c r="Y758" s="69">
        <v>2011</v>
      </c>
      <c r="Z758" s="69">
        <v>4309</v>
      </c>
      <c r="AA758" s="69">
        <v>3109</v>
      </c>
      <c r="AB758" s="69">
        <v>2763</v>
      </c>
      <c r="AC758" s="69">
        <v>3606</v>
      </c>
      <c r="AD758" s="69">
        <v>3306</v>
      </c>
      <c r="AE758" s="69">
        <v>2635</v>
      </c>
      <c r="AF758" s="91" t="str">
        <f t="shared" si="21"/>
        <v>JAKARTAHD</v>
      </c>
    </row>
    <row r="759" spans="1:32" x14ac:dyDescent="0.25">
      <c r="A759" s="69" t="s">
        <v>577</v>
      </c>
      <c r="B759" s="69" t="s">
        <v>521</v>
      </c>
      <c r="C759" s="69"/>
      <c r="D759" s="69"/>
      <c r="E759" s="69"/>
      <c r="F759" s="69"/>
      <c r="G759" s="69"/>
      <c r="H759" s="82"/>
      <c r="I759" s="69">
        <v>18</v>
      </c>
      <c r="J759" s="69"/>
      <c r="K759" s="69"/>
      <c r="L759" s="69"/>
      <c r="M759" s="69"/>
      <c r="N759" s="69"/>
      <c r="O759" s="91" t="str">
        <f t="shared" si="20"/>
        <v>JAKARTATB</v>
      </c>
      <c r="R759" s="69" t="s">
        <v>577</v>
      </c>
      <c r="S759" s="69" t="s">
        <v>521</v>
      </c>
      <c r="T759" s="69"/>
      <c r="U759" s="69"/>
      <c r="V759" s="69"/>
      <c r="W759" s="69"/>
      <c r="X759" s="69"/>
      <c r="Y759" s="69"/>
      <c r="Z759" s="69">
        <v>3</v>
      </c>
      <c r="AA759" s="69"/>
      <c r="AB759" s="69"/>
      <c r="AC759" s="69"/>
      <c r="AD759" s="69"/>
      <c r="AE759" s="69"/>
      <c r="AF759" s="91" t="str">
        <f t="shared" si="21"/>
        <v>JAKARTATB</v>
      </c>
    </row>
    <row r="760" spans="1:32" x14ac:dyDescent="0.25">
      <c r="A760" s="69" t="s">
        <v>577</v>
      </c>
      <c r="B760" s="69" t="s">
        <v>409</v>
      </c>
      <c r="C760" s="69">
        <v>820</v>
      </c>
      <c r="D760" s="69">
        <v>688</v>
      </c>
      <c r="E760" s="69">
        <v>1148</v>
      </c>
      <c r="F760" s="69">
        <v>2347</v>
      </c>
      <c r="G760" s="69">
        <v>2847</v>
      </c>
      <c r="H760" s="82">
        <v>2002</v>
      </c>
      <c r="I760" s="69">
        <v>2453</v>
      </c>
      <c r="J760" s="69">
        <v>2235</v>
      </c>
      <c r="K760" s="69">
        <v>986</v>
      </c>
      <c r="L760" s="69">
        <v>833</v>
      </c>
      <c r="M760" s="69">
        <v>850</v>
      </c>
      <c r="N760" s="69">
        <v>2200</v>
      </c>
      <c r="O760" s="91" t="str">
        <f t="shared" si="20"/>
        <v>JAKARTAHE</v>
      </c>
      <c r="R760" s="69" t="s">
        <v>577</v>
      </c>
      <c r="S760" s="69" t="s">
        <v>409</v>
      </c>
      <c r="T760" s="69">
        <v>180</v>
      </c>
      <c r="U760" s="69">
        <v>138</v>
      </c>
      <c r="V760" s="69">
        <v>259</v>
      </c>
      <c r="W760" s="69">
        <v>428</v>
      </c>
      <c r="X760" s="69">
        <v>423</v>
      </c>
      <c r="Y760" s="69">
        <v>441</v>
      </c>
      <c r="Z760" s="69">
        <v>417</v>
      </c>
      <c r="AA760" s="69">
        <v>272</v>
      </c>
      <c r="AB760" s="69">
        <v>201</v>
      </c>
      <c r="AC760" s="69">
        <v>169</v>
      </c>
      <c r="AD760" s="69">
        <v>116</v>
      </c>
      <c r="AE760" s="69">
        <v>136</v>
      </c>
      <c r="AF760" s="91" t="str">
        <f t="shared" si="21"/>
        <v>JAKARTAHE</v>
      </c>
    </row>
    <row r="761" spans="1:32" x14ac:dyDescent="0.25">
      <c r="A761" s="69" t="s">
        <v>577</v>
      </c>
      <c r="B761" s="69" t="s">
        <v>493</v>
      </c>
      <c r="C761" s="69"/>
      <c r="D761" s="69">
        <v>9</v>
      </c>
      <c r="E761" s="69"/>
      <c r="F761" s="69"/>
      <c r="G761" s="69">
        <v>9</v>
      </c>
      <c r="H761" s="82">
        <v>27</v>
      </c>
      <c r="I761" s="69">
        <v>81</v>
      </c>
      <c r="J761" s="69"/>
      <c r="K761" s="69"/>
      <c r="L761" s="69">
        <v>27</v>
      </c>
      <c r="M761" s="69"/>
      <c r="N761" s="69">
        <v>9</v>
      </c>
      <c r="O761" s="91" t="str">
        <f t="shared" si="20"/>
        <v>JAKARTAQA</v>
      </c>
      <c r="R761" s="69" t="s">
        <v>577</v>
      </c>
      <c r="S761" s="69" t="s">
        <v>493</v>
      </c>
      <c r="T761" s="69"/>
      <c r="U761" s="69">
        <v>1</v>
      </c>
      <c r="V761" s="69"/>
      <c r="W761" s="69"/>
      <c r="X761" s="69">
        <v>1</v>
      </c>
      <c r="Y761" s="69">
        <v>3</v>
      </c>
      <c r="Z761" s="69">
        <v>9</v>
      </c>
      <c r="AA761" s="69"/>
      <c r="AB761" s="69"/>
      <c r="AC761" s="69">
        <v>3</v>
      </c>
      <c r="AD761" s="69"/>
      <c r="AE761" s="69">
        <v>1</v>
      </c>
      <c r="AF761" s="91" t="str">
        <f t="shared" si="21"/>
        <v>JAKARTAQA</v>
      </c>
    </row>
    <row r="762" spans="1:32" x14ac:dyDescent="0.25">
      <c r="A762" s="87" t="s">
        <v>577</v>
      </c>
      <c r="B762" s="87" t="s">
        <v>648</v>
      </c>
      <c r="C762" s="87">
        <v>102321</v>
      </c>
      <c r="D762" s="87">
        <v>161277</v>
      </c>
      <c r="E762" s="87">
        <v>327858</v>
      </c>
      <c r="F762" s="87">
        <v>673539</v>
      </c>
      <c r="G762" s="87">
        <v>936868</v>
      </c>
      <c r="H762" s="87">
        <v>1007314</v>
      </c>
      <c r="I762" s="87">
        <v>890474</v>
      </c>
      <c r="J762" s="87">
        <v>366943</v>
      </c>
      <c r="K762" s="87">
        <v>173798</v>
      </c>
      <c r="L762" s="87">
        <v>177133</v>
      </c>
      <c r="M762" s="87">
        <v>122124</v>
      </c>
      <c r="N762" s="87">
        <v>109161</v>
      </c>
      <c r="O762" s="230" t="str">
        <f t="shared" si="20"/>
        <v>JAKARTATOTAL JAKARTA</v>
      </c>
      <c r="R762" s="87" t="s">
        <v>577</v>
      </c>
      <c r="S762" s="87" t="s">
        <v>648</v>
      </c>
      <c r="T762" s="87">
        <v>14181</v>
      </c>
      <c r="U762" s="87">
        <v>30245</v>
      </c>
      <c r="V762" s="87">
        <v>72519</v>
      </c>
      <c r="W762" s="87">
        <v>147918</v>
      </c>
      <c r="X762" s="87">
        <v>226452</v>
      </c>
      <c r="Y762" s="87">
        <v>206634</v>
      </c>
      <c r="Z762" s="87">
        <v>152272</v>
      </c>
      <c r="AA762" s="87">
        <v>60571</v>
      </c>
      <c r="AB762" s="87">
        <v>24866</v>
      </c>
      <c r="AC762" s="87">
        <v>28005</v>
      </c>
      <c r="AD762" s="87">
        <v>16585</v>
      </c>
      <c r="AE762" s="87">
        <v>14540</v>
      </c>
      <c r="AF762" s="230" t="str">
        <f t="shared" si="21"/>
        <v>JAKARTATOTAL JAKARTA</v>
      </c>
    </row>
    <row r="763" spans="1:32" x14ac:dyDescent="0.25">
      <c r="A763" s="69" t="s">
        <v>578</v>
      </c>
      <c r="B763" s="69" t="s">
        <v>164</v>
      </c>
      <c r="C763" s="69"/>
      <c r="D763" s="69"/>
      <c r="E763" s="69"/>
      <c r="F763" s="69"/>
      <c r="G763" s="69"/>
      <c r="H763" s="82"/>
      <c r="I763" s="69"/>
      <c r="J763" s="69"/>
      <c r="K763" s="69"/>
      <c r="L763" s="69">
        <v>35</v>
      </c>
      <c r="M763" s="69"/>
      <c r="N763" s="69"/>
      <c r="O763" s="91" t="str">
        <f t="shared" si="20"/>
        <v>NEW DELHISB</v>
      </c>
      <c r="R763" s="69" t="s">
        <v>578</v>
      </c>
      <c r="S763" s="69" t="s">
        <v>164</v>
      </c>
      <c r="T763" s="69"/>
      <c r="U763" s="69"/>
      <c r="V763" s="69"/>
      <c r="W763" s="69"/>
      <c r="X763" s="69"/>
      <c r="Y763" s="69"/>
      <c r="Z763" s="69"/>
      <c r="AA763" s="69"/>
      <c r="AB763" s="69"/>
      <c r="AC763" s="69">
        <v>1</v>
      </c>
      <c r="AD763" s="69"/>
      <c r="AE763" s="69"/>
      <c r="AF763" s="91" t="str">
        <f t="shared" si="21"/>
        <v>NEW DELHISB</v>
      </c>
    </row>
    <row r="764" spans="1:32" x14ac:dyDescent="0.25">
      <c r="A764" s="69" t="s">
        <v>578</v>
      </c>
      <c r="B764" s="69" t="s">
        <v>496</v>
      </c>
      <c r="C764" s="69">
        <v>42</v>
      </c>
      <c r="D764" s="69"/>
      <c r="E764" s="69">
        <v>18</v>
      </c>
      <c r="F764" s="69"/>
      <c r="G764" s="69">
        <v>46</v>
      </c>
      <c r="H764" s="82">
        <v>42</v>
      </c>
      <c r="I764" s="69"/>
      <c r="J764" s="69"/>
      <c r="K764" s="69"/>
      <c r="L764" s="69"/>
      <c r="M764" s="69"/>
      <c r="N764" s="69"/>
      <c r="O764" s="91" t="str">
        <f t="shared" si="20"/>
        <v>NEW DELHIQD</v>
      </c>
      <c r="R764" s="69" t="s">
        <v>578</v>
      </c>
      <c r="S764" s="69" t="s">
        <v>496</v>
      </c>
      <c r="T764" s="69">
        <v>3</v>
      </c>
      <c r="U764" s="69"/>
      <c r="V764" s="69">
        <v>1</v>
      </c>
      <c r="W764" s="69"/>
      <c r="X764" s="69">
        <v>3</v>
      </c>
      <c r="Y764" s="69">
        <v>3</v>
      </c>
      <c r="Z764" s="69"/>
      <c r="AA764" s="69"/>
      <c r="AB764" s="69"/>
      <c r="AC764" s="69"/>
      <c r="AD764" s="69"/>
      <c r="AE764" s="69"/>
      <c r="AF764" s="91" t="str">
        <f t="shared" si="21"/>
        <v>NEW DELHIQD</v>
      </c>
    </row>
    <row r="765" spans="1:32" x14ac:dyDescent="0.25">
      <c r="A765" s="69" t="s">
        <v>578</v>
      </c>
      <c r="B765" s="69" t="s">
        <v>396</v>
      </c>
      <c r="C765" s="69">
        <v>935</v>
      </c>
      <c r="D765" s="69">
        <v>6960</v>
      </c>
      <c r="E765" s="69">
        <v>21010</v>
      </c>
      <c r="F765" s="69">
        <v>64038</v>
      </c>
      <c r="G765" s="69">
        <v>88426</v>
      </c>
      <c r="H765" s="82">
        <v>61814</v>
      </c>
      <c r="I765" s="69">
        <v>55862</v>
      </c>
      <c r="J765" s="69">
        <v>22336</v>
      </c>
      <c r="K765" s="69">
        <v>8223</v>
      </c>
      <c r="L765" s="69">
        <v>6224</v>
      </c>
      <c r="M765" s="69">
        <v>2226</v>
      </c>
      <c r="N765" s="69">
        <v>1045</v>
      </c>
      <c r="O765" s="91" t="str">
        <f t="shared" si="20"/>
        <v>NEW DELHIGB</v>
      </c>
      <c r="R765" s="69" t="s">
        <v>578</v>
      </c>
      <c r="S765" s="69" t="s">
        <v>396</v>
      </c>
      <c r="T765" s="69">
        <v>107</v>
      </c>
      <c r="U765" s="69">
        <v>504</v>
      </c>
      <c r="V765" s="69">
        <v>1536</v>
      </c>
      <c r="W765" s="69">
        <v>4877</v>
      </c>
      <c r="X765" s="69">
        <v>6741</v>
      </c>
      <c r="Y765" s="69">
        <v>5016</v>
      </c>
      <c r="Z765" s="69">
        <v>4698</v>
      </c>
      <c r="AA765" s="69">
        <v>1578</v>
      </c>
      <c r="AB765" s="69">
        <v>495</v>
      </c>
      <c r="AC765" s="69">
        <v>370</v>
      </c>
      <c r="AD765" s="69">
        <v>143</v>
      </c>
      <c r="AE765" s="69">
        <v>62</v>
      </c>
      <c r="AF765" s="91" t="str">
        <f t="shared" si="21"/>
        <v>NEW DELHIGB</v>
      </c>
    </row>
    <row r="766" spans="1:32" x14ac:dyDescent="0.25">
      <c r="A766" s="69" t="s">
        <v>578</v>
      </c>
      <c r="B766" s="69" t="s">
        <v>458</v>
      </c>
      <c r="C766" s="69"/>
      <c r="D766" s="69"/>
      <c r="E766" s="69"/>
      <c r="F766" s="69"/>
      <c r="G766" s="69">
        <v>136</v>
      </c>
      <c r="H766" s="82">
        <v>152</v>
      </c>
      <c r="I766" s="69">
        <v>405</v>
      </c>
      <c r="J766" s="69">
        <v>318</v>
      </c>
      <c r="K766" s="69">
        <v>196</v>
      </c>
      <c r="L766" s="69">
        <v>243</v>
      </c>
      <c r="M766" s="69">
        <v>336</v>
      </c>
      <c r="N766" s="69">
        <v>453</v>
      </c>
      <c r="O766" s="91" t="str">
        <f t="shared" si="20"/>
        <v>NEW DELHIMF</v>
      </c>
      <c r="R766" s="69" t="s">
        <v>578</v>
      </c>
      <c r="S766" s="69" t="s">
        <v>458</v>
      </c>
      <c r="T766" s="69"/>
      <c r="U766" s="69"/>
      <c r="V766" s="69"/>
      <c r="W766" s="69"/>
      <c r="X766" s="69">
        <v>18</v>
      </c>
      <c r="Y766" s="69">
        <v>20</v>
      </c>
      <c r="Z766" s="69">
        <v>52</v>
      </c>
      <c r="AA766" s="69">
        <v>42</v>
      </c>
      <c r="AB766" s="69">
        <v>25</v>
      </c>
      <c r="AC766" s="69">
        <v>31</v>
      </c>
      <c r="AD766" s="69">
        <v>43</v>
      </c>
      <c r="AE766" s="69">
        <v>59</v>
      </c>
      <c r="AF766" s="91" t="str">
        <f t="shared" si="21"/>
        <v>NEW DELHIMF</v>
      </c>
    </row>
    <row r="767" spans="1:32" x14ac:dyDescent="0.25">
      <c r="A767" s="69" t="s">
        <v>578</v>
      </c>
      <c r="B767" s="69" t="s">
        <v>435</v>
      </c>
      <c r="C767" s="69"/>
      <c r="D767" s="69">
        <v>302</v>
      </c>
      <c r="E767" s="69">
        <v>6370</v>
      </c>
      <c r="F767" s="69">
        <v>17628</v>
      </c>
      <c r="G767" s="69">
        <v>16876</v>
      </c>
      <c r="H767" s="82">
        <v>17197</v>
      </c>
      <c r="I767" s="69">
        <v>9413</v>
      </c>
      <c r="J767" s="69">
        <v>5437</v>
      </c>
      <c r="K767" s="69">
        <v>1816</v>
      </c>
      <c r="L767" s="69">
        <v>1539</v>
      </c>
      <c r="M767" s="69">
        <v>305</v>
      </c>
      <c r="N767" s="69">
        <v>40</v>
      </c>
      <c r="O767" s="91" t="str">
        <f t="shared" si="20"/>
        <v>NEW DELHIKC</v>
      </c>
      <c r="R767" s="69" t="s">
        <v>578</v>
      </c>
      <c r="S767" s="69" t="s">
        <v>435</v>
      </c>
      <c r="T767" s="69"/>
      <c r="U767" s="69">
        <v>49</v>
      </c>
      <c r="V767" s="69">
        <v>355</v>
      </c>
      <c r="W767" s="69">
        <v>1037</v>
      </c>
      <c r="X767" s="69">
        <v>1049</v>
      </c>
      <c r="Y767" s="69">
        <v>1187</v>
      </c>
      <c r="Z767" s="69">
        <v>1074</v>
      </c>
      <c r="AA767" s="69">
        <v>642</v>
      </c>
      <c r="AB767" s="69">
        <v>236</v>
      </c>
      <c r="AC767" s="69">
        <v>191</v>
      </c>
      <c r="AD767" s="69">
        <v>38</v>
      </c>
      <c r="AE767" s="69">
        <v>5</v>
      </c>
      <c r="AF767" s="91" t="str">
        <f t="shared" si="21"/>
        <v>NEW DELHIKC</v>
      </c>
    </row>
    <row r="768" spans="1:32" x14ac:dyDescent="0.25">
      <c r="A768" s="69" t="s">
        <v>578</v>
      </c>
      <c r="B768" s="69" t="s">
        <v>360</v>
      </c>
      <c r="C768" s="69">
        <v>6248</v>
      </c>
      <c r="D768" s="69">
        <v>4859</v>
      </c>
      <c r="E768" s="69">
        <v>4324</v>
      </c>
      <c r="F768" s="69">
        <v>4824</v>
      </c>
      <c r="G768" s="69">
        <v>5489</v>
      </c>
      <c r="H768" s="82">
        <v>3634</v>
      </c>
      <c r="I768" s="69">
        <v>3847</v>
      </c>
      <c r="J768" s="69">
        <v>3678</v>
      </c>
      <c r="K768" s="69">
        <v>2389</v>
      </c>
      <c r="L768" s="69">
        <v>2013</v>
      </c>
      <c r="M768" s="69">
        <v>1109</v>
      </c>
      <c r="N768" s="69">
        <v>1294</v>
      </c>
      <c r="O768" s="91" t="str">
        <f t="shared" si="20"/>
        <v>NEW DELHICD</v>
      </c>
      <c r="R768" s="69" t="s">
        <v>578</v>
      </c>
      <c r="S768" s="69" t="s">
        <v>360</v>
      </c>
      <c r="T768" s="69">
        <v>722</v>
      </c>
      <c r="U768" s="69">
        <v>502</v>
      </c>
      <c r="V768" s="69">
        <v>443</v>
      </c>
      <c r="W768" s="69">
        <v>471</v>
      </c>
      <c r="X768" s="69">
        <v>541</v>
      </c>
      <c r="Y768" s="69">
        <v>384</v>
      </c>
      <c r="Z768" s="69">
        <v>386</v>
      </c>
      <c r="AA768" s="69">
        <v>429</v>
      </c>
      <c r="AB768" s="69">
        <v>274</v>
      </c>
      <c r="AC768" s="69">
        <v>260</v>
      </c>
      <c r="AD768" s="69">
        <v>159</v>
      </c>
      <c r="AE768" s="69">
        <v>183</v>
      </c>
      <c r="AF768" s="91" t="str">
        <f t="shared" si="21"/>
        <v>NEW DELHICD</v>
      </c>
    </row>
    <row r="769" spans="1:32" x14ac:dyDescent="0.25">
      <c r="A769" s="69" t="s">
        <v>578</v>
      </c>
      <c r="B769" s="69" t="s">
        <v>519</v>
      </c>
      <c r="C769" s="69"/>
      <c r="D769" s="69"/>
      <c r="E769" s="69"/>
      <c r="F769" s="69"/>
      <c r="G769" s="69"/>
      <c r="H769" s="82">
        <v>21</v>
      </c>
      <c r="I769" s="69"/>
      <c r="J769" s="69"/>
      <c r="K769" s="69"/>
      <c r="L769" s="69"/>
      <c r="M769" s="69"/>
      <c r="N769" s="69"/>
      <c r="O769" s="91" t="str">
        <f t="shared" si="20"/>
        <v>NEW DELHISJ</v>
      </c>
      <c r="R769" s="69" t="s">
        <v>578</v>
      </c>
      <c r="S769" s="69" t="s">
        <v>519</v>
      </c>
      <c r="T769" s="69"/>
      <c r="U769" s="69"/>
      <c r="V769" s="69"/>
      <c r="W769" s="69"/>
      <c r="X769" s="69"/>
      <c r="Y769" s="69">
        <v>1</v>
      </c>
      <c r="Z769" s="69"/>
      <c r="AA769" s="69"/>
      <c r="AB769" s="69"/>
      <c r="AC769" s="69"/>
      <c r="AD769" s="69"/>
      <c r="AE769" s="69"/>
      <c r="AF769" s="91" t="str">
        <f t="shared" si="21"/>
        <v>NEW DELHISJ</v>
      </c>
    </row>
    <row r="770" spans="1:32" x14ac:dyDescent="0.25">
      <c r="A770" s="69" t="s">
        <v>578</v>
      </c>
      <c r="B770" s="69" t="s">
        <v>398</v>
      </c>
      <c r="C770" s="69"/>
      <c r="D770" s="69"/>
      <c r="E770" s="69"/>
      <c r="F770" s="69"/>
      <c r="G770" s="69"/>
      <c r="H770" s="82"/>
      <c r="I770" s="69"/>
      <c r="J770" s="69"/>
      <c r="K770" s="69">
        <v>15</v>
      </c>
      <c r="L770" s="69"/>
      <c r="M770" s="69"/>
      <c r="N770" s="69"/>
      <c r="O770" s="91" t="str">
        <f t="shared" si="20"/>
        <v>NEW DELHIGD</v>
      </c>
      <c r="R770" s="69" t="s">
        <v>578</v>
      </c>
      <c r="S770" s="69" t="s">
        <v>398</v>
      </c>
      <c r="T770" s="69"/>
      <c r="U770" s="69"/>
      <c r="V770" s="69"/>
      <c r="W770" s="69"/>
      <c r="X770" s="69"/>
      <c r="Y770" s="69"/>
      <c r="Z770" s="69"/>
      <c r="AA770" s="69"/>
      <c r="AB770" s="69">
        <v>3</v>
      </c>
      <c r="AC770" s="69"/>
      <c r="AD770" s="69"/>
      <c r="AE770" s="69"/>
      <c r="AF770" s="91" t="str">
        <f t="shared" si="21"/>
        <v>NEW DELHIGD</v>
      </c>
    </row>
    <row r="771" spans="1:32" x14ac:dyDescent="0.25">
      <c r="A771" s="69" t="s">
        <v>578</v>
      </c>
      <c r="B771" s="69" t="s">
        <v>345</v>
      </c>
      <c r="C771" s="69"/>
      <c r="D771" s="69"/>
      <c r="E771" s="69"/>
      <c r="F771" s="69">
        <v>336</v>
      </c>
      <c r="G771" s="69">
        <v>1170</v>
      </c>
      <c r="H771" s="82">
        <v>3467</v>
      </c>
      <c r="I771" s="69">
        <v>4633</v>
      </c>
      <c r="J771" s="69">
        <v>3751</v>
      </c>
      <c r="K771" s="69">
        <v>1378</v>
      </c>
      <c r="L771" s="69">
        <v>1024</v>
      </c>
      <c r="M771" s="69">
        <v>262</v>
      </c>
      <c r="N771" s="69">
        <v>193</v>
      </c>
      <c r="O771" s="91" t="str">
        <f t="shared" si="20"/>
        <v>NEW DELHIAH</v>
      </c>
      <c r="R771" s="69" t="s">
        <v>578</v>
      </c>
      <c r="S771" s="69" t="s">
        <v>345</v>
      </c>
      <c r="T771" s="69"/>
      <c r="U771" s="69"/>
      <c r="V771" s="69"/>
      <c r="W771" s="69">
        <v>24</v>
      </c>
      <c r="X771" s="69">
        <v>84</v>
      </c>
      <c r="Y771" s="69">
        <v>297</v>
      </c>
      <c r="Z771" s="69">
        <v>395</v>
      </c>
      <c r="AA771" s="69">
        <v>310</v>
      </c>
      <c r="AB771" s="69">
        <v>100</v>
      </c>
      <c r="AC771" s="69">
        <v>74</v>
      </c>
      <c r="AD771" s="69">
        <v>19</v>
      </c>
      <c r="AE771" s="69">
        <v>14</v>
      </c>
      <c r="AF771" s="91" t="str">
        <f t="shared" si="21"/>
        <v>NEW DELHIAH</v>
      </c>
    </row>
    <row r="772" spans="1:32" x14ac:dyDescent="0.25">
      <c r="A772" s="69" t="s">
        <v>578</v>
      </c>
      <c r="B772" s="69" t="s">
        <v>339</v>
      </c>
      <c r="C772" s="69">
        <v>1677</v>
      </c>
      <c r="D772" s="69">
        <v>5742</v>
      </c>
      <c r="E772" s="69">
        <v>8968</v>
      </c>
      <c r="F772" s="69">
        <v>29053</v>
      </c>
      <c r="G772" s="69">
        <v>26778</v>
      </c>
      <c r="H772" s="82">
        <v>73841</v>
      </c>
      <c r="I772" s="69">
        <v>110901</v>
      </c>
      <c r="J772" s="69">
        <v>58448</v>
      </c>
      <c r="K772" s="69">
        <v>14658</v>
      </c>
      <c r="L772" s="69">
        <v>8951</v>
      </c>
      <c r="M772" s="69">
        <v>3141</v>
      </c>
      <c r="N772" s="69">
        <v>2500</v>
      </c>
      <c r="O772" s="91" t="str">
        <f t="shared" si="20"/>
        <v>NEW DELHIAD</v>
      </c>
      <c r="R772" s="69" t="s">
        <v>578</v>
      </c>
      <c r="S772" s="69" t="s">
        <v>339</v>
      </c>
      <c r="T772" s="69">
        <v>195</v>
      </c>
      <c r="U772" s="69">
        <v>434</v>
      </c>
      <c r="V772" s="69">
        <v>704</v>
      </c>
      <c r="W772" s="69">
        <v>2492</v>
      </c>
      <c r="X772" s="69">
        <v>2401</v>
      </c>
      <c r="Y772" s="69">
        <v>7970</v>
      </c>
      <c r="Z772" s="69">
        <v>9949</v>
      </c>
      <c r="AA772" s="69">
        <v>5638</v>
      </c>
      <c r="AB772" s="69">
        <v>1494</v>
      </c>
      <c r="AC772" s="69">
        <v>679</v>
      </c>
      <c r="AD772" s="69">
        <v>232</v>
      </c>
      <c r="AE772" s="69">
        <v>183</v>
      </c>
      <c r="AF772" s="91" t="str">
        <f t="shared" si="21"/>
        <v>NEW DELHIAD</v>
      </c>
    </row>
    <row r="773" spans="1:32" x14ac:dyDescent="0.25">
      <c r="A773" s="69" t="s">
        <v>578</v>
      </c>
      <c r="B773" s="69" t="s">
        <v>340</v>
      </c>
      <c r="C773" s="69">
        <v>2102</v>
      </c>
      <c r="D773" s="69">
        <v>5144</v>
      </c>
      <c r="E773" s="69">
        <v>10517</v>
      </c>
      <c r="F773" s="69">
        <v>9784</v>
      </c>
      <c r="G773" s="69">
        <v>17112</v>
      </c>
      <c r="H773" s="82">
        <v>11053</v>
      </c>
      <c r="I773" s="69">
        <v>9352</v>
      </c>
      <c r="J773" s="69">
        <v>6685</v>
      </c>
      <c r="K773" s="69">
        <v>6274</v>
      </c>
      <c r="L773" s="69">
        <v>7220</v>
      </c>
      <c r="M773" s="69">
        <v>5300</v>
      </c>
      <c r="N773" s="69">
        <v>3940</v>
      </c>
      <c r="O773" s="91" t="str">
        <f t="shared" si="20"/>
        <v>NEW DELHIAB</v>
      </c>
      <c r="R773" s="69" t="s">
        <v>578</v>
      </c>
      <c r="S773" s="69" t="s">
        <v>340</v>
      </c>
      <c r="T773" s="69">
        <v>57</v>
      </c>
      <c r="U773" s="69">
        <v>161</v>
      </c>
      <c r="V773" s="69">
        <v>225</v>
      </c>
      <c r="W773" s="69">
        <v>228</v>
      </c>
      <c r="X773" s="69">
        <v>321</v>
      </c>
      <c r="Y773" s="69">
        <v>217</v>
      </c>
      <c r="Z773" s="69">
        <v>191</v>
      </c>
      <c r="AA773" s="69">
        <v>145</v>
      </c>
      <c r="AB773" s="69">
        <v>115</v>
      </c>
      <c r="AC773" s="69">
        <v>160</v>
      </c>
      <c r="AD773" s="69">
        <v>99</v>
      </c>
      <c r="AE773" s="69">
        <v>79</v>
      </c>
      <c r="AF773" s="91" t="str">
        <f t="shared" si="21"/>
        <v>NEW DELHIAB</v>
      </c>
    </row>
    <row r="774" spans="1:32" x14ac:dyDescent="0.25">
      <c r="A774" s="69" t="s">
        <v>578</v>
      </c>
      <c r="B774" s="69" t="s">
        <v>522</v>
      </c>
      <c r="C774" s="69"/>
      <c r="D774" s="69"/>
      <c r="E774" s="69"/>
      <c r="F774" s="69"/>
      <c r="G774" s="69"/>
      <c r="H774" s="82"/>
      <c r="I774" s="69">
        <v>18</v>
      </c>
      <c r="J774" s="69"/>
      <c r="K774" s="69"/>
      <c r="L774" s="69"/>
      <c r="M774" s="69"/>
      <c r="N774" s="69"/>
      <c r="O774" s="91" t="str">
        <f t="shared" si="20"/>
        <v>NEW DELHITC</v>
      </c>
      <c r="R774" s="69" t="s">
        <v>578</v>
      </c>
      <c r="S774" s="69" t="s">
        <v>522</v>
      </c>
      <c r="T774" s="69"/>
      <c r="U774" s="69"/>
      <c r="V774" s="69"/>
      <c r="W774" s="69"/>
      <c r="X774" s="69"/>
      <c r="Y774" s="69"/>
      <c r="Z774" s="69">
        <v>1</v>
      </c>
      <c r="AA774" s="69"/>
      <c r="AB774" s="69"/>
      <c r="AC774" s="69"/>
      <c r="AD774" s="69"/>
      <c r="AE774" s="69"/>
      <c r="AF774" s="91" t="str">
        <f t="shared" si="21"/>
        <v>NEW DELHITC</v>
      </c>
    </row>
    <row r="775" spans="1:32" x14ac:dyDescent="0.25">
      <c r="A775" s="69" t="s">
        <v>578</v>
      </c>
      <c r="B775" s="69" t="s">
        <v>518</v>
      </c>
      <c r="C775" s="69"/>
      <c r="D775" s="69"/>
      <c r="E775" s="69"/>
      <c r="F775" s="69"/>
      <c r="G775" s="69"/>
      <c r="H775" s="82"/>
      <c r="I775" s="69"/>
      <c r="J775" s="69">
        <v>25</v>
      </c>
      <c r="K775" s="69"/>
      <c r="L775" s="69"/>
      <c r="M775" s="69"/>
      <c r="N775" s="69"/>
      <c r="O775" s="91" t="str">
        <f t="shared" si="20"/>
        <v>NEW DELHISI</v>
      </c>
      <c r="R775" s="69" t="s">
        <v>578</v>
      </c>
      <c r="S775" s="69" t="s">
        <v>518</v>
      </c>
      <c r="T775" s="69"/>
      <c r="U775" s="69"/>
      <c r="V775" s="69"/>
      <c r="W775" s="69"/>
      <c r="X775" s="69"/>
      <c r="Y775" s="69"/>
      <c r="Z775" s="69"/>
      <c r="AA775" s="69">
        <v>1</v>
      </c>
      <c r="AB775" s="69"/>
      <c r="AC775" s="69"/>
      <c r="AD775" s="69"/>
      <c r="AE775" s="69"/>
      <c r="AF775" s="91" t="str">
        <f t="shared" si="21"/>
        <v>NEW DELHISI</v>
      </c>
    </row>
    <row r="776" spans="1:32" x14ac:dyDescent="0.25">
      <c r="A776" s="69" t="s">
        <v>578</v>
      </c>
      <c r="B776" s="69" t="s">
        <v>536</v>
      </c>
      <c r="C776" s="69"/>
      <c r="D776" s="69"/>
      <c r="E776" s="69"/>
      <c r="F776" s="69"/>
      <c r="G776" s="69">
        <v>3</v>
      </c>
      <c r="H776" s="82"/>
      <c r="I776" s="69"/>
      <c r="J776" s="69"/>
      <c r="K776" s="69"/>
      <c r="L776" s="69"/>
      <c r="M776" s="69"/>
      <c r="N776" s="69"/>
      <c r="O776" s="91" t="str">
        <f t="shared" si="20"/>
        <v>NEW DELHIUG</v>
      </c>
      <c r="R776" s="69" t="s">
        <v>578</v>
      </c>
      <c r="S776" s="69" t="s">
        <v>536</v>
      </c>
      <c r="T776" s="69"/>
      <c r="U776" s="69"/>
      <c r="V776" s="69"/>
      <c r="W776" s="69"/>
      <c r="X776" s="69">
        <v>1</v>
      </c>
      <c r="Y776" s="69"/>
      <c r="Z776" s="69"/>
      <c r="AA776" s="69"/>
      <c r="AB776" s="69"/>
      <c r="AC776" s="69"/>
      <c r="AD776" s="69"/>
      <c r="AE776" s="69"/>
      <c r="AF776" s="91" t="str">
        <f t="shared" si="21"/>
        <v>NEW DELHIUG</v>
      </c>
    </row>
    <row r="777" spans="1:32" x14ac:dyDescent="0.25">
      <c r="A777" s="69" t="s">
        <v>578</v>
      </c>
      <c r="B777" s="69" t="s">
        <v>534</v>
      </c>
      <c r="C777" s="69"/>
      <c r="D777" s="69"/>
      <c r="E777" s="69"/>
      <c r="F777" s="69"/>
      <c r="G777" s="69"/>
      <c r="H777" s="82"/>
      <c r="I777" s="69"/>
      <c r="J777" s="69"/>
      <c r="K777" s="69"/>
      <c r="L777" s="69">
        <v>4</v>
      </c>
      <c r="M777" s="69"/>
      <c r="N777" s="69"/>
      <c r="O777" s="91" t="str">
        <f t="shared" si="20"/>
        <v>NEW DELHIUE</v>
      </c>
      <c r="R777" s="69" t="s">
        <v>578</v>
      </c>
      <c r="S777" s="69" t="s">
        <v>534</v>
      </c>
      <c r="T777" s="69"/>
      <c r="U777" s="69"/>
      <c r="V777" s="69"/>
      <c r="W777" s="69"/>
      <c r="X777" s="69"/>
      <c r="Y777" s="69"/>
      <c r="Z777" s="69"/>
      <c r="AA777" s="69"/>
      <c r="AB777" s="69"/>
      <c r="AC777" s="69">
        <v>1</v>
      </c>
      <c r="AD777" s="69"/>
      <c r="AE777" s="69"/>
      <c r="AF777" s="91" t="str">
        <f t="shared" si="21"/>
        <v>NEW DELHIUE</v>
      </c>
    </row>
    <row r="778" spans="1:32" x14ac:dyDescent="0.25">
      <c r="A778" s="69" t="s">
        <v>578</v>
      </c>
      <c r="B778" s="69" t="s">
        <v>2</v>
      </c>
      <c r="C778" s="69">
        <v>7474</v>
      </c>
      <c r="D778" s="69">
        <v>266712</v>
      </c>
      <c r="E778" s="69">
        <v>376187</v>
      </c>
      <c r="F778" s="69">
        <v>366627</v>
      </c>
      <c r="G778" s="69">
        <v>258350</v>
      </c>
      <c r="H778" s="82">
        <v>192213</v>
      </c>
      <c r="I778" s="69">
        <v>165462</v>
      </c>
      <c r="J778" s="69">
        <v>49608</v>
      </c>
      <c r="K778" s="69">
        <v>16471</v>
      </c>
      <c r="L778" s="69">
        <v>16575</v>
      </c>
      <c r="M778" s="69">
        <v>7957</v>
      </c>
      <c r="N778" s="69">
        <v>4826</v>
      </c>
      <c r="O778" s="91" t="str">
        <f t="shared" si="20"/>
        <v>NEW DELHIHG</v>
      </c>
      <c r="R778" s="69" t="s">
        <v>578</v>
      </c>
      <c r="S778" s="69" t="s">
        <v>2</v>
      </c>
      <c r="T778" s="69">
        <v>982</v>
      </c>
      <c r="U778" s="69">
        <v>139054</v>
      </c>
      <c r="V778" s="69">
        <v>203625</v>
      </c>
      <c r="W778" s="69">
        <v>167526</v>
      </c>
      <c r="X778" s="69">
        <v>77069</v>
      </c>
      <c r="Y778" s="69">
        <v>39173</v>
      </c>
      <c r="Z778" s="69">
        <v>33041</v>
      </c>
      <c r="AA778" s="69">
        <v>14700</v>
      </c>
      <c r="AB778" s="69">
        <v>5135</v>
      </c>
      <c r="AC778" s="69">
        <v>5988</v>
      </c>
      <c r="AD778" s="69">
        <v>2290</v>
      </c>
      <c r="AE778" s="69">
        <v>1625</v>
      </c>
      <c r="AF778" s="91" t="str">
        <f t="shared" si="21"/>
        <v>NEW DELHIHG</v>
      </c>
    </row>
    <row r="779" spans="1:32" x14ac:dyDescent="0.25">
      <c r="A779" s="69" t="s">
        <v>578</v>
      </c>
      <c r="B779" s="69" t="s">
        <v>482</v>
      </c>
      <c r="C779" s="69"/>
      <c r="D779" s="69"/>
      <c r="E779" s="69"/>
      <c r="F779" s="69">
        <v>23</v>
      </c>
      <c r="G779" s="69">
        <v>49</v>
      </c>
      <c r="H779" s="82"/>
      <c r="I779" s="69">
        <v>228</v>
      </c>
      <c r="J779" s="69">
        <v>200</v>
      </c>
      <c r="K779" s="69">
        <v>25</v>
      </c>
      <c r="L779" s="69"/>
      <c r="M779" s="69"/>
      <c r="N779" s="69"/>
      <c r="O779" s="91" t="str">
        <f t="shared" si="20"/>
        <v>NEW DELHIOJ</v>
      </c>
      <c r="R779" s="69" t="s">
        <v>578</v>
      </c>
      <c r="S779" s="69" t="s">
        <v>482</v>
      </c>
      <c r="T779" s="69"/>
      <c r="U779" s="69"/>
      <c r="V779" s="69"/>
      <c r="W779" s="69">
        <v>5</v>
      </c>
      <c r="X779" s="69">
        <v>10</v>
      </c>
      <c r="Y779" s="69"/>
      <c r="Z779" s="69">
        <v>47</v>
      </c>
      <c r="AA779" s="69">
        <v>45</v>
      </c>
      <c r="AB779" s="69">
        <v>5</v>
      </c>
      <c r="AC779" s="69"/>
      <c r="AD779" s="69"/>
      <c r="AE779" s="69"/>
      <c r="AF779" s="91" t="str">
        <f t="shared" si="21"/>
        <v>NEW DELHIOJ</v>
      </c>
    </row>
    <row r="780" spans="1:32" x14ac:dyDescent="0.25">
      <c r="A780" s="69" t="s">
        <v>578</v>
      </c>
      <c r="B780" s="69" t="s">
        <v>397</v>
      </c>
      <c r="C780" s="69">
        <v>1259</v>
      </c>
      <c r="D780" s="69">
        <v>3269</v>
      </c>
      <c r="E780" s="69">
        <v>7007</v>
      </c>
      <c r="F780" s="69">
        <v>23689</v>
      </c>
      <c r="G780" s="69">
        <v>32395</v>
      </c>
      <c r="H780" s="82">
        <v>35226</v>
      </c>
      <c r="I780" s="69">
        <v>44681</v>
      </c>
      <c r="J780" s="69">
        <v>23042</v>
      </c>
      <c r="K780" s="69">
        <v>6486</v>
      </c>
      <c r="L780" s="69">
        <v>5260</v>
      </c>
      <c r="M780" s="69">
        <v>2164</v>
      </c>
      <c r="N780" s="69">
        <v>1492</v>
      </c>
      <c r="O780" s="91" t="str">
        <f t="shared" si="20"/>
        <v>NEW DELHIGC</v>
      </c>
      <c r="R780" s="69" t="s">
        <v>578</v>
      </c>
      <c r="S780" s="69" t="s">
        <v>397</v>
      </c>
      <c r="T780" s="69">
        <v>142</v>
      </c>
      <c r="U780" s="69">
        <v>317</v>
      </c>
      <c r="V780" s="69">
        <v>632</v>
      </c>
      <c r="W780" s="69">
        <v>2227</v>
      </c>
      <c r="X780" s="69">
        <v>3025</v>
      </c>
      <c r="Y780" s="69">
        <v>3380</v>
      </c>
      <c r="Z780" s="69">
        <v>4353</v>
      </c>
      <c r="AA780" s="69">
        <v>2078</v>
      </c>
      <c r="AB780" s="69">
        <v>628</v>
      </c>
      <c r="AC780" s="69">
        <v>514</v>
      </c>
      <c r="AD780" s="69">
        <v>210</v>
      </c>
      <c r="AE780" s="69">
        <v>155</v>
      </c>
      <c r="AF780" s="91" t="str">
        <f t="shared" si="21"/>
        <v>NEW DELHIGC</v>
      </c>
    </row>
    <row r="781" spans="1:32" x14ac:dyDescent="0.25">
      <c r="A781" s="69" t="s">
        <v>578</v>
      </c>
      <c r="B781" s="69" t="s">
        <v>507</v>
      </c>
      <c r="C781" s="69"/>
      <c r="D781" s="69"/>
      <c r="E781" s="69"/>
      <c r="F781" s="69"/>
      <c r="G781" s="69">
        <v>7</v>
      </c>
      <c r="H781" s="82">
        <v>19</v>
      </c>
      <c r="I781" s="69">
        <v>39</v>
      </c>
      <c r="J781" s="69"/>
      <c r="K781" s="69"/>
      <c r="L781" s="69"/>
      <c r="M781" s="69"/>
      <c r="N781" s="69"/>
      <c r="O781" s="91" t="str">
        <f t="shared" si="20"/>
        <v>NEW DELHIRF</v>
      </c>
      <c r="R781" s="69" t="s">
        <v>578</v>
      </c>
      <c r="S781" s="69" t="s">
        <v>507</v>
      </c>
      <c r="T781" s="69"/>
      <c r="U781" s="69"/>
      <c r="V781" s="69"/>
      <c r="W781" s="69"/>
      <c r="X781" s="69">
        <v>1</v>
      </c>
      <c r="Y781" s="69">
        <v>3</v>
      </c>
      <c r="Z781" s="69">
        <v>6</v>
      </c>
      <c r="AA781" s="69"/>
      <c r="AB781" s="69"/>
      <c r="AC781" s="69"/>
      <c r="AD781" s="69"/>
      <c r="AE781" s="69"/>
      <c r="AF781" s="91" t="str">
        <f t="shared" si="21"/>
        <v>NEW DELHIRF</v>
      </c>
    </row>
    <row r="782" spans="1:32" x14ac:dyDescent="0.25">
      <c r="A782" s="69" t="s">
        <v>578</v>
      </c>
      <c r="B782" s="69" t="s">
        <v>498</v>
      </c>
      <c r="C782" s="69"/>
      <c r="D782" s="69">
        <v>16</v>
      </c>
      <c r="E782" s="69">
        <v>9</v>
      </c>
      <c r="F782" s="69">
        <v>27</v>
      </c>
      <c r="G782" s="69">
        <v>8</v>
      </c>
      <c r="H782" s="82">
        <v>3</v>
      </c>
      <c r="I782" s="69">
        <v>9</v>
      </c>
      <c r="J782" s="69">
        <v>26</v>
      </c>
      <c r="K782" s="69"/>
      <c r="L782" s="69">
        <v>8</v>
      </c>
      <c r="M782" s="69">
        <v>8</v>
      </c>
      <c r="N782" s="69">
        <v>13</v>
      </c>
      <c r="O782" s="91" t="str">
        <f t="shared" si="20"/>
        <v>NEW DELHIQF</v>
      </c>
      <c r="R782" s="69" t="s">
        <v>578</v>
      </c>
      <c r="S782" s="69" t="s">
        <v>498</v>
      </c>
      <c r="T782" s="69"/>
      <c r="U782" s="69">
        <v>2</v>
      </c>
      <c r="V782" s="69">
        <v>1</v>
      </c>
      <c r="W782" s="69">
        <v>3</v>
      </c>
      <c r="X782" s="69">
        <v>1</v>
      </c>
      <c r="Y782" s="69">
        <v>1</v>
      </c>
      <c r="Z782" s="69">
        <v>1</v>
      </c>
      <c r="AA782" s="69">
        <v>3</v>
      </c>
      <c r="AB782" s="69"/>
      <c r="AC782" s="69">
        <v>1</v>
      </c>
      <c r="AD782" s="69">
        <v>1</v>
      </c>
      <c r="AE782" s="69">
        <v>1</v>
      </c>
      <c r="AF782" s="91" t="str">
        <f t="shared" si="21"/>
        <v>NEW DELHIQF</v>
      </c>
    </row>
    <row r="783" spans="1:32" x14ac:dyDescent="0.25">
      <c r="A783" s="69" t="s">
        <v>578</v>
      </c>
      <c r="B783" s="69" t="s">
        <v>505</v>
      </c>
      <c r="C783" s="69"/>
      <c r="D783" s="69"/>
      <c r="E783" s="69">
        <v>13</v>
      </c>
      <c r="F783" s="69"/>
      <c r="G783" s="69"/>
      <c r="H783" s="82"/>
      <c r="I783" s="69"/>
      <c r="J783" s="69"/>
      <c r="K783" s="69"/>
      <c r="L783" s="69">
        <v>20</v>
      </c>
      <c r="M783" s="69">
        <v>10</v>
      </c>
      <c r="N783" s="69">
        <v>30</v>
      </c>
      <c r="O783" s="91" t="str">
        <f t="shared" si="20"/>
        <v>NEW DELHIRC</v>
      </c>
      <c r="R783" s="69" t="s">
        <v>578</v>
      </c>
      <c r="S783" s="69" t="s">
        <v>505</v>
      </c>
      <c r="T783" s="69"/>
      <c r="U783" s="69"/>
      <c r="V783" s="69">
        <v>1</v>
      </c>
      <c r="W783" s="69"/>
      <c r="X783" s="69"/>
      <c r="Y783" s="69"/>
      <c r="Z783" s="69"/>
      <c r="AA783" s="69"/>
      <c r="AB783" s="69"/>
      <c r="AC783" s="69">
        <v>2</v>
      </c>
      <c r="AD783" s="69">
        <v>1</v>
      </c>
      <c r="AE783" s="69">
        <v>3</v>
      </c>
      <c r="AF783" s="91" t="str">
        <f t="shared" si="21"/>
        <v>NEW DELHIRC</v>
      </c>
    </row>
    <row r="784" spans="1:32" x14ac:dyDescent="0.25">
      <c r="A784" s="69" t="s">
        <v>578</v>
      </c>
      <c r="B784" s="69" t="s">
        <v>457</v>
      </c>
      <c r="C784" s="69">
        <v>39</v>
      </c>
      <c r="D784" s="69">
        <v>79</v>
      </c>
      <c r="E784" s="69">
        <v>92</v>
      </c>
      <c r="F784" s="69">
        <v>131</v>
      </c>
      <c r="G784" s="69">
        <v>120</v>
      </c>
      <c r="H784" s="82">
        <v>429</v>
      </c>
      <c r="I784" s="69">
        <v>503</v>
      </c>
      <c r="J784" s="69">
        <v>433</v>
      </c>
      <c r="K784" s="69">
        <v>210</v>
      </c>
      <c r="L784" s="69">
        <v>177</v>
      </c>
      <c r="M784" s="69">
        <v>72</v>
      </c>
      <c r="N784" s="69">
        <v>66</v>
      </c>
      <c r="O784" s="91" t="str">
        <f t="shared" si="20"/>
        <v>NEW DELHIME</v>
      </c>
      <c r="R784" s="69" t="s">
        <v>578</v>
      </c>
      <c r="S784" s="69" t="s">
        <v>457</v>
      </c>
      <c r="T784" s="69">
        <v>20</v>
      </c>
      <c r="U784" s="69">
        <v>40</v>
      </c>
      <c r="V784" s="69">
        <v>46</v>
      </c>
      <c r="W784" s="69">
        <v>66</v>
      </c>
      <c r="X784" s="69">
        <v>61</v>
      </c>
      <c r="Y784" s="69">
        <v>216</v>
      </c>
      <c r="Z784" s="69">
        <v>253</v>
      </c>
      <c r="AA784" s="69">
        <v>218</v>
      </c>
      <c r="AB784" s="69">
        <v>106</v>
      </c>
      <c r="AC784" s="69">
        <v>89</v>
      </c>
      <c r="AD784" s="69">
        <v>36</v>
      </c>
      <c r="AE784" s="69">
        <v>33</v>
      </c>
      <c r="AF784" s="91" t="str">
        <f t="shared" si="21"/>
        <v>NEW DELHIME</v>
      </c>
    </row>
    <row r="785" spans="1:32" x14ac:dyDescent="0.25">
      <c r="A785" s="69" t="s">
        <v>578</v>
      </c>
      <c r="B785" s="69" t="s">
        <v>401</v>
      </c>
      <c r="C785" s="69">
        <v>593</v>
      </c>
      <c r="D785" s="69">
        <v>1220</v>
      </c>
      <c r="E785" s="69">
        <v>1618</v>
      </c>
      <c r="F785" s="69">
        <v>1435</v>
      </c>
      <c r="G785" s="69">
        <v>2336</v>
      </c>
      <c r="H785" s="82">
        <v>2336</v>
      </c>
      <c r="I785" s="69">
        <v>3989</v>
      </c>
      <c r="J785" s="69">
        <v>2770</v>
      </c>
      <c r="K785" s="69">
        <v>1904</v>
      </c>
      <c r="L785" s="69">
        <v>985</v>
      </c>
      <c r="M785" s="69">
        <v>1220</v>
      </c>
      <c r="N785" s="69">
        <v>1004</v>
      </c>
      <c r="O785" s="91" t="str">
        <f t="shared" si="20"/>
        <v>NEW DELHIGG</v>
      </c>
      <c r="R785" s="69" t="s">
        <v>578</v>
      </c>
      <c r="S785" s="69" t="s">
        <v>401</v>
      </c>
      <c r="T785" s="69">
        <v>21</v>
      </c>
      <c r="U785" s="69">
        <v>44</v>
      </c>
      <c r="V785" s="69">
        <v>57</v>
      </c>
      <c r="W785" s="69">
        <v>51</v>
      </c>
      <c r="X785" s="69">
        <v>80</v>
      </c>
      <c r="Y785" s="69">
        <v>82</v>
      </c>
      <c r="Z785" s="69">
        <v>148</v>
      </c>
      <c r="AA785" s="69">
        <v>97</v>
      </c>
      <c r="AB785" s="69">
        <v>71</v>
      </c>
      <c r="AC785" s="69">
        <v>37</v>
      </c>
      <c r="AD785" s="69">
        <v>43</v>
      </c>
      <c r="AE785" s="69">
        <v>35</v>
      </c>
      <c r="AF785" s="91" t="str">
        <f t="shared" si="21"/>
        <v>NEW DELHIGG</v>
      </c>
    </row>
    <row r="786" spans="1:32" x14ac:dyDescent="0.25">
      <c r="A786" s="69" t="s">
        <v>578</v>
      </c>
      <c r="B786" s="69" t="s">
        <v>81</v>
      </c>
      <c r="C786" s="69"/>
      <c r="D786" s="69"/>
      <c r="E786" s="69">
        <v>12</v>
      </c>
      <c r="F786" s="69">
        <v>6</v>
      </c>
      <c r="G786" s="69"/>
      <c r="H786" s="82"/>
      <c r="I786" s="69"/>
      <c r="J786" s="69">
        <v>12</v>
      </c>
      <c r="K786" s="69"/>
      <c r="L786" s="69"/>
      <c r="M786" s="69">
        <v>29</v>
      </c>
      <c r="N786" s="69"/>
      <c r="O786" s="91" t="str">
        <f t="shared" si="20"/>
        <v>NEW DELHIAA</v>
      </c>
      <c r="R786" s="69" t="s">
        <v>578</v>
      </c>
      <c r="S786" s="69" t="s">
        <v>81</v>
      </c>
      <c r="T786" s="69"/>
      <c r="U786" s="69"/>
      <c r="V786" s="69">
        <v>2</v>
      </c>
      <c r="W786" s="69">
        <v>1</v>
      </c>
      <c r="X786" s="69"/>
      <c r="Y786" s="69"/>
      <c r="Z786" s="69"/>
      <c r="AA786" s="69">
        <v>1</v>
      </c>
      <c r="AB786" s="69"/>
      <c r="AC786" s="69"/>
      <c r="AD786" s="69">
        <v>1</v>
      </c>
      <c r="AE786" s="69"/>
      <c r="AF786" s="91" t="str">
        <f t="shared" si="21"/>
        <v>NEW DELHIAA</v>
      </c>
    </row>
    <row r="787" spans="1:32" x14ac:dyDescent="0.25">
      <c r="A787" s="69" t="s">
        <v>578</v>
      </c>
      <c r="B787" s="69" t="s">
        <v>523</v>
      </c>
      <c r="C787" s="69"/>
      <c r="D787" s="69"/>
      <c r="E787" s="69"/>
      <c r="F787" s="69"/>
      <c r="G787" s="69"/>
      <c r="H787" s="82"/>
      <c r="I787" s="69"/>
      <c r="J787" s="69"/>
      <c r="K787" s="69"/>
      <c r="L787" s="69">
        <v>19</v>
      </c>
      <c r="M787" s="69"/>
      <c r="N787" s="69"/>
      <c r="O787" s="91" t="str">
        <f t="shared" si="20"/>
        <v>NEW DELHITD</v>
      </c>
      <c r="R787" s="69" t="s">
        <v>578</v>
      </c>
      <c r="S787" s="69" t="s">
        <v>523</v>
      </c>
      <c r="T787" s="69"/>
      <c r="U787" s="69"/>
      <c r="V787" s="69"/>
      <c r="W787" s="69"/>
      <c r="X787" s="69"/>
      <c r="Y787" s="69"/>
      <c r="Z787" s="69"/>
      <c r="AA787" s="69"/>
      <c r="AB787" s="69"/>
      <c r="AC787" s="69">
        <v>2</v>
      </c>
      <c r="AD787" s="69"/>
      <c r="AE787" s="69"/>
      <c r="AF787" s="91" t="str">
        <f t="shared" si="21"/>
        <v>NEW DELHITD</v>
      </c>
    </row>
    <row r="788" spans="1:32" x14ac:dyDescent="0.25">
      <c r="A788" s="69" t="s">
        <v>578</v>
      </c>
      <c r="B788" s="69" t="s">
        <v>399</v>
      </c>
      <c r="C788" s="69">
        <v>1390</v>
      </c>
      <c r="D788" s="69">
        <v>713</v>
      </c>
      <c r="E788" s="69">
        <v>2714</v>
      </c>
      <c r="F788" s="69">
        <v>956</v>
      </c>
      <c r="G788" s="69">
        <v>2260</v>
      </c>
      <c r="H788" s="82">
        <v>1627</v>
      </c>
      <c r="I788" s="69">
        <v>783</v>
      </c>
      <c r="J788" s="69">
        <v>558</v>
      </c>
      <c r="K788" s="69">
        <v>873</v>
      </c>
      <c r="L788" s="69">
        <v>2064</v>
      </c>
      <c r="M788" s="69">
        <v>1109</v>
      </c>
      <c r="N788" s="69">
        <v>213</v>
      </c>
      <c r="O788" s="91" t="str">
        <f t="shared" si="20"/>
        <v>NEW DELHIGE</v>
      </c>
      <c r="R788" s="69" t="s">
        <v>578</v>
      </c>
      <c r="S788" s="69" t="s">
        <v>399</v>
      </c>
      <c r="T788" s="69">
        <v>58</v>
      </c>
      <c r="U788" s="69">
        <v>29</v>
      </c>
      <c r="V788" s="69">
        <v>117</v>
      </c>
      <c r="W788" s="69">
        <v>38</v>
      </c>
      <c r="X788" s="69">
        <v>95</v>
      </c>
      <c r="Y788" s="69">
        <v>66</v>
      </c>
      <c r="Z788" s="69">
        <v>30</v>
      </c>
      <c r="AA788" s="69">
        <v>22</v>
      </c>
      <c r="AB788" s="69">
        <v>35</v>
      </c>
      <c r="AC788" s="69">
        <v>82</v>
      </c>
      <c r="AD788" s="69">
        <v>42</v>
      </c>
      <c r="AE788" s="69">
        <v>8</v>
      </c>
      <c r="AF788" s="91" t="str">
        <f t="shared" si="21"/>
        <v>NEW DELHIGE</v>
      </c>
    </row>
    <row r="789" spans="1:32" x14ac:dyDescent="0.25">
      <c r="A789" s="69" t="s">
        <v>578</v>
      </c>
      <c r="B789" s="69" t="s">
        <v>341</v>
      </c>
      <c r="C789" s="69">
        <v>497094</v>
      </c>
      <c r="D789" s="69">
        <v>1127039</v>
      </c>
      <c r="E789" s="69">
        <v>1778980</v>
      </c>
      <c r="F789" s="69">
        <v>2850696</v>
      </c>
      <c r="G789" s="69">
        <v>3720213</v>
      </c>
      <c r="H789" s="82">
        <v>4295486</v>
      </c>
      <c r="I789" s="69">
        <v>4739851</v>
      </c>
      <c r="J789" s="69">
        <v>2161780</v>
      </c>
      <c r="K789" s="69">
        <v>900387</v>
      </c>
      <c r="L789" s="69">
        <v>930724</v>
      </c>
      <c r="M789" s="69">
        <v>632133</v>
      </c>
      <c r="N789" s="69">
        <v>521024</v>
      </c>
      <c r="O789" s="91" t="str">
        <f t="shared" si="20"/>
        <v>NEW DELHIAC</v>
      </c>
      <c r="R789" s="69" t="s">
        <v>578</v>
      </c>
      <c r="S789" s="69" t="s">
        <v>341</v>
      </c>
      <c r="T789" s="69">
        <v>58702</v>
      </c>
      <c r="U789" s="69">
        <v>256548</v>
      </c>
      <c r="V789" s="69">
        <v>420569</v>
      </c>
      <c r="W789" s="69">
        <v>580938</v>
      </c>
      <c r="X789" s="69">
        <v>737575</v>
      </c>
      <c r="Y789" s="69">
        <v>803262</v>
      </c>
      <c r="Z789" s="69">
        <v>886306</v>
      </c>
      <c r="AA789" s="69">
        <v>337274</v>
      </c>
      <c r="AB789" s="69">
        <v>114685</v>
      </c>
      <c r="AC789" s="69">
        <v>115739</v>
      </c>
      <c r="AD789" s="69">
        <v>73711</v>
      </c>
      <c r="AE789" s="69">
        <v>60969</v>
      </c>
      <c r="AF789" s="91" t="str">
        <f t="shared" si="21"/>
        <v>NEW DELHIAC</v>
      </c>
    </row>
    <row r="790" spans="1:32" x14ac:dyDescent="0.25">
      <c r="A790" s="69" t="s">
        <v>578</v>
      </c>
      <c r="B790" s="69" t="s">
        <v>342</v>
      </c>
      <c r="C790" s="69">
        <v>1423</v>
      </c>
      <c r="D790" s="69">
        <v>1148</v>
      </c>
      <c r="E790" s="69">
        <v>1352</v>
      </c>
      <c r="F790" s="69">
        <v>1058</v>
      </c>
      <c r="G790" s="69">
        <v>1490</v>
      </c>
      <c r="H790" s="82">
        <v>1166</v>
      </c>
      <c r="I790" s="69">
        <v>1359</v>
      </c>
      <c r="J790" s="69">
        <v>2235</v>
      </c>
      <c r="K790" s="69">
        <v>1441</v>
      </c>
      <c r="L790" s="69">
        <v>2405</v>
      </c>
      <c r="M790" s="69">
        <v>1570</v>
      </c>
      <c r="N790" s="69">
        <v>2073</v>
      </c>
      <c r="O790" s="91" t="str">
        <f t="shared" si="20"/>
        <v>NEW DELHIAE</v>
      </c>
      <c r="R790" s="69" t="s">
        <v>578</v>
      </c>
      <c r="S790" s="69" t="s">
        <v>342</v>
      </c>
      <c r="T790" s="69">
        <v>38</v>
      </c>
      <c r="U790" s="69">
        <v>31</v>
      </c>
      <c r="V790" s="69">
        <v>36</v>
      </c>
      <c r="W790" s="69">
        <v>30</v>
      </c>
      <c r="X790" s="69">
        <v>38</v>
      </c>
      <c r="Y790" s="69">
        <v>32</v>
      </c>
      <c r="Z790" s="69">
        <v>36</v>
      </c>
      <c r="AA790" s="69">
        <v>58</v>
      </c>
      <c r="AB790" s="69">
        <v>40</v>
      </c>
      <c r="AC790" s="69">
        <v>67</v>
      </c>
      <c r="AD790" s="69">
        <v>43</v>
      </c>
      <c r="AE790" s="69">
        <v>51</v>
      </c>
      <c r="AF790" s="91" t="str">
        <f t="shared" si="21"/>
        <v>NEW DELHIAE</v>
      </c>
    </row>
    <row r="791" spans="1:32" x14ac:dyDescent="0.25">
      <c r="A791" s="69" t="s">
        <v>578</v>
      </c>
      <c r="B791" s="69" t="s">
        <v>466</v>
      </c>
      <c r="C791" s="69">
        <v>318</v>
      </c>
      <c r="D791" s="69">
        <v>201</v>
      </c>
      <c r="E791" s="69">
        <v>106</v>
      </c>
      <c r="F791" s="69"/>
      <c r="G791" s="69">
        <v>53</v>
      </c>
      <c r="H791" s="82"/>
      <c r="I791" s="69">
        <v>106</v>
      </c>
      <c r="J791" s="69">
        <v>265</v>
      </c>
      <c r="K791" s="69">
        <v>212</v>
      </c>
      <c r="L791" s="69">
        <v>42</v>
      </c>
      <c r="M791" s="69">
        <v>297</v>
      </c>
      <c r="N791" s="69">
        <v>62</v>
      </c>
      <c r="O791" s="91" t="str">
        <f t="shared" si="20"/>
        <v>NEW DELHIND</v>
      </c>
      <c r="R791" s="69" t="s">
        <v>578</v>
      </c>
      <c r="S791" s="69" t="s">
        <v>466</v>
      </c>
      <c r="T791" s="69">
        <v>8</v>
      </c>
      <c r="U791" s="69">
        <v>5</v>
      </c>
      <c r="V791" s="69">
        <v>3</v>
      </c>
      <c r="W791" s="69"/>
      <c r="X791" s="69">
        <v>1</v>
      </c>
      <c r="Y791" s="69"/>
      <c r="Z791" s="69">
        <v>3</v>
      </c>
      <c r="AA791" s="69">
        <v>6</v>
      </c>
      <c r="AB791" s="69">
        <v>5</v>
      </c>
      <c r="AC791" s="69">
        <v>1</v>
      </c>
      <c r="AD791" s="69">
        <v>8</v>
      </c>
      <c r="AE791" s="69">
        <v>4</v>
      </c>
      <c r="AF791" s="91" t="str">
        <f t="shared" si="21"/>
        <v>NEW DELHIND</v>
      </c>
    </row>
    <row r="792" spans="1:32" x14ac:dyDescent="0.25">
      <c r="A792" s="87" t="s">
        <v>578</v>
      </c>
      <c r="B792" s="87" t="s">
        <v>649</v>
      </c>
      <c r="C792" s="87">
        <v>520594</v>
      </c>
      <c r="D792" s="87">
        <v>1423404</v>
      </c>
      <c r="E792" s="87">
        <v>2219297</v>
      </c>
      <c r="F792" s="87">
        <v>3370311</v>
      </c>
      <c r="G792" s="87">
        <v>4173317</v>
      </c>
      <c r="H792" s="87">
        <v>4699726</v>
      </c>
      <c r="I792" s="87">
        <v>5151441</v>
      </c>
      <c r="J792" s="87">
        <v>2341607</v>
      </c>
      <c r="K792" s="87">
        <v>962958</v>
      </c>
      <c r="L792" s="87">
        <v>985532</v>
      </c>
      <c r="M792" s="87">
        <v>659248</v>
      </c>
      <c r="N792" s="87">
        <v>540268</v>
      </c>
      <c r="O792" s="230" t="str">
        <f t="shared" si="20"/>
        <v>NEW DELHITOTAL NEW DELHI</v>
      </c>
      <c r="R792" s="87" t="s">
        <v>578</v>
      </c>
      <c r="S792" s="87" t="s">
        <v>649</v>
      </c>
      <c r="T792" s="87">
        <v>61055</v>
      </c>
      <c r="U792" s="87">
        <v>397720</v>
      </c>
      <c r="V792" s="87">
        <v>628353</v>
      </c>
      <c r="W792" s="87">
        <v>760014</v>
      </c>
      <c r="X792" s="87">
        <v>829115</v>
      </c>
      <c r="Y792" s="87">
        <v>861310</v>
      </c>
      <c r="Z792" s="87">
        <v>940970</v>
      </c>
      <c r="AA792" s="87">
        <v>363287</v>
      </c>
      <c r="AB792" s="87">
        <v>123452</v>
      </c>
      <c r="AC792" s="87">
        <v>124289</v>
      </c>
      <c r="AD792" s="87">
        <v>77119</v>
      </c>
      <c r="AE792" s="87">
        <v>63469</v>
      </c>
      <c r="AF792" s="230" t="str">
        <f t="shared" si="21"/>
        <v>NEW DELHITOTAL NEW DELHI</v>
      </c>
    </row>
    <row r="793" spans="1:32" x14ac:dyDescent="0.25">
      <c r="A793" s="69" t="s">
        <v>579</v>
      </c>
      <c r="B793" s="69" t="s">
        <v>467</v>
      </c>
      <c r="C793" s="69"/>
      <c r="D793" s="69"/>
      <c r="E793" s="69"/>
      <c r="F793" s="69">
        <v>75</v>
      </c>
      <c r="G793" s="69">
        <v>75</v>
      </c>
      <c r="H793" s="82">
        <v>219</v>
      </c>
      <c r="I793" s="69">
        <v>446</v>
      </c>
      <c r="J793" s="69">
        <v>127</v>
      </c>
      <c r="K793" s="69">
        <v>50</v>
      </c>
      <c r="L793" s="69">
        <v>74</v>
      </c>
      <c r="M793" s="69">
        <v>74</v>
      </c>
      <c r="N793" s="69">
        <v>525</v>
      </c>
      <c r="O793" s="91" t="str">
        <f t="shared" si="20"/>
        <v>TOKYONE</v>
      </c>
      <c r="R793" s="69" t="s">
        <v>579</v>
      </c>
      <c r="S793" s="69" t="s">
        <v>467</v>
      </c>
      <c r="T793" s="69"/>
      <c r="U793" s="69"/>
      <c r="V793" s="69"/>
      <c r="W793" s="69">
        <v>2</v>
      </c>
      <c r="X793" s="69">
        <v>2</v>
      </c>
      <c r="Y793" s="69">
        <v>5</v>
      </c>
      <c r="Z793" s="69">
        <v>9</v>
      </c>
      <c r="AA793" s="69">
        <v>3</v>
      </c>
      <c r="AB793" s="69">
        <v>1</v>
      </c>
      <c r="AC793" s="69">
        <v>1</v>
      </c>
      <c r="AD793" s="69">
        <v>1</v>
      </c>
      <c r="AE793" s="69">
        <v>113</v>
      </c>
      <c r="AF793" s="91" t="str">
        <f t="shared" si="21"/>
        <v>TOKYONE</v>
      </c>
    </row>
    <row r="794" spans="1:32" x14ac:dyDescent="0.25">
      <c r="A794" s="69" t="s">
        <v>579</v>
      </c>
      <c r="B794" s="69" t="s">
        <v>509</v>
      </c>
      <c r="C794" s="69"/>
      <c r="D794" s="69">
        <v>10</v>
      </c>
      <c r="E794" s="69"/>
      <c r="F794" s="69"/>
      <c r="G794" s="69"/>
      <c r="H794" s="82"/>
      <c r="I794" s="69"/>
      <c r="J794" s="69"/>
      <c r="K794" s="69"/>
      <c r="L794" s="69">
        <v>44</v>
      </c>
      <c r="M794" s="69"/>
      <c r="N794" s="69"/>
      <c r="O794" s="91" t="str">
        <f t="shared" si="20"/>
        <v>TOKYORH</v>
      </c>
      <c r="R794" s="69" t="s">
        <v>579</v>
      </c>
      <c r="S794" s="69" t="s">
        <v>509</v>
      </c>
      <c r="T794" s="69"/>
      <c r="U794" s="69">
        <v>1</v>
      </c>
      <c r="V794" s="69"/>
      <c r="W794" s="69"/>
      <c r="X794" s="69"/>
      <c r="Y794" s="69"/>
      <c r="Z794" s="69"/>
      <c r="AA794" s="69"/>
      <c r="AB794" s="69"/>
      <c r="AC794" s="69">
        <v>4</v>
      </c>
      <c r="AD794" s="69"/>
      <c r="AE794" s="69"/>
      <c r="AF794" s="91" t="str">
        <f t="shared" si="21"/>
        <v>TOKYORH</v>
      </c>
    </row>
    <row r="795" spans="1:32" x14ac:dyDescent="0.25">
      <c r="A795" s="69" t="s">
        <v>579</v>
      </c>
      <c r="B795" s="69" t="s">
        <v>468</v>
      </c>
      <c r="C795" s="69"/>
      <c r="D795" s="69"/>
      <c r="E795" s="69"/>
      <c r="F795" s="69"/>
      <c r="G795" s="69"/>
      <c r="H795" s="82">
        <v>527</v>
      </c>
      <c r="I795" s="69">
        <v>294</v>
      </c>
      <c r="J795" s="69">
        <v>196</v>
      </c>
      <c r="K795" s="69">
        <v>92</v>
      </c>
      <c r="L795" s="69">
        <v>294</v>
      </c>
      <c r="M795" s="69"/>
      <c r="N795" s="69"/>
      <c r="O795" s="91" t="str">
        <f t="shared" si="20"/>
        <v>TOKYONF</v>
      </c>
      <c r="R795" s="69" t="s">
        <v>579</v>
      </c>
      <c r="S795" s="69" t="s">
        <v>468</v>
      </c>
      <c r="T795" s="69"/>
      <c r="U795" s="69"/>
      <c r="V795" s="69"/>
      <c r="W795" s="69"/>
      <c r="X795" s="69"/>
      <c r="Y795" s="69">
        <v>6</v>
      </c>
      <c r="Z795" s="69">
        <v>3</v>
      </c>
      <c r="AA795" s="69">
        <v>2</v>
      </c>
      <c r="AB795" s="69">
        <v>1</v>
      </c>
      <c r="AC795" s="69">
        <v>3</v>
      </c>
      <c r="AD795" s="69"/>
      <c r="AE795" s="69"/>
      <c r="AF795" s="91" t="str">
        <f t="shared" si="21"/>
        <v>TOKYONF</v>
      </c>
    </row>
    <row r="796" spans="1:32" x14ac:dyDescent="0.25">
      <c r="A796" s="69" t="s">
        <v>579</v>
      </c>
      <c r="B796" s="69" t="s">
        <v>491</v>
      </c>
      <c r="C796" s="69"/>
      <c r="D796" s="69">
        <v>32</v>
      </c>
      <c r="E796" s="69">
        <v>80</v>
      </c>
      <c r="F796" s="69">
        <v>40</v>
      </c>
      <c r="G796" s="69">
        <v>20</v>
      </c>
      <c r="H796" s="82"/>
      <c r="I796" s="69"/>
      <c r="J796" s="69"/>
      <c r="K796" s="69"/>
      <c r="L796" s="69"/>
      <c r="M796" s="69"/>
      <c r="N796" s="69"/>
      <c r="O796" s="91" t="str">
        <f t="shared" si="20"/>
        <v>TOKYOPI</v>
      </c>
      <c r="R796" s="69" t="s">
        <v>579</v>
      </c>
      <c r="S796" s="69" t="s">
        <v>491</v>
      </c>
      <c r="T796" s="69"/>
      <c r="U796" s="69">
        <v>2</v>
      </c>
      <c r="V796" s="69">
        <v>4</v>
      </c>
      <c r="W796" s="69">
        <v>2</v>
      </c>
      <c r="X796" s="69">
        <v>1</v>
      </c>
      <c r="Y796" s="69"/>
      <c r="Z796" s="69"/>
      <c r="AA796" s="69"/>
      <c r="AB796" s="69"/>
      <c r="AC796" s="69"/>
      <c r="AD796" s="69"/>
      <c r="AE796" s="69"/>
      <c r="AF796" s="91" t="str">
        <f t="shared" si="21"/>
        <v>TOKYOPI</v>
      </c>
    </row>
    <row r="797" spans="1:32" x14ac:dyDescent="0.25">
      <c r="A797" s="69" t="s">
        <v>579</v>
      </c>
      <c r="B797" s="69" t="s">
        <v>447</v>
      </c>
      <c r="C797" s="69">
        <v>65</v>
      </c>
      <c r="D797" s="69">
        <v>874</v>
      </c>
      <c r="E797" s="69">
        <v>1117</v>
      </c>
      <c r="F797" s="69">
        <v>943</v>
      </c>
      <c r="G797" s="69">
        <v>728</v>
      </c>
      <c r="H797" s="82">
        <v>1515</v>
      </c>
      <c r="I797" s="69">
        <v>2102</v>
      </c>
      <c r="J797" s="69">
        <v>774</v>
      </c>
      <c r="K797" s="69">
        <v>311</v>
      </c>
      <c r="L797" s="69">
        <v>423</v>
      </c>
      <c r="M797" s="69">
        <v>173</v>
      </c>
      <c r="N797" s="69">
        <v>242</v>
      </c>
      <c r="O797" s="91" t="str">
        <f t="shared" si="20"/>
        <v>TOKYOLE</v>
      </c>
      <c r="R797" s="69" t="s">
        <v>579</v>
      </c>
      <c r="S797" s="69" t="s">
        <v>447</v>
      </c>
      <c r="T797" s="69">
        <v>7</v>
      </c>
      <c r="U797" s="69">
        <v>163</v>
      </c>
      <c r="V797" s="69">
        <v>259</v>
      </c>
      <c r="W797" s="69">
        <v>102</v>
      </c>
      <c r="X797" s="69">
        <v>36</v>
      </c>
      <c r="Y797" s="69">
        <v>32</v>
      </c>
      <c r="Z797" s="69">
        <v>60</v>
      </c>
      <c r="AA797" s="69">
        <v>39</v>
      </c>
      <c r="AB797" s="69">
        <v>10</v>
      </c>
      <c r="AC797" s="69">
        <v>22</v>
      </c>
      <c r="AD797" s="69">
        <v>18</v>
      </c>
      <c r="AE797" s="69">
        <v>35</v>
      </c>
      <c r="AF797" s="91" t="str">
        <f t="shared" si="21"/>
        <v>TOKYOLE</v>
      </c>
    </row>
    <row r="798" spans="1:32" x14ac:dyDescent="0.25">
      <c r="A798" s="69" t="s">
        <v>579</v>
      </c>
      <c r="B798" s="69" t="s">
        <v>360</v>
      </c>
      <c r="C798" s="69">
        <v>4093</v>
      </c>
      <c r="D798" s="69">
        <v>5348</v>
      </c>
      <c r="E798" s="69">
        <v>9703</v>
      </c>
      <c r="F798" s="69">
        <v>15891</v>
      </c>
      <c r="G798" s="69">
        <v>21210</v>
      </c>
      <c r="H798" s="82">
        <v>22017</v>
      </c>
      <c r="I798" s="69">
        <v>22364</v>
      </c>
      <c r="J798" s="69">
        <v>32948</v>
      </c>
      <c r="K798" s="69">
        <v>7138</v>
      </c>
      <c r="L798" s="69">
        <v>3541</v>
      </c>
      <c r="M798" s="69">
        <v>2501</v>
      </c>
      <c r="N798" s="69">
        <v>1434</v>
      </c>
      <c r="O798" s="91" t="str">
        <f t="shared" si="20"/>
        <v>TOKYOCD</v>
      </c>
      <c r="R798" s="69" t="s">
        <v>579</v>
      </c>
      <c r="S798" s="69" t="s">
        <v>360</v>
      </c>
      <c r="T798" s="69">
        <v>184</v>
      </c>
      <c r="U798" s="69">
        <v>429</v>
      </c>
      <c r="V798" s="69">
        <v>684</v>
      </c>
      <c r="W798" s="69">
        <v>1232</v>
      </c>
      <c r="X798" s="69">
        <v>1404</v>
      </c>
      <c r="Y798" s="69">
        <v>1513</v>
      </c>
      <c r="Z798" s="69">
        <v>1478</v>
      </c>
      <c r="AA798" s="69">
        <v>2366</v>
      </c>
      <c r="AB798" s="69">
        <v>577</v>
      </c>
      <c r="AC798" s="69">
        <v>355</v>
      </c>
      <c r="AD798" s="69">
        <v>249</v>
      </c>
      <c r="AE798" s="69">
        <v>145</v>
      </c>
      <c r="AF798" s="91" t="str">
        <f t="shared" si="21"/>
        <v>TOKYOCD</v>
      </c>
    </row>
    <row r="799" spans="1:32" x14ac:dyDescent="0.25">
      <c r="A799" s="69" t="s">
        <v>579</v>
      </c>
      <c r="B799" s="69" t="s">
        <v>414</v>
      </c>
      <c r="C799" s="69"/>
      <c r="D799" s="69"/>
      <c r="E799" s="69">
        <v>26</v>
      </c>
      <c r="F799" s="69">
        <v>17</v>
      </c>
      <c r="G799" s="69"/>
      <c r="H799" s="82">
        <v>61</v>
      </c>
      <c r="I799" s="69">
        <v>30</v>
      </c>
      <c r="J799" s="69"/>
      <c r="K799" s="69"/>
      <c r="L799" s="69"/>
      <c r="M799" s="69"/>
      <c r="N799" s="69"/>
      <c r="O799" s="91" t="str">
        <f t="shared" si="20"/>
        <v>TOKYOIA</v>
      </c>
      <c r="R799" s="69" t="s">
        <v>579</v>
      </c>
      <c r="S799" s="69" t="s">
        <v>414</v>
      </c>
      <c r="T799" s="69"/>
      <c r="U799" s="69"/>
      <c r="V799" s="69">
        <v>2</v>
      </c>
      <c r="W799" s="69">
        <v>1</v>
      </c>
      <c r="X799" s="69"/>
      <c r="Y799" s="69">
        <v>4</v>
      </c>
      <c r="Z799" s="69">
        <v>2</v>
      </c>
      <c r="AA799" s="69"/>
      <c r="AB799" s="69"/>
      <c r="AC799" s="69"/>
      <c r="AD799" s="69"/>
      <c r="AE799" s="69"/>
      <c r="AF799" s="91" t="str">
        <f t="shared" si="21"/>
        <v>TOKYOIA</v>
      </c>
    </row>
    <row r="800" spans="1:32" x14ac:dyDescent="0.25">
      <c r="A800" s="69" t="s">
        <v>579</v>
      </c>
      <c r="B800" s="69" t="s">
        <v>398</v>
      </c>
      <c r="C800" s="69">
        <v>8758</v>
      </c>
      <c r="D800" s="69">
        <v>21359</v>
      </c>
      <c r="E800" s="69">
        <v>24743</v>
      </c>
      <c r="F800" s="69">
        <v>30802</v>
      </c>
      <c r="G800" s="69">
        <v>35517</v>
      </c>
      <c r="H800" s="82">
        <v>20825</v>
      </c>
      <c r="I800" s="69">
        <v>22815</v>
      </c>
      <c r="J800" s="69">
        <v>17104</v>
      </c>
      <c r="K800" s="69">
        <v>16713</v>
      </c>
      <c r="L800" s="69">
        <v>15376</v>
      </c>
      <c r="M800" s="69">
        <v>11055</v>
      </c>
      <c r="N800" s="69">
        <v>8474</v>
      </c>
      <c r="O800" s="91" t="str">
        <f t="shared" si="20"/>
        <v>TOKYOGD</v>
      </c>
      <c r="R800" s="69" t="s">
        <v>579</v>
      </c>
      <c r="S800" s="69" t="s">
        <v>398</v>
      </c>
      <c r="T800" s="69">
        <v>589</v>
      </c>
      <c r="U800" s="69">
        <v>1449</v>
      </c>
      <c r="V800" s="69">
        <v>1691</v>
      </c>
      <c r="W800" s="69">
        <v>2101</v>
      </c>
      <c r="X800" s="69">
        <v>2410</v>
      </c>
      <c r="Y800" s="69">
        <v>1417</v>
      </c>
      <c r="Z800" s="69">
        <v>1541</v>
      </c>
      <c r="AA800" s="69">
        <v>1156</v>
      </c>
      <c r="AB800" s="69">
        <v>1129</v>
      </c>
      <c r="AC800" s="69">
        <v>1037</v>
      </c>
      <c r="AD800" s="69">
        <v>749</v>
      </c>
      <c r="AE800" s="69">
        <v>572</v>
      </c>
      <c r="AF800" s="91" t="str">
        <f t="shared" si="21"/>
        <v>TOKYOGD</v>
      </c>
    </row>
    <row r="801" spans="1:32" x14ac:dyDescent="0.25">
      <c r="A801" s="69" t="s">
        <v>579</v>
      </c>
      <c r="B801" s="69" t="s">
        <v>345</v>
      </c>
      <c r="C801" s="69">
        <v>3799</v>
      </c>
      <c r="D801" s="69">
        <v>10042</v>
      </c>
      <c r="E801" s="69">
        <v>4424</v>
      </c>
      <c r="F801" s="69">
        <v>4171</v>
      </c>
      <c r="G801" s="69">
        <v>4731</v>
      </c>
      <c r="H801" s="82">
        <v>1933</v>
      </c>
      <c r="I801" s="69">
        <v>1721</v>
      </c>
      <c r="J801" s="69">
        <v>2332</v>
      </c>
      <c r="K801" s="69">
        <v>1000</v>
      </c>
      <c r="L801" s="69">
        <v>730</v>
      </c>
      <c r="M801" s="69">
        <v>368</v>
      </c>
      <c r="N801" s="69">
        <v>243</v>
      </c>
      <c r="O801" s="91" t="str">
        <f t="shared" si="20"/>
        <v>TOKYOAH</v>
      </c>
      <c r="R801" s="69" t="s">
        <v>579</v>
      </c>
      <c r="S801" s="69" t="s">
        <v>345</v>
      </c>
      <c r="T801" s="69">
        <v>1013</v>
      </c>
      <c r="U801" s="69">
        <v>3599</v>
      </c>
      <c r="V801" s="69">
        <v>1198</v>
      </c>
      <c r="W801" s="69">
        <v>1026</v>
      </c>
      <c r="X801" s="69">
        <v>1131</v>
      </c>
      <c r="Y801" s="69">
        <v>444</v>
      </c>
      <c r="Z801" s="69">
        <v>374</v>
      </c>
      <c r="AA801" s="69">
        <v>421</v>
      </c>
      <c r="AB801" s="69">
        <v>216</v>
      </c>
      <c r="AC801" s="69">
        <v>169</v>
      </c>
      <c r="AD801" s="69">
        <v>87</v>
      </c>
      <c r="AE801" s="69">
        <v>60</v>
      </c>
      <c r="AF801" s="91" t="str">
        <f t="shared" si="21"/>
        <v>TOKYOAH</v>
      </c>
    </row>
    <row r="802" spans="1:32" x14ac:dyDescent="0.25">
      <c r="A802" s="69" t="s">
        <v>579</v>
      </c>
      <c r="B802" s="69" t="s">
        <v>554</v>
      </c>
      <c r="C802" s="69"/>
      <c r="D802" s="69"/>
      <c r="E802" s="69"/>
      <c r="F802" s="69"/>
      <c r="G802" s="69"/>
      <c r="H802" s="82">
        <v>69</v>
      </c>
      <c r="I802" s="69"/>
      <c r="J802" s="69"/>
      <c r="K802" s="69"/>
      <c r="L802" s="69"/>
      <c r="M802" s="69"/>
      <c r="N802" s="69"/>
      <c r="O802" s="91" t="str">
        <f t="shared" si="20"/>
        <v>TOKYORR</v>
      </c>
      <c r="R802" s="69" t="s">
        <v>579</v>
      </c>
      <c r="S802" s="69" t="s">
        <v>554</v>
      </c>
      <c r="T802" s="69"/>
      <c r="U802" s="69"/>
      <c r="V802" s="69"/>
      <c r="W802" s="69"/>
      <c r="X802" s="69"/>
      <c r="Y802" s="69">
        <v>1</v>
      </c>
      <c r="Z802" s="69"/>
      <c r="AA802" s="69"/>
      <c r="AB802" s="69"/>
      <c r="AC802" s="69"/>
      <c r="AD802" s="69"/>
      <c r="AE802" s="69"/>
      <c r="AF802" s="91" t="str">
        <f t="shared" si="21"/>
        <v>TOKYORR</v>
      </c>
    </row>
    <row r="803" spans="1:32" x14ac:dyDescent="0.25">
      <c r="A803" s="69" t="s">
        <v>579</v>
      </c>
      <c r="B803" s="69" t="s">
        <v>486</v>
      </c>
      <c r="C803" s="69">
        <v>13</v>
      </c>
      <c r="D803" s="69">
        <v>4</v>
      </c>
      <c r="E803" s="69">
        <v>18</v>
      </c>
      <c r="F803" s="69">
        <v>16</v>
      </c>
      <c r="G803" s="69">
        <v>30</v>
      </c>
      <c r="H803" s="82">
        <v>16</v>
      </c>
      <c r="I803" s="69">
        <v>27</v>
      </c>
      <c r="J803" s="69">
        <v>26</v>
      </c>
      <c r="K803" s="69">
        <v>39</v>
      </c>
      <c r="L803" s="69">
        <v>13</v>
      </c>
      <c r="M803" s="69">
        <v>24</v>
      </c>
      <c r="N803" s="69">
        <v>10</v>
      </c>
      <c r="O803" s="91" t="str">
        <f t="shared" si="20"/>
        <v>TOKYOPD</v>
      </c>
      <c r="R803" s="69" t="s">
        <v>579</v>
      </c>
      <c r="S803" s="69" t="s">
        <v>486</v>
      </c>
      <c r="T803" s="69">
        <v>3</v>
      </c>
      <c r="U803" s="69">
        <v>1</v>
      </c>
      <c r="V803" s="69">
        <v>4</v>
      </c>
      <c r="W803" s="69">
        <v>4</v>
      </c>
      <c r="X803" s="69">
        <v>7</v>
      </c>
      <c r="Y803" s="69">
        <v>4</v>
      </c>
      <c r="Z803" s="69">
        <v>6</v>
      </c>
      <c r="AA803" s="69">
        <v>6</v>
      </c>
      <c r="AB803" s="69">
        <v>9</v>
      </c>
      <c r="AC803" s="69">
        <v>3</v>
      </c>
      <c r="AD803" s="69">
        <v>6</v>
      </c>
      <c r="AE803" s="69">
        <v>2</v>
      </c>
      <c r="AF803" s="91" t="str">
        <f t="shared" si="21"/>
        <v>TOKYOPD</v>
      </c>
    </row>
    <row r="804" spans="1:32" x14ac:dyDescent="0.25">
      <c r="A804" s="69" t="s">
        <v>579</v>
      </c>
      <c r="B804" s="69" t="s">
        <v>479</v>
      </c>
      <c r="C804" s="69">
        <v>84</v>
      </c>
      <c r="D804" s="69"/>
      <c r="E804" s="69">
        <v>122</v>
      </c>
      <c r="F804" s="69">
        <v>63</v>
      </c>
      <c r="G804" s="69">
        <v>79</v>
      </c>
      <c r="H804" s="82"/>
      <c r="I804" s="69">
        <v>41</v>
      </c>
      <c r="J804" s="69">
        <v>58</v>
      </c>
      <c r="K804" s="69">
        <v>35</v>
      </c>
      <c r="L804" s="69">
        <v>136</v>
      </c>
      <c r="M804" s="69"/>
      <c r="N804" s="69">
        <v>29</v>
      </c>
      <c r="O804" s="91" t="str">
        <f t="shared" si="20"/>
        <v>TOKYOOG</v>
      </c>
      <c r="R804" s="69" t="s">
        <v>579</v>
      </c>
      <c r="S804" s="69" t="s">
        <v>479</v>
      </c>
      <c r="T804" s="69">
        <v>4</v>
      </c>
      <c r="U804" s="69"/>
      <c r="V804" s="69">
        <v>9</v>
      </c>
      <c r="W804" s="69">
        <v>4</v>
      </c>
      <c r="X804" s="69">
        <v>5</v>
      </c>
      <c r="Y804" s="69"/>
      <c r="Z804" s="69">
        <v>2</v>
      </c>
      <c r="AA804" s="69">
        <v>2</v>
      </c>
      <c r="AB804" s="69">
        <v>2</v>
      </c>
      <c r="AC804" s="69">
        <v>9</v>
      </c>
      <c r="AD804" s="69"/>
      <c r="AE804" s="69">
        <v>1</v>
      </c>
      <c r="AF804" s="91" t="str">
        <f t="shared" si="21"/>
        <v>TOKYOOG</v>
      </c>
    </row>
    <row r="805" spans="1:32" x14ac:dyDescent="0.25">
      <c r="A805" s="69" t="s">
        <v>579</v>
      </c>
      <c r="B805" s="69" t="s">
        <v>460</v>
      </c>
      <c r="C805" s="69"/>
      <c r="D805" s="69"/>
      <c r="E805" s="69"/>
      <c r="F805" s="69"/>
      <c r="G805" s="69">
        <v>23</v>
      </c>
      <c r="H805" s="82">
        <v>364</v>
      </c>
      <c r="I805" s="69">
        <v>330</v>
      </c>
      <c r="J805" s="69">
        <v>108</v>
      </c>
      <c r="K805" s="69">
        <v>239</v>
      </c>
      <c r="L805" s="69">
        <v>69</v>
      </c>
      <c r="M805" s="69">
        <v>23</v>
      </c>
      <c r="N805" s="69">
        <v>861</v>
      </c>
      <c r="O805" s="91" t="str">
        <f t="shared" si="20"/>
        <v>TOKYOMH</v>
      </c>
      <c r="R805" s="69" t="s">
        <v>579</v>
      </c>
      <c r="S805" s="69" t="s">
        <v>460</v>
      </c>
      <c r="T805" s="69"/>
      <c r="U805" s="69"/>
      <c r="V805" s="69"/>
      <c r="W805" s="69"/>
      <c r="X805" s="69">
        <v>3</v>
      </c>
      <c r="Y805" s="69">
        <v>52</v>
      </c>
      <c r="Z805" s="69">
        <v>46</v>
      </c>
      <c r="AA805" s="69">
        <v>15</v>
      </c>
      <c r="AB805" s="69">
        <v>26</v>
      </c>
      <c r="AC805" s="69">
        <v>9</v>
      </c>
      <c r="AD805" s="69">
        <v>3</v>
      </c>
      <c r="AE805" s="69">
        <v>228</v>
      </c>
      <c r="AF805" s="91" t="str">
        <f t="shared" si="21"/>
        <v>TOKYOMH</v>
      </c>
    </row>
    <row r="806" spans="1:32" x14ac:dyDescent="0.25">
      <c r="A806" s="69" t="s">
        <v>579</v>
      </c>
      <c r="B806" s="69" t="s">
        <v>453</v>
      </c>
      <c r="C806" s="69">
        <v>615</v>
      </c>
      <c r="D806" s="69">
        <v>267</v>
      </c>
      <c r="E806" s="69">
        <v>713</v>
      </c>
      <c r="F806" s="69">
        <v>713</v>
      </c>
      <c r="G806" s="69">
        <v>1733</v>
      </c>
      <c r="H806" s="82">
        <v>226</v>
      </c>
      <c r="I806" s="69">
        <v>236</v>
      </c>
      <c r="J806" s="69">
        <v>237</v>
      </c>
      <c r="K806" s="69">
        <v>229</v>
      </c>
      <c r="L806" s="69"/>
      <c r="M806" s="69">
        <v>45</v>
      </c>
      <c r="N806" s="69">
        <v>45</v>
      </c>
      <c r="O806" s="91" t="str">
        <f t="shared" si="20"/>
        <v>TOKYOMA</v>
      </c>
      <c r="R806" s="69" t="s">
        <v>579</v>
      </c>
      <c r="S806" s="69" t="s">
        <v>453</v>
      </c>
      <c r="T806" s="69">
        <v>14</v>
      </c>
      <c r="U806" s="69">
        <v>6</v>
      </c>
      <c r="V806" s="69">
        <v>16</v>
      </c>
      <c r="W806" s="69">
        <v>16</v>
      </c>
      <c r="X806" s="69">
        <v>41</v>
      </c>
      <c r="Y806" s="69">
        <v>6</v>
      </c>
      <c r="Z806" s="69">
        <v>5</v>
      </c>
      <c r="AA806" s="69">
        <v>5</v>
      </c>
      <c r="AB806" s="69">
        <v>5</v>
      </c>
      <c r="AC806" s="69"/>
      <c r="AD806" s="69">
        <v>1</v>
      </c>
      <c r="AE806" s="69">
        <v>1</v>
      </c>
      <c r="AF806" s="91" t="str">
        <f t="shared" si="21"/>
        <v>TOKYOMA</v>
      </c>
    </row>
    <row r="807" spans="1:32" x14ac:dyDescent="0.25">
      <c r="A807" s="69" t="s">
        <v>579</v>
      </c>
      <c r="B807" s="69" t="s">
        <v>340</v>
      </c>
      <c r="C807" s="69">
        <v>8173</v>
      </c>
      <c r="D807" s="69">
        <v>20817</v>
      </c>
      <c r="E807" s="69">
        <v>31344</v>
      </c>
      <c r="F807" s="69">
        <v>36989</v>
      </c>
      <c r="G807" s="69">
        <v>29200</v>
      </c>
      <c r="H807" s="82">
        <v>47834</v>
      </c>
      <c r="I807" s="69">
        <v>127080</v>
      </c>
      <c r="J807" s="69">
        <v>75425</v>
      </c>
      <c r="K807" s="69">
        <v>26778</v>
      </c>
      <c r="L807" s="69">
        <v>23453</v>
      </c>
      <c r="M807" s="69">
        <v>16352</v>
      </c>
      <c r="N807" s="69">
        <v>15518</v>
      </c>
      <c r="O807" s="91" t="str">
        <f t="shared" si="20"/>
        <v>TOKYOAB</v>
      </c>
      <c r="R807" s="69" t="s">
        <v>579</v>
      </c>
      <c r="S807" s="69" t="s">
        <v>340</v>
      </c>
      <c r="T807" s="69">
        <v>616</v>
      </c>
      <c r="U807" s="69">
        <v>1490</v>
      </c>
      <c r="V807" s="69">
        <v>2547</v>
      </c>
      <c r="W807" s="69">
        <v>3306</v>
      </c>
      <c r="X807" s="69">
        <v>2652</v>
      </c>
      <c r="Y807" s="69">
        <v>5975</v>
      </c>
      <c r="Z807" s="69">
        <v>11690</v>
      </c>
      <c r="AA807" s="69">
        <v>7136</v>
      </c>
      <c r="AB807" s="69">
        <v>2715</v>
      </c>
      <c r="AC807" s="69">
        <v>2150</v>
      </c>
      <c r="AD807" s="69">
        <v>1568</v>
      </c>
      <c r="AE807" s="69">
        <v>1054</v>
      </c>
      <c r="AF807" s="91" t="str">
        <f t="shared" si="21"/>
        <v>TOKYOAB</v>
      </c>
    </row>
    <row r="808" spans="1:32" x14ac:dyDescent="0.25">
      <c r="A808" s="69" t="s">
        <v>579</v>
      </c>
      <c r="B808" s="69" t="s">
        <v>494</v>
      </c>
      <c r="C808" s="69">
        <v>8</v>
      </c>
      <c r="D808" s="69"/>
      <c r="E808" s="69">
        <v>8</v>
      </c>
      <c r="F808" s="69">
        <v>16</v>
      </c>
      <c r="G808" s="69">
        <v>55</v>
      </c>
      <c r="H808" s="82">
        <v>13</v>
      </c>
      <c r="I808" s="69">
        <v>42</v>
      </c>
      <c r="J808" s="69"/>
      <c r="K808" s="69"/>
      <c r="L808" s="69">
        <v>13</v>
      </c>
      <c r="M808" s="69"/>
      <c r="N808" s="69"/>
      <c r="O808" s="91" t="str">
        <f t="shared" si="20"/>
        <v>TOKYOQB</v>
      </c>
      <c r="R808" s="69" t="s">
        <v>579</v>
      </c>
      <c r="S808" s="69" t="s">
        <v>494</v>
      </c>
      <c r="T808" s="69">
        <v>1</v>
      </c>
      <c r="U808" s="69"/>
      <c r="V808" s="69">
        <v>1</v>
      </c>
      <c r="W808" s="69">
        <v>2</v>
      </c>
      <c r="X808" s="69">
        <v>6</v>
      </c>
      <c r="Y808" s="69">
        <v>2</v>
      </c>
      <c r="Z808" s="69">
        <v>3</v>
      </c>
      <c r="AA808" s="69"/>
      <c r="AB808" s="69"/>
      <c r="AC808" s="69">
        <v>3</v>
      </c>
      <c r="AD808" s="69"/>
      <c r="AE808" s="69"/>
      <c r="AF808" s="91" t="str">
        <f t="shared" si="21"/>
        <v>TOKYOQB</v>
      </c>
    </row>
    <row r="809" spans="1:32" x14ac:dyDescent="0.25">
      <c r="A809" s="69" t="s">
        <v>579</v>
      </c>
      <c r="B809" s="69" t="s">
        <v>404</v>
      </c>
      <c r="C809" s="69">
        <v>322</v>
      </c>
      <c r="D809" s="69">
        <v>606</v>
      </c>
      <c r="E809" s="69">
        <v>263</v>
      </c>
      <c r="F809" s="69">
        <v>250</v>
      </c>
      <c r="G809" s="69">
        <v>221</v>
      </c>
      <c r="H809" s="82">
        <v>106</v>
      </c>
      <c r="I809" s="69">
        <v>366</v>
      </c>
      <c r="J809" s="69">
        <v>277</v>
      </c>
      <c r="K809" s="69">
        <v>208</v>
      </c>
      <c r="L809" s="69">
        <v>444</v>
      </c>
      <c r="M809" s="69">
        <v>117</v>
      </c>
      <c r="N809" s="69">
        <v>122</v>
      </c>
      <c r="O809" s="91" t="str">
        <f t="shared" si="20"/>
        <v>TOKYOGJ</v>
      </c>
      <c r="R809" s="69" t="s">
        <v>579</v>
      </c>
      <c r="S809" s="69" t="s">
        <v>404</v>
      </c>
      <c r="T809" s="69">
        <v>34</v>
      </c>
      <c r="U809" s="69">
        <v>46</v>
      </c>
      <c r="V809" s="69">
        <v>21</v>
      </c>
      <c r="W809" s="69">
        <v>21</v>
      </c>
      <c r="X809" s="69">
        <v>20</v>
      </c>
      <c r="Y809" s="69">
        <v>10</v>
      </c>
      <c r="Z809" s="69">
        <v>29</v>
      </c>
      <c r="AA809" s="69">
        <v>17</v>
      </c>
      <c r="AB809" s="69">
        <v>21</v>
      </c>
      <c r="AC809" s="69">
        <v>18</v>
      </c>
      <c r="AD809" s="69">
        <v>9</v>
      </c>
      <c r="AE809" s="69">
        <v>6</v>
      </c>
      <c r="AF809" s="91" t="str">
        <f t="shared" si="21"/>
        <v>TOKYOGJ</v>
      </c>
    </row>
    <row r="810" spans="1:32" x14ac:dyDescent="0.25">
      <c r="A810" s="69" t="s">
        <v>579</v>
      </c>
      <c r="B810" s="69" t="s">
        <v>495</v>
      </c>
      <c r="C810" s="69">
        <v>2</v>
      </c>
      <c r="D810" s="69"/>
      <c r="E810" s="69">
        <v>2</v>
      </c>
      <c r="F810" s="69"/>
      <c r="G810" s="69"/>
      <c r="H810" s="82">
        <v>15</v>
      </c>
      <c r="I810" s="69">
        <v>15</v>
      </c>
      <c r="J810" s="69"/>
      <c r="K810" s="69">
        <v>60</v>
      </c>
      <c r="L810" s="69">
        <v>30</v>
      </c>
      <c r="M810" s="69">
        <v>17</v>
      </c>
      <c r="N810" s="69">
        <v>7</v>
      </c>
      <c r="O810" s="91" t="str">
        <f t="shared" si="20"/>
        <v>TOKYOQC</v>
      </c>
      <c r="R810" s="69" t="s">
        <v>579</v>
      </c>
      <c r="S810" s="69" t="s">
        <v>495</v>
      </c>
      <c r="T810" s="69">
        <v>1</v>
      </c>
      <c r="U810" s="69"/>
      <c r="V810" s="69">
        <v>2</v>
      </c>
      <c r="W810" s="69"/>
      <c r="X810" s="69"/>
      <c r="Y810" s="69">
        <v>1</v>
      </c>
      <c r="Z810" s="69">
        <v>1</v>
      </c>
      <c r="AA810" s="69"/>
      <c r="AB810" s="69">
        <v>11</v>
      </c>
      <c r="AC810" s="69">
        <v>2</v>
      </c>
      <c r="AD810" s="69">
        <v>3</v>
      </c>
      <c r="AE810" s="69">
        <v>3</v>
      </c>
      <c r="AF810" s="91" t="str">
        <f t="shared" si="21"/>
        <v>TOKYOQC</v>
      </c>
    </row>
    <row r="811" spans="1:32" x14ac:dyDescent="0.25">
      <c r="A811" s="69" t="s">
        <v>579</v>
      </c>
      <c r="B811" s="69" t="s">
        <v>426</v>
      </c>
      <c r="C811" s="69">
        <v>20510</v>
      </c>
      <c r="D811" s="69">
        <v>17825</v>
      </c>
      <c r="E811" s="69">
        <v>29187</v>
      </c>
      <c r="F811" s="69">
        <v>69358</v>
      </c>
      <c r="G811" s="69">
        <v>95612</v>
      </c>
      <c r="H811" s="82">
        <v>64048</v>
      </c>
      <c r="I811" s="69">
        <v>66904</v>
      </c>
      <c r="J811" s="69">
        <v>46574</v>
      </c>
      <c r="K811" s="69">
        <v>26279</v>
      </c>
      <c r="L811" s="69">
        <v>24046</v>
      </c>
      <c r="M811" s="69">
        <v>14228</v>
      </c>
      <c r="N811" s="69">
        <v>8606</v>
      </c>
      <c r="O811" s="91" t="str">
        <f t="shared" si="20"/>
        <v>TOKYOJB</v>
      </c>
      <c r="R811" s="69" t="s">
        <v>579</v>
      </c>
      <c r="S811" s="69" t="s">
        <v>426</v>
      </c>
      <c r="T811" s="69">
        <v>5869</v>
      </c>
      <c r="U811" s="69">
        <v>1371</v>
      </c>
      <c r="V811" s="69">
        <v>1893</v>
      </c>
      <c r="W811" s="69">
        <v>4865</v>
      </c>
      <c r="X811" s="69">
        <v>6438</v>
      </c>
      <c r="Y811" s="69">
        <v>4236</v>
      </c>
      <c r="Z811" s="69">
        <v>4376</v>
      </c>
      <c r="AA811" s="69">
        <v>2732</v>
      </c>
      <c r="AB811" s="69">
        <v>1463</v>
      </c>
      <c r="AC811" s="69">
        <v>1258</v>
      </c>
      <c r="AD811" s="69">
        <v>721</v>
      </c>
      <c r="AE811" s="69">
        <v>454</v>
      </c>
      <c r="AF811" s="91" t="str">
        <f t="shared" si="21"/>
        <v>TOKYOJB</v>
      </c>
    </row>
    <row r="812" spans="1:32" x14ac:dyDescent="0.25">
      <c r="A812" s="69" t="s">
        <v>579</v>
      </c>
      <c r="B812" s="69" t="s">
        <v>492</v>
      </c>
      <c r="C812" s="69">
        <v>8</v>
      </c>
      <c r="D812" s="69"/>
      <c r="E812" s="69">
        <v>18</v>
      </c>
      <c r="F812" s="69">
        <v>11</v>
      </c>
      <c r="G812" s="69">
        <v>11</v>
      </c>
      <c r="H812" s="82">
        <v>23</v>
      </c>
      <c r="I812" s="69">
        <v>32</v>
      </c>
      <c r="J812" s="69">
        <v>42</v>
      </c>
      <c r="K812" s="69">
        <v>11</v>
      </c>
      <c r="L812" s="69">
        <v>8</v>
      </c>
      <c r="M812" s="69"/>
      <c r="N812" s="69"/>
      <c r="O812" s="91" t="str">
        <f t="shared" si="20"/>
        <v>TOKYOPJ</v>
      </c>
      <c r="R812" s="69" t="s">
        <v>579</v>
      </c>
      <c r="S812" s="69" t="s">
        <v>492</v>
      </c>
      <c r="T812" s="69">
        <v>1</v>
      </c>
      <c r="U812" s="69"/>
      <c r="V812" s="69">
        <v>3</v>
      </c>
      <c r="W812" s="69">
        <v>2</v>
      </c>
      <c r="X812" s="69">
        <v>2</v>
      </c>
      <c r="Y812" s="69">
        <v>5</v>
      </c>
      <c r="Z812" s="69">
        <v>7</v>
      </c>
      <c r="AA812" s="69">
        <v>6</v>
      </c>
      <c r="AB812" s="69">
        <v>1</v>
      </c>
      <c r="AC812" s="69">
        <v>1</v>
      </c>
      <c r="AD812" s="69"/>
      <c r="AE812" s="69"/>
      <c r="AF812" s="91" t="str">
        <f t="shared" si="21"/>
        <v>TOKYOPJ</v>
      </c>
    </row>
    <row r="813" spans="1:32" x14ac:dyDescent="0.25">
      <c r="A813" s="69" t="s">
        <v>579</v>
      </c>
      <c r="B813" s="69" t="s">
        <v>431</v>
      </c>
      <c r="C813" s="69">
        <v>3973</v>
      </c>
      <c r="D813" s="69">
        <v>4993</v>
      </c>
      <c r="E813" s="69">
        <v>4811</v>
      </c>
      <c r="F813" s="69">
        <v>7283</v>
      </c>
      <c r="G813" s="69">
        <v>9451</v>
      </c>
      <c r="H813" s="82">
        <v>26884</v>
      </c>
      <c r="I813" s="69">
        <v>38544</v>
      </c>
      <c r="J813" s="69">
        <v>25458</v>
      </c>
      <c r="K813" s="69">
        <v>12185</v>
      </c>
      <c r="L813" s="69">
        <v>11692</v>
      </c>
      <c r="M813" s="69">
        <v>4609</v>
      </c>
      <c r="N813" s="69">
        <v>2766</v>
      </c>
      <c r="O813" s="91" t="str">
        <f t="shared" si="20"/>
        <v>TOKYOJG</v>
      </c>
      <c r="R813" s="69" t="s">
        <v>579</v>
      </c>
      <c r="S813" s="69" t="s">
        <v>431</v>
      </c>
      <c r="T813" s="69">
        <v>417</v>
      </c>
      <c r="U813" s="69">
        <v>516</v>
      </c>
      <c r="V813" s="69">
        <v>496</v>
      </c>
      <c r="W813" s="69">
        <v>753</v>
      </c>
      <c r="X813" s="69">
        <v>968</v>
      </c>
      <c r="Y813" s="69">
        <v>2787</v>
      </c>
      <c r="Z813" s="69">
        <v>3973</v>
      </c>
      <c r="AA813" s="69">
        <v>2571</v>
      </c>
      <c r="AB813" s="69">
        <v>1238</v>
      </c>
      <c r="AC813" s="69">
        <v>1186</v>
      </c>
      <c r="AD813" s="69">
        <v>466</v>
      </c>
      <c r="AE813" s="69">
        <v>281</v>
      </c>
      <c r="AF813" s="91" t="str">
        <f t="shared" si="21"/>
        <v>TOKYOJG</v>
      </c>
    </row>
    <row r="814" spans="1:32" x14ac:dyDescent="0.25">
      <c r="A814" s="69" t="s">
        <v>579</v>
      </c>
      <c r="B814" s="69" t="s">
        <v>456</v>
      </c>
      <c r="C814" s="69">
        <v>265</v>
      </c>
      <c r="D814" s="69">
        <v>97</v>
      </c>
      <c r="E814" s="69">
        <v>84</v>
      </c>
      <c r="F814" s="69">
        <v>106</v>
      </c>
      <c r="G814" s="69">
        <v>366</v>
      </c>
      <c r="H814" s="82">
        <v>60</v>
      </c>
      <c r="I814" s="69">
        <v>414</v>
      </c>
      <c r="J814" s="69">
        <v>462</v>
      </c>
      <c r="K814" s="69">
        <v>354</v>
      </c>
      <c r="L814" s="69">
        <v>32</v>
      </c>
      <c r="M814" s="69">
        <v>151</v>
      </c>
      <c r="N814" s="69">
        <v>30</v>
      </c>
      <c r="O814" s="91" t="str">
        <f t="shared" si="20"/>
        <v>TOKYOMD</v>
      </c>
      <c r="R814" s="69" t="s">
        <v>579</v>
      </c>
      <c r="S814" s="69" t="s">
        <v>456</v>
      </c>
      <c r="T814" s="69">
        <v>26</v>
      </c>
      <c r="U814" s="69">
        <v>10</v>
      </c>
      <c r="V814" s="69">
        <v>9</v>
      </c>
      <c r="W814" s="69">
        <v>10</v>
      </c>
      <c r="X814" s="69">
        <v>8</v>
      </c>
      <c r="Y814" s="69">
        <v>6</v>
      </c>
      <c r="Z814" s="69">
        <v>193</v>
      </c>
      <c r="AA814" s="69">
        <v>206</v>
      </c>
      <c r="AB814" s="69">
        <v>8</v>
      </c>
      <c r="AC814" s="69">
        <v>4</v>
      </c>
      <c r="AD814" s="69">
        <v>14</v>
      </c>
      <c r="AE814" s="69">
        <v>3</v>
      </c>
      <c r="AF814" s="91" t="str">
        <f t="shared" si="21"/>
        <v>TOKYOMD</v>
      </c>
    </row>
    <row r="815" spans="1:32" x14ac:dyDescent="0.25">
      <c r="A815" s="69" t="s">
        <v>579</v>
      </c>
      <c r="B815" s="69" t="s">
        <v>420</v>
      </c>
      <c r="C815" s="69">
        <v>7836</v>
      </c>
      <c r="D815" s="69">
        <v>7413</v>
      </c>
      <c r="E815" s="69">
        <v>4882</v>
      </c>
      <c r="F815" s="69">
        <v>4667</v>
      </c>
      <c r="G815" s="69">
        <v>5559</v>
      </c>
      <c r="H815" s="82">
        <v>5757</v>
      </c>
      <c r="I815" s="69">
        <v>8581</v>
      </c>
      <c r="J815" s="69">
        <v>8771</v>
      </c>
      <c r="K815" s="69">
        <v>5073</v>
      </c>
      <c r="L815" s="69">
        <v>6245</v>
      </c>
      <c r="M815" s="69">
        <v>4350</v>
      </c>
      <c r="N815" s="69">
        <v>4187</v>
      </c>
      <c r="O815" s="91" t="str">
        <f t="shared" si="20"/>
        <v>TOKYOIG</v>
      </c>
      <c r="R815" s="69" t="s">
        <v>579</v>
      </c>
      <c r="S815" s="69" t="s">
        <v>420</v>
      </c>
      <c r="T815" s="69">
        <v>996</v>
      </c>
      <c r="U815" s="69">
        <v>925</v>
      </c>
      <c r="V815" s="69">
        <v>620</v>
      </c>
      <c r="W815" s="69">
        <v>567</v>
      </c>
      <c r="X815" s="69">
        <v>699</v>
      </c>
      <c r="Y815" s="69">
        <v>667</v>
      </c>
      <c r="Z815" s="69">
        <v>942</v>
      </c>
      <c r="AA815" s="69">
        <v>1068</v>
      </c>
      <c r="AB815" s="69">
        <v>642</v>
      </c>
      <c r="AC815" s="69">
        <v>732</v>
      </c>
      <c r="AD815" s="69">
        <v>512</v>
      </c>
      <c r="AE815" s="69">
        <v>491</v>
      </c>
      <c r="AF815" s="91" t="str">
        <f t="shared" si="21"/>
        <v>TOKYOIG</v>
      </c>
    </row>
    <row r="816" spans="1:32" x14ac:dyDescent="0.25">
      <c r="A816" s="69" t="s">
        <v>579</v>
      </c>
      <c r="B816" s="69" t="s">
        <v>427</v>
      </c>
      <c r="C816" s="69">
        <v>4855</v>
      </c>
      <c r="D816" s="69">
        <v>5283</v>
      </c>
      <c r="E816" s="69">
        <v>9310</v>
      </c>
      <c r="F816" s="69">
        <v>17170</v>
      </c>
      <c r="G816" s="69">
        <v>31498</v>
      </c>
      <c r="H816" s="82">
        <v>82515</v>
      </c>
      <c r="I816" s="69">
        <v>93555</v>
      </c>
      <c r="J816" s="69">
        <v>48939</v>
      </c>
      <c r="K816" s="69">
        <v>20783</v>
      </c>
      <c r="L816" s="69">
        <v>22870</v>
      </c>
      <c r="M816" s="69">
        <v>9110</v>
      </c>
      <c r="N816" s="69">
        <v>5175</v>
      </c>
      <c r="O816" s="91" t="str">
        <f t="shared" si="20"/>
        <v>TOKYOJC</v>
      </c>
      <c r="R816" s="69" t="s">
        <v>579</v>
      </c>
      <c r="S816" s="69" t="s">
        <v>427</v>
      </c>
      <c r="T816" s="69">
        <v>784</v>
      </c>
      <c r="U816" s="69">
        <v>785</v>
      </c>
      <c r="V816" s="69">
        <v>1321</v>
      </c>
      <c r="W816" s="69">
        <v>2593</v>
      </c>
      <c r="X816" s="69">
        <v>4874</v>
      </c>
      <c r="Y816" s="69">
        <v>13023</v>
      </c>
      <c r="Z816" s="69">
        <v>14877</v>
      </c>
      <c r="AA816" s="69">
        <v>7654</v>
      </c>
      <c r="AB816" s="69">
        <v>3367</v>
      </c>
      <c r="AC816" s="69">
        <v>3745</v>
      </c>
      <c r="AD816" s="69">
        <v>1400</v>
      </c>
      <c r="AE816" s="69">
        <v>780</v>
      </c>
      <c r="AF816" s="91" t="str">
        <f t="shared" si="21"/>
        <v>TOKYOJC</v>
      </c>
    </row>
    <row r="817" spans="1:32" x14ac:dyDescent="0.25">
      <c r="A817" s="69" t="s">
        <v>579</v>
      </c>
      <c r="B817" s="69" t="s">
        <v>423</v>
      </c>
      <c r="C817" s="69">
        <v>559</v>
      </c>
      <c r="D817" s="69">
        <v>4519</v>
      </c>
      <c r="E817" s="69">
        <v>5766</v>
      </c>
      <c r="F817" s="69">
        <v>4493</v>
      </c>
      <c r="G817" s="69">
        <v>4039</v>
      </c>
      <c r="H817" s="82">
        <v>3492</v>
      </c>
      <c r="I817" s="69">
        <v>2997</v>
      </c>
      <c r="J817" s="69">
        <v>2150</v>
      </c>
      <c r="K817" s="69">
        <v>580</v>
      </c>
      <c r="L817" s="69">
        <v>649</v>
      </c>
      <c r="M817" s="69">
        <v>80</v>
      </c>
      <c r="N817" s="69">
        <v>127</v>
      </c>
      <c r="O817" s="91" t="str">
        <f t="shared" si="20"/>
        <v>TOKYOIJ</v>
      </c>
      <c r="R817" s="69" t="s">
        <v>579</v>
      </c>
      <c r="S817" s="69" t="s">
        <v>423</v>
      </c>
      <c r="T817" s="69">
        <v>59</v>
      </c>
      <c r="U817" s="69">
        <v>470</v>
      </c>
      <c r="V817" s="69">
        <v>842</v>
      </c>
      <c r="W817" s="69">
        <v>365</v>
      </c>
      <c r="X817" s="69">
        <v>262</v>
      </c>
      <c r="Y817" s="69">
        <v>189</v>
      </c>
      <c r="Z817" s="69">
        <v>160</v>
      </c>
      <c r="AA817" s="69">
        <v>114</v>
      </c>
      <c r="AB817" s="69">
        <v>36</v>
      </c>
      <c r="AC817" s="69">
        <v>53</v>
      </c>
      <c r="AD817" s="69">
        <v>9</v>
      </c>
      <c r="AE817" s="69">
        <v>11</v>
      </c>
      <c r="AF817" s="91" t="str">
        <f t="shared" si="21"/>
        <v>TOKYOIJ</v>
      </c>
    </row>
    <row r="818" spans="1:32" x14ac:dyDescent="0.25">
      <c r="A818" s="69" t="s">
        <v>579</v>
      </c>
      <c r="B818" s="69" t="s">
        <v>178</v>
      </c>
      <c r="C818" s="69">
        <v>581</v>
      </c>
      <c r="D818" s="69">
        <v>1608</v>
      </c>
      <c r="E818" s="69">
        <v>2736</v>
      </c>
      <c r="F818" s="69">
        <v>15197</v>
      </c>
      <c r="G818" s="69">
        <v>37016</v>
      </c>
      <c r="H818" s="82">
        <v>69399</v>
      </c>
      <c r="I818" s="69">
        <v>65064</v>
      </c>
      <c r="J818" s="69">
        <v>25563</v>
      </c>
      <c r="K818" s="69">
        <v>6618</v>
      </c>
      <c r="L818" s="69">
        <v>1207</v>
      </c>
      <c r="M818" s="69">
        <v>316</v>
      </c>
      <c r="N818" s="69"/>
      <c r="O818" s="91" t="str">
        <f t="shared" ref="O818:O881" si="22">A818&amp;B818</f>
        <v>TOKYOGW</v>
      </c>
      <c r="R818" s="69" t="s">
        <v>579</v>
      </c>
      <c r="S818" s="69" t="s">
        <v>178</v>
      </c>
      <c r="T818" s="69">
        <v>145</v>
      </c>
      <c r="U818" s="69">
        <v>400</v>
      </c>
      <c r="V818" s="69">
        <v>636</v>
      </c>
      <c r="W818" s="69">
        <v>3347</v>
      </c>
      <c r="X818" s="69">
        <v>11640</v>
      </c>
      <c r="Y818" s="69">
        <v>23931</v>
      </c>
      <c r="Z818" s="69">
        <v>28166</v>
      </c>
      <c r="AA818" s="69">
        <v>11019</v>
      </c>
      <c r="AB818" s="69">
        <v>2757</v>
      </c>
      <c r="AC818" s="69">
        <v>503</v>
      </c>
      <c r="AD818" s="69">
        <v>131</v>
      </c>
      <c r="AE818" s="69"/>
      <c r="AF818" s="91" t="str">
        <f t="shared" ref="AF818:AF881" si="23">R818&amp;S818</f>
        <v>TOKYOGW</v>
      </c>
    </row>
    <row r="819" spans="1:32" x14ac:dyDescent="0.25">
      <c r="A819" s="69" t="s">
        <v>579</v>
      </c>
      <c r="B819" s="69" t="s">
        <v>473</v>
      </c>
      <c r="C819" s="69">
        <v>49</v>
      </c>
      <c r="D819" s="69">
        <v>15</v>
      </c>
      <c r="E819" s="69">
        <v>55</v>
      </c>
      <c r="F819" s="69">
        <v>137</v>
      </c>
      <c r="G819" s="69">
        <v>102</v>
      </c>
      <c r="H819" s="82">
        <v>60</v>
      </c>
      <c r="I819" s="69">
        <v>11</v>
      </c>
      <c r="J819" s="69">
        <v>30</v>
      </c>
      <c r="K819" s="69">
        <v>51</v>
      </c>
      <c r="L819" s="69">
        <v>375</v>
      </c>
      <c r="M819" s="69">
        <v>91</v>
      </c>
      <c r="N819" s="69">
        <v>91</v>
      </c>
      <c r="O819" s="91" t="str">
        <f t="shared" si="22"/>
        <v>TOKYOOA</v>
      </c>
      <c r="R819" s="69" t="s">
        <v>579</v>
      </c>
      <c r="S819" s="69" t="s">
        <v>473</v>
      </c>
      <c r="T819" s="69">
        <v>2</v>
      </c>
      <c r="U819" s="69">
        <v>2</v>
      </c>
      <c r="V819" s="69">
        <v>5</v>
      </c>
      <c r="W819" s="69">
        <v>11</v>
      </c>
      <c r="X819" s="69">
        <v>10</v>
      </c>
      <c r="Y819" s="69">
        <v>6</v>
      </c>
      <c r="Z819" s="69">
        <v>1</v>
      </c>
      <c r="AA819" s="69">
        <v>4</v>
      </c>
      <c r="AB819" s="69">
        <v>3</v>
      </c>
      <c r="AC819" s="69">
        <v>13</v>
      </c>
      <c r="AD819" s="69">
        <v>4</v>
      </c>
      <c r="AE819" s="69">
        <v>5</v>
      </c>
      <c r="AF819" s="91" t="str">
        <f t="shared" si="23"/>
        <v>TOKYOOA</v>
      </c>
    </row>
    <row r="820" spans="1:32" x14ac:dyDescent="0.25">
      <c r="A820" s="69" t="s">
        <v>579</v>
      </c>
      <c r="B820" s="69" t="s">
        <v>445</v>
      </c>
      <c r="C820" s="69">
        <v>798</v>
      </c>
      <c r="D820" s="69">
        <v>414</v>
      </c>
      <c r="E820" s="69">
        <v>1018</v>
      </c>
      <c r="F820" s="69">
        <v>1361</v>
      </c>
      <c r="G820" s="69">
        <v>1586</v>
      </c>
      <c r="H820" s="82">
        <v>1224</v>
      </c>
      <c r="I820" s="69">
        <v>1142</v>
      </c>
      <c r="J820" s="69">
        <v>600</v>
      </c>
      <c r="K820" s="69">
        <v>474</v>
      </c>
      <c r="L820" s="69">
        <v>418</v>
      </c>
      <c r="M820" s="69">
        <v>331</v>
      </c>
      <c r="N820" s="69">
        <v>280</v>
      </c>
      <c r="O820" s="91" t="str">
        <f t="shared" si="22"/>
        <v>TOKYOLC</v>
      </c>
      <c r="R820" s="69" t="s">
        <v>579</v>
      </c>
      <c r="S820" s="69" t="s">
        <v>445</v>
      </c>
      <c r="T820" s="69">
        <v>45</v>
      </c>
      <c r="U820" s="69">
        <v>37</v>
      </c>
      <c r="V820" s="69">
        <v>73</v>
      </c>
      <c r="W820" s="69">
        <v>168</v>
      </c>
      <c r="X820" s="69">
        <v>185</v>
      </c>
      <c r="Y820" s="69">
        <v>142</v>
      </c>
      <c r="Z820" s="69">
        <v>147</v>
      </c>
      <c r="AA820" s="69">
        <v>60</v>
      </c>
      <c r="AB820" s="69">
        <v>31</v>
      </c>
      <c r="AC820" s="69">
        <v>29</v>
      </c>
      <c r="AD820" s="69">
        <v>25</v>
      </c>
      <c r="AE820" s="69">
        <v>22</v>
      </c>
      <c r="AF820" s="91" t="str">
        <f t="shared" si="23"/>
        <v>TOKYOLC</v>
      </c>
    </row>
    <row r="821" spans="1:32" x14ac:dyDescent="0.25">
      <c r="A821" s="69" t="s">
        <v>579</v>
      </c>
      <c r="B821" s="69" t="s">
        <v>475</v>
      </c>
      <c r="C821" s="69"/>
      <c r="D821" s="69"/>
      <c r="E821" s="69"/>
      <c r="F821" s="69"/>
      <c r="G821" s="69">
        <v>251</v>
      </c>
      <c r="H821" s="82">
        <v>108</v>
      </c>
      <c r="I821" s="69">
        <v>174</v>
      </c>
      <c r="J821" s="69">
        <v>177</v>
      </c>
      <c r="K821" s="69"/>
      <c r="L821" s="69"/>
      <c r="M821" s="69">
        <v>95</v>
      </c>
      <c r="N821" s="69">
        <v>40</v>
      </c>
      <c r="O821" s="91" t="str">
        <f t="shared" si="22"/>
        <v>TOKYOOC</v>
      </c>
      <c r="R821" s="69" t="s">
        <v>579</v>
      </c>
      <c r="S821" s="69" t="s">
        <v>475</v>
      </c>
      <c r="T821" s="69"/>
      <c r="U821" s="69"/>
      <c r="V821" s="69"/>
      <c r="W821" s="69"/>
      <c r="X821" s="69">
        <v>21</v>
      </c>
      <c r="Y821" s="69">
        <v>9</v>
      </c>
      <c r="Z821" s="69">
        <v>16</v>
      </c>
      <c r="AA821" s="69">
        <v>16</v>
      </c>
      <c r="AB821" s="69"/>
      <c r="AC821" s="69"/>
      <c r="AD821" s="69">
        <v>10</v>
      </c>
      <c r="AE821" s="69">
        <v>4</v>
      </c>
      <c r="AF821" s="91" t="str">
        <f t="shared" si="23"/>
        <v>TOKYOOC</v>
      </c>
    </row>
    <row r="822" spans="1:32" x14ac:dyDescent="0.25">
      <c r="A822" s="69" t="s">
        <v>579</v>
      </c>
      <c r="B822" s="69" t="s">
        <v>2</v>
      </c>
      <c r="C822" s="69">
        <v>1287</v>
      </c>
      <c r="D822" s="69">
        <v>4262</v>
      </c>
      <c r="E822" s="69">
        <v>14701</v>
      </c>
      <c r="F822" s="69">
        <v>27499</v>
      </c>
      <c r="G822" s="69">
        <v>26626</v>
      </c>
      <c r="H822" s="82">
        <v>24365</v>
      </c>
      <c r="I822" s="69">
        <v>21192</v>
      </c>
      <c r="J822" s="69">
        <v>4832</v>
      </c>
      <c r="K822" s="69">
        <v>625</v>
      </c>
      <c r="L822" s="69">
        <v>278</v>
      </c>
      <c r="M822" s="69">
        <v>119</v>
      </c>
      <c r="N822" s="69">
        <v>258</v>
      </c>
      <c r="O822" s="91" t="str">
        <f t="shared" si="22"/>
        <v>TOKYOHG</v>
      </c>
      <c r="R822" s="69" t="s">
        <v>579</v>
      </c>
      <c r="S822" s="69" t="s">
        <v>2</v>
      </c>
      <c r="T822" s="69">
        <v>220</v>
      </c>
      <c r="U822" s="69">
        <v>730</v>
      </c>
      <c r="V822" s="69">
        <v>2378</v>
      </c>
      <c r="W822" s="69">
        <v>4411</v>
      </c>
      <c r="X822" s="69">
        <v>4002</v>
      </c>
      <c r="Y822" s="69">
        <v>3642</v>
      </c>
      <c r="Z822" s="69">
        <v>3112</v>
      </c>
      <c r="AA822" s="69">
        <v>702</v>
      </c>
      <c r="AB822" s="69">
        <v>93</v>
      </c>
      <c r="AC822" s="69">
        <v>42</v>
      </c>
      <c r="AD822" s="69">
        <v>17</v>
      </c>
      <c r="AE822" s="69">
        <v>37</v>
      </c>
      <c r="AF822" s="91" t="str">
        <f t="shared" si="23"/>
        <v>TOKYOHG</v>
      </c>
    </row>
    <row r="823" spans="1:32" x14ac:dyDescent="0.25">
      <c r="A823" s="69" t="s">
        <v>579</v>
      </c>
      <c r="B823" s="69" t="s">
        <v>511</v>
      </c>
      <c r="C823" s="69"/>
      <c r="D823" s="69"/>
      <c r="E823" s="69"/>
      <c r="F823" s="69">
        <v>8</v>
      </c>
      <c r="G823" s="69">
        <v>8</v>
      </c>
      <c r="H823" s="82">
        <v>6</v>
      </c>
      <c r="I823" s="69">
        <v>7</v>
      </c>
      <c r="J823" s="69">
        <v>6</v>
      </c>
      <c r="K823" s="69">
        <v>4</v>
      </c>
      <c r="L823" s="69">
        <v>2</v>
      </c>
      <c r="M823" s="69"/>
      <c r="N823" s="69"/>
      <c r="O823" s="91" t="str">
        <f t="shared" si="22"/>
        <v>TOKYORJ</v>
      </c>
      <c r="R823" s="69" t="s">
        <v>579</v>
      </c>
      <c r="S823" s="69" t="s">
        <v>511</v>
      </c>
      <c r="T823" s="69"/>
      <c r="U823" s="69"/>
      <c r="V823" s="69"/>
      <c r="W823" s="69">
        <v>3</v>
      </c>
      <c r="X823" s="69">
        <v>3</v>
      </c>
      <c r="Y823" s="69">
        <v>3</v>
      </c>
      <c r="Z823" s="69">
        <v>4</v>
      </c>
      <c r="AA823" s="69">
        <v>3</v>
      </c>
      <c r="AB823" s="69">
        <v>2</v>
      </c>
      <c r="AC823" s="69">
        <v>1</v>
      </c>
      <c r="AD823" s="69"/>
      <c r="AE823" s="69"/>
      <c r="AF823" s="91" t="str">
        <f t="shared" si="23"/>
        <v>TOKYORJ</v>
      </c>
    </row>
    <row r="824" spans="1:32" x14ac:dyDescent="0.25">
      <c r="A824" s="69" t="s">
        <v>579</v>
      </c>
      <c r="B824" s="69" t="s">
        <v>512</v>
      </c>
      <c r="C824" s="69"/>
      <c r="D824" s="69"/>
      <c r="E824" s="69"/>
      <c r="F824" s="69">
        <v>12</v>
      </c>
      <c r="G824" s="69"/>
      <c r="H824" s="82"/>
      <c r="I824" s="69">
        <v>25</v>
      </c>
      <c r="J824" s="69"/>
      <c r="K824" s="69"/>
      <c r="L824" s="69"/>
      <c r="M824" s="69"/>
      <c r="N824" s="69"/>
      <c r="O824" s="91" t="str">
        <f t="shared" si="22"/>
        <v>TOKYOSA</v>
      </c>
      <c r="R824" s="69" t="s">
        <v>579</v>
      </c>
      <c r="S824" s="69" t="s">
        <v>512</v>
      </c>
      <c r="T824" s="69"/>
      <c r="U824" s="69"/>
      <c r="V824" s="69"/>
      <c r="W824" s="69">
        <v>4</v>
      </c>
      <c r="X824" s="69"/>
      <c r="Y824" s="69"/>
      <c r="Z824" s="69">
        <v>1</v>
      </c>
      <c r="AA824" s="69"/>
      <c r="AB824" s="69"/>
      <c r="AC824" s="69"/>
      <c r="AD824" s="69"/>
      <c r="AE824" s="69"/>
      <c r="AF824" s="91" t="str">
        <f t="shared" si="23"/>
        <v>TOKYOSA</v>
      </c>
    </row>
    <row r="825" spans="1:32" x14ac:dyDescent="0.25">
      <c r="A825" s="69" t="s">
        <v>579</v>
      </c>
      <c r="B825" s="69" t="s">
        <v>455</v>
      </c>
      <c r="C825" s="69">
        <v>239</v>
      </c>
      <c r="D825" s="69">
        <v>81</v>
      </c>
      <c r="E825" s="69">
        <v>66</v>
      </c>
      <c r="F825" s="69">
        <v>136</v>
      </c>
      <c r="G825" s="69">
        <v>160</v>
      </c>
      <c r="H825" s="82">
        <v>290</v>
      </c>
      <c r="I825" s="69">
        <v>301</v>
      </c>
      <c r="J825" s="69">
        <v>236</v>
      </c>
      <c r="K825" s="69">
        <v>402</v>
      </c>
      <c r="L825" s="69">
        <v>448</v>
      </c>
      <c r="M825" s="69">
        <v>638</v>
      </c>
      <c r="N825" s="69">
        <v>264</v>
      </c>
      <c r="O825" s="91" t="str">
        <f t="shared" si="22"/>
        <v>TOKYOMC</v>
      </c>
      <c r="R825" s="69" t="s">
        <v>579</v>
      </c>
      <c r="S825" s="69" t="s">
        <v>455</v>
      </c>
      <c r="T825" s="69">
        <v>42</v>
      </c>
      <c r="U825" s="69">
        <v>14</v>
      </c>
      <c r="V825" s="69">
        <v>10</v>
      </c>
      <c r="W825" s="69">
        <v>12</v>
      </c>
      <c r="X825" s="69">
        <v>17</v>
      </c>
      <c r="Y825" s="69">
        <v>35</v>
      </c>
      <c r="Z825" s="69">
        <v>31</v>
      </c>
      <c r="AA825" s="69">
        <v>26</v>
      </c>
      <c r="AB825" s="69">
        <v>44</v>
      </c>
      <c r="AC825" s="69">
        <v>56</v>
      </c>
      <c r="AD825" s="69">
        <v>88</v>
      </c>
      <c r="AE825" s="69">
        <v>30</v>
      </c>
      <c r="AF825" s="91" t="str">
        <f t="shared" si="23"/>
        <v>TOKYOMC</v>
      </c>
    </row>
    <row r="826" spans="1:32" x14ac:dyDescent="0.25">
      <c r="A826" s="69" t="s">
        <v>579</v>
      </c>
      <c r="B826" s="69" t="s">
        <v>415</v>
      </c>
      <c r="C826" s="69">
        <v>1421</v>
      </c>
      <c r="D826" s="69">
        <v>2791</v>
      </c>
      <c r="E826" s="69">
        <v>2844</v>
      </c>
      <c r="F826" s="69">
        <v>6508</v>
      </c>
      <c r="G826" s="69">
        <v>7889</v>
      </c>
      <c r="H826" s="82">
        <v>24879</v>
      </c>
      <c r="I826" s="69">
        <v>42522</v>
      </c>
      <c r="J826" s="69">
        <v>36474</v>
      </c>
      <c r="K826" s="69">
        <v>7058</v>
      </c>
      <c r="L826" s="69">
        <v>5419</v>
      </c>
      <c r="M826" s="69">
        <v>2187</v>
      </c>
      <c r="N826" s="69">
        <v>1179</v>
      </c>
      <c r="O826" s="91" t="str">
        <f t="shared" si="22"/>
        <v>TOKYOIC</v>
      </c>
      <c r="R826" s="69" t="s">
        <v>579</v>
      </c>
      <c r="S826" s="69" t="s">
        <v>415</v>
      </c>
      <c r="T826" s="69">
        <v>382</v>
      </c>
      <c r="U826" s="69">
        <v>851</v>
      </c>
      <c r="V826" s="69">
        <v>711</v>
      </c>
      <c r="W826" s="69">
        <v>1332</v>
      </c>
      <c r="X826" s="69">
        <v>1967</v>
      </c>
      <c r="Y826" s="69">
        <v>6831</v>
      </c>
      <c r="Z826" s="69">
        <v>10902</v>
      </c>
      <c r="AA826" s="69">
        <v>6934</v>
      </c>
      <c r="AB826" s="69">
        <v>1665</v>
      </c>
      <c r="AC826" s="69">
        <v>1397</v>
      </c>
      <c r="AD826" s="69">
        <v>466</v>
      </c>
      <c r="AE826" s="69">
        <v>243</v>
      </c>
      <c r="AF826" s="91" t="str">
        <f t="shared" si="23"/>
        <v>TOKYOIC</v>
      </c>
    </row>
    <row r="827" spans="1:32" x14ac:dyDescent="0.25">
      <c r="A827" s="69" t="s">
        <v>579</v>
      </c>
      <c r="B827" s="69" t="s">
        <v>438</v>
      </c>
      <c r="C827" s="69">
        <v>4191</v>
      </c>
      <c r="D827" s="69">
        <v>1999</v>
      </c>
      <c r="E827" s="69">
        <v>1630</v>
      </c>
      <c r="F827" s="69">
        <v>2332</v>
      </c>
      <c r="G827" s="69">
        <v>2024</v>
      </c>
      <c r="H827" s="82">
        <v>5349</v>
      </c>
      <c r="I827" s="69">
        <v>15642</v>
      </c>
      <c r="J827" s="69">
        <v>11890</v>
      </c>
      <c r="K827" s="69">
        <v>2980</v>
      </c>
      <c r="L827" s="69">
        <v>473</v>
      </c>
      <c r="M827" s="69">
        <v>250</v>
      </c>
      <c r="N827" s="69">
        <v>463</v>
      </c>
      <c r="O827" s="91" t="str">
        <f t="shared" si="22"/>
        <v>TOKYOKF</v>
      </c>
      <c r="R827" s="69" t="s">
        <v>579</v>
      </c>
      <c r="S827" s="69" t="s">
        <v>438</v>
      </c>
      <c r="T827" s="69">
        <v>437</v>
      </c>
      <c r="U827" s="69">
        <v>193</v>
      </c>
      <c r="V827" s="69">
        <v>112</v>
      </c>
      <c r="W827" s="69">
        <v>171</v>
      </c>
      <c r="X827" s="69">
        <v>125</v>
      </c>
      <c r="Y827" s="69">
        <v>294</v>
      </c>
      <c r="Z827" s="69">
        <v>5183</v>
      </c>
      <c r="AA827" s="69">
        <v>3341</v>
      </c>
      <c r="AB827" s="69">
        <v>1189</v>
      </c>
      <c r="AC827" s="69">
        <v>90</v>
      </c>
      <c r="AD827" s="69">
        <v>29</v>
      </c>
      <c r="AE827" s="69">
        <v>23</v>
      </c>
      <c r="AF827" s="91" t="str">
        <f t="shared" si="23"/>
        <v>TOKYOKF</v>
      </c>
    </row>
    <row r="828" spans="1:32" x14ac:dyDescent="0.25">
      <c r="A828" s="69" t="s">
        <v>579</v>
      </c>
      <c r="B828" s="69" t="s">
        <v>472</v>
      </c>
      <c r="C828" s="69"/>
      <c r="D828" s="69"/>
      <c r="E828" s="69">
        <v>16</v>
      </c>
      <c r="F828" s="69">
        <v>35</v>
      </c>
      <c r="G828" s="69">
        <v>14</v>
      </c>
      <c r="H828" s="82">
        <v>46</v>
      </c>
      <c r="I828" s="69">
        <v>81</v>
      </c>
      <c r="J828" s="69">
        <v>184</v>
      </c>
      <c r="K828" s="69">
        <v>134</v>
      </c>
      <c r="L828" s="69">
        <v>58</v>
      </c>
      <c r="M828" s="69">
        <v>52</v>
      </c>
      <c r="N828" s="69">
        <v>137</v>
      </c>
      <c r="O828" s="91" t="str">
        <f t="shared" si="22"/>
        <v>TOKYONJ</v>
      </c>
      <c r="R828" s="69" t="s">
        <v>579</v>
      </c>
      <c r="S828" s="69" t="s">
        <v>472</v>
      </c>
      <c r="T828" s="69"/>
      <c r="U828" s="69"/>
      <c r="V828" s="69">
        <v>2</v>
      </c>
      <c r="W828" s="69">
        <v>1</v>
      </c>
      <c r="X828" s="69">
        <v>2</v>
      </c>
      <c r="Y828" s="69">
        <v>3</v>
      </c>
      <c r="Z828" s="69">
        <v>7</v>
      </c>
      <c r="AA828" s="69">
        <v>6</v>
      </c>
      <c r="AB828" s="69">
        <v>18</v>
      </c>
      <c r="AC828" s="69">
        <v>6</v>
      </c>
      <c r="AD828" s="69">
        <v>4</v>
      </c>
      <c r="AE828" s="69">
        <v>126</v>
      </c>
      <c r="AF828" s="91" t="str">
        <f t="shared" si="23"/>
        <v>TOKYONJ</v>
      </c>
    </row>
    <row r="829" spans="1:32" x14ac:dyDescent="0.25">
      <c r="A829" s="69" t="s">
        <v>579</v>
      </c>
      <c r="B829" s="69" t="s">
        <v>474</v>
      </c>
      <c r="C829" s="69">
        <v>54</v>
      </c>
      <c r="D829" s="69">
        <v>14</v>
      </c>
      <c r="E829" s="69">
        <v>14</v>
      </c>
      <c r="F829" s="69"/>
      <c r="G829" s="69">
        <v>122</v>
      </c>
      <c r="H829" s="82">
        <v>355</v>
      </c>
      <c r="I829" s="69">
        <v>478</v>
      </c>
      <c r="J829" s="69">
        <v>14</v>
      </c>
      <c r="K829" s="69">
        <v>15</v>
      </c>
      <c r="L829" s="69"/>
      <c r="M829" s="69"/>
      <c r="N829" s="69"/>
      <c r="O829" s="91" t="str">
        <f t="shared" si="22"/>
        <v>TOKYOOB</v>
      </c>
      <c r="R829" s="69" t="s">
        <v>579</v>
      </c>
      <c r="S829" s="69" t="s">
        <v>474</v>
      </c>
      <c r="T829" s="69">
        <v>1</v>
      </c>
      <c r="U829" s="69">
        <v>1</v>
      </c>
      <c r="V829" s="69">
        <v>1</v>
      </c>
      <c r="W829" s="69"/>
      <c r="X829" s="69">
        <v>3</v>
      </c>
      <c r="Y829" s="69">
        <v>11</v>
      </c>
      <c r="Z829" s="69">
        <v>30</v>
      </c>
      <c r="AA829" s="69">
        <v>1</v>
      </c>
      <c r="AB829" s="69">
        <v>1</v>
      </c>
      <c r="AC829" s="69"/>
      <c r="AD829" s="69"/>
      <c r="AE829" s="69"/>
      <c r="AF829" s="91" t="str">
        <f t="shared" si="23"/>
        <v>TOKYOOB</v>
      </c>
    </row>
    <row r="830" spans="1:32" x14ac:dyDescent="0.25">
      <c r="A830" s="69" t="s">
        <v>579</v>
      </c>
      <c r="B830" s="69" t="s">
        <v>436</v>
      </c>
      <c r="C830" s="69"/>
      <c r="D830" s="69"/>
      <c r="E830" s="69">
        <v>29</v>
      </c>
      <c r="F830" s="69">
        <v>14</v>
      </c>
      <c r="G830" s="69">
        <v>12</v>
      </c>
      <c r="H830" s="82">
        <v>69</v>
      </c>
      <c r="I830" s="69">
        <v>28</v>
      </c>
      <c r="J830" s="69">
        <v>110</v>
      </c>
      <c r="K830" s="69">
        <v>55</v>
      </c>
      <c r="L830" s="69"/>
      <c r="M830" s="69">
        <v>28</v>
      </c>
      <c r="N830" s="69"/>
      <c r="O830" s="91" t="str">
        <f t="shared" si="22"/>
        <v>TOKYOKD</v>
      </c>
      <c r="R830" s="69" t="s">
        <v>579</v>
      </c>
      <c r="S830" s="69" t="s">
        <v>436</v>
      </c>
      <c r="T830" s="69"/>
      <c r="U830" s="69"/>
      <c r="V830" s="69">
        <v>2</v>
      </c>
      <c r="W830" s="69">
        <v>1</v>
      </c>
      <c r="X830" s="69">
        <v>1</v>
      </c>
      <c r="Y830" s="69">
        <v>5</v>
      </c>
      <c r="Z830" s="69">
        <v>2</v>
      </c>
      <c r="AA830" s="69">
        <v>8</v>
      </c>
      <c r="AB830" s="69">
        <v>4</v>
      </c>
      <c r="AC830" s="69"/>
      <c r="AD830" s="69">
        <v>2</v>
      </c>
      <c r="AE830" s="69"/>
      <c r="AF830" s="91" t="str">
        <f t="shared" si="23"/>
        <v>TOKYOKD</v>
      </c>
    </row>
    <row r="831" spans="1:32" x14ac:dyDescent="0.25">
      <c r="A831" s="69" t="s">
        <v>579</v>
      </c>
      <c r="B831" s="69" t="s">
        <v>463</v>
      </c>
      <c r="C831" s="69">
        <v>71</v>
      </c>
      <c r="D831" s="69">
        <v>95</v>
      </c>
      <c r="E831" s="69">
        <v>76</v>
      </c>
      <c r="F831" s="69">
        <v>101</v>
      </c>
      <c r="G831" s="69">
        <v>66</v>
      </c>
      <c r="H831" s="82">
        <v>295</v>
      </c>
      <c r="I831" s="69">
        <v>273</v>
      </c>
      <c r="J831" s="69">
        <v>196</v>
      </c>
      <c r="K831" s="69">
        <v>188</v>
      </c>
      <c r="L831" s="69">
        <v>190</v>
      </c>
      <c r="M831" s="69">
        <v>144</v>
      </c>
      <c r="N831" s="69">
        <v>98</v>
      </c>
      <c r="O831" s="91" t="str">
        <f t="shared" si="22"/>
        <v>TOKYONA</v>
      </c>
      <c r="R831" s="69" t="s">
        <v>579</v>
      </c>
      <c r="S831" s="69" t="s">
        <v>463</v>
      </c>
      <c r="T831" s="69">
        <v>12</v>
      </c>
      <c r="U831" s="69">
        <v>16</v>
      </c>
      <c r="V831" s="69">
        <v>12</v>
      </c>
      <c r="W831" s="69">
        <v>16</v>
      </c>
      <c r="X831" s="69">
        <v>10</v>
      </c>
      <c r="Y831" s="69">
        <v>46</v>
      </c>
      <c r="Z831" s="69">
        <v>43</v>
      </c>
      <c r="AA831" s="69">
        <v>29</v>
      </c>
      <c r="AB831" s="69">
        <v>36</v>
      </c>
      <c r="AC831" s="69">
        <v>29</v>
      </c>
      <c r="AD831" s="69">
        <v>22</v>
      </c>
      <c r="AE831" s="69">
        <v>15</v>
      </c>
      <c r="AF831" s="91" t="str">
        <f t="shared" si="23"/>
        <v>TOKYONA</v>
      </c>
    </row>
    <row r="832" spans="1:32" x14ac:dyDescent="0.25">
      <c r="A832" s="69" t="s">
        <v>579</v>
      </c>
      <c r="B832" s="69" t="s">
        <v>488</v>
      </c>
      <c r="C832" s="69">
        <v>16</v>
      </c>
      <c r="D832" s="69"/>
      <c r="E832" s="69"/>
      <c r="F832" s="69"/>
      <c r="G832" s="69"/>
      <c r="H832" s="82"/>
      <c r="I832" s="69">
        <v>20</v>
      </c>
      <c r="J832" s="69"/>
      <c r="K832" s="69"/>
      <c r="L832" s="69"/>
      <c r="M832" s="69"/>
      <c r="N832" s="69">
        <v>181</v>
      </c>
      <c r="O832" s="91" t="str">
        <f t="shared" si="22"/>
        <v>TOKYOPF</v>
      </c>
      <c r="R832" s="69" t="s">
        <v>579</v>
      </c>
      <c r="S832" s="69" t="s">
        <v>488</v>
      </c>
      <c r="T832" s="69">
        <v>2</v>
      </c>
      <c r="U832" s="69"/>
      <c r="V832" s="69"/>
      <c r="W832" s="69"/>
      <c r="X832" s="69"/>
      <c r="Y832" s="69"/>
      <c r="Z832" s="69">
        <v>2</v>
      </c>
      <c r="AA832" s="69"/>
      <c r="AB832" s="69"/>
      <c r="AC832" s="69"/>
      <c r="AD832" s="69"/>
      <c r="AE832" s="69">
        <v>74</v>
      </c>
      <c r="AF832" s="91" t="str">
        <f t="shared" si="23"/>
        <v>TOKYOPF</v>
      </c>
    </row>
    <row r="833" spans="1:32" x14ac:dyDescent="0.25">
      <c r="A833" s="69" t="s">
        <v>579</v>
      </c>
      <c r="B833" s="69" t="s">
        <v>520</v>
      </c>
      <c r="C833" s="69"/>
      <c r="D833" s="69"/>
      <c r="E833" s="69"/>
      <c r="F833" s="69">
        <v>4</v>
      </c>
      <c r="G833" s="69">
        <v>4</v>
      </c>
      <c r="H833" s="82">
        <v>4</v>
      </c>
      <c r="I833" s="69">
        <v>8</v>
      </c>
      <c r="J833" s="69"/>
      <c r="K833" s="69"/>
      <c r="L833" s="69"/>
      <c r="M833" s="69"/>
      <c r="N833" s="69"/>
      <c r="O833" s="91" t="str">
        <f t="shared" si="22"/>
        <v>TOKYOTA</v>
      </c>
      <c r="R833" s="69" t="s">
        <v>579</v>
      </c>
      <c r="S833" s="69" t="s">
        <v>520</v>
      </c>
      <c r="T833" s="69"/>
      <c r="U833" s="69"/>
      <c r="V833" s="69"/>
      <c r="W833" s="69">
        <v>1</v>
      </c>
      <c r="X833" s="69">
        <v>1</v>
      </c>
      <c r="Y833" s="69">
        <v>1</v>
      </c>
      <c r="Z833" s="69">
        <v>3</v>
      </c>
      <c r="AA833" s="69"/>
      <c r="AB833" s="69"/>
      <c r="AC833" s="69"/>
      <c r="AD833" s="69"/>
      <c r="AE833" s="69"/>
      <c r="AF833" s="91" t="str">
        <f t="shared" si="23"/>
        <v>TOKYOTA</v>
      </c>
    </row>
    <row r="834" spans="1:32" x14ac:dyDescent="0.25">
      <c r="A834" s="69" t="s">
        <v>579</v>
      </c>
      <c r="B834" s="69" t="s">
        <v>439</v>
      </c>
      <c r="C834" s="69"/>
      <c r="D834" s="69"/>
      <c r="E834" s="69">
        <v>145</v>
      </c>
      <c r="F834" s="69"/>
      <c r="G834" s="69"/>
      <c r="H834" s="82"/>
      <c r="I834" s="69"/>
      <c r="J834" s="69"/>
      <c r="K834" s="69"/>
      <c r="L834" s="69"/>
      <c r="M834" s="69">
        <v>149</v>
      </c>
      <c r="N834" s="69"/>
      <c r="O834" s="91" t="str">
        <f t="shared" si="22"/>
        <v>TOKYOKG</v>
      </c>
      <c r="R834" s="69" t="s">
        <v>579</v>
      </c>
      <c r="S834" s="69" t="s">
        <v>439</v>
      </c>
      <c r="T834" s="69"/>
      <c r="U834" s="69"/>
      <c r="V834" s="69">
        <v>1</v>
      </c>
      <c r="W834" s="69"/>
      <c r="X834" s="69"/>
      <c r="Y834" s="69"/>
      <c r="Z834" s="69"/>
      <c r="AA834" s="69"/>
      <c r="AB834" s="69"/>
      <c r="AC834" s="69"/>
      <c r="AD834" s="69">
        <v>1</v>
      </c>
      <c r="AE834" s="69"/>
      <c r="AF834" s="91" t="str">
        <f t="shared" si="23"/>
        <v>TOKYOKG</v>
      </c>
    </row>
    <row r="835" spans="1:32" x14ac:dyDescent="0.25">
      <c r="A835" s="69" t="s">
        <v>579</v>
      </c>
      <c r="B835" s="69" t="s">
        <v>2</v>
      </c>
      <c r="C835" s="69">
        <v>1449</v>
      </c>
      <c r="D835" s="69">
        <v>1427</v>
      </c>
      <c r="E835" s="69">
        <v>1234</v>
      </c>
      <c r="F835" s="69">
        <v>2304</v>
      </c>
      <c r="G835" s="69">
        <v>3838</v>
      </c>
      <c r="H835" s="82">
        <v>2834</v>
      </c>
      <c r="I835" s="69">
        <v>2343</v>
      </c>
      <c r="J835" s="69">
        <v>2962</v>
      </c>
      <c r="K835" s="69">
        <v>998</v>
      </c>
      <c r="L835" s="69">
        <v>856</v>
      </c>
      <c r="M835" s="69">
        <v>431</v>
      </c>
      <c r="N835" s="69">
        <v>530</v>
      </c>
      <c r="O835" s="91" t="str">
        <f t="shared" si="22"/>
        <v>TOKYOHG</v>
      </c>
      <c r="R835" s="69" t="s">
        <v>579</v>
      </c>
      <c r="S835" s="69" t="s">
        <v>2</v>
      </c>
      <c r="T835" s="69">
        <v>55</v>
      </c>
      <c r="U835" s="69">
        <v>91</v>
      </c>
      <c r="V835" s="69">
        <v>80</v>
      </c>
      <c r="W835" s="69">
        <v>180</v>
      </c>
      <c r="X835" s="69">
        <v>232</v>
      </c>
      <c r="Y835" s="69">
        <v>263</v>
      </c>
      <c r="Z835" s="69">
        <v>220</v>
      </c>
      <c r="AA835" s="69">
        <v>168</v>
      </c>
      <c r="AB835" s="69">
        <v>108</v>
      </c>
      <c r="AC835" s="69">
        <v>88</v>
      </c>
      <c r="AD835" s="69">
        <v>30</v>
      </c>
      <c r="AE835" s="69">
        <v>34</v>
      </c>
      <c r="AF835" s="91" t="str">
        <f t="shared" si="23"/>
        <v>TOKYOHG</v>
      </c>
    </row>
    <row r="836" spans="1:32" x14ac:dyDescent="0.25">
      <c r="A836" s="69" t="s">
        <v>579</v>
      </c>
      <c r="B836" s="69" t="s">
        <v>470</v>
      </c>
      <c r="C836" s="69">
        <v>29</v>
      </c>
      <c r="D836" s="69">
        <v>86</v>
      </c>
      <c r="E836" s="69">
        <v>203</v>
      </c>
      <c r="F836" s="69">
        <v>200</v>
      </c>
      <c r="G836" s="69">
        <v>179</v>
      </c>
      <c r="H836" s="82">
        <v>87</v>
      </c>
      <c r="I836" s="69">
        <v>84</v>
      </c>
      <c r="J836" s="69">
        <v>23</v>
      </c>
      <c r="K836" s="69">
        <v>52</v>
      </c>
      <c r="L836" s="69">
        <v>118</v>
      </c>
      <c r="M836" s="69">
        <v>118</v>
      </c>
      <c r="N836" s="69">
        <v>10</v>
      </c>
      <c r="O836" s="91" t="str">
        <f t="shared" si="22"/>
        <v>TOKYONH</v>
      </c>
      <c r="R836" s="69" t="s">
        <v>579</v>
      </c>
      <c r="S836" s="69" t="s">
        <v>470</v>
      </c>
      <c r="T836" s="69">
        <v>9</v>
      </c>
      <c r="U836" s="69">
        <v>26</v>
      </c>
      <c r="V836" s="69">
        <v>54</v>
      </c>
      <c r="W836" s="69">
        <v>42</v>
      </c>
      <c r="X836" s="69">
        <v>32</v>
      </c>
      <c r="Y836" s="69">
        <v>19</v>
      </c>
      <c r="Z836" s="69">
        <v>21</v>
      </c>
      <c r="AA836" s="69">
        <v>5</v>
      </c>
      <c r="AB836" s="69">
        <v>11</v>
      </c>
      <c r="AC836" s="69">
        <v>16</v>
      </c>
      <c r="AD836" s="69">
        <v>6</v>
      </c>
      <c r="AE836" s="69">
        <v>2</v>
      </c>
      <c r="AF836" s="91" t="str">
        <f t="shared" si="23"/>
        <v>TOKYONH</v>
      </c>
    </row>
    <row r="837" spans="1:32" x14ac:dyDescent="0.25">
      <c r="A837" s="69" t="s">
        <v>579</v>
      </c>
      <c r="B837" s="69" t="s">
        <v>410</v>
      </c>
      <c r="C837" s="69">
        <v>10</v>
      </c>
      <c r="D837" s="69">
        <v>6</v>
      </c>
      <c r="E837" s="69">
        <v>5</v>
      </c>
      <c r="F837" s="69">
        <v>20</v>
      </c>
      <c r="G837" s="69">
        <v>17</v>
      </c>
      <c r="H837" s="82">
        <v>84</v>
      </c>
      <c r="I837" s="69">
        <v>18</v>
      </c>
      <c r="J837" s="69">
        <v>63</v>
      </c>
      <c r="K837" s="69">
        <v>36</v>
      </c>
      <c r="L837" s="69">
        <v>45</v>
      </c>
      <c r="M837" s="69">
        <v>13</v>
      </c>
      <c r="N837" s="69">
        <v>167</v>
      </c>
      <c r="O837" s="91" t="str">
        <f t="shared" si="22"/>
        <v>TOKYOHF</v>
      </c>
      <c r="R837" s="69" t="s">
        <v>579</v>
      </c>
      <c r="S837" s="69" t="s">
        <v>410</v>
      </c>
      <c r="T837" s="69">
        <v>5</v>
      </c>
      <c r="U837" s="69">
        <v>2</v>
      </c>
      <c r="V837" s="69">
        <v>3</v>
      </c>
      <c r="W837" s="69">
        <v>8</v>
      </c>
      <c r="X837" s="69">
        <v>2</v>
      </c>
      <c r="Y837" s="69">
        <v>12</v>
      </c>
      <c r="Z837" s="69">
        <v>6</v>
      </c>
      <c r="AA837" s="69">
        <v>14</v>
      </c>
      <c r="AB837" s="69">
        <v>3</v>
      </c>
      <c r="AC837" s="69">
        <v>14</v>
      </c>
      <c r="AD837" s="69">
        <v>5</v>
      </c>
      <c r="AE837" s="69">
        <v>14</v>
      </c>
      <c r="AF837" s="91" t="str">
        <f t="shared" si="23"/>
        <v>TOKYOHF</v>
      </c>
    </row>
    <row r="838" spans="1:32" x14ac:dyDescent="0.25">
      <c r="A838" s="69" t="s">
        <v>579</v>
      </c>
      <c r="B838" s="69" t="s">
        <v>454</v>
      </c>
      <c r="C838" s="69">
        <v>136</v>
      </c>
      <c r="D838" s="69">
        <v>261</v>
      </c>
      <c r="E838" s="69">
        <v>385</v>
      </c>
      <c r="F838" s="69">
        <v>232</v>
      </c>
      <c r="G838" s="69">
        <v>490</v>
      </c>
      <c r="H838" s="82">
        <v>319</v>
      </c>
      <c r="I838" s="69">
        <v>486</v>
      </c>
      <c r="J838" s="69">
        <v>532</v>
      </c>
      <c r="K838" s="69">
        <v>285</v>
      </c>
      <c r="L838" s="69">
        <v>296</v>
      </c>
      <c r="M838" s="69">
        <v>682</v>
      </c>
      <c r="N838" s="69">
        <v>93</v>
      </c>
      <c r="O838" s="91" t="str">
        <f t="shared" si="22"/>
        <v>TOKYOMB</v>
      </c>
      <c r="R838" s="69" t="s">
        <v>579</v>
      </c>
      <c r="S838" s="69" t="s">
        <v>454</v>
      </c>
      <c r="T838" s="69">
        <v>11</v>
      </c>
      <c r="U838" s="69">
        <v>45</v>
      </c>
      <c r="V838" s="69">
        <v>39</v>
      </c>
      <c r="W838" s="69">
        <v>35</v>
      </c>
      <c r="X838" s="69">
        <v>47</v>
      </c>
      <c r="Y838" s="69">
        <v>48</v>
      </c>
      <c r="Z838" s="69">
        <v>65</v>
      </c>
      <c r="AA838" s="69">
        <v>73</v>
      </c>
      <c r="AB838" s="69">
        <v>37</v>
      </c>
      <c r="AC838" s="69">
        <v>39</v>
      </c>
      <c r="AD838" s="69">
        <v>19</v>
      </c>
      <c r="AE838" s="69">
        <v>14</v>
      </c>
      <c r="AF838" s="91" t="str">
        <f t="shared" si="23"/>
        <v>TOKYOMB</v>
      </c>
    </row>
    <row r="839" spans="1:32" x14ac:dyDescent="0.25">
      <c r="A839" s="69" t="s">
        <v>579</v>
      </c>
      <c r="B839" s="69" t="s">
        <v>506</v>
      </c>
      <c r="C839" s="69"/>
      <c r="D839" s="69"/>
      <c r="E839" s="69"/>
      <c r="F839" s="69"/>
      <c r="G839" s="69"/>
      <c r="H839" s="82">
        <v>70</v>
      </c>
      <c r="I839" s="69"/>
      <c r="J839" s="69"/>
      <c r="K839" s="69"/>
      <c r="L839" s="69"/>
      <c r="M839" s="69"/>
      <c r="N839" s="69"/>
      <c r="O839" s="91" t="str">
        <f t="shared" si="22"/>
        <v>TOKYORD</v>
      </c>
      <c r="R839" s="69" t="s">
        <v>579</v>
      </c>
      <c r="S839" s="69" t="s">
        <v>506</v>
      </c>
      <c r="T839" s="69"/>
      <c r="U839" s="69"/>
      <c r="V839" s="69"/>
      <c r="W839" s="69"/>
      <c r="X839" s="69"/>
      <c r="Y839" s="69">
        <v>1</v>
      </c>
      <c r="Z839" s="69"/>
      <c r="AA839" s="69"/>
      <c r="AB839" s="69"/>
      <c r="AC839" s="69"/>
      <c r="AD839" s="69"/>
      <c r="AE839" s="69"/>
      <c r="AF839" s="91" t="str">
        <f t="shared" si="23"/>
        <v>TOKYORD</v>
      </c>
    </row>
    <row r="840" spans="1:32" x14ac:dyDescent="0.25">
      <c r="A840" s="69" t="s">
        <v>579</v>
      </c>
      <c r="B840" s="69" t="s">
        <v>485</v>
      </c>
      <c r="C840" s="69"/>
      <c r="D840" s="69"/>
      <c r="E840" s="69"/>
      <c r="F840" s="69">
        <v>15</v>
      </c>
      <c r="G840" s="69"/>
      <c r="H840" s="82">
        <v>166</v>
      </c>
      <c r="I840" s="69"/>
      <c r="J840" s="69"/>
      <c r="K840" s="69"/>
      <c r="L840" s="69">
        <v>16</v>
      </c>
      <c r="M840" s="69"/>
      <c r="N840" s="69"/>
      <c r="O840" s="91" t="str">
        <f t="shared" si="22"/>
        <v>TOKYOPC</v>
      </c>
      <c r="R840" s="69" t="s">
        <v>579</v>
      </c>
      <c r="S840" s="69" t="s">
        <v>485</v>
      </c>
      <c r="T840" s="69"/>
      <c r="U840" s="69"/>
      <c r="V840" s="69"/>
      <c r="W840" s="69">
        <v>1</v>
      </c>
      <c r="X840" s="69"/>
      <c r="Y840" s="69">
        <v>1</v>
      </c>
      <c r="Z840" s="69"/>
      <c r="AA840" s="69"/>
      <c r="AB840" s="69"/>
      <c r="AC840" s="69">
        <v>1</v>
      </c>
      <c r="AD840" s="69"/>
      <c r="AE840" s="69"/>
      <c r="AF840" s="91" t="str">
        <f t="shared" si="23"/>
        <v>TOKYOPC</v>
      </c>
    </row>
    <row r="841" spans="1:32" x14ac:dyDescent="0.25">
      <c r="A841" s="69" t="s">
        <v>579</v>
      </c>
      <c r="B841" s="69" t="s">
        <v>444</v>
      </c>
      <c r="C841" s="69">
        <v>122</v>
      </c>
      <c r="D841" s="69">
        <v>383</v>
      </c>
      <c r="E841" s="69">
        <v>324</v>
      </c>
      <c r="F841" s="69">
        <v>542</v>
      </c>
      <c r="G841" s="69">
        <v>861</v>
      </c>
      <c r="H841" s="82">
        <v>1758</v>
      </c>
      <c r="I841" s="69">
        <v>1817</v>
      </c>
      <c r="J841" s="69">
        <v>1581</v>
      </c>
      <c r="K841" s="69">
        <v>1126</v>
      </c>
      <c r="L841" s="69">
        <v>413</v>
      </c>
      <c r="M841" s="69">
        <v>677</v>
      </c>
      <c r="N841" s="69">
        <v>783</v>
      </c>
      <c r="O841" s="91" t="str">
        <f t="shared" si="22"/>
        <v>TOKYOLB</v>
      </c>
      <c r="R841" s="69" t="s">
        <v>579</v>
      </c>
      <c r="S841" s="69" t="s">
        <v>444</v>
      </c>
      <c r="T841" s="69">
        <v>6</v>
      </c>
      <c r="U841" s="69">
        <v>16</v>
      </c>
      <c r="V841" s="69">
        <v>23</v>
      </c>
      <c r="W841" s="69">
        <v>37</v>
      </c>
      <c r="X841" s="69">
        <v>48</v>
      </c>
      <c r="Y841" s="69">
        <v>109</v>
      </c>
      <c r="Z841" s="69">
        <v>159</v>
      </c>
      <c r="AA841" s="69">
        <v>105</v>
      </c>
      <c r="AB841" s="69">
        <v>58</v>
      </c>
      <c r="AC841" s="69">
        <v>19</v>
      </c>
      <c r="AD841" s="69">
        <v>82</v>
      </c>
      <c r="AE841" s="69">
        <v>26</v>
      </c>
      <c r="AF841" s="91" t="str">
        <f t="shared" si="23"/>
        <v>TOKYOLB</v>
      </c>
    </row>
    <row r="842" spans="1:32" x14ac:dyDescent="0.25">
      <c r="A842" s="69" t="s">
        <v>579</v>
      </c>
      <c r="B842" s="69" t="s">
        <v>533</v>
      </c>
      <c r="C842" s="69">
        <v>5</v>
      </c>
      <c r="D842" s="69"/>
      <c r="E842" s="69"/>
      <c r="F842" s="69"/>
      <c r="G842" s="69"/>
      <c r="H842" s="82"/>
      <c r="I842" s="69"/>
      <c r="J842" s="69"/>
      <c r="K842" s="69"/>
      <c r="L842" s="69"/>
      <c r="M842" s="69"/>
      <c r="N842" s="69"/>
      <c r="O842" s="91" t="str">
        <f t="shared" si="22"/>
        <v>TOKYOUD</v>
      </c>
      <c r="R842" s="69" t="s">
        <v>579</v>
      </c>
      <c r="S842" s="69" t="s">
        <v>533</v>
      </c>
      <c r="T842" s="69">
        <v>1</v>
      </c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91" t="str">
        <f t="shared" si="23"/>
        <v>TOKYOUD</v>
      </c>
    </row>
    <row r="843" spans="1:32" x14ac:dyDescent="0.25">
      <c r="A843" s="69" t="s">
        <v>579</v>
      </c>
      <c r="B843" s="69" t="s">
        <v>448</v>
      </c>
      <c r="C843" s="69"/>
      <c r="D843" s="69">
        <v>67</v>
      </c>
      <c r="E843" s="69">
        <v>120</v>
      </c>
      <c r="F843" s="69">
        <v>60</v>
      </c>
      <c r="G843" s="69"/>
      <c r="H843" s="82"/>
      <c r="I843" s="69"/>
      <c r="J843" s="69">
        <v>127</v>
      </c>
      <c r="K843" s="69">
        <v>60</v>
      </c>
      <c r="L843" s="69">
        <v>6</v>
      </c>
      <c r="M843" s="69">
        <v>48</v>
      </c>
      <c r="N843" s="69">
        <v>60</v>
      </c>
      <c r="O843" s="91" t="str">
        <f t="shared" si="22"/>
        <v>TOKYOLF</v>
      </c>
      <c r="R843" s="69" t="s">
        <v>579</v>
      </c>
      <c r="S843" s="69" t="s">
        <v>448</v>
      </c>
      <c r="T843" s="69"/>
      <c r="U843" s="69">
        <v>2</v>
      </c>
      <c r="V843" s="69">
        <v>2</v>
      </c>
      <c r="W843" s="69">
        <v>1</v>
      </c>
      <c r="X843" s="69"/>
      <c r="Y843" s="69"/>
      <c r="Z843" s="69"/>
      <c r="AA843" s="69">
        <v>3</v>
      </c>
      <c r="AB843" s="69">
        <v>1</v>
      </c>
      <c r="AC843" s="69">
        <v>1</v>
      </c>
      <c r="AD843" s="69">
        <v>1</v>
      </c>
      <c r="AE843" s="69">
        <v>1</v>
      </c>
      <c r="AF843" s="91" t="str">
        <f t="shared" si="23"/>
        <v>TOKYOLF</v>
      </c>
    </row>
    <row r="844" spans="1:32" x14ac:dyDescent="0.25">
      <c r="A844" s="69" t="s">
        <v>579</v>
      </c>
      <c r="B844" s="69" t="s">
        <v>476</v>
      </c>
      <c r="C844" s="69">
        <v>196</v>
      </c>
      <c r="D844" s="69"/>
      <c r="E844" s="69">
        <v>20</v>
      </c>
      <c r="F844" s="69">
        <v>4</v>
      </c>
      <c r="G844" s="69">
        <v>168</v>
      </c>
      <c r="H844" s="82">
        <v>52</v>
      </c>
      <c r="I844" s="69">
        <v>197</v>
      </c>
      <c r="J844" s="69"/>
      <c r="K844" s="69">
        <v>30</v>
      </c>
      <c r="L844" s="69">
        <v>49</v>
      </c>
      <c r="M844" s="69">
        <v>19</v>
      </c>
      <c r="N844" s="69">
        <v>46</v>
      </c>
      <c r="O844" s="91" t="str">
        <f t="shared" si="22"/>
        <v>TOKYOOD</v>
      </c>
      <c r="R844" s="69" t="s">
        <v>579</v>
      </c>
      <c r="S844" s="69" t="s">
        <v>476</v>
      </c>
      <c r="T844" s="69">
        <v>7</v>
      </c>
      <c r="U844" s="69"/>
      <c r="V844" s="69">
        <v>5</v>
      </c>
      <c r="W844" s="69">
        <v>1</v>
      </c>
      <c r="X844" s="69">
        <v>26</v>
      </c>
      <c r="Y844" s="69">
        <v>9</v>
      </c>
      <c r="Z844" s="69">
        <v>17</v>
      </c>
      <c r="AA844" s="69"/>
      <c r="AB844" s="69">
        <v>4</v>
      </c>
      <c r="AC844" s="69">
        <v>4</v>
      </c>
      <c r="AD844" s="69">
        <v>3</v>
      </c>
      <c r="AE844" s="69">
        <v>1</v>
      </c>
      <c r="AF844" s="91" t="str">
        <f t="shared" si="23"/>
        <v>TOKYOOD</v>
      </c>
    </row>
    <row r="845" spans="1:32" x14ac:dyDescent="0.25">
      <c r="A845" s="69" t="s">
        <v>579</v>
      </c>
      <c r="B845" s="69" t="s">
        <v>526</v>
      </c>
      <c r="C845" s="69">
        <v>10</v>
      </c>
      <c r="D845" s="69"/>
      <c r="E845" s="69"/>
      <c r="F845" s="69"/>
      <c r="G845" s="69"/>
      <c r="H845" s="82"/>
      <c r="I845" s="69"/>
      <c r="J845" s="69"/>
      <c r="K845" s="69"/>
      <c r="L845" s="69"/>
      <c r="M845" s="69"/>
      <c r="N845" s="69"/>
      <c r="O845" s="91" t="str">
        <f t="shared" si="22"/>
        <v>TOKYOTG</v>
      </c>
      <c r="R845" s="69" t="s">
        <v>579</v>
      </c>
      <c r="S845" s="69" t="s">
        <v>526</v>
      </c>
      <c r="T845" s="69">
        <v>3</v>
      </c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91" t="str">
        <f t="shared" si="23"/>
        <v>TOKYOTG</v>
      </c>
    </row>
    <row r="846" spans="1:32" x14ac:dyDescent="0.25">
      <c r="A846" s="69" t="s">
        <v>579</v>
      </c>
      <c r="B846" s="69" t="s">
        <v>489</v>
      </c>
      <c r="C846" s="69"/>
      <c r="D846" s="69"/>
      <c r="E846" s="69"/>
      <c r="F846" s="69"/>
      <c r="G846" s="69">
        <v>12</v>
      </c>
      <c r="H846" s="82"/>
      <c r="I846" s="69">
        <v>13</v>
      </c>
      <c r="J846" s="69">
        <v>87</v>
      </c>
      <c r="K846" s="69">
        <v>83</v>
      </c>
      <c r="L846" s="69">
        <v>22</v>
      </c>
      <c r="M846" s="69"/>
      <c r="N846" s="69"/>
      <c r="O846" s="91" t="str">
        <f t="shared" si="22"/>
        <v>TOKYOPG</v>
      </c>
      <c r="R846" s="69" t="s">
        <v>579</v>
      </c>
      <c r="S846" s="69" t="s">
        <v>489</v>
      </c>
      <c r="T846" s="69"/>
      <c r="U846" s="69"/>
      <c r="V846" s="69"/>
      <c r="W846" s="69"/>
      <c r="X846" s="69">
        <v>1</v>
      </c>
      <c r="Y846" s="69"/>
      <c r="Z846" s="69">
        <v>1</v>
      </c>
      <c r="AA846" s="69">
        <v>7</v>
      </c>
      <c r="AB846" s="69">
        <v>6</v>
      </c>
      <c r="AC846" s="69">
        <v>2</v>
      </c>
      <c r="AD846" s="69"/>
      <c r="AE846" s="69"/>
      <c r="AF846" s="91" t="str">
        <f t="shared" si="23"/>
        <v>TOKYOPG</v>
      </c>
    </row>
    <row r="847" spans="1:32" x14ac:dyDescent="0.25">
      <c r="A847" s="69" t="s">
        <v>579</v>
      </c>
      <c r="B847" s="69" t="s">
        <v>487</v>
      </c>
      <c r="C847" s="69"/>
      <c r="D847" s="69">
        <v>36</v>
      </c>
      <c r="E847" s="69">
        <v>9</v>
      </c>
      <c r="F847" s="69">
        <v>18</v>
      </c>
      <c r="G847" s="69"/>
      <c r="H847" s="82">
        <v>18</v>
      </c>
      <c r="I847" s="69">
        <v>9</v>
      </c>
      <c r="J847" s="69">
        <v>33</v>
      </c>
      <c r="K847" s="69"/>
      <c r="L847" s="69"/>
      <c r="M847" s="69"/>
      <c r="N847" s="69"/>
      <c r="O847" s="91" t="str">
        <f t="shared" si="22"/>
        <v>TOKYOPE</v>
      </c>
      <c r="R847" s="69" t="s">
        <v>579</v>
      </c>
      <c r="S847" s="69" t="s">
        <v>487</v>
      </c>
      <c r="T847" s="69"/>
      <c r="U847" s="69">
        <v>4</v>
      </c>
      <c r="V847" s="69">
        <v>1</v>
      </c>
      <c r="W847" s="69">
        <v>2</v>
      </c>
      <c r="X847" s="69"/>
      <c r="Y847" s="69">
        <v>2</v>
      </c>
      <c r="Z847" s="69">
        <v>1</v>
      </c>
      <c r="AA847" s="69">
        <v>4</v>
      </c>
      <c r="AB847" s="69"/>
      <c r="AC847" s="69"/>
      <c r="AD847" s="69"/>
      <c r="AE847" s="69"/>
      <c r="AF847" s="91" t="str">
        <f t="shared" si="23"/>
        <v>TOKYOPE</v>
      </c>
    </row>
    <row r="848" spans="1:32" x14ac:dyDescent="0.25">
      <c r="A848" s="69" t="s">
        <v>579</v>
      </c>
      <c r="B848" s="69" t="s">
        <v>525</v>
      </c>
      <c r="C848" s="69">
        <v>5</v>
      </c>
      <c r="D848" s="69">
        <v>1</v>
      </c>
      <c r="E848" s="69"/>
      <c r="F848" s="69"/>
      <c r="G848" s="69">
        <v>1</v>
      </c>
      <c r="H848" s="82"/>
      <c r="I848" s="69"/>
      <c r="J848" s="69"/>
      <c r="K848" s="69">
        <v>4</v>
      </c>
      <c r="L848" s="69"/>
      <c r="M848" s="69"/>
      <c r="N848" s="69"/>
      <c r="O848" s="91" t="str">
        <f t="shared" si="22"/>
        <v>TOKYOTF</v>
      </c>
      <c r="R848" s="69" t="s">
        <v>579</v>
      </c>
      <c r="S848" s="69" t="s">
        <v>525</v>
      </c>
      <c r="T848" s="69">
        <v>3</v>
      </c>
      <c r="U848" s="69">
        <v>1</v>
      </c>
      <c r="V848" s="69"/>
      <c r="W848" s="69"/>
      <c r="X848" s="69">
        <v>1</v>
      </c>
      <c r="Y848" s="69"/>
      <c r="Z848" s="69"/>
      <c r="AA848" s="69"/>
      <c r="AB848" s="69">
        <v>1</v>
      </c>
      <c r="AC848" s="69"/>
      <c r="AD848" s="69"/>
      <c r="AE848" s="69"/>
      <c r="AF848" s="91" t="str">
        <f t="shared" si="23"/>
        <v>TOKYOTF</v>
      </c>
    </row>
    <row r="849" spans="1:32" x14ac:dyDescent="0.25">
      <c r="A849" s="69" t="s">
        <v>579</v>
      </c>
      <c r="B849" s="69" t="s">
        <v>432</v>
      </c>
      <c r="C849" s="69">
        <v>393</v>
      </c>
      <c r="D849" s="69">
        <v>613</v>
      </c>
      <c r="E849" s="69">
        <v>942</v>
      </c>
      <c r="F849" s="69">
        <v>1585</v>
      </c>
      <c r="G849" s="69">
        <v>3389</v>
      </c>
      <c r="H849" s="82">
        <v>3337</v>
      </c>
      <c r="I849" s="69">
        <v>5082</v>
      </c>
      <c r="J849" s="69">
        <v>3007</v>
      </c>
      <c r="K849" s="69">
        <v>2411</v>
      </c>
      <c r="L849" s="69">
        <v>1108</v>
      </c>
      <c r="M849" s="69">
        <v>588</v>
      </c>
      <c r="N849" s="69">
        <v>206</v>
      </c>
      <c r="O849" s="91" t="str">
        <f t="shared" si="22"/>
        <v>TOKYOJI</v>
      </c>
      <c r="R849" s="69" t="s">
        <v>579</v>
      </c>
      <c r="S849" s="69" t="s">
        <v>432</v>
      </c>
      <c r="T849" s="69">
        <v>79</v>
      </c>
      <c r="U849" s="69">
        <v>122</v>
      </c>
      <c r="V849" s="69">
        <v>189</v>
      </c>
      <c r="W849" s="69">
        <v>316</v>
      </c>
      <c r="X849" s="69">
        <v>588</v>
      </c>
      <c r="Y849" s="69">
        <v>616</v>
      </c>
      <c r="Z849" s="69">
        <v>843</v>
      </c>
      <c r="AA849" s="69">
        <v>549</v>
      </c>
      <c r="AB849" s="69">
        <v>361</v>
      </c>
      <c r="AC849" s="69">
        <v>181</v>
      </c>
      <c r="AD849" s="69">
        <v>85</v>
      </c>
      <c r="AE849" s="69">
        <v>56</v>
      </c>
      <c r="AF849" s="91" t="str">
        <f t="shared" si="23"/>
        <v>TOKYOJI</v>
      </c>
    </row>
    <row r="850" spans="1:32" x14ac:dyDescent="0.25">
      <c r="A850" s="69" t="s">
        <v>579</v>
      </c>
      <c r="B850" s="69" t="s">
        <v>441</v>
      </c>
      <c r="C850" s="69">
        <v>137</v>
      </c>
      <c r="D850" s="69">
        <v>27</v>
      </c>
      <c r="E850" s="69">
        <v>62</v>
      </c>
      <c r="F850" s="69">
        <v>45</v>
      </c>
      <c r="G850" s="69">
        <v>507</v>
      </c>
      <c r="H850" s="82">
        <v>500</v>
      </c>
      <c r="I850" s="69">
        <v>1566</v>
      </c>
      <c r="J850" s="69">
        <v>1901</v>
      </c>
      <c r="K850" s="69">
        <v>1625</v>
      </c>
      <c r="L850" s="69">
        <v>2174</v>
      </c>
      <c r="M850" s="69">
        <v>2382</v>
      </c>
      <c r="N850" s="69">
        <v>3057</v>
      </c>
      <c r="O850" s="91" t="str">
        <f t="shared" si="22"/>
        <v>TOKYOKI</v>
      </c>
      <c r="R850" s="69" t="s">
        <v>579</v>
      </c>
      <c r="S850" s="69" t="s">
        <v>441</v>
      </c>
      <c r="T850" s="69">
        <v>9</v>
      </c>
      <c r="U850" s="69">
        <v>3</v>
      </c>
      <c r="V850" s="69">
        <v>3</v>
      </c>
      <c r="W850" s="69">
        <v>2</v>
      </c>
      <c r="X850" s="69">
        <v>48</v>
      </c>
      <c r="Y850" s="69">
        <v>49</v>
      </c>
      <c r="Z850" s="69">
        <v>166</v>
      </c>
      <c r="AA850" s="69">
        <v>208</v>
      </c>
      <c r="AB850" s="69">
        <v>180</v>
      </c>
      <c r="AC850" s="69">
        <v>243</v>
      </c>
      <c r="AD850" s="69">
        <v>267</v>
      </c>
      <c r="AE850" s="69">
        <v>339</v>
      </c>
      <c r="AF850" s="91" t="str">
        <f t="shared" si="23"/>
        <v>TOKYOKI</v>
      </c>
    </row>
    <row r="851" spans="1:32" x14ac:dyDescent="0.25">
      <c r="A851" s="69" t="s">
        <v>579</v>
      </c>
      <c r="B851" s="69" t="s">
        <v>433</v>
      </c>
      <c r="C851" s="69">
        <v>173</v>
      </c>
      <c r="D851" s="69">
        <v>116</v>
      </c>
      <c r="E851" s="69">
        <v>194</v>
      </c>
      <c r="F851" s="69">
        <v>14157</v>
      </c>
      <c r="G851" s="69">
        <v>21340</v>
      </c>
      <c r="H851" s="82">
        <v>21600</v>
      </c>
      <c r="I851" s="69">
        <v>21530</v>
      </c>
      <c r="J851" s="69">
        <v>5884</v>
      </c>
      <c r="K851" s="69">
        <v>1859</v>
      </c>
      <c r="L851" s="69">
        <v>601</v>
      </c>
      <c r="M851" s="69">
        <v>44</v>
      </c>
      <c r="N851" s="69"/>
      <c r="O851" s="91" t="str">
        <f t="shared" si="22"/>
        <v>TOKYOJJ</v>
      </c>
      <c r="R851" s="69" t="s">
        <v>579</v>
      </c>
      <c r="S851" s="69" t="s">
        <v>433</v>
      </c>
      <c r="T851" s="69">
        <v>87</v>
      </c>
      <c r="U851" s="69">
        <v>54</v>
      </c>
      <c r="V851" s="69">
        <v>87</v>
      </c>
      <c r="W851" s="69">
        <v>6348</v>
      </c>
      <c r="X851" s="69">
        <v>9570</v>
      </c>
      <c r="Y851" s="69">
        <v>9686</v>
      </c>
      <c r="Z851" s="69">
        <v>9655</v>
      </c>
      <c r="AA851" s="69">
        <v>2639</v>
      </c>
      <c r="AB851" s="69">
        <v>834</v>
      </c>
      <c r="AC851" s="69">
        <v>271</v>
      </c>
      <c r="AD851" s="69">
        <v>20</v>
      </c>
      <c r="AE851" s="69"/>
      <c r="AF851" s="91" t="str">
        <f t="shared" si="23"/>
        <v>TOKYOJJ</v>
      </c>
    </row>
    <row r="852" spans="1:32" x14ac:dyDescent="0.25">
      <c r="A852" s="69" t="s">
        <v>579</v>
      </c>
      <c r="B852" s="69" t="s">
        <v>515</v>
      </c>
      <c r="C852" s="69">
        <v>4</v>
      </c>
      <c r="D852" s="69"/>
      <c r="E852" s="69">
        <v>4</v>
      </c>
      <c r="F852" s="69"/>
      <c r="G852" s="69"/>
      <c r="H852" s="82"/>
      <c r="I852" s="69">
        <v>16</v>
      </c>
      <c r="J852" s="69"/>
      <c r="K852" s="69">
        <v>4</v>
      </c>
      <c r="L852" s="69"/>
      <c r="M852" s="69">
        <v>2</v>
      </c>
      <c r="N852" s="69"/>
      <c r="O852" s="91" t="str">
        <f t="shared" si="22"/>
        <v>TOKYOSF</v>
      </c>
      <c r="R852" s="69" t="s">
        <v>579</v>
      </c>
      <c r="S852" s="69" t="s">
        <v>515</v>
      </c>
      <c r="T852" s="69">
        <v>1</v>
      </c>
      <c r="U852" s="69"/>
      <c r="V852" s="69">
        <v>1</v>
      </c>
      <c r="W852" s="69"/>
      <c r="X852" s="69"/>
      <c r="Y852" s="69"/>
      <c r="Z852" s="69">
        <v>4</v>
      </c>
      <c r="AA852" s="69"/>
      <c r="AB852" s="69">
        <v>1</v>
      </c>
      <c r="AC852" s="69"/>
      <c r="AD852" s="69">
        <v>1</v>
      </c>
      <c r="AE852" s="69"/>
      <c r="AF852" s="91" t="str">
        <f t="shared" si="23"/>
        <v>TOKYOSF</v>
      </c>
    </row>
    <row r="853" spans="1:32" x14ac:dyDescent="0.25">
      <c r="A853" s="69" t="s">
        <v>579</v>
      </c>
      <c r="B853" s="69" t="s">
        <v>462</v>
      </c>
      <c r="C853" s="69">
        <v>65</v>
      </c>
      <c r="D853" s="69"/>
      <c r="E853" s="69">
        <v>46</v>
      </c>
      <c r="F853" s="69">
        <v>30</v>
      </c>
      <c r="G853" s="69">
        <v>121</v>
      </c>
      <c r="H853" s="82">
        <v>403</v>
      </c>
      <c r="I853" s="69">
        <v>566</v>
      </c>
      <c r="J853" s="69">
        <v>256</v>
      </c>
      <c r="K853" s="69">
        <v>161</v>
      </c>
      <c r="L853" s="69">
        <v>103</v>
      </c>
      <c r="M853" s="69">
        <v>52</v>
      </c>
      <c r="N853" s="69">
        <v>30</v>
      </c>
      <c r="O853" s="91" t="str">
        <f t="shared" si="22"/>
        <v>TOKYOMJ</v>
      </c>
      <c r="R853" s="69" t="s">
        <v>579</v>
      </c>
      <c r="S853" s="69" t="s">
        <v>462</v>
      </c>
      <c r="T853" s="69">
        <v>2</v>
      </c>
      <c r="U853" s="69"/>
      <c r="V853" s="69">
        <v>2</v>
      </c>
      <c r="W853" s="69">
        <v>1</v>
      </c>
      <c r="X853" s="69">
        <v>4</v>
      </c>
      <c r="Y853" s="69">
        <v>13</v>
      </c>
      <c r="Z853" s="69">
        <v>17</v>
      </c>
      <c r="AA853" s="69">
        <v>8</v>
      </c>
      <c r="AB853" s="69">
        <v>5</v>
      </c>
      <c r="AC853" s="69">
        <v>3</v>
      </c>
      <c r="AD853" s="69">
        <v>1</v>
      </c>
      <c r="AE853" s="69">
        <v>1</v>
      </c>
      <c r="AF853" s="91" t="str">
        <f t="shared" si="23"/>
        <v>TOKYOMJ</v>
      </c>
    </row>
    <row r="854" spans="1:32" x14ac:dyDescent="0.25">
      <c r="A854" s="69" t="s">
        <v>579</v>
      </c>
      <c r="B854" s="69" t="s">
        <v>503</v>
      </c>
      <c r="C854" s="69"/>
      <c r="D854" s="69"/>
      <c r="E854" s="69"/>
      <c r="F854" s="69">
        <v>7</v>
      </c>
      <c r="G854" s="69"/>
      <c r="H854" s="82">
        <v>40</v>
      </c>
      <c r="I854" s="69"/>
      <c r="J854" s="69">
        <v>7</v>
      </c>
      <c r="K854" s="69"/>
      <c r="L854" s="69"/>
      <c r="M854" s="69"/>
      <c r="N854" s="69">
        <v>36</v>
      </c>
      <c r="O854" s="91" t="str">
        <f t="shared" si="22"/>
        <v>TOKYORA</v>
      </c>
      <c r="R854" s="69" t="s">
        <v>579</v>
      </c>
      <c r="S854" s="69" t="s">
        <v>503</v>
      </c>
      <c r="T854" s="69"/>
      <c r="U854" s="69"/>
      <c r="V854" s="69"/>
      <c r="W854" s="69">
        <v>1</v>
      </c>
      <c r="X854" s="69"/>
      <c r="Y854" s="69">
        <v>1</v>
      </c>
      <c r="Z854" s="69"/>
      <c r="AA854" s="69">
        <v>1</v>
      </c>
      <c r="AB854" s="69"/>
      <c r="AC854" s="69"/>
      <c r="AD854" s="69"/>
      <c r="AE854" s="69">
        <v>4</v>
      </c>
      <c r="AF854" s="91" t="str">
        <f t="shared" si="23"/>
        <v>TOKYORA</v>
      </c>
    </row>
    <row r="855" spans="1:32" x14ac:dyDescent="0.25">
      <c r="A855" s="69" t="s">
        <v>579</v>
      </c>
      <c r="B855" s="69" t="s">
        <v>504</v>
      </c>
      <c r="C855" s="69">
        <v>15</v>
      </c>
      <c r="D855" s="69">
        <v>40</v>
      </c>
      <c r="E855" s="69"/>
      <c r="F855" s="69">
        <v>16</v>
      </c>
      <c r="G855" s="69"/>
      <c r="H855" s="82"/>
      <c r="I855" s="69">
        <v>10</v>
      </c>
      <c r="J855" s="69"/>
      <c r="K855" s="69"/>
      <c r="L855" s="69"/>
      <c r="M855" s="69"/>
      <c r="N855" s="69"/>
      <c r="O855" s="91" t="str">
        <f t="shared" si="22"/>
        <v>TOKYORB</v>
      </c>
      <c r="R855" s="69" t="s">
        <v>579</v>
      </c>
      <c r="S855" s="69" t="s">
        <v>504</v>
      </c>
      <c r="T855" s="69">
        <v>3</v>
      </c>
      <c r="U855" s="69">
        <v>8</v>
      </c>
      <c r="V855" s="69"/>
      <c r="W855" s="69">
        <v>3</v>
      </c>
      <c r="X855" s="69"/>
      <c r="Y855" s="69"/>
      <c r="Z855" s="69">
        <v>1</v>
      </c>
      <c r="AA855" s="69"/>
      <c r="AB855" s="69"/>
      <c r="AC855" s="69"/>
      <c r="AD855" s="69"/>
      <c r="AE855" s="69"/>
      <c r="AF855" s="91" t="str">
        <f t="shared" si="23"/>
        <v>TOKYORB</v>
      </c>
    </row>
    <row r="856" spans="1:32" x14ac:dyDescent="0.25">
      <c r="A856" s="69" t="s">
        <v>579</v>
      </c>
      <c r="B856" s="69" t="s">
        <v>434</v>
      </c>
      <c r="C856" s="69">
        <v>1416</v>
      </c>
      <c r="D856" s="69">
        <v>1062</v>
      </c>
      <c r="E856" s="69">
        <v>2635</v>
      </c>
      <c r="F856" s="69">
        <v>2804</v>
      </c>
      <c r="G856" s="69">
        <v>2921</v>
      </c>
      <c r="H856" s="82">
        <v>4528</v>
      </c>
      <c r="I856" s="69">
        <v>6216</v>
      </c>
      <c r="J856" s="69">
        <v>3200</v>
      </c>
      <c r="K856" s="69">
        <v>1699</v>
      </c>
      <c r="L856" s="69">
        <v>2562</v>
      </c>
      <c r="M856" s="69">
        <v>2381</v>
      </c>
      <c r="N856" s="69">
        <v>1774</v>
      </c>
      <c r="O856" s="91" t="str">
        <f t="shared" si="22"/>
        <v>TOKYOKA</v>
      </c>
      <c r="R856" s="69" t="s">
        <v>579</v>
      </c>
      <c r="S856" s="69" t="s">
        <v>434</v>
      </c>
      <c r="T856" s="69">
        <v>237</v>
      </c>
      <c r="U856" s="69">
        <v>252</v>
      </c>
      <c r="V856" s="69">
        <v>335</v>
      </c>
      <c r="W856" s="69">
        <v>404</v>
      </c>
      <c r="X856" s="69">
        <v>390</v>
      </c>
      <c r="Y856" s="69">
        <v>517</v>
      </c>
      <c r="Z856" s="69">
        <v>679</v>
      </c>
      <c r="AA856" s="69">
        <v>299</v>
      </c>
      <c r="AB856" s="69">
        <v>142</v>
      </c>
      <c r="AC856" s="69">
        <v>173</v>
      </c>
      <c r="AD856" s="69">
        <v>162</v>
      </c>
      <c r="AE856" s="69">
        <v>116</v>
      </c>
      <c r="AF856" s="91" t="str">
        <f t="shared" si="23"/>
        <v>TOKYOKA</v>
      </c>
    </row>
    <row r="857" spans="1:32" x14ac:dyDescent="0.25">
      <c r="A857" s="69" t="s">
        <v>579</v>
      </c>
      <c r="B857" s="69" t="s">
        <v>12</v>
      </c>
      <c r="C857" s="69">
        <v>1963</v>
      </c>
      <c r="D857" s="69">
        <v>12585</v>
      </c>
      <c r="E857" s="69">
        <v>11680</v>
      </c>
      <c r="F857" s="69">
        <v>11747</v>
      </c>
      <c r="G857" s="69">
        <v>4607</v>
      </c>
      <c r="H857" s="82">
        <v>2049</v>
      </c>
      <c r="I857" s="69">
        <v>1921</v>
      </c>
      <c r="J857" s="69">
        <v>2070</v>
      </c>
      <c r="K857" s="69">
        <v>1755</v>
      </c>
      <c r="L857" s="69">
        <v>7096</v>
      </c>
      <c r="M857" s="69">
        <v>3836</v>
      </c>
      <c r="N857" s="69">
        <v>4063</v>
      </c>
      <c r="O857" s="91" t="str">
        <f t="shared" si="22"/>
        <v>TOKYOKB</v>
      </c>
      <c r="R857" s="69" t="s">
        <v>579</v>
      </c>
      <c r="S857" s="69" t="s">
        <v>12</v>
      </c>
      <c r="T857" s="69">
        <v>86</v>
      </c>
      <c r="U857" s="69">
        <v>513</v>
      </c>
      <c r="V857" s="69">
        <v>489</v>
      </c>
      <c r="W857" s="69">
        <v>488</v>
      </c>
      <c r="X857" s="69">
        <v>219</v>
      </c>
      <c r="Y857" s="69">
        <v>140</v>
      </c>
      <c r="Z857" s="69">
        <v>161</v>
      </c>
      <c r="AA857" s="69">
        <v>144</v>
      </c>
      <c r="AB857" s="69">
        <v>95</v>
      </c>
      <c r="AC857" s="69">
        <v>307</v>
      </c>
      <c r="AD857" s="69">
        <v>166</v>
      </c>
      <c r="AE857" s="69">
        <v>170</v>
      </c>
      <c r="AF857" s="91" t="str">
        <f t="shared" si="23"/>
        <v>TOKYOKB</v>
      </c>
    </row>
    <row r="858" spans="1:32" x14ac:dyDescent="0.25">
      <c r="A858" s="69" t="s">
        <v>579</v>
      </c>
      <c r="B858" s="69" t="s">
        <v>459</v>
      </c>
      <c r="C858" s="69">
        <v>190</v>
      </c>
      <c r="D858" s="69">
        <v>141</v>
      </c>
      <c r="E858" s="69">
        <v>222</v>
      </c>
      <c r="F858" s="69">
        <v>345</v>
      </c>
      <c r="G858" s="69">
        <v>398</v>
      </c>
      <c r="H858" s="82">
        <v>316</v>
      </c>
      <c r="I858" s="69">
        <v>235</v>
      </c>
      <c r="J858" s="69">
        <v>103</v>
      </c>
      <c r="K858" s="69">
        <v>118</v>
      </c>
      <c r="L858" s="69">
        <v>22</v>
      </c>
      <c r="M858" s="69">
        <v>58</v>
      </c>
      <c r="N858" s="69">
        <v>28</v>
      </c>
      <c r="O858" s="91" t="str">
        <f t="shared" si="22"/>
        <v>TOKYOMG</v>
      </c>
      <c r="R858" s="69" t="s">
        <v>579</v>
      </c>
      <c r="S858" s="69" t="s">
        <v>459</v>
      </c>
      <c r="T858" s="69">
        <v>13</v>
      </c>
      <c r="U858" s="69">
        <v>9</v>
      </c>
      <c r="V858" s="69">
        <v>15</v>
      </c>
      <c r="W858" s="69">
        <v>23</v>
      </c>
      <c r="X858" s="69">
        <v>27</v>
      </c>
      <c r="Y858" s="69">
        <v>21</v>
      </c>
      <c r="Z858" s="69">
        <v>16</v>
      </c>
      <c r="AA858" s="69">
        <v>9</v>
      </c>
      <c r="AB858" s="69">
        <v>11</v>
      </c>
      <c r="AC858" s="69">
        <v>3</v>
      </c>
      <c r="AD858" s="69">
        <v>4</v>
      </c>
      <c r="AE858" s="69">
        <v>2</v>
      </c>
      <c r="AF858" s="91" t="str">
        <f t="shared" si="23"/>
        <v>TOKYOMG</v>
      </c>
    </row>
    <row r="859" spans="1:32" x14ac:dyDescent="0.25">
      <c r="A859" s="69" t="s">
        <v>579</v>
      </c>
      <c r="B859" s="69" t="s">
        <v>341</v>
      </c>
      <c r="C859" s="69">
        <v>355</v>
      </c>
      <c r="D859" s="69">
        <v>1016</v>
      </c>
      <c r="E859" s="69">
        <v>1517</v>
      </c>
      <c r="F859" s="69">
        <v>2502</v>
      </c>
      <c r="G859" s="69">
        <v>2318</v>
      </c>
      <c r="H859" s="82">
        <v>2904</v>
      </c>
      <c r="I859" s="69">
        <v>3105</v>
      </c>
      <c r="J859" s="69">
        <v>1189</v>
      </c>
      <c r="K859" s="69">
        <v>549</v>
      </c>
      <c r="L859" s="69">
        <v>640</v>
      </c>
      <c r="M859" s="69">
        <v>243</v>
      </c>
      <c r="N859" s="69">
        <v>314</v>
      </c>
      <c r="O859" s="91" t="str">
        <f t="shared" si="22"/>
        <v>TOKYOAC</v>
      </c>
      <c r="R859" s="69" t="s">
        <v>579</v>
      </c>
      <c r="S859" s="69" t="s">
        <v>341</v>
      </c>
      <c r="T859" s="69">
        <v>38</v>
      </c>
      <c r="U859" s="69">
        <v>120</v>
      </c>
      <c r="V859" s="69">
        <v>159</v>
      </c>
      <c r="W859" s="69">
        <v>201</v>
      </c>
      <c r="X859" s="69">
        <v>193</v>
      </c>
      <c r="Y859" s="69">
        <v>205</v>
      </c>
      <c r="Z859" s="69">
        <v>201</v>
      </c>
      <c r="AA859" s="69">
        <v>95</v>
      </c>
      <c r="AB859" s="69">
        <v>39</v>
      </c>
      <c r="AC859" s="69">
        <v>63</v>
      </c>
      <c r="AD859" s="69">
        <v>34</v>
      </c>
      <c r="AE859" s="69">
        <v>46</v>
      </c>
      <c r="AF859" s="91" t="str">
        <f t="shared" si="23"/>
        <v>TOKYOAC</v>
      </c>
    </row>
    <row r="860" spans="1:32" x14ac:dyDescent="0.25">
      <c r="A860" s="69" t="s">
        <v>579</v>
      </c>
      <c r="B860" s="69" t="s">
        <v>469</v>
      </c>
      <c r="C860" s="69"/>
      <c r="D860" s="69"/>
      <c r="E860" s="69">
        <v>10</v>
      </c>
      <c r="F860" s="69">
        <v>297</v>
      </c>
      <c r="G860" s="69">
        <v>64</v>
      </c>
      <c r="H860" s="82">
        <v>137</v>
      </c>
      <c r="I860" s="69">
        <v>305</v>
      </c>
      <c r="J860" s="69">
        <v>247</v>
      </c>
      <c r="K860" s="69">
        <v>53</v>
      </c>
      <c r="L860" s="69"/>
      <c r="M860" s="69">
        <v>97</v>
      </c>
      <c r="N860" s="69"/>
      <c r="O860" s="91" t="str">
        <f t="shared" si="22"/>
        <v>TOKYONG</v>
      </c>
      <c r="R860" s="69" t="s">
        <v>579</v>
      </c>
      <c r="S860" s="69" t="s">
        <v>469</v>
      </c>
      <c r="T860" s="69"/>
      <c r="U860" s="69"/>
      <c r="V860" s="69">
        <v>1</v>
      </c>
      <c r="W860" s="69">
        <v>17</v>
      </c>
      <c r="X860" s="69">
        <v>4</v>
      </c>
      <c r="Y860" s="69">
        <v>11</v>
      </c>
      <c r="Z860" s="69">
        <v>27</v>
      </c>
      <c r="AA860" s="69">
        <v>33</v>
      </c>
      <c r="AB860" s="69">
        <v>3</v>
      </c>
      <c r="AC860" s="69"/>
      <c r="AD860" s="69">
        <v>11</v>
      </c>
      <c r="AE860" s="69"/>
      <c r="AF860" s="91" t="str">
        <f t="shared" si="23"/>
        <v>TOKYONG</v>
      </c>
    </row>
    <row r="861" spans="1:32" x14ac:dyDescent="0.25">
      <c r="A861" s="69" t="s">
        <v>579</v>
      </c>
      <c r="B861" s="69" t="s">
        <v>471</v>
      </c>
      <c r="C861" s="69"/>
      <c r="D861" s="69"/>
      <c r="E861" s="69"/>
      <c r="F861" s="69"/>
      <c r="G861" s="69">
        <v>64</v>
      </c>
      <c r="H861" s="82">
        <v>425</v>
      </c>
      <c r="I861" s="69">
        <v>405</v>
      </c>
      <c r="J861" s="69">
        <v>262</v>
      </c>
      <c r="K861" s="69">
        <v>20</v>
      </c>
      <c r="L861" s="69"/>
      <c r="M861" s="69"/>
      <c r="N861" s="69"/>
      <c r="O861" s="91" t="str">
        <f t="shared" si="22"/>
        <v>TOKYONI</v>
      </c>
      <c r="R861" s="69" t="s">
        <v>579</v>
      </c>
      <c r="S861" s="69" t="s">
        <v>471</v>
      </c>
      <c r="T861" s="69"/>
      <c r="U861" s="69"/>
      <c r="V861" s="69"/>
      <c r="W861" s="69"/>
      <c r="X861" s="69">
        <v>9</v>
      </c>
      <c r="Y861" s="69">
        <v>59</v>
      </c>
      <c r="Z861" s="69">
        <v>59</v>
      </c>
      <c r="AA861" s="69">
        <v>37</v>
      </c>
      <c r="AB861" s="69">
        <v>7</v>
      </c>
      <c r="AC861" s="69"/>
      <c r="AD861" s="69"/>
      <c r="AE861" s="69"/>
      <c r="AF861" s="91" t="str">
        <f t="shared" si="23"/>
        <v>TOKYONI</v>
      </c>
    </row>
    <row r="862" spans="1:32" x14ac:dyDescent="0.25">
      <c r="A862" s="69" t="s">
        <v>579</v>
      </c>
      <c r="B862" s="69" t="s">
        <v>342</v>
      </c>
      <c r="C862" s="69">
        <v>655</v>
      </c>
      <c r="D862" s="69">
        <v>1338</v>
      </c>
      <c r="E862" s="69">
        <v>1260</v>
      </c>
      <c r="F862" s="69">
        <v>4163</v>
      </c>
      <c r="G862" s="69">
        <v>4171</v>
      </c>
      <c r="H862" s="82">
        <v>10002</v>
      </c>
      <c r="I862" s="69">
        <v>17457</v>
      </c>
      <c r="J862" s="69">
        <v>10096</v>
      </c>
      <c r="K862" s="69">
        <v>2596</v>
      </c>
      <c r="L862" s="69">
        <v>1845</v>
      </c>
      <c r="M862" s="69">
        <v>603</v>
      </c>
      <c r="N862" s="69">
        <v>315</v>
      </c>
      <c r="O862" s="91" t="str">
        <f t="shared" si="22"/>
        <v>TOKYOAE</v>
      </c>
      <c r="R862" s="69" t="s">
        <v>579</v>
      </c>
      <c r="S862" s="69" t="s">
        <v>342</v>
      </c>
      <c r="T862" s="69">
        <v>182</v>
      </c>
      <c r="U862" s="69">
        <v>288</v>
      </c>
      <c r="V862" s="69">
        <v>332</v>
      </c>
      <c r="W862" s="69">
        <v>705</v>
      </c>
      <c r="X862" s="69">
        <v>935</v>
      </c>
      <c r="Y862" s="69">
        <v>2934</v>
      </c>
      <c r="Z862" s="69">
        <v>5001</v>
      </c>
      <c r="AA862" s="69">
        <v>2865</v>
      </c>
      <c r="AB862" s="69">
        <v>846</v>
      </c>
      <c r="AC862" s="69">
        <v>598</v>
      </c>
      <c r="AD862" s="69">
        <v>182</v>
      </c>
      <c r="AE862" s="69">
        <v>99</v>
      </c>
      <c r="AF862" s="91" t="str">
        <f t="shared" si="23"/>
        <v>TOKYOAE</v>
      </c>
    </row>
    <row r="863" spans="1:32" x14ac:dyDescent="0.25">
      <c r="A863" s="69" t="s">
        <v>579</v>
      </c>
      <c r="B863" s="69" t="s">
        <v>408</v>
      </c>
      <c r="C863" s="69">
        <v>35709</v>
      </c>
      <c r="D863" s="69">
        <v>12690</v>
      </c>
      <c r="E863" s="69">
        <v>6995</v>
      </c>
      <c r="F863" s="69">
        <v>6693</v>
      </c>
      <c r="G863" s="69">
        <v>14514</v>
      </c>
      <c r="H863" s="82">
        <v>24262</v>
      </c>
      <c r="I863" s="69">
        <v>31505</v>
      </c>
      <c r="J863" s="69">
        <v>19719</v>
      </c>
      <c r="K863" s="69">
        <v>6278</v>
      </c>
      <c r="L863" s="69">
        <v>7332</v>
      </c>
      <c r="M863" s="69">
        <v>5625</v>
      </c>
      <c r="N863" s="69">
        <v>6210</v>
      </c>
      <c r="O863" s="91" t="str">
        <f t="shared" si="22"/>
        <v>TOKYOHD</v>
      </c>
      <c r="R863" s="69" t="s">
        <v>579</v>
      </c>
      <c r="S863" s="69" t="s">
        <v>408</v>
      </c>
      <c r="T863" s="69">
        <v>5362</v>
      </c>
      <c r="U863" s="69">
        <v>1610</v>
      </c>
      <c r="V863" s="69">
        <v>912</v>
      </c>
      <c r="W863" s="69">
        <v>1142</v>
      </c>
      <c r="X863" s="69">
        <v>7953</v>
      </c>
      <c r="Y863" s="69">
        <v>18937</v>
      </c>
      <c r="Z863" s="69">
        <v>25739</v>
      </c>
      <c r="AA863" s="69">
        <v>15450</v>
      </c>
      <c r="AB863" s="69">
        <v>2082</v>
      </c>
      <c r="AC863" s="69">
        <v>1326</v>
      </c>
      <c r="AD863" s="69">
        <v>891</v>
      </c>
      <c r="AE863" s="69">
        <v>871</v>
      </c>
      <c r="AF863" s="91" t="str">
        <f t="shared" si="23"/>
        <v>TOKYOHD</v>
      </c>
    </row>
    <row r="864" spans="1:32" x14ac:dyDescent="0.25">
      <c r="A864" s="69" t="s">
        <v>579</v>
      </c>
      <c r="B864" s="69" t="s">
        <v>502</v>
      </c>
      <c r="C864" s="69"/>
      <c r="D864" s="69"/>
      <c r="E864" s="69"/>
      <c r="F864" s="69"/>
      <c r="G864" s="69"/>
      <c r="H864" s="82">
        <v>15</v>
      </c>
      <c r="I864" s="69">
        <v>80</v>
      </c>
      <c r="J864" s="69"/>
      <c r="K864" s="69"/>
      <c r="L864" s="69"/>
      <c r="M864" s="69"/>
      <c r="N864" s="69"/>
      <c r="O864" s="91" t="str">
        <f t="shared" si="22"/>
        <v>TOKYOQJ</v>
      </c>
      <c r="R864" s="69" t="s">
        <v>579</v>
      </c>
      <c r="S864" s="69" t="s">
        <v>502</v>
      </c>
      <c r="T864" s="69"/>
      <c r="U864" s="69"/>
      <c r="V864" s="69"/>
      <c r="W864" s="69"/>
      <c r="X864" s="69"/>
      <c r="Y864" s="69">
        <v>2</v>
      </c>
      <c r="Z864" s="69">
        <v>8</v>
      </c>
      <c r="AA864" s="69"/>
      <c r="AB864" s="69"/>
      <c r="AC864" s="69"/>
      <c r="AD864" s="69"/>
      <c r="AE864" s="69"/>
      <c r="AF864" s="91" t="str">
        <f t="shared" si="23"/>
        <v>TOKYOQJ</v>
      </c>
    </row>
    <row r="865" spans="1:32" x14ac:dyDescent="0.25">
      <c r="A865" s="69" t="s">
        <v>579</v>
      </c>
      <c r="B865" s="69" t="s">
        <v>483</v>
      </c>
      <c r="C865" s="69">
        <v>26</v>
      </c>
      <c r="D865" s="69">
        <v>11</v>
      </c>
      <c r="E865" s="69">
        <v>94</v>
      </c>
      <c r="F865" s="69">
        <v>6</v>
      </c>
      <c r="G865" s="69"/>
      <c r="H865" s="82">
        <v>2</v>
      </c>
      <c r="I865" s="69">
        <v>221</v>
      </c>
      <c r="J865" s="69">
        <v>78</v>
      </c>
      <c r="K865" s="69">
        <v>9</v>
      </c>
      <c r="L865" s="69">
        <v>5</v>
      </c>
      <c r="M865" s="69"/>
      <c r="N865" s="69">
        <v>4</v>
      </c>
      <c r="O865" s="91" t="str">
        <f t="shared" si="22"/>
        <v>TOKYOPA</v>
      </c>
      <c r="R865" s="69" t="s">
        <v>579</v>
      </c>
      <c r="S865" s="69" t="s">
        <v>483</v>
      </c>
      <c r="T865" s="69">
        <v>6</v>
      </c>
      <c r="U865" s="69">
        <v>4</v>
      </c>
      <c r="V865" s="69">
        <v>7</v>
      </c>
      <c r="W865" s="69">
        <v>2</v>
      </c>
      <c r="X865" s="69"/>
      <c r="Y865" s="69">
        <v>1</v>
      </c>
      <c r="Z865" s="69">
        <v>5</v>
      </c>
      <c r="AA865" s="69">
        <v>4</v>
      </c>
      <c r="AB865" s="69">
        <v>2</v>
      </c>
      <c r="AC865" s="69">
        <v>1</v>
      </c>
      <c r="AD865" s="69"/>
      <c r="AE865" s="69">
        <v>1</v>
      </c>
      <c r="AF865" s="91" t="str">
        <f t="shared" si="23"/>
        <v>TOKYOPA</v>
      </c>
    </row>
    <row r="866" spans="1:32" x14ac:dyDescent="0.25">
      <c r="A866" s="69" t="s">
        <v>579</v>
      </c>
      <c r="B866" s="69" t="s">
        <v>517</v>
      </c>
      <c r="C866" s="69"/>
      <c r="D866" s="69"/>
      <c r="E866" s="69"/>
      <c r="F866" s="69"/>
      <c r="G866" s="69"/>
      <c r="H866" s="82"/>
      <c r="I866" s="69"/>
      <c r="J866" s="69"/>
      <c r="K866" s="69">
        <v>12</v>
      </c>
      <c r="L866" s="69">
        <v>13</v>
      </c>
      <c r="M866" s="69"/>
      <c r="N866" s="69"/>
      <c r="O866" s="91" t="str">
        <f t="shared" si="22"/>
        <v>TOKYOSH</v>
      </c>
      <c r="R866" s="69" t="s">
        <v>579</v>
      </c>
      <c r="S866" s="69" t="s">
        <v>517</v>
      </c>
      <c r="T866" s="69"/>
      <c r="U866" s="69"/>
      <c r="V866" s="69"/>
      <c r="W866" s="69"/>
      <c r="X866" s="69"/>
      <c r="Y866" s="69"/>
      <c r="Z866" s="69"/>
      <c r="AA866" s="69"/>
      <c r="AB866" s="69">
        <v>3</v>
      </c>
      <c r="AC866" s="69">
        <v>6</v>
      </c>
      <c r="AD866" s="69"/>
      <c r="AE866" s="69"/>
      <c r="AF866" s="91" t="str">
        <f t="shared" si="23"/>
        <v>TOKYOSH</v>
      </c>
    </row>
    <row r="867" spans="1:32" x14ac:dyDescent="0.25">
      <c r="A867" s="69" t="s">
        <v>579</v>
      </c>
      <c r="B867" s="69" t="s">
        <v>477</v>
      </c>
      <c r="C867" s="69"/>
      <c r="D867" s="69"/>
      <c r="E867" s="69">
        <v>20</v>
      </c>
      <c r="F867" s="69">
        <v>81</v>
      </c>
      <c r="G867" s="69">
        <v>20</v>
      </c>
      <c r="H867" s="82">
        <v>20</v>
      </c>
      <c r="I867" s="69">
        <v>279</v>
      </c>
      <c r="J867" s="69">
        <v>296</v>
      </c>
      <c r="K867" s="69">
        <v>20</v>
      </c>
      <c r="L867" s="69"/>
      <c r="M867" s="69"/>
      <c r="N867" s="69"/>
      <c r="O867" s="91" t="str">
        <f t="shared" si="22"/>
        <v>TOKYOOE</v>
      </c>
      <c r="R867" s="69" t="s">
        <v>579</v>
      </c>
      <c r="S867" s="69" t="s">
        <v>477</v>
      </c>
      <c r="T867" s="69"/>
      <c r="U867" s="69"/>
      <c r="V867" s="69">
        <v>1</v>
      </c>
      <c r="W867" s="69">
        <v>4</v>
      </c>
      <c r="X867" s="69">
        <v>1</v>
      </c>
      <c r="Y867" s="69">
        <v>1</v>
      </c>
      <c r="Z867" s="69">
        <v>15</v>
      </c>
      <c r="AA867" s="69">
        <v>16</v>
      </c>
      <c r="AB867" s="69">
        <v>1</v>
      </c>
      <c r="AC867" s="69"/>
      <c r="AD867" s="69"/>
      <c r="AE867" s="69"/>
      <c r="AF867" s="91" t="str">
        <f t="shared" si="23"/>
        <v>TOKYOOE</v>
      </c>
    </row>
    <row r="868" spans="1:32" x14ac:dyDescent="0.25">
      <c r="A868" s="69" t="s">
        <v>579</v>
      </c>
      <c r="B868" s="69" t="s">
        <v>429</v>
      </c>
      <c r="C868" s="69">
        <v>1007</v>
      </c>
      <c r="D868" s="69">
        <v>4084</v>
      </c>
      <c r="E868" s="69">
        <v>4131</v>
      </c>
      <c r="F868" s="69">
        <v>9082</v>
      </c>
      <c r="G868" s="69">
        <v>19419</v>
      </c>
      <c r="H868" s="82">
        <v>46577</v>
      </c>
      <c r="I868" s="69">
        <v>62348</v>
      </c>
      <c r="J868" s="69">
        <v>38470</v>
      </c>
      <c r="K868" s="69">
        <v>13685</v>
      </c>
      <c r="L868" s="69">
        <v>7974</v>
      </c>
      <c r="M868" s="69">
        <v>2098</v>
      </c>
      <c r="N868" s="69">
        <v>1266</v>
      </c>
      <c r="O868" s="91" t="str">
        <f t="shared" si="22"/>
        <v>TOKYOJE</v>
      </c>
      <c r="R868" s="69" t="s">
        <v>579</v>
      </c>
      <c r="S868" s="69" t="s">
        <v>429</v>
      </c>
      <c r="T868" s="69">
        <v>110</v>
      </c>
      <c r="U868" s="69">
        <v>719</v>
      </c>
      <c r="V868" s="69">
        <v>401</v>
      </c>
      <c r="W868" s="69">
        <v>813</v>
      </c>
      <c r="X868" s="69">
        <v>1529</v>
      </c>
      <c r="Y868" s="69">
        <v>2921</v>
      </c>
      <c r="Z868" s="69">
        <v>4088</v>
      </c>
      <c r="AA868" s="69">
        <v>2965</v>
      </c>
      <c r="AB868" s="69">
        <v>1215</v>
      </c>
      <c r="AC868" s="69">
        <v>701</v>
      </c>
      <c r="AD868" s="69">
        <v>183</v>
      </c>
      <c r="AE868" s="69">
        <v>121</v>
      </c>
      <c r="AF868" s="91" t="str">
        <f t="shared" si="23"/>
        <v>TOKYOJE</v>
      </c>
    </row>
    <row r="869" spans="1:32" x14ac:dyDescent="0.25">
      <c r="A869" s="69" t="s">
        <v>579</v>
      </c>
      <c r="B869" s="69" t="s">
        <v>409</v>
      </c>
      <c r="C869" s="69">
        <v>155</v>
      </c>
      <c r="D869" s="69">
        <v>224</v>
      </c>
      <c r="E869" s="69">
        <v>835</v>
      </c>
      <c r="F869" s="69">
        <v>1108</v>
      </c>
      <c r="G869" s="69">
        <v>1487</v>
      </c>
      <c r="H869" s="82">
        <v>2303</v>
      </c>
      <c r="I869" s="69">
        <v>1469</v>
      </c>
      <c r="J869" s="69">
        <v>1481</v>
      </c>
      <c r="K869" s="69">
        <v>572</v>
      </c>
      <c r="L869" s="69">
        <v>384</v>
      </c>
      <c r="M869" s="69">
        <v>174</v>
      </c>
      <c r="N869" s="69">
        <v>95</v>
      </c>
      <c r="O869" s="91" t="str">
        <f t="shared" si="22"/>
        <v>TOKYOHE</v>
      </c>
      <c r="R869" s="69" t="s">
        <v>579</v>
      </c>
      <c r="S869" s="69" t="s">
        <v>409</v>
      </c>
      <c r="T869" s="69">
        <v>45</v>
      </c>
      <c r="U869" s="69">
        <v>33</v>
      </c>
      <c r="V869" s="69">
        <v>93</v>
      </c>
      <c r="W869" s="69">
        <v>121</v>
      </c>
      <c r="X869" s="69">
        <v>163</v>
      </c>
      <c r="Y869" s="69">
        <v>266</v>
      </c>
      <c r="Z869" s="69">
        <v>188</v>
      </c>
      <c r="AA869" s="69">
        <v>184</v>
      </c>
      <c r="AB869" s="69">
        <v>83</v>
      </c>
      <c r="AC869" s="69">
        <v>52</v>
      </c>
      <c r="AD869" s="69">
        <v>26</v>
      </c>
      <c r="AE869" s="69">
        <v>14</v>
      </c>
      <c r="AF869" s="91" t="str">
        <f t="shared" si="23"/>
        <v>TOKYOHE</v>
      </c>
    </row>
    <row r="870" spans="1:32" x14ac:dyDescent="0.25">
      <c r="A870" s="69" t="s">
        <v>579</v>
      </c>
      <c r="B870" s="69" t="s">
        <v>431</v>
      </c>
      <c r="C870" s="69">
        <v>5627</v>
      </c>
      <c r="D870" s="69">
        <v>31432</v>
      </c>
      <c r="E870" s="69">
        <v>40277</v>
      </c>
      <c r="F870" s="69">
        <v>35472</v>
      </c>
      <c r="G870" s="69">
        <v>11621</v>
      </c>
      <c r="H870" s="82">
        <v>5912</v>
      </c>
      <c r="I870" s="69">
        <v>4685</v>
      </c>
      <c r="J870" s="69">
        <v>4521</v>
      </c>
      <c r="K870" s="69">
        <v>3457</v>
      </c>
      <c r="L870" s="69">
        <v>16367</v>
      </c>
      <c r="M870" s="69">
        <v>10426</v>
      </c>
      <c r="N870" s="69">
        <v>9791</v>
      </c>
      <c r="O870" s="91" t="str">
        <f t="shared" si="22"/>
        <v>TOKYOJG</v>
      </c>
      <c r="R870" s="69" t="s">
        <v>579</v>
      </c>
      <c r="S870" s="69" t="s">
        <v>431</v>
      </c>
      <c r="T870" s="69">
        <v>236</v>
      </c>
      <c r="U870" s="69">
        <v>1307</v>
      </c>
      <c r="V870" s="69">
        <v>1707</v>
      </c>
      <c r="W870" s="69">
        <v>1475</v>
      </c>
      <c r="X870" s="69">
        <v>486</v>
      </c>
      <c r="Y870" s="69">
        <v>258</v>
      </c>
      <c r="Z870" s="69">
        <v>215</v>
      </c>
      <c r="AA870" s="69">
        <v>213</v>
      </c>
      <c r="AB870" s="69">
        <v>144</v>
      </c>
      <c r="AC870" s="69">
        <v>666</v>
      </c>
      <c r="AD870" s="69">
        <v>432</v>
      </c>
      <c r="AE870" s="69">
        <v>403</v>
      </c>
      <c r="AF870" s="91" t="str">
        <f t="shared" si="23"/>
        <v>TOKYOJG</v>
      </c>
    </row>
    <row r="871" spans="1:32" x14ac:dyDescent="0.25">
      <c r="A871" s="69" t="s">
        <v>579</v>
      </c>
      <c r="B871" s="69" t="s">
        <v>484</v>
      </c>
      <c r="C871" s="69"/>
      <c r="D871" s="69"/>
      <c r="E871" s="69">
        <v>39</v>
      </c>
      <c r="F871" s="69"/>
      <c r="G871" s="69"/>
      <c r="H871" s="82">
        <v>13</v>
      </c>
      <c r="I871" s="69">
        <v>207</v>
      </c>
      <c r="J871" s="69"/>
      <c r="K871" s="69">
        <v>26</v>
      </c>
      <c r="L871" s="69">
        <v>13</v>
      </c>
      <c r="M871" s="69">
        <v>13</v>
      </c>
      <c r="N871" s="69">
        <v>26</v>
      </c>
      <c r="O871" s="91" t="str">
        <f t="shared" si="22"/>
        <v>TOKYOPB</v>
      </c>
      <c r="R871" s="69" t="s">
        <v>579</v>
      </c>
      <c r="S871" s="69" t="s">
        <v>484</v>
      </c>
      <c r="T871" s="69"/>
      <c r="U871" s="69"/>
      <c r="V871" s="69">
        <v>3</v>
      </c>
      <c r="W871" s="69"/>
      <c r="X871" s="69"/>
      <c r="Y871" s="69">
        <v>1</v>
      </c>
      <c r="Z871" s="69">
        <v>16</v>
      </c>
      <c r="AA871" s="69"/>
      <c r="AB871" s="69">
        <v>2</v>
      </c>
      <c r="AC871" s="69">
        <v>1</v>
      </c>
      <c r="AD871" s="69">
        <v>1</v>
      </c>
      <c r="AE871" s="69">
        <v>2</v>
      </c>
      <c r="AF871" s="91" t="str">
        <f t="shared" si="23"/>
        <v>TOKYOPB</v>
      </c>
    </row>
    <row r="872" spans="1:32" x14ac:dyDescent="0.25">
      <c r="A872" s="87" t="s">
        <v>579</v>
      </c>
      <c r="B872" s="87" t="s">
        <v>650</v>
      </c>
      <c r="C872" s="87">
        <v>122497</v>
      </c>
      <c r="D872" s="87">
        <v>178414</v>
      </c>
      <c r="E872" s="87">
        <v>223214</v>
      </c>
      <c r="F872" s="87">
        <v>339953</v>
      </c>
      <c r="G872" s="87">
        <v>408565</v>
      </c>
      <c r="H872" s="87">
        <v>535701</v>
      </c>
      <c r="I872" s="87">
        <v>700079</v>
      </c>
      <c r="J872" s="87">
        <v>440515</v>
      </c>
      <c r="K872" s="87">
        <v>176344</v>
      </c>
      <c r="L872" s="87">
        <v>169110</v>
      </c>
      <c r="M872" s="87">
        <v>98287</v>
      </c>
      <c r="N872" s="87">
        <v>80296</v>
      </c>
      <c r="O872" s="230" t="str">
        <f t="shared" si="22"/>
        <v>TOKYOTOTAL TOKYO</v>
      </c>
      <c r="R872" s="87" t="s">
        <v>579</v>
      </c>
      <c r="S872" s="87" t="s">
        <v>650</v>
      </c>
      <c r="T872" s="87">
        <v>18502</v>
      </c>
      <c r="U872" s="87">
        <v>18736</v>
      </c>
      <c r="V872" s="87">
        <v>20509</v>
      </c>
      <c r="W872" s="87">
        <v>38825</v>
      </c>
      <c r="X872" s="87">
        <v>61464</v>
      </c>
      <c r="Y872" s="87">
        <v>102447</v>
      </c>
      <c r="Z872" s="87">
        <v>135021</v>
      </c>
      <c r="AA872" s="87">
        <v>73766</v>
      </c>
      <c r="AB872" s="87">
        <v>23606</v>
      </c>
      <c r="AC872" s="87">
        <v>17709</v>
      </c>
      <c r="AD872" s="87">
        <v>9227</v>
      </c>
      <c r="AE872" s="87">
        <v>7156</v>
      </c>
      <c r="AF872" s="230" t="str">
        <f t="shared" si="23"/>
        <v>TOKYOTOTAL TOKYO</v>
      </c>
    </row>
    <row r="873" spans="1:32" x14ac:dyDescent="0.25">
      <c r="A873" s="69" t="s">
        <v>580</v>
      </c>
      <c r="B873" s="69" t="s">
        <v>396</v>
      </c>
      <c r="C873" s="69">
        <v>360</v>
      </c>
      <c r="D873" s="69">
        <v>469</v>
      </c>
      <c r="E873" s="69">
        <v>1082</v>
      </c>
      <c r="F873" s="69">
        <v>2093</v>
      </c>
      <c r="G873" s="69">
        <v>5758</v>
      </c>
      <c r="H873" s="82">
        <v>11851</v>
      </c>
      <c r="I873" s="69">
        <v>16583</v>
      </c>
      <c r="J873" s="69">
        <v>11504</v>
      </c>
      <c r="K873" s="69">
        <v>4630</v>
      </c>
      <c r="L873" s="69">
        <v>2396</v>
      </c>
      <c r="M873" s="69">
        <v>904</v>
      </c>
      <c r="N873" s="69">
        <v>756</v>
      </c>
      <c r="O873" s="91" t="str">
        <f t="shared" si="22"/>
        <v>KUALA LUMPURGB</v>
      </c>
      <c r="R873" s="69" t="s">
        <v>580</v>
      </c>
      <c r="S873" s="69" t="s">
        <v>396</v>
      </c>
      <c r="T873" s="69">
        <v>50</v>
      </c>
      <c r="U873" s="69">
        <v>44</v>
      </c>
      <c r="V873" s="69">
        <v>97</v>
      </c>
      <c r="W873" s="69">
        <v>164</v>
      </c>
      <c r="X873" s="69">
        <v>404</v>
      </c>
      <c r="Y873" s="69">
        <v>775</v>
      </c>
      <c r="Z873" s="69">
        <v>1069</v>
      </c>
      <c r="AA873" s="69">
        <v>889</v>
      </c>
      <c r="AB873" s="69">
        <v>420</v>
      </c>
      <c r="AC873" s="69">
        <v>242</v>
      </c>
      <c r="AD873" s="69">
        <v>140</v>
      </c>
      <c r="AE873" s="69">
        <v>99</v>
      </c>
      <c r="AF873" s="91" t="str">
        <f t="shared" si="23"/>
        <v>KUALA LUMPURGB</v>
      </c>
    </row>
    <row r="874" spans="1:32" x14ac:dyDescent="0.25">
      <c r="A874" s="69" t="s">
        <v>580</v>
      </c>
      <c r="B874" s="69" t="s">
        <v>481</v>
      </c>
      <c r="C874" s="69"/>
      <c r="D874" s="69">
        <v>64</v>
      </c>
      <c r="E874" s="69">
        <v>117</v>
      </c>
      <c r="F874" s="69">
        <v>48</v>
      </c>
      <c r="G874" s="69">
        <v>169</v>
      </c>
      <c r="H874" s="82">
        <v>49</v>
      </c>
      <c r="I874" s="69">
        <v>13</v>
      </c>
      <c r="J874" s="69"/>
      <c r="K874" s="69">
        <v>23</v>
      </c>
      <c r="L874" s="69">
        <v>35</v>
      </c>
      <c r="M874" s="69">
        <v>27</v>
      </c>
      <c r="N874" s="69"/>
      <c r="O874" s="91" t="str">
        <f t="shared" si="22"/>
        <v>KUALA LUMPUROI</v>
      </c>
      <c r="R874" s="69" t="s">
        <v>580</v>
      </c>
      <c r="S874" s="69" t="s">
        <v>481</v>
      </c>
      <c r="T874" s="69"/>
      <c r="U874" s="69">
        <v>6</v>
      </c>
      <c r="V874" s="69">
        <v>11</v>
      </c>
      <c r="W874" s="69">
        <v>4</v>
      </c>
      <c r="X874" s="69">
        <v>13</v>
      </c>
      <c r="Y874" s="69">
        <v>6</v>
      </c>
      <c r="Z874" s="69">
        <v>1</v>
      </c>
      <c r="AA874" s="69"/>
      <c r="AB874" s="69">
        <v>9</v>
      </c>
      <c r="AC874" s="69">
        <v>3</v>
      </c>
      <c r="AD874" s="69">
        <v>2</v>
      </c>
      <c r="AE874" s="69"/>
      <c r="AF874" s="91" t="str">
        <f t="shared" si="23"/>
        <v>KUALA LUMPUROI</v>
      </c>
    </row>
    <row r="875" spans="1:32" x14ac:dyDescent="0.25">
      <c r="A875" s="69" t="s">
        <v>580</v>
      </c>
      <c r="B875" s="69" t="s">
        <v>360</v>
      </c>
      <c r="C875" s="69">
        <v>2071</v>
      </c>
      <c r="D875" s="69">
        <v>9212</v>
      </c>
      <c r="E875" s="69">
        <v>14963</v>
      </c>
      <c r="F875" s="69">
        <v>22218</v>
      </c>
      <c r="G875" s="69">
        <v>27530</v>
      </c>
      <c r="H875" s="82">
        <v>33938</v>
      </c>
      <c r="I875" s="69">
        <v>50865</v>
      </c>
      <c r="J875" s="69">
        <v>33906</v>
      </c>
      <c r="K875" s="69">
        <v>15677</v>
      </c>
      <c r="L875" s="69">
        <v>16154</v>
      </c>
      <c r="M875" s="69">
        <v>10898</v>
      </c>
      <c r="N875" s="69">
        <v>9713</v>
      </c>
      <c r="O875" s="91" t="str">
        <f t="shared" si="22"/>
        <v>KUALA LUMPURCD</v>
      </c>
      <c r="R875" s="69" t="s">
        <v>580</v>
      </c>
      <c r="S875" s="69" t="s">
        <v>360</v>
      </c>
      <c r="T875" s="69">
        <v>208</v>
      </c>
      <c r="U875" s="69">
        <v>926</v>
      </c>
      <c r="V875" s="69">
        <v>1411</v>
      </c>
      <c r="W875" s="69">
        <v>2054</v>
      </c>
      <c r="X875" s="69">
        <v>2431</v>
      </c>
      <c r="Y875" s="69">
        <v>2803</v>
      </c>
      <c r="Z875" s="69">
        <v>4048</v>
      </c>
      <c r="AA875" s="69">
        <v>2844</v>
      </c>
      <c r="AB875" s="69">
        <v>1368</v>
      </c>
      <c r="AC875" s="69">
        <v>1417</v>
      </c>
      <c r="AD875" s="69">
        <v>985</v>
      </c>
      <c r="AE875" s="69">
        <v>846</v>
      </c>
      <c r="AF875" s="91" t="str">
        <f t="shared" si="23"/>
        <v>KUALA LUMPURCD</v>
      </c>
    </row>
    <row r="876" spans="1:32" x14ac:dyDescent="0.25">
      <c r="A876" s="69" t="s">
        <v>580</v>
      </c>
      <c r="B876" s="69" t="s">
        <v>414</v>
      </c>
      <c r="C876" s="69">
        <v>20</v>
      </c>
      <c r="D876" s="69">
        <v>58</v>
      </c>
      <c r="E876" s="69">
        <v>47</v>
      </c>
      <c r="F876" s="69">
        <v>64</v>
      </c>
      <c r="G876" s="69">
        <v>22</v>
      </c>
      <c r="H876" s="82">
        <v>27</v>
      </c>
      <c r="I876" s="69">
        <v>59</v>
      </c>
      <c r="J876" s="69">
        <v>112</v>
      </c>
      <c r="K876" s="69">
        <v>11</v>
      </c>
      <c r="L876" s="69">
        <v>13</v>
      </c>
      <c r="M876" s="69"/>
      <c r="N876" s="69"/>
      <c r="O876" s="91" t="str">
        <f t="shared" si="22"/>
        <v>KUALA LUMPURIA</v>
      </c>
      <c r="R876" s="69" t="s">
        <v>580</v>
      </c>
      <c r="S876" s="69" t="s">
        <v>414</v>
      </c>
      <c r="T876" s="69">
        <v>2</v>
      </c>
      <c r="U876" s="69">
        <v>5</v>
      </c>
      <c r="V876" s="69">
        <v>4</v>
      </c>
      <c r="W876" s="69">
        <v>8</v>
      </c>
      <c r="X876" s="69">
        <v>3</v>
      </c>
      <c r="Y876" s="69">
        <v>3</v>
      </c>
      <c r="Z876" s="69">
        <v>5</v>
      </c>
      <c r="AA876" s="69">
        <v>5</v>
      </c>
      <c r="AB876" s="69">
        <v>1</v>
      </c>
      <c r="AC876" s="69">
        <v>1</v>
      </c>
      <c r="AD876" s="69"/>
      <c r="AE876" s="69"/>
      <c r="AF876" s="91" t="str">
        <f t="shared" si="23"/>
        <v>KUALA LUMPURIA</v>
      </c>
    </row>
    <row r="877" spans="1:32" x14ac:dyDescent="0.25">
      <c r="A877" s="69" t="s">
        <v>580</v>
      </c>
      <c r="B877" s="69" t="s">
        <v>465</v>
      </c>
      <c r="C877" s="69">
        <v>176</v>
      </c>
      <c r="D877" s="69">
        <v>153</v>
      </c>
      <c r="E877" s="69">
        <v>49</v>
      </c>
      <c r="F877" s="69">
        <v>208</v>
      </c>
      <c r="G877" s="69">
        <v>81</v>
      </c>
      <c r="H877" s="82">
        <v>85</v>
      </c>
      <c r="I877" s="69"/>
      <c r="J877" s="69">
        <v>235</v>
      </c>
      <c r="K877" s="69">
        <v>123</v>
      </c>
      <c r="L877" s="69">
        <v>232</v>
      </c>
      <c r="M877" s="69">
        <v>80</v>
      </c>
      <c r="N877" s="69">
        <v>241</v>
      </c>
      <c r="O877" s="91" t="str">
        <f t="shared" si="22"/>
        <v>KUALA LUMPURNC</v>
      </c>
      <c r="R877" s="69" t="s">
        <v>580</v>
      </c>
      <c r="S877" s="69" t="s">
        <v>465</v>
      </c>
      <c r="T877" s="69">
        <v>5</v>
      </c>
      <c r="U877" s="69">
        <v>4</v>
      </c>
      <c r="V877" s="69">
        <v>1</v>
      </c>
      <c r="W877" s="69">
        <v>8</v>
      </c>
      <c r="X877" s="69">
        <v>2</v>
      </c>
      <c r="Y877" s="69">
        <v>2</v>
      </c>
      <c r="Z877" s="69"/>
      <c r="AA877" s="69">
        <v>6</v>
      </c>
      <c r="AB877" s="69">
        <v>3</v>
      </c>
      <c r="AC877" s="69">
        <v>5</v>
      </c>
      <c r="AD877" s="69">
        <v>2</v>
      </c>
      <c r="AE877" s="69">
        <v>6</v>
      </c>
      <c r="AF877" s="91" t="str">
        <f t="shared" si="23"/>
        <v>KUALA LUMPURNC</v>
      </c>
    </row>
    <row r="878" spans="1:32" x14ac:dyDescent="0.25">
      <c r="A878" s="69" t="s">
        <v>580</v>
      </c>
      <c r="B878" s="69" t="s">
        <v>345</v>
      </c>
      <c r="C878" s="69">
        <v>1522</v>
      </c>
      <c r="D878" s="69">
        <v>7948</v>
      </c>
      <c r="E878" s="69">
        <v>25858</v>
      </c>
      <c r="F878" s="69">
        <v>11224</v>
      </c>
      <c r="G878" s="69">
        <v>7813</v>
      </c>
      <c r="H878" s="82">
        <v>21088</v>
      </c>
      <c r="I878" s="69">
        <v>30613</v>
      </c>
      <c r="J878" s="69">
        <v>16956</v>
      </c>
      <c r="K878" s="69">
        <v>4711</v>
      </c>
      <c r="L878" s="69">
        <v>6368</v>
      </c>
      <c r="M878" s="69">
        <v>2872</v>
      </c>
      <c r="N878" s="69">
        <v>2943</v>
      </c>
      <c r="O878" s="91" t="str">
        <f t="shared" si="22"/>
        <v>KUALA LUMPURAH</v>
      </c>
      <c r="R878" s="69" t="s">
        <v>580</v>
      </c>
      <c r="S878" s="69" t="s">
        <v>345</v>
      </c>
      <c r="T878" s="69">
        <v>319</v>
      </c>
      <c r="U878" s="69">
        <v>1387</v>
      </c>
      <c r="V878" s="69">
        <v>7862</v>
      </c>
      <c r="W878" s="69">
        <v>1875</v>
      </c>
      <c r="X878" s="69">
        <v>1236</v>
      </c>
      <c r="Y878" s="69">
        <v>3006</v>
      </c>
      <c r="Z878" s="69">
        <v>4494</v>
      </c>
      <c r="AA878" s="69">
        <v>2541</v>
      </c>
      <c r="AB878" s="69">
        <v>741</v>
      </c>
      <c r="AC878" s="69">
        <v>1042</v>
      </c>
      <c r="AD878" s="69">
        <v>488</v>
      </c>
      <c r="AE878" s="69">
        <v>480</v>
      </c>
      <c r="AF878" s="91" t="str">
        <f t="shared" si="23"/>
        <v>KUALA LUMPURAH</v>
      </c>
    </row>
    <row r="879" spans="1:32" x14ac:dyDescent="0.25">
      <c r="A879" s="69" t="s">
        <v>580</v>
      </c>
      <c r="B879" s="69" t="s">
        <v>440</v>
      </c>
      <c r="C879" s="69">
        <v>54</v>
      </c>
      <c r="D879" s="69">
        <v>142</v>
      </c>
      <c r="E879" s="69"/>
      <c r="F879" s="69">
        <v>18</v>
      </c>
      <c r="G879" s="69">
        <v>134</v>
      </c>
      <c r="H879" s="82">
        <v>97</v>
      </c>
      <c r="I879" s="69">
        <v>306</v>
      </c>
      <c r="J879" s="69">
        <v>180</v>
      </c>
      <c r="K879" s="69">
        <v>116</v>
      </c>
      <c r="L879" s="69">
        <v>58</v>
      </c>
      <c r="M879" s="69">
        <v>38</v>
      </c>
      <c r="N879" s="69"/>
      <c r="O879" s="91" t="str">
        <f t="shared" si="22"/>
        <v>KUALA LUMPURKH</v>
      </c>
      <c r="R879" s="69" t="s">
        <v>580</v>
      </c>
      <c r="S879" s="69" t="s">
        <v>440</v>
      </c>
      <c r="T879" s="69">
        <v>6</v>
      </c>
      <c r="U879" s="69">
        <v>17</v>
      </c>
      <c r="V879" s="69"/>
      <c r="W879" s="69">
        <v>2</v>
      </c>
      <c r="X879" s="69">
        <v>15</v>
      </c>
      <c r="Y879" s="69">
        <v>10</v>
      </c>
      <c r="Z879" s="69">
        <v>34</v>
      </c>
      <c r="AA879" s="69">
        <v>20</v>
      </c>
      <c r="AB879" s="69">
        <v>13</v>
      </c>
      <c r="AC879" s="69">
        <v>6</v>
      </c>
      <c r="AD879" s="69">
        <v>4</v>
      </c>
      <c r="AE879" s="69"/>
      <c r="AF879" s="91" t="str">
        <f t="shared" si="23"/>
        <v>KUALA LUMPURKH</v>
      </c>
    </row>
    <row r="880" spans="1:32" x14ac:dyDescent="0.25">
      <c r="A880" s="69" t="s">
        <v>580</v>
      </c>
      <c r="B880" s="69" t="s">
        <v>514</v>
      </c>
      <c r="C880" s="69"/>
      <c r="D880" s="69"/>
      <c r="E880" s="69"/>
      <c r="F880" s="69"/>
      <c r="G880" s="69"/>
      <c r="H880" s="82"/>
      <c r="I880" s="69"/>
      <c r="J880" s="69">
        <v>8</v>
      </c>
      <c r="K880" s="69"/>
      <c r="L880" s="69">
        <v>23</v>
      </c>
      <c r="M880" s="69"/>
      <c r="N880" s="69"/>
      <c r="O880" s="91" t="str">
        <f t="shared" si="22"/>
        <v>KUALA LUMPURSD</v>
      </c>
      <c r="R880" s="69" t="s">
        <v>580</v>
      </c>
      <c r="S880" s="69" t="s">
        <v>514</v>
      </c>
      <c r="T880" s="69"/>
      <c r="U880" s="69"/>
      <c r="V880" s="69"/>
      <c r="W880" s="69"/>
      <c r="X880" s="69"/>
      <c r="Y880" s="69"/>
      <c r="Z880" s="69"/>
      <c r="AA880" s="69">
        <v>1</v>
      </c>
      <c r="AB880" s="69"/>
      <c r="AC880" s="69">
        <v>3</v>
      </c>
      <c r="AD880" s="69"/>
      <c r="AE880" s="69"/>
      <c r="AF880" s="91" t="str">
        <f t="shared" si="23"/>
        <v>KUALA LUMPURSD</v>
      </c>
    </row>
    <row r="881" spans="1:32" x14ac:dyDescent="0.25">
      <c r="A881" s="69" t="s">
        <v>580</v>
      </c>
      <c r="B881" s="69" t="s">
        <v>524</v>
      </c>
      <c r="C881" s="69"/>
      <c r="D881" s="69"/>
      <c r="E881" s="69"/>
      <c r="F881" s="69"/>
      <c r="G881" s="69"/>
      <c r="H881" s="82"/>
      <c r="I881" s="69"/>
      <c r="J881" s="69"/>
      <c r="K881" s="69"/>
      <c r="L881" s="69"/>
      <c r="M881" s="69">
        <v>14</v>
      </c>
      <c r="N881" s="69"/>
      <c r="O881" s="91" t="str">
        <f t="shared" si="22"/>
        <v>KUALA LUMPURTE</v>
      </c>
      <c r="R881" s="69" t="s">
        <v>580</v>
      </c>
      <c r="S881" s="69" t="s">
        <v>524</v>
      </c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>
        <v>1</v>
      </c>
      <c r="AE881" s="69"/>
      <c r="AF881" s="91" t="str">
        <f t="shared" si="23"/>
        <v>KUALA LUMPURTE</v>
      </c>
    </row>
    <row r="882" spans="1:32" x14ac:dyDescent="0.25">
      <c r="A882" s="69" t="s">
        <v>580</v>
      </c>
      <c r="B882" s="69" t="s">
        <v>404</v>
      </c>
      <c r="C882" s="69">
        <v>4725</v>
      </c>
      <c r="D882" s="69">
        <v>2680</v>
      </c>
      <c r="E882" s="69">
        <v>1451</v>
      </c>
      <c r="F882" s="69">
        <v>1011</v>
      </c>
      <c r="G882" s="69">
        <v>765</v>
      </c>
      <c r="H882" s="82">
        <v>1554</v>
      </c>
      <c r="I882" s="69">
        <v>2888</v>
      </c>
      <c r="J882" s="69">
        <v>3139</v>
      </c>
      <c r="K882" s="69">
        <v>2742</v>
      </c>
      <c r="L882" s="69">
        <v>2863</v>
      </c>
      <c r="M882" s="69">
        <v>2526</v>
      </c>
      <c r="N882" s="69">
        <v>2217</v>
      </c>
      <c r="O882" s="91" t="str">
        <f t="shared" ref="O882:O943" si="24">A882&amp;B882</f>
        <v>KUALA LUMPURGJ</v>
      </c>
      <c r="R882" s="69" t="s">
        <v>580</v>
      </c>
      <c r="S882" s="69" t="s">
        <v>404</v>
      </c>
      <c r="T882" s="69">
        <v>676</v>
      </c>
      <c r="U882" s="69">
        <v>380</v>
      </c>
      <c r="V882" s="69">
        <v>203</v>
      </c>
      <c r="W882" s="69">
        <v>141</v>
      </c>
      <c r="X882" s="69">
        <v>117</v>
      </c>
      <c r="Y882" s="69">
        <v>226</v>
      </c>
      <c r="Z882" s="69">
        <v>419</v>
      </c>
      <c r="AA882" s="69">
        <v>472</v>
      </c>
      <c r="AB882" s="69">
        <v>419</v>
      </c>
      <c r="AC882" s="69">
        <v>409</v>
      </c>
      <c r="AD882" s="69">
        <v>354</v>
      </c>
      <c r="AE882" s="69">
        <v>313</v>
      </c>
      <c r="AF882" s="91" t="str">
        <f t="shared" ref="AF882:AF943" si="25">R882&amp;S882</f>
        <v>KUALA LUMPURGJ</v>
      </c>
    </row>
    <row r="883" spans="1:32" x14ac:dyDescent="0.25">
      <c r="A883" s="69" t="s">
        <v>580</v>
      </c>
      <c r="B883" s="69" t="s">
        <v>452</v>
      </c>
      <c r="C883" s="69">
        <v>57</v>
      </c>
      <c r="D883" s="69">
        <v>346</v>
      </c>
      <c r="E883" s="69">
        <v>631</v>
      </c>
      <c r="F883" s="69">
        <v>639</v>
      </c>
      <c r="G883" s="69">
        <v>1263</v>
      </c>
      <c r="H883" s="82">
        <v>793</v>
      </c>
      <c r="I883" s="69">
        <v>709</v>
      </c>
      <c r="J883" s="69">
        <v>274</v>
      </c>
      <c r="K883" s="69">
        <v>263</v>
      </c>
      <c r="L883" s="69">
        <v>224</v>
      </c>
      <c r="M883" s="69">
        <v>140</v>
      </c>
      <c r="N883" s="69">
        <v>47</v>
      </c>
      <c r="O883" s="91" t="str">
        <f t="shared" si="24"/>
        <v>KUALA LUMPURLJ</v>
      </c>
      <c r="R883" s="69" t="s">
        <v>580</v>
      </c>
      <c r="S883" s="69" t="s">
        <v>452</v>
      </c>
      <c r="T883" s="69">
        <v>5</v>
      </c>
      <c r="U883" s="69">
        <v>30</v>
      </c>
      <c r="V883" s="69">
        <v>53</v>
      </c>
      <c r="W883" s="69">
        <v>53</v>
      </c>
      <c r="X883" s="69">
        <v>106</v>
      </c>
      <c r="Y883" s="69">
        <v>66</v>
      </c>
      <c r="Z883" s="69">
        <v>59</v>
      </c>
      <c r="AA883" s="69">
        <v>23</v>
      </c>
      <c r="AB883" s="69">
        <v>22</v>
      </c>
      <c r="AC883" s="69">
        <v>19</v>
      </c>
      <c r="AD883" s="69">
        <v>12</v>
      </c>
      <c r="AE883" s="69">
        <v>4</v>
      </c>
      <c r="AF883" s="91" t="str">
        <f t="shared" si="25"/>
        <v>KUALA LUMPURLJ</v>
      </c>
    </row>
    <row r="884" spans="1:32" x14ac:dyDescent="0.25">
      <c r="A884" s="69" t="s">
        <v>580</v>
      </c>
      <c r="B884" s="69" t="s">
        <v>510</v>
      </c>
      <c r="C884" s="69"/>
      <c r="D884" s="69"/>
      <c r="E884" s="69"/>
      <c r="F884" s="69"/>
      <c r="G884" s="69"/>
      <c r="H884" s="82">
        <v>26</v>
      </c>
      <c r="I884" s="69"/>
      <c r="J884" s="69"/>
      <c r="K884" s="69"/>
      <c r="L884" s="69"/>
      <c r="M884" s="69">
        <v>26</v>
      </c>
      <c r="N884" s="69"/>
      <c r="O884" s="91" t="str">
        <f t="shared" si="24"/>
        <v>KUALA LUMPURRI</v>
      </c>
      <c r="R884" s="69" t="s">
        <v>580</v>
      </c>
      <c r="S884" s="69" t="s">
        <v>510</v>
      </c>
      <c r="T884" s="69"/>
      <c r="U884" s="69"/>
      <c r="V884" s="69"/>
      <c r="W884" s="69"/>
      <c r="X884" s="69"/>
      <c r="Y884" s="69">
        <v>1</v>
      </c>
      <c r="Z884" s="69"/>
      <c r="AA884" s="69"/>
      <c r="AB884" s="69"/>
      <c r="AC884" s="69"/>
      <c r="AD884" s="69">
        <v>1</v>
      </c>
      <c r="AE884" s="69"/>
      <c r="AF884" s="91" t="str">
        <f t="shared" si="25"/>
        <v>KUALA LUMPURRI</v>
      </c>
    </row>
    <row r="885" spans="1:32" x14ac:dyDescent="0.25">
      <c r="A885" s="69" t="s">
        <v>580</v>
      </c>
      <c r="B885" s="69" t="s">
        <v>2</v>
      </c>
      <c r="C885" s="69">
        <v>269</v>
      </c>
      <c r="D885" s="69">
        <v>561</v>
      </c>
      <c r="E885" s="69">
        <v>2437</v>
      </c>
      <c r="F885" s="69">
        <v>5841</v>
      </c>
      <c r="G885" s="69">
        <v>7805</v>
      </c>
      <c r="H885" s="82">
        <v>8226</v>
      </c>
      <c r="I885" s="69">
        <v>7737</v>
      </c>
      <c r="J885" s="69">
        <v>1945</v>
      </c>
      <c r="K885" s="69">
        <v>401</v>
      </c>
      <c r="L885" s="69">
        <v>101</v>
      </c>
      <c r="M885" s="69">
        <v>122</v>
      </c>
      <c r="N885" s="69">
        <v>198</v>
      </c>
      <c r="O885" s="91" t="str">
        <f t="shared" si="24"/>
        <v>KUALA LUMPURHG</v>
      </c>
      <c r="R885" s="69" t="s">
        <v>580</v>
      </c>
      <c r="S885" s="69" t="s">
        <v>2</v>
      </c>
      <c r="T885" s="69">
        <v>31</v>
      </c>
      <c r="U885" s="69">
        <v>71</v>
      </c>
      <c r="V885" s="69">
        <v>310</v>
      </c>
      <c r="W885" s="69">
        <v>742</v>
      </c>
      <c r="X885" s="69">
        <v>988</v>
      </c>
      <c r="Y885" s="69">
        <v>1052</v>
      </c>
      <c r="Z885" s="69">
        <v>989</v>
      </c>
      <c r="AA885" s="69">
        <v>243</v>
      </c>
      <c r="AB885" s="69">
        <v>47</v>
      </c>
      <c r="AC885" s="69">
        <v>11</v>
      </c>
      <c r="AD885" s="69">
        <v>16</v>
      </c>
      <c r="AE885" s="69">
        <v>24</v>
      </c>
      <c r="AF885" s="91" t="str">
        <f t="shared" si="25"/>
        <v>KUALA LUMPURHG</v>
      </c>
    </row>
    <row r="886" spans="1:32" x14ac:dyDescent="0.25">
      <c r="A886" s="69" t="s">
        <v>580</v>
      </c>
      <c r="B886" s="69" t="s">
        <v>12</v>
      </c>
      <c r="C886" s="69">
        <v>9192</v>
      </c>
      <c r="D886" s="69">
        <v>7014</v>
      </c>
      <c r="E886" s="69">
        <v>11579</v>
      </c>
      <c r="F886" s="69">
        <v>21289</v>
      </c>
      <c r="G886" s="69">
        <v>28082</v>
      </c>
      <c r="H886" s="82">
        <v>33091</v>
      </c>
      <c r="I886" s="69">
        <v>36612</v>
      </c>
      <c r="J886" s="69">
        <v>20278</v>
      </c>
      <c r="K886" s="69">
        <v>10979</v>
      </c>
      <c r="L886" s="69">
        <v>12251</v>
      </c>
      <c r="M886" s="69">
        <v>8814</v>
      </c>
      <c r="N886" s="69">
        <v>7998</v>
      </c>
      <c r="O886" s="91" t="str">
        <f t="shared" si="24"/>
        <v>KUALA LUMPURKB</v>
      </c>
      <c r="R886" s="69" t="s">
        <v>580</v>
      </c>
      <c r="S886" s="69" t="s">
        <v>12</v>
      </c>
      <c r="T886" s="69">
        <v>604</v>
      </c>
      <c r="U886" s="69">
        <v>500</v>
      </c>
      <c r="V886" s="69">
        <v>994</v>
      </c>
      <c r="W886" s="69">
        <v>2001</v>
      </c>
      <c r="X886" s="69">
        <v>2643</v>
      </c>
      <c r="Y886" s="69">
        <v>3330</v>
      </c>
      <c r="Z886" s="69">
        <v>3726</v>
      </c>
      <c r="AA886" s="69">
        <v>2083</v>
      </c>
      <c r="AB886" s="69">
        <v>929</v>
      </c>
      <c r="AC886" s="69">
        <v>890</v>
      </c>
      <c r="AD886" s="69">
        <v>569</v>
      </c>
      <c r="AE886" s="69">
        <v>483</v>
      </c>
      <c r="AF886" s="91" t="str">
        <f t="shared" si="25"/>
        <v>KUALA LUMPURKB</v>
      </c>
    </row>
    <row r="887" spans="1:32" x14ac:dyDescent="0.25">
      <c r="A887" s="69" t="s">
        <v>580</v>
      </c>
      <c r="B887" s="69" t="s">
        <v>472</v>
      </c>
      <c r="C887" s="69"/>
      <c r="D887" s="69"/>
      <c r="E887" s="69">
        <v>46</v>
      </c>
      <c r="F887" s="69"/>
      <c r="G887" s="69"/>
      <c r="H887" s="82">
        <v>18</v>
      </c>
      <c r="I887" s="69"/>
      <c r="J887" s="69">
        <v>18</v>
      </c>
      <c r="K887" s="69">
        <v>18</v>
      </c>
      <c r="L887" s="69">
        <v>18</v>
      </c>
      <c r="M887" s="69"/>
      <c r="N887" s="69"/>
      <c r="O887" s="91" t="str">
        <f t="shared" si="24"/>
        <v>KUALA LUMPURNJ</v>
      </c>
      <c r="R887" s="69" t="s">
        <v>580</v>
      </c>
      <c r="S887" s="69" t="s">
        <v>472</v>
      </c>
      <c r="T887" s="69"/>
      <c r="U887" s="69"/>
      <c r="V887" s="69">
        <v>5</v>
      </c>
      <c r="W887" s="69"/>
      <c r="X887" s="69"/>
      <c r="Y887" s="69">
        <v>1</v>
      </c>
      <c r="Z887" s="69"/>
      <c r="AA887" s="69">
        <v>1</v>
      </c>
      <c r="AB887" s="69">
        <v>1</v>
      </c>
      <c r="AC887" s="69">
        <v>1</v>
      </c>
      <c r="AD887" s="69"/>
      <c r="AE887" s="69"/>
      <c r="AF887" s="91" t="str">
        <f t="shared" si="25"/>
        <v>KUALA LUMPURNJ</v>
      </c>
    </row>
    <row r="888" spans="1:32" x14ac:dyDescent="0.25">
      <c r="A888" s="69" t="s">
        <v>580</v>
      </c>
      <c r="B888" s="69" t="s">
        <v>397</v>
      </c>
      <c r="C888" s="69">
        <v>9972</v>
      </c>
      <c r="D888" s="69">
        <v>17395</v>
      </c>
      <c r="E888" s="69">
        <v>17943</v>
      </c>
      <c r="F888" s="69">
        <v>35255</v>
      </c>
      <c r="G888" s="69">
        <v>132516</v>
      </c>
      <c r="H888" s="82">
        <v>201366</v>
      </c>
      <c r="I888" s="69">
        <v>294256</v>
      </c>
      <c r="J888" s="69">
        <v>139193</v>
      </c>
      <c r="K888" s="69">
        <v>39963</v>
      </c>
      <c r="L888" s="69">
        <v>33293</v>
      </c>
      <c r="M888" s="69">
        <v>21101</v>
      </c>
      <c r="N888" s="69">
        <v>18473</v>
      </c>
      <c r="O888" s="91" t="str">
        <f t="shared" si="24"/>
        <v>KUALA LUMPURGC</v>
      </c>
      <c r="R888" s="69" t="s">
        <v>580</v>
      </c>
      <c r="S888" s="69" t="s">
        <v>397</v>
      </c>
      <c r="T888" s="69">
        <v>602</v>
      </c>
      <c r="U888" s="69">
        <v>1172</v>
      </c>
      <c r="V888" s="69">
        <v>1179</v>
      </c>
      <c r="W888" s="69">
        <v>3225</v>
      </c>
      <c r="X888" s="69">
        <v>29748</v>
      </c>
      <c r="Y888" s="69">
        <v>37762</v>
      </c>
      <c r="Z888" s="69">
        <v>60706</v>
      </c>
      <c r="AA888" s="69">
        <v>24070</v>
      </c>
      <c r="AB888" s="69">
        <v>4131</v>
      </c>
      <c r="AC888" s="69">
        <v>2613</v>
      </c>
      <c r="AD888" s="69">
        <v>1426</v>
      </c>
      <c r="AE888" s="69">
        <v>1192</v>
      </c>
      <c r="AF888" s="91" t="str">
        <f t="shared" si="25"/>
        <v>KUALA LUMPURGC</v>
      </c>
    </row>
    <row r="889" spans="1:32" x14ac:dyDescent="0.25">
      <c r="A889" s="69" t="s">
        <v>580</v>
      </c>
      <c r="B889" s="69" t="s">
        <v>439</v>
      </c>
      <c r="C889" s="69">
        <v>1911</v>
      </c>
      <c r="D889" s="69">
        <v>2243</v>
      </c>
      <c r="E889" s="69">
        <v>2580</v>
      </c>
      <c r="F889" s="69">
        <v>2851</v>
      </c>
      <c r="G889" s="69">
        <v>2567</v>
      </c>
      <c r="H889" s="82">
        <v>2484</v>
      </c>
      <c r="I889" s="69">
        <v>3726</v>
      </c>
      <c r="J889" s="69">
        <v>3108</v>
      </c>
      <c r="K889" s="69">
        <v>2374</v>
      </c>
      <c r="L889" s="69">
        <v>1853</v>
      </c>
      <c r="M889" s="69">
        <v>1474</v>
      </c>
      <c r="N889" s="69">
        <v>1150</v>
      </c>
      <c r="O889" s="91" t="str">
        <f t="shared" si="24"/>
        <v>KUALA LUMPURKG</v>
      </c>
      <c r="R889" s="69" t="s">
        <v>580</v>
      </c>
      <c r="S889" s="69" t="s">
        <v>439</v>
      </c>
      <c r="T889" s="69">
        <v>210</v>
      </c>
      <c r="U889" s="69">
        <v>242</v>
      </c>
      <c r="V889" s="69">
        <v>283</v>
      </c>
      <c r="W889" s="69">
        <v>306</v>
      </c>
      <c r="X889" s="69">
        <v>288</v>
      </c>
      <c r="Y889" s="69">
        <v>480</v>
      </c>
      <c r="Z889" s="69">
        <v>621</v>
      </c>
      <c r="AA889" s="69">
        <v>395</v>
      </c>
      <c r="AB889" s="69">
        <v>191</v>
      </c>
      <c r="AC889" s="69">
        <v>81</v>
      </c>
      <c r="AD889" s="69">
        <v>64</v>
      </c>
      <c r="AE889" s="69">
        <v>84</v>
      </c>
      <c r="AF889" s="91" t="str">
        <f t="shared" si="25"/>
        <v>KUALA LUMPURKG</v>
      </c>
    </row>
    <row r="890" spans="1:32" x14ac:dyDescent="0.25">
      <c r="A890" s="69" t="s">
        <v>580</v>
      </c>
      <c r="B890" s="69" t="s">
        <v>372</v>
      </c>
      <c r="C890" s="69"/>
      <c r="D890" s="69"/>
      <c r="E890" s="69"/>
      <c r="F890" s="69"/>
      <c r="G890" s="69"/>
      <c r="H890" s="82"/>
      <c r="I890" s="69"/>
      <c r="J890" s="69"/>
      <c r="K890" s="69"/>
      <c r="L890" s="69"/>
      <c r="M890" s="69">
        <v>5</v>
      </c>
      <c r="N890" s="69">
        <v>9</v>
      </c>
      <c r="O890" s="91" t="str">
        <f t="shared" si="24"/>
        <v>KUALA LUMPURDF</v>
      </c>
      <c r="R890" s="69" t="s">
        <v>580</v>
      </c>
      <c r="S890" s="69" t="s">
        <v>372</v>
      </c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>
        <v>2</v>
      </c>
      <c r="AE890" s="69">
        <v>3</v>
      </c>
      <c r="AF890" s="91" t="str">
        <f t="shared" si="25"/>
        <v>KUALA LUMPURDF</v>
      </c>
    </row>
    <row r="891" spans="1:32" x14ac:dyDescent="0.25">
      <c r="A891" s="69" t="s">
        <v>580</v>
      </c>
      <c r="B891" s="69" t="s">
        <v>425</v>
      </c>
      <c r="C891" s="69">
        <v>7013</v>
      </c>
      <c r="D891" s="69">
        <v>16742</v>
      </c>
      <c r="E891" s="69">
        <v>30859</v>
      </c>
      <c r="F891" s="69">
        <v>92647</v>
      </c>
      <c r="G891" s="69">
        <v>120112</v>
      </c>
      <c r="H891" s="82">
        <v>225704</v>
      </c>
      <c r="I891" s="69">
        <v>331502</v>
      </c>
      <c r="J891" s="69">
        <v>133002</v>
      </c>
      <c r="K891" s="69">
        <v>32886</v>
      </c>
      <c r="L891" s="69">
        <v>25927</v>
      </c>
      <c r="M891" s="69">
        <v>10163</v>
      </c>
      <c r="N891" s="69">
        <v>6988</v>
      </c>
      <c r="O891" s="91" t="str">
        <f t="shared" si="24"/>
        <v>KUALA LUMPURJA</v>
      </c>
      <c r="R891" s="69" t="s">
        <v>580</v>
      </c>
      <c r="S891" s="69" t="s">
        <v>425</v>
      </c>
      <c r="T891" s="69">
        <v>366</v>
      </c>
      <c r="U891" s="69">
        <v>1103</v>
      </c>
      <c r="V891" s="69">
        <v>2987</v>
      </c>
      <c r="W891" s="69">
        <v>9428</v>
      </c>
      <c r="X891" s="69">
        <v>11806</v>
      </c>
      <c r="Y891" s="69">
        <v>22844</v>
      </c>
      <c r="Z891" s="69">
        <v>31250</v>
      </c>
      <c r="AA891" s="69">
        <v>13099</v>
      </c>
      <c r="AB891" s="69">
        <v>2522</v>
      </c>
      <c r="AC891" s="69">
        <v>1694</v>
      </c>
      <c r="AD891" s="69">
        <v>478</v>
      </c>
      <c r="AE891" s="69">
        <v>254</v>
      </c>
      <c r="AF891" s="91" t="str">
        <f t="shared" si="25"/>
        <v>KUALA LUMPURJA</v>
      </c>
    </row>
    <row r="892" spans="1:32" x14ac:dyDescent="0.25">
      <c r="A892" s="69" t="s">
        <v>580</v>
      </c>
      <c r="B892" s="69" t="s">
        <v>434</v>
      </c>
      <c r="C892" s="69">
        <v>285</v>
      </c>
      <c r="D892" s="69">
        <v>141</v>
      </c>
      <c r="E892" s="69"/>
      <c r="F892" s="69">
        <v>50</v>
      </c>
      <c r="G892" s="69">
        <v>151</v>
      </c>
      <c r="H892" s="82">
        <v>101</v>
      </c>
      <c r="I892" s="69">
        <v>50</v>
      </c>
      <c r="J892" s="69">
        <v>50</v>
      </c>
      <c r="K892" s="69">
        <v>151</v>
      </c>
      <c r="L892" s="69">
        <v>192</v>
      </c>
      <c r="M892" s="69">
        <v>50</v>
      </c>
      <c r="N892" s="69"/>
      <c r="O892" s="91" t="str">
        <f t="shared" si="24"/>
        <v>KUALA LUMPURKA</v>
      </c>
      <c r="R892" s="69" t="s">
        <v>580</v>
      </c>
      <c r="S892" s="69" t="s">
        <v>434</v>
      </c>
      <c r="T892" s="69">
        <v>7</v>
      </c>
      <c r="U892" s="69">
        <v>4</v>
      </c>
      <c r="V892" s="69"/>
      <c r="W892" s="69">
        <v>1</v>
      </c>
      <c r="X892" s="69">
        <v>4</v>
      </c>
      <c r="Y892" s="69">
        <v>3</v>
      </c>
      <c r="Z892" s="69">
        <v>1</v>
      </c>
      <c r="AA892" s="69">
        <v>1</v>
      </c>
      <c r="AB892" s="69">
        <v>4</v>
      </c>
      <c r="AC892" s="69">
        <v>5</v>
      </c>
      <c r="AD892" s="69">
        <v>1</v>
      </c>
      <c r="AE892" s="69"/>
      <c r="AF892" s="91" t="str">
        <f t="shared" si="25"/>
        <v>KUALA LUMPURKA</v>
      </c>
    </row>
    <row r="893" spans="1:32" x14ac:dyDescent="0.25">
      <c r="A893" s="69" t="s">
        <v>580</v>
      </c>
      <c r="B893" s="69" t="s">
        <v>528</v>
      </c>
      <c r="C893" s="69"/>
      <c r="D893" s="69">
        <v>8</v>
      </c>
      <c r="E893" s="69">
        <v>2</v>
      </c>
      <c r="F893" s="69"/>
      <c r="G893" s="69"/>
      <c r="H893" s="82"/>
      <c r="I893" s="69"/>
      <c r="J893" s="69"/>
      <c r="K893" s="69"/>
      <c r="L893" s="69"/>
      <c r="M893" s="69"/>
      <c r="N893" s="69"/>
      <c r="O893" s="91" t="str">
        <f t="shared" si="24"/>
        <v>KUALA LUMPURTI</v>
      </c>
      <c r="R893" s="69" t="s">
        <v>580</v>
      </c>
      <c r="S893" s="69" t="s">
        <v>528</v>
      </c>
      <c r="T893" s="69"/>
      <c r="U893" s="69">
        <v>4</v>
      </c>
      <c r="V893" s="69">
        <v>1</v>
      </c>
      <c r="W893" s="69"/>
      <c r="X893" s="69"/>
      <c r="Y893" s="69"/>
      <c r="Z893" s="69"/>
      <c r="AA893" s="69"/>
      <c r="AB893" s="69"/>
      <c r="AC893" s="69"/>
      <c r="AD893" s="69"/>
      <c r="AE893" s="69"/>
      <c r="AF893" s="91" t="str">
        <f t="shared" si="25"/>
        <v>KUALA LUMPURTI</v>
      </c>
    </row>
    <row r="894" spans="1:32" x14ac:dyDescent="0.25">
      <c r="A894" s="69" t="s">
        <v>580</v>
      </c>
      <c r="B894" s="69" t="s">
        <v>342</v>
      </c>
      <c r="C894" s="69">
        <v>157</v>
      </c>
      <c r="D894" s="69">
        <v>1120</v>
      </c>
      <c r="E894" s="69">
        <v>966</v>
      </c>
      <c r="F894" s="69">
        <v>694</v>
      </c>
      <c r="G894" s="69">
        <v>583</v>
      </c>
      <c r="H894" s="82">
        <v>461</v>
      </c>
      <c r="I894" s="69">
        <v>542</v>
      </c>
      <c r="J894" s="69">
        <v>300</v>
      </c>
      <c r="K894" s="69">
        <v>241</v>
      </c>
      <c r="L894" s="69">
        <v>592</v>
      </c>
      <c r="M894" s="69">
        <v>416</v>
      </c>
      <c r="N894" s="69">
        <v>280</v>
      </c>
      <c r="O894" s="91" t="str">
        <f t="shared" si="24"/>
        <v>KUALA LUMPURAE</v>
      </c>
      <c r="R894" s="69" t="s">
        <v>580</v>
      </c>
      <c r="S894" s="69" t="s">
        <v>342</v>
      </c>
      <c r="T894" s="69">
        <v>7</v>
      </c>
      <c r="U894" s="69">
        <v>50</v>
      </c>
      <c r="V894" s="69">
        <v>44</v>
      </c>
      <c r="W894" s="69">
        <v>32</v>
      </c>
      <c r="X894" s="69">
        <v>27</v>
      </c>
      <c r="Y894" s="69">
        <v>14</v>
      </c>
      <c r="Z894" s="69">
        <v>24</v>
      </c>
      <c r="AA894" s="69">
        <v>13</v>
      </c>
      <c r="AB894" s="69">
        <v>13</v>
      </c>
      <c r="AC894" s="69">
        <v>27</v>
      </c>
      <c r="AD894" s="69">
        <v>19</v>
      </c>
      <c r="AE894" s="69">
        <v>14</v>
      </c>
      <c r="AF894" s="91" t="str">
        <f t="shared" si="25"/>
        <v>KUALA LUMPURAE</v>
      </c>
    </row>
    <row r="895" spans="1:32" x14ac:dyDescent="0.25">
      <c r="A895" s="69" t="s">
        <v>580</v>
      </c>
      <c r="B895" s="69" t="s">
        <v>464</v>
      </c>
      <c r="C895" s="69">
        <v>17</v>
      </c>
      <c r="D895" s="69">
        <v>62</v>
      </c>
      <c r="E895" s="69">
        <v>10</v>
      </c>
      <c r="F895" s="69">
        <v>50</v>
      </c>
      <c r="G895" s="69">
        <v>140</v>
      </c>
      <c r="H895" s="82">
        <v>254</v>
      </c>
      <c r="I895" s="69">
        <v>681</v>
      </c>
      <c r="J895" s="69">
        <v>407</v>
      </c>
      <c r="K895" s="69">
        <v>75</v>
      </c>
      <c r="L895" s="69">
        <v>50</v>
      </c>
      <c r="M895" s="69">
        <v>10</v>
      </c>
      <c r="N895" s="69">
        <v>19</v>
      </c>
      <c r="O895" s="91" t="str">
        <f t="shared" si="24"/>
        <v>KUALA LUMPURNB</v>
      </c>
      <c r="R895" s="69" t="s">
        <v>580</v>
      </c>
      <c r="S895" s="69" t="s">
        <v>464</v>
      </c>
      <c r="T895" s="69">
        <v>1</v>
      </c>
      <c r="U895" s="69">
        <v>4</v>
      </c>
      <c r="V895" s="69">
        <v>1</v>
      </c>
      <c r="W895" s="69">
        <v>5</v>
      </c>
      <c r="X895" s="69">
        <v>11</v>
      </c>
      <c r="Y895" s="69">
        <v>25</v>
      </c>
      <c r="Z895" s="69">
        <v>70</v>
      </c>
      <c r="AA895" s="69">
        <v>41</v>
      </c>
      <c r="AB895" s="69">
        <v>6</v>
      </c>
      <c r="AC895" s="69">
        <v>5</v>
      </c>
      <c r="AD895" s="69">
        <v>1</v>
      </c>
      <c r="AE895" s="69">
        <v>2</v>
      </c>
      <c r="AF895" s="91" t="str">
        <f t="shared" si="25"/>
        <v>KUALA LUMPURNB</v>
      </c>
    </row>
    <row r="896" spans="1:32" x14ac:dyDescent="0.25">
      <c r="A896" s="87" t="s">
        <v>580</v>
      </c>
      <c r="B896" s="87" t="s">
        <v>651</v>
      </c>
      <c r="C896" s="87">
        <v>37801</v>
      </c>
      <c r="D896" s="87">
        <v>66358</v>
      </c>
      <c r="E896" s="87">
        <v>110620</v>
      </c>
      <c r="F896" s="87">
        <v>196200</v>
      </c>
      <c r="G896" s="87">
        <v>335491</v>
      </c>
      <c r="H896" s="87">
        <v>541213</v>
      </c>
      <c r="I896" s="87">
        <v>777142</v>
      </c>
      <c r="J896" s="87">
        <v>364615</v>
      </c>
      <c r="K896" s="87">
        <v>115384</v>
      </c>
      <c r="L896" s="87">
        <v>102643</v>
      </c>
      <c r="M896" s="87">
        <v>59680</v>
      </c>
      <c r="N896" s="87">
        <v>51032</v>
      </c>
      <c r="O896" s="230" t="str">
        <f t="shared" si="24"/>
        <v>KUALA LUMPURTOTAL KUALA LUMPUR</v>
      </c>
      <c r="R896" s="87" t="s">
        <v>580</v>
      </c>
      <c r="S896" s="87" t="s">
        <v>651</v>
      </c>
      <c r="T896" s="87">
        <v>3099</v>
      </c>
      <c r="U896" s="87">
        <v>5949</v>
      </c>
      <c r="V896" s="87">
        <v>15446</v>
      </c>
      <c r="W896" s="87">
        <v>20049</v>
      </c>
      <c r="X896" s="87">
        <v>49842</v>
      </c>
      <c r="Y896" s="87">
        <v>72409</v>
      </c>
      <c r="Z896" s="87">
        <v>107516</v>
      </c>
      <c r="AA896" s="87">
        <v>46747</v>
      </c>
      <c r="AB896" s="87">
        <v>10840</v>
      </c>
      <c r="AC896" s="87">
        <v>8474</v>
      </c>
      <c r="AD896" s="87">
        <v>4565</v>
      </c>
      <c r="AE896" s="87">
        <v>3804</v>
      </c>
      <c r="AF896" s="230" t="str">
        <f t="shared" si="25"/>
        <v>KUALA LUMPURTOTAL KUALA LUMPUR</v>
      </c>
    </row>
    <row r="897" spans="1:32" x14ac:dyDescent="0.25">
      <c r="A897" s="69" t="s">
        <v>581</v>
      </c>
      <c r="B897" s="69" t="s">
        <v>81</v>
      </c>
      <c r="C897" s="69"/>
      <c r="D897" s="69"/>
      <c r="E897" s="69"/>
      <c r="F897" s="69"/>
      <c r="G897" s="69"/>
      <c r="H897" s="82"/>
      <c r="I897" s="69"/>
      <c r="J897" s="69"/>
      <c r="K897" s="69"/>
      <c r="L897" s="69"/>
      <c r="M897" s="69"/>
      <c r="N897" s="69">
        <v>7</v>
      </c>
      <c r="O897" s="91" t="str">
        <f t="shared" si="24"/>
        <v>BANGKOKAA</v>
      </c>
      <c r="R897" s="69" t="s">
        <v>582</v>
      </c>
      <c r="S897" s="69" t="s">
        <v>508</v>
      </c>
      <c r="T897" s="69"/>
      <c r="U897" s="69">
        <v>5</v>
      </c>
      <c r="V897" s="69">
        <v>2</v>
      </c>
      <c r="W897" s="69">
        <v>2</v>
      </c>
      <c r="X897" s="69"/>
      <c r="Y897" s="69"/>
      <c r="Z897" s="69"/>
      <c r="AA897" s="69"/>
      <c r="AB897" s="69"/>
      <c r="AC897" s="69"/>
      <c r="AD897" s="69"/>
      <c r="AE897" s="69">
        <v>2</v>
      </c>
      <c r="AF897" s="91" t="str">
        <f t="shared" si="25"/>
        <v>SEOULRG</v>
      </c>
    </row>
    <row r="898" spans="1:32" x14ac:dyDescent="0.25">
      <c r="A898" s="69" t="s">
        <v>581</v>
      </c>
      <c r="B898" s="69" t="s">
        <v>411</v>
      </c>
      <c r="C898" s="69">
        <v>10</v>
      </c>
      <c r="D898" s="69">
        <v>10</v>
      </c>
      <c r="E898" s="69">
        <v>34</v>
      </c>
      <c r="F898" s="69">
        <v>145</v>
      </c>
      <c r="G898" s="69">
        <v>481</v>
      </c>
      <c r="H898" s="82">
        <v>2106</v>
      </c>
      <c r="I898" s="69">
        <v>3482</v>
      </c>
      <c r="J898" s="69">
        <v>1542</v>
      </c>
      <c r="K898" s="69">
        <v>389</v>
      </c>
      <c r="L898" s="69">
        <v>103</v>
      </c>
      <c r="M898" s="69">
        <v>20</v>
      </c>
      <c r="N898" s="69">
        <v>16</v>
      </c>
      <c r="O898" s="91" t="str">
        <f t="shared" si="24"/>
        <v>BANGKOKHH</v>
      </c>
      <c r="R898" s="69" t="s">
        <v>582</v>
      </c>
      <c r="S898" s="69" t="s">
        <v>437</v>
      </c>
      <c r="T898" s="69">
        <v>1284</v>
      </c>
      <c r="U898" s="69">
        <v>682</v>
      </c>
      <c r="V898" s="69">
        <v>403</v>
      </c>
      <c r="W898" s="69">
        <v>296</v>
      </c>
      <c r="X898" s="69">
        <v>318</v>
      </c>
      <c r="Y898" s="69">
        <v>212</v>
      </c>
      <c r="Z898" s="69">
        <v>288</v>
      </c>
      <c r="AA898" s="69">
        <v>254</v>
      </c>
      <c r="AB898" s="69">
        <v>194</v>
      </c>
      <c r="AC898" s="69">
        <v>229</v>
      </c>
      <c r="AD898" s="69">
        <v>255</v>
      </c>
      <c r="AE898" s="69">
        <v>182</v>
      </c>
      <c r="AF898" s="91" t="str">
        <f t="shared" si="25"/>
        <v>SEOULKE</v>
      </c>
    </row>
    <row r="899" spans="1:32" x14ac:dyDescent="0.25">
      <c r="A899" s="69" t="s">
        <v>581</v>
      </c>
      <c r="B899" s="69" t="s">
        <v>450</v>
      </c>
      <c r="C899" s="69">
        <v>33</v>
      </c>
      <c r="D899" s="69">
        <v>51</v>
      </c>
      <c r="E899" s="69">
        <v>32</v>
      </c>
      <c r="F899" s="69">
        <v>50</v>
      </c>
      <c r="G899" s="69">
        <v>162</v>
      </c>
      <c r="H899" s="82">
        <v>269</v>
      </c>
      <c r="I899" s="69">
        <v>192</v>
      </c>
      <c r="J899" s="69">
        <v>95</v>
      </c>
      <c r="K899" s="69">
        <v>171</v>
      </c>
      <c r="L899" s="69">
        <v>123</v>
      </c>
      <c r="M899" s="69">
        <v>14</v>
      </c>
      <c r="N899" s="69"/>
      <c r="O899" s="91" t="str">
        <f t="shared" si="24"/>
        <v>BANGKOKLH</v>
      </c>
      <c r="R899" s="69" t="s">
        <v>582</v>
      </c>
      <c r="S899" s="69" t="s">
        <v>360</v>
      </c>
      <c r="T899" s="69">
        <v>1380</v>
      </c>
      <c r="U899" s="69">
        <v>880</v>
      </c>
      <c r="V899" s="69">
        <v>757</v>
      </c>
      <c r="W899" s="69">
        <v>1049</v>
      </c>
      <c r="X899" s="69">
        <v>1138</v>
      </c>
      <c r="Y899" s="69">
        <v>1206</v>
      </c>
      <c r="Z899" s="69">
        <v>1800</v>
      </c>
      <c r="AA899" s="69">
        <v>1257</v>
      </c>
      <c r="AB899" s="69">
        <v>758</v>
      </c>
      <c r="AC899" s="69">
        <v>876</v>
      </c>
      <c r="AD899" s="69">
        <v>626</v>
      </c>
      <c r="AE899" s="69">
        <v>528</v>
      </c>
      <c r="AF899" s="91" t="str">
        <f t="shared" si="25"/>
        <v>SEOULCD</v>
      </c>
    </row>
    <row r="900" spans="1:32" x14ac:dyDescent="0.25">
      <c r="A900" s="69" t="s">
        <v>581</v>
      </c>
      <c r="B900" s="69" t="s">
        <v>396</v>
      </c>
      <c r="C900" s="69">
        <v>13234</v>
      </c>
      <c r="D900" s="69">
        <v>5801</v>
      </c>
      <c r="E900" s="69">
        <v>6976</v>
      </c>
      <c r="F900" s="69">
        <v>14818</v>
      </c>
      <c r="G900" s="69">
        <v>24403</v>
      </c>
      <c r="H900" s="82">
        <v>15249</v>
      </c>
      <c r="I900" s="69">
        <v>11356</v>
      </c>
      <c r="J900" s="69">
        <v>9000</v>
      </c>
      <c r="K900" s="69">
        <v>6661</v>
      </c>
      <c r="L900" s="69">
        <v>9329</v>
      </c>
      <c r="M900" s="69">
        <v>8428</v>
      </c>
      <c r="N900" s="69">
        <v>7078</v>
      </c>
      <c r="O900" s="91" t="str">
        <f t="shared" si="24"/>
        <v>BANGKOKGB</v>
      </c>
      <c r="R900" s="69" t="s">
        <v>582</v>
      </c>
      <c r="S900" s="69" t="s">
        <v>345</v>
      </c>
      <c r="T900" s="69">
        <v>20</v>
      </c>
      <c r="U900" s="69">
        <v>5</v>
      </c>
      <c r="V900" s="69">
        <v>16</v>
      </c>
      <c r="W900" s="69">
        <v>8</v>
      </c>
      <c r="X900" s="69">
        <v>9</v>
      </c>
      <c r="Y900" s="69">
        <v>11</v>
      </c>
      <c r="Z900" s="69">
        <v>7</v>
      </c>
      <c r="AA900" s="69">
        <v>11</v>
      </c>
      <c r="AB900" s="69">
        <v>11</v>
      </c>
      <c r="AC900" s="69">
        <v>10</v>
      </c>
      <c r="AD900" s="69">
        <v>6</v>
      </c>
      <c r="AE900" s="69">
        <v>6</v>
      </c>
      <c r="AF900" s="91" t="str">
        <f t="shared" si="25"/>
        <v>SEOULAH</v>
      </c>
    </row>
    <row r="901" spans="1:32" x14ac:dyDescent="0.25">
      <c r="A901" s="69" t="s">
        <v>581</v>
      </c>
      <c r="B901" s="69" t="s">
        <v>437</v>
      </c>
      <c r="C901" s="69">
        <v>35</v>
      </c>
      <c r="D901" s="69">
        <v>12</v>
      </c>
      <c r="E901" s="69"/>
      <c r="F901" s="69"/>
      <c r="G901" s="69"/>
      <c r="H901" s="82"/>
      <c r="I901" s="69">
        <v>130</v>
      </c>
      <c r="J901" s="69"/>
      <c r="K901" s="69"/>
      <c r="L901" s="69"/>
      <c r="M901" s="69"/>
      <c r="N901" s="69"/>
      <c r="O901" s="91" t="str">
        <f t="shared" si="24"/>
        <v>BANGKOKKE</v>
      </c>
      <c r="R901" s="69" t="s">
        <v>582</v>
      </c>
      <c r="S901" s="69" t="s">
        <v>339</v>
      </c>
      <c r="T901" s="69"/>
      <c r="U901" s="69">
        <v>18</v>
      </c>
      <c r="V901" s="69">
        <v>25</v>
      </c>
      <c r="W901" s="69">
        <v>115</v>
      </c>
      <c r="X901" s="69">
        <v>177</v>
      </c>
      <c r="Y901" s="69">
        <v>297</v>
      </c>
      <c r="Z901" s="69">
        <v>403</v>
      </c>
      <c r="AA901" s="69">
        <v>116</v>
      </c>
      <c r="AB901" s="69">
        <v>19</v>
      </c>
      <c r="AC901" s="69">
        <v>7</v>
      </c>
      <c r="AD901" s="69">
        <v>6</v>
      </c>
      <c r="AE901" s="69"/>
      <c r="AF901" s="91" t="str">
        <f t="shared" si="25"/>
        <v>SEOULAD</v>
      </c>
    </row>
    <row r="902" spans="1:32" x14ac:dyDescent="0.25">
      <c r="A902" s="69" t="s">
        <v>581</v>
      </c>
      <c r="B902" s="69" t="s">
        <v>360</v>
      </c>
      <c r="C902" s="69">
        <v>532</v>
      </c>
      <c r="D902" s="69">
        <v>658</v>
      </c>
      <c r="E902" s="69">
        <v>442</v>
      </c>
      <c r="F902" s="69">
        <v>496</v>
      </c>
      <c r="G902" s="69">
        <v>511</v>
      </c>
      <c r="H902" s="82">
        <v>484</v>
      </c>
      <c r="I902" s="69">
        <v>1627</v>
      </c>
      <c r="J902" s="69">
        <v>469</v>
      </c>
      <c r="K902" s="69">
        <v>1248</v>
      </c>
      <c r="L902" s="69">
        <v>1416</v>
      </c>
      <c r="M902" s="69">
        <v>1220</v>
      </c>
      <c r="N902" s="69">
        <v>519</v>
      </c>
      <c r="O902" s="91" t="str">
        <f t="shared" si="24"/>
        <v>BANGKOKCD</v>
      </c>
      <c r="R902" s="69" t="s">
        <v>582</v>
      </c>
      <c r="S902" s="69" t="s">
        <v>340</v>
      </c>
      <c r="T902" s="69">
        <v>51</v>
      </c>
      <c r="U902" s="69">
        <v>121</v>
      </c>
      <c r="V902" s="69">
        <v>738</v>
      </c>
      <c r="W902" s="69">
        <v>3284</v>
      </c>
      <c r="X902" s="69">
        <v>5945</v>
      </c>
      <c r="Y902" s="69">
        <v>7508</v>
      </c>
      <c r="Z902" s="69">
        <v>6653</v>
      </c>
      <c r="AA902" s="69">
        <v>2186</v>
      </c>
      <c r="AB902" s="69">
        <v>995</v>
      </c>
      <c r="AC902" s="69">
        <v>906</v>
      </c>
      <c r="AD902" s="69">
        <v>743</v>
      </c>
      <c r="AE902" s="69">
        <v>689</v>
      </c>
      <c r="AF902" s="91" t="str">
        <f t="shared" si="25"/>
        <v>SEOULAB</v>
      </c>
    </row>
    <row r="903" spans="1:32" x14ac:dyDescent="0.25">
      <c r="A903" s="69" t="s">
        <v>581</v>
      </c>
      <c r="B903" s="69" t="s">
        <v>414</v>
      </c>
      <c r="C903" s="69"/>
      <c r="D903" s="69"/>
      <c r="E903" s="69"/>
      <c r="F903" s="69"/>
      <c r="G903" s="69"/>
      <c r="H903" s="82"/>
      <c r="I903" s="69"/>
      <c r="J903" s="69"/>
      <c r="K903" s="69"/>
      <c r="L903" s="69">
        <v>10</v>
      </c>
      <c r="M903" s="69"/>
      <c r="N903" s="69"/>
      <c r="O903" s="91" t="str">
        <f t="shared" si="24"/>
        <v>BANGKOKIA</v>
      </c>
      <c r="R903" s="69" t="s">
        <v>582</v>
      </c>
      <c r="S903" s="69" t="s">
        <v>417</v>
      </c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  <c r="AE903" s="69">
        <v>12</v>
      </c>
      <c r="AF903" s="91" t="str">
        <f t="shared" si="25"/>
        <v>SEOULIB</v>
      </c>
    </row>
    <row r="904" spans="1:32" x14ac:dyDescent="0.25">
      <c r="A904" s="69" t="s">
        <v>581</v>
      </c>
      <c r="B904" s="69" t="s">
        <v>345</v>
      </c>
      <c r="C904" s="69">
        <v>533</v>
      </c>
      <c r="D904" s="69">
        <v>622</v>
      </c>
      <c r="E904" s="69">
        <v>839</v>
      </c>
      <c r="F904" s="69">
        <v>3249</v>
      </c>
      <c r="G904" s="69">
        <v>11856</v>
      </c>
      <c r="H904" s="82">
        <v>21298</v>
      </c>
      <c r="I904" s="69">
        <v>45077</v>
      </c>
      <c r="J904" s="69">
        <v>9217</v>
      </c>
      <c r="K904" s="69">
        <v>3470</v>
      </c>
      <c r="L904" s="69">
        <v>2466</v>
      </c>
      <c r="M904" s="69">
        <v>902</v>
      </c>
      <c r="N904" s="69">
        <v>501</v>
      </c>
      <c r="O904" s="91" t="str">
        <f t="shared" si="24"/>
        <v>BANGKOKAH</v>
      </c>
      <c r="R904" s="69" t="s">
        <v>582</v>
      </c>
      <c r="S904" s="69" t="s">
        <v>472</v>
      </c>
      <c r="T904" s="69"/>
      <c r="U904" s="69"/>
      <c r="V904" s="69"/>
      <c r="W904" s="69"/>
      <c r="X904" s="69"/>
      <c r="Y904" s="69"/>
      <c r="Z904" s="69"/>
      <c r="AA904" s="69">
        <v>5</v>
      </c>
      <c r="AB904" s="69"/>
      <c r="AC904" s="69">
        <v>3</v>
      </c>
      <c r="AD904" s="69"/>
      <c r="AE904" s="69"/>
      <c r="AF904" s="91" t="str">
        <f t="shared" si="25"/>
        <v>SEOULNJ</v>
      </c>
    </row>
    <row r="905" spans="1:32" x14ac:dyDescent="0.25">
      <c r="A905" s="69" t="s">
        <v>581</v>
      </c>
      <c r="B905" s="69" t="s">
        <v>339</v>
      </c>
      <c r="C905" s="69">
        <v>1269</v>
      </c>
      <c r="D905" s="69"/>
      <c r="E905" s="69"/>
      <c r="F905" s="69"/>
      <c r="G905" s="69"/>
      <c r="H905" s="82"/>
      <c r="I905" s="69"/>
      <c r="J905" s="69"/>
      <c r="K905" s="69"/>
      <c r="L905" s="69"/>
      <c r="M905" s="69"/>
      <c r="N905" s="69"/>
      <c r="O905" s="91" t="str">
        <f t="shared" si="24"/>
        <v>BANGKOKAD</v>
      </c>
      <c r="R905" s="69" t="s">
        <v>582</v>
      </c>
      <c r="S905" s="69" t="s">
        <v>397</v>
      </c>
      <c r="T905" s="69">
        <v>165</v>
      </c>
      <c r="U905" s="69">
        <v>58</v>
      </c>
      <c r="V905" s="69">
        <v>22</v>
      </c>
      <c r="W905" s="69">
        <v>22</v>
      </c>
      <c r="X905" s="69">
        <v>24</v>
      </c>
      <c r="Y905" s="69">
        <v>27</v>
      </c>
      <c r="Z905" s="69">
        <v>39</v>
      </c>
      <c r="AA905" s="69">
        <v>23</v>
      </c>
      <c r="AB905" s="69">
        <v>2</v>
      </c>
      <c r="AC905" s="69">
        <v>5</v>
      </c>
      <c r="AD905" s="69">
        <v>1</v>
      </c>
      <c r="AE905" s="69">
        <v>1</v>
      </c>
      <c r="AF905" s="91" t="str">
        <f t="shared" si="25"/>
        <v>SEOULGC</v>
      </c>
    </row>
    <row r="906" spans="1:32" x14ac:dyDescent="0.25">
      <c r="A906" s="69" t="s">
        <v>581</v>
      </c>
      <c r="B906" s="69" t="s">
        <v>340</v>
      </c>
      <c r="C906" s="69">
        <v>2280</v>
      </c>
      <c r="D906" s="69">
        <v>3499</v>
      </c>
      <c r="E906" s="69">
        <v>3764</v>
      </c>
      <c r="F906" s="69">
        <v>3154</v>
      </c>
      <c r="G906" s="69">
        <v>4407</v>
      </c>
      <c r="H906" s="82">
        <v>4179</v>
      </c>
      <c r="I906" s="69">
        <v>7071</v>
      </c>
      <c r="J906" s="69">
        <v>6727</v>
      </c>
      <c r="K906" s="69">
        <v>5705</v>
      </c>
      <c r="L906" s="69">
        <v>7259</v>
      </c>
      <c r="M906" s="69">
        <v>6591</v>
      </c>
      <c r="N906" s="69">
        <v>6551</v>
      </c>
      <c r="O906" s="91" t="str">
        <f t="shared" si="24"/>
        <v>BANGKOKAB</v>
      </c>
      <c r="R906" s="69" t="s">
        <v>582</v>
      </c>
      <c r="S906" s="69" t="s">
        <v>2</v>
      </c>
      <c r="T906" s="69">
        <v>51</v>
      </c>
      <c r="U906" s="69">
        <v>196</v>
      </c>
      <c r="V906" s="69">
        <v>194</v>
      </c>
      <c r="W906" s="69">
        <v>205</v>
      </c>
      <c r="X906" s="69">
        <v>73</v>
      </c>
      <c r="Y906" s="69">
        <v>33</v>
      </c>
      <c r="Z906" s="69">
        <v>38</v>
      </c>
      <c r="AA906" s="69">
        <v>29</v>
      </c>
      <c r="AB906" s="69">
        <v>58</v>
      </c>
      <c r="AC906" s="69">
        <v>43</v>
      </c>
      <c r="AD906" s="69">
        <v>28</v>
      </c>
      <c r="AE906" s="69">
        <v>26</v>
      </c>
      <c r="AF906" s="91" t="str">
        <f t="shared" si="25"/>
        <v>SEOULHG</v>
      </c>
    </row>
    <row r="907" spans="1:32" x14ac:dyDescent="0.25">
      <c r="A907" s="69" t="s">
        <v>581</v>
      </c>
      <c r="B907" s="69" t="s">
        <v>404</v>
      </c>
      <c r="C907" s="69">
        <v>208</v>
      </c>
      <c r="D907" s="69"/>
      <c r="E907" s="69">
        <v>334</v>
      </c>
      <c r="F907" s="69"/>
      <c r="G907" s="69">
        <v>20</v>
      </c>
      <c r="H907" s="82"/>
      <c r="I907" s="69"/>
      <c r="J907" s="69"/>
      <c r="K907" s="69"/>
      <c r="L907" s="69">
        <v>8</v>
      </c>
      <c r="M907" s="69"/>
      <c r="N907" s="69"/>
      <c r="O907" s="91" t="str">
        <f t="shared" si="24"/>
        <v>BANGKOKGJ</v>
      </c>
      <c r="R907" s="69" t="s">
        <v>582</v>
      </c>
      <c r="S907" s="69" t="s">
        <v>372</v>
      </c>
      <c r="T907" s="69"/>
      <c r="U907" s="69"/>
      <c r="V907" s="69"/>
      <c r="W907" s="69"/>
      <c r="X907" s="69"/>
      <c r="Y907" s="69">
        <v>1</v>
      </c>
      <c r="Z907" s="69"/>
      <c r="AA907" s="69"/>
      <c r="AB907" s="69"/>
      <c r="AC907" s="69"/>
      <c r="AD907" s="69"/>
      <c r="AE907" s="69"/>
      <c r="AF907" s="91" t="str">
        <f t="shared" si="25"/>
        <v>SEOULDF</v>
      </c>
    </row>
    <row r="908" spans="1:32" x14ac:dyDescent="0.25">
      <c r="A908" s="69" t="s">
        <v>581</v>
      </c>
      <c r="B908" s="69" t="s">
        <v>2</v>
      </c>
      <c r="C908" s="69">
        <v>11180</v>
      </c>
      <c r="D908" s="69">
        <v>8673</v>
      </c>
      <c r="E908" s="69">
        <v>14351</v>
      </c>
      <c r="F908" s="69">
        <v>41625</v>
      </c>
      <c r="G908" s="69">
        <v>91666</v>
      </c>
      <c r="H908" s="82">
        <v>89029</v>
      </c>
      <c r="I908" s="69">
        <v>91561</v>
      </c>
      <c r="J908" s="69">
        <v>26255</v>
      </c>
      <c r="K908" s="69">
        <v>9286</v>
      </c>
      <c r="L908" s="69">
        <v>9572</v>
      </c>
      <c r="M908" s="69">
        <v>8641</v>
      </c>
      <c r="N908" s="69">
        <v>3756</v>
      </c>
      <c r="O908" s="91" t="str">
        <f t="shared" si="24"/>
        <v>BANGKOKHG</v>
      </c>
      <c r="R908" s="69" t="s">
        <v>582</v>
      </c>
      <c r="S908" s="69" t="s">
        <v>410</v>
      </c>
      <c r="T908" s="69"/>
      <c r="U908" s="69"/>
      <c r="V908" s="69"/>
      <c r="W908" s="69"/>
      <c r="X908" s="69"/>
      <c r="Y908" s="69"/>
      <c r="Z908" s="69">
        <v>1</v>
      </c>
      <c r="AA908" s="69"/>
      <c r="AB908" s="69"/>
      <c r="AC908" s="69"/>
      <c r="AD908" s="69"/>
      <c r="AE908" s="69"/>
      <c r="AF908" s="91" t="str">
        <f t="shared" si="25"/>
        <v>SEOULHF</v>
      </c>
    </row>
    <row r="909" spans="1:32" x14ac:dyDescent="0.25">
      <c r="A909" s="69" t="s">
        <v>581</v>
      </c>
      <c r="B909" s="69" t="s">
        <v>397</v>
      </c>
      <c r="C909" s="69">
        <v>8582</v>
      </c>
      <c r="D909" s="69">
        <v>14390</v>
      </c>
      <c r="E909" s="69">
        <v>17492</v>
      </c>
      <c r="F909" s="69">
        <v>27232</v>
      </c>
      <c r="G909" s="69">
        <v>39591</v>
      </c>
      <c r="H909" s="82">
        <v>58316</v>
      </c>
      <c r="I909" s="69">
        <v>72042</v>
      </c>
      <c r="J909" s="69">
        <v>55307</v>
      </c>
      <c r="K909" s="69">
        <v>27551</v>
      </c>
      <c r="L909" s="69">
        <v>27441</v>
      </c>
      <c r="M909" s="69">
        <v>15409</v>
      </c>
      <c r="N909" s="69">
        <v>14423</v>
      </c>
      <c r="O909" s="91" t="str">
        <f t="shared" si="24"/>
        <v>BANGKOKGC</v>
      </c>
      <c r="R909" s="69" t="s">
        <v>582</v>
      </c>
      <c r="S909" s="69" t="s">
        <v>434</v>
      </c>
      <c r="T909" s="69"/>
      <c r="U909" s="69"/>
      <c r="V909" s="69"/>
      <c r="W909" s="69"/>
      <c r="X909" s="69">
        <v>3</v>
      </c>
      <c r="Y909" s="69">
        <v>1</v>
      </c>
      <c r="Z909" s="69">
        <v>2</v>
      </c>
      <c r="AA909" s="69">
        <v>3</v>
      </c>
      <c r="AB909" s="69"/>
      <c r="AC909" s="69"/>
      <c r="AD909" s="69"/>
      <c r="AE909" s="69"/>
      <c r="AF909" s="91" t="str">
        <f t="shared" si="25"/>
        <v>SEOULKA</v>
      </c>
    </row>
    <row r="910" spans="1:32" x14ac:dyDescent="0.25">
      <c r="A910" s="69" t="s">
        <v>581</v>
      </c>
      <c r="B910" s="69" t="s">
        <v>357</v>
      </c>
      <c r="C910" s="69"/>
      <c r="D910" s="69">
        <v>54</v>
      </c>
      <c r="E910" s="69">
        <v>19</v>
      </c>
      <c r="F910" s="69">
        <v>56</v>
      </c>
      <c r="G910" s="69"/>
      <c r="H910" s="82"/>
      <c r="I910" s="69"/>
      <c r="J910" s="69"/>
      <c r="K910" s="69"/>
      <c r="L910" s="69">
        <v>17</v>
      </c>
      <c r="M910" s="69"/>
      <c r="N910" s="69"/>
      <c r="O910" s="91" t="str">
        <f t="shared" si="24"/>
        <v>BANGKOKCA</v>
      </c>
      <c r="R910" s="69" t="s">
        <v>582</v>
      </c>
      <c r="S910" s="69" t="s">
        <v>12</v>
      </c>
      <c r="T910" s="69"/>
      <c r="U910" s="69">
        <v>3</v>
      </c>
      <c r="V910" s="69">
        <v>25</v>
      </c>
      <c r="W910" s="69">
        <v>180</v>
      </c>
      <c r="X910" s="69">
        <v>203</v>
      </c>
      <c r="Y910" s="69">
        <v>310</v>
      </c>
      <c r="Z910" s="69">
        <v>211</v>
      </c>
      <c r="AA910" s="69">
        <v>50</v>
      </c>
      <c r="AB910" s="69">
        <v>12</v>
      </c>
      <c r="AC910" s="69">
        <v>1</v>
      </c>
      <c r="AD910" s="69">
        <v>3</v>
      </c>
      <c r="AE910" s="69"/>
      <c r="AF910" s="91" t="str">
        <f t="shared" si="25"/>
        <v>SEOULKB</v>
      </c>
    </row>
    <row r="911" spans="1:32" x14ac:dyDescent="0.25">
      <c r="A911" s="69" t="s">
        <v>581</v>
      </c>
      <c r="B911" s="69" t="s">
        <v>2</v>
      </c>
      <c r="C911" s="69">
        <v>59</v>
      </c>
      <c r="D911" s="69">
        <v>9</v>
      </c>
      <c r="E911" s="69">
        <v>125</v>
      </c>
      <c r="F911" s="69">
        <v>171</v>
      </c>
      <c r="G911" s="69">
        <v>251</v>
      </c>
      <c r="H911" s="82">
        <v>373</v>
      </c>
      <c r="I911" s="69">
        <v>396</v>
      </c>
      <c r="J911" s="69">
        <v>316</v>
      </c>
      <c r="K911" s="69">
        <v>233</v>
      </c>
      <c r="L911" s="69">
        <v>153</v>
      </c>
      <c r="M911" s="69">
        <v>74</v>
      </c>
      <c r="N911" s="69">
        <v>49</v>
      </c>
      <c r="O911" s="91" t="str">
        <f t="shared" si="24"/>
        <v>BANGKOKHG</v>
      </c>
      <c r="R911" s="69" t="s">
        <v>582</v>
      </c>
      <c r="S911" s="69" t="s">
        <v>531</v>
      </c>
      <c r="T911" s="69"/>
      <c r="U911" s="69"/>
      <c r="V911" s="69"/>
      <c r="W911" s="69">
        <v>1</v>
      </c>
      <c r="X911" s="69"/>
      <c r="Y911" s="69"/>
      <c r="Z911" s="69"/>
      <c r="AA911" s="69"/>
      <c r="AB911" s="69"/>
      <c r="AC911" s="69"/>
      <c r="AD911" s="69"/>
      <c r="AE911" s="69"/>
      <c r="AF911" s="91" t="str">
        <f t="shared" si="25"/>
        <v>SEOULUB</v>
      </c>
    </row>
    <row r="912" spans="1:32" x14ac:dyDescent="0.25">
      <c r="A912" s="69" t="s">
        <v>581</v>
      </c>
      <c r="B912" s="69" t="s">
        <v>418</v>
      </c>
      <c r="C912" s="69"/>
      <c r="D912" s="69"/>
      <c r="E912" s="69"/>
      <c r="F912" s="69"/>
      <c r="G912" s="69"/>
      <c r="H912" s="82"/>
      <c r="I912" s="69">
        <v>15</v>
      </c>
      <c r="J912" s="69">
        <v>15</v>
      </c>
      <c r="K912" s="69"/>
      <c r="L912" s="69"/>
      <c r="M912" s="69"/>
      <c r="N912" s="69"/>
      <c r="O912" s="91" t="str">
        <f t="shared" si="24"/>
        <v>BANGKOKIE</v>
      </c>
      <c r="R912" s="69" t="s">
        <v>582</v>
      </c>
      <c r="S912" s="69" t="s">
        <v>341</v>
      </c>
      <c r="T912" s="69">
        <v>4</v>
      </c>
      <c r="U912" s="69">
        <v>3</v>
      </c>
      <c r="V912" s="69">
        <v>3</v>
      </c>
      <c r="W912" s="69">
        <v>9</v>
      </c>
      <c r="X912" s="69">
        <v>24</v>
      </c>
      <c r="Y912" s="69">
        <v>60</v>
      </c>
      <c r="Z912" s="69"/>
      <c r="AA912" s="69"/>
      <c r="AB912" s="69"/>
      <c r="AC912" s="69"/>
      <c r="AD912" s="69"/>
      <c r="AE912" s="69"/>
      <c r="AF912" s="91" t="str">
        <f t="shared" si="25"/>
        <v>SEOULAC</v>
      </c>
    </row>
    <row r="913" spans="1:32" x14ac:dyDescent="0.25">
      <c r="A913" s="69" t="s">
        <v>581</v>
      </c>
      <c r="B913" s="69" t="s">
        <v>410</v>
      </c>
      <c r="C913" s="69"/>
      <c r="D913" s="69"/>
      <c r="E913" s="69"/>
      <c r="F913" s="69"/>
      <c r="G913" s="69"/>
      <c r="H913" s="82"/>
      <c r="I913" s="69"/>
      <c r="J913" s="69"/>
      <c r="K913" s="69"/>
      <c r="L913" s="69"/>
      <c r="M913" s="69">
        <v>9</v>
      </c>
      <c r="N913" s="69"/>
      <c r="O913" s="91" t="str">
        <f t="shared" si="24"/>
        <v>BANGKOKHF</v>
      </c>
      <c r="R913" s="69" t="s">
        <v>582</v>
      </c>
      <c r="S913" s="69" t="s">
        <v>342</v>
      </c>
      <c r="T913" s="69">
        <v>24</v>
      </c>
      <c r="U913" s="69">
        <v>107</v>
      </c>
      <c r="V913" s="69">
        <v>500</v>
      </c>
      <c r="W913" s="69">
        <v>2216</v>
      </c>
      <c r="X913" s="69">
        <v>4906</v>
      </c>
      <c r="Y913" s="69">
        <v>4842</v>
      </c>
      <c r="Z913" s="69">
        <v>4542</v>
      </c>
      <c r="AA913" s="69">
        <v>1041</v>
      </c>
      <c r="AB913" s="69">
        <v>479</v>
      </c>
      <c r="AC913" s="69">
        <v>334</v>
      </c>
      <c r="AD913" s="69">
        <v>290</v>
      </c>
      <c r="AE913" s="69">
        <v>178</v>
      </c>
      <c r="AF913" s="91" t="str">
        <f t="shared" si="25"/>
        <v>SEOULAE</v>
      </c>
    </row>
    <row r="914" spans="1:32" x14ac:dyDescent="0.25">
      <c r="A914" s="69" t="s">
        <v>581</v>
      </c>
      <c r="B914" s="69" t="s">
        <v>405</v>
      </c>
      <c r="C914" s="69">
        <v>7</v>
      </c>
      <c r="D914" s="69"/>
      <c r="E914" s="69">
        <v>6</v>
      </c>
      <c r="F914" s="69">
        <v>6</v>
      </c>
      <c r="G914" s="69">
        <v>13</v>
      </c>
      <c r="H914" s="82">
        <v>30</v>
      </c>
      <c r="I914" s="69">
        <v>45</v>
      </c>
      <c r="J914" s="69">
        <v>41</v>
      </c>
      <c r="K914" s="69"/>
      <c r="L914" s="69"/>
      <c r="M914" s="69"/>
      <c r="N914" s="69"/>
      <c r="O914" s="91" t="str">
        <f t="shared" si="24"/>
        <v>BANGKOKHA</v>
      </c>
      <c r="R914" s="69" t="s">
        <v>582</v>
      </c>
      <c r="S914" s="69" t="s">
        <v>446</v>
      </c>
      <c r="T914" s="69">
        <v>39</v>
      </c>
      <c r="U914" s="69">
        <v>68</v>
      </c>
      <c r="V914" s="69">
        <v>85</v>
      </c>
      <c r="W914" s="69">
        <v>93</v>
      </c>
      <c r="X914" s="69">
        <v>62</v>
      </c>
      <c r="Y914" s="69">
        <v>248</v>
      </c>
      <c r="Z914" s="69">
        <v>394</v>
      </c>
      <c r="AA914" s="69">
        <v>276</v>
      </c>
      <c r="AB914" s="69">
        <v>87</v>
      </c>
      <c r="AC914" s="69">
        <v>117</v>
      </c>
      <c r="AD914" s="69">
        <v>41</v>
      </c>
      <c r="AE914" s="69">
        <v>19</v>
      </c>
      <c r="AF914" s="91" t="str">
        <f t="shared" si="25"/>
        <v>SEOULLD</v>
      </c>
    </row>
    <row r="915" spans="1:32" x14ac:dyDescent="0.25">
      <c r="A915" s="69" t="s">
        <v>581</v>
      </c>
      <c r="B915" s="69" t="s">
        <v>81</v>
      </c>
      <c r="C915" s="69"/>
      <c r="D915" s="69"/>
      <c r="E915" s="69"/>
      <c r="F915" s="69"/>
      <c r="G915" s="69">
        <v>11</v>
      </c>
      <c r="H915" s="82">
        <v>21</v>
      </c>
      <c r="I915" s="69">
        <v>17</v>
      </c>
      <c r="J915" s="69">
        <v>4</v>
      </c>
      <c r="K915" s="69">
        <v>2</v>
      </c>
      <c r="L915" s="69">
        <v>63</v>
      </c>
      <c r="M915" s="69"/>
      <c r="N915" s="69"/>
      <c r="O915" s="91" t="str">
        <f t="shared" si="24"/>
        <v>BANGKOKAA</v>
      </c>
      <c r="R915" s="69" t="s">
        <v>582</v>
      </c>
      <c r="S915" s="69" t="s">
        <v>480</v>
      </c>
      <c r="T915" s="69"/>
      <c r="U915" s="69">
        <v>4</v>
      </c>
      <c r="V915" s="69">
        <v>1</v>
      </c>
      <c r="W915" s="69">
        <v>2</v>
      </c>
      <c r="X915" s="69">
        <v>3</v>
      </c>
      <c r="Y915" s="69">
        <v>11</v>
      </c>
      <c r="Z915" s="69"/>
      <c r="AA915" s="69"/>
      <c r="AB915" s="69"/>
      <c r="AC915" s="69">
        <v>6</v>
      </c>
      <c r="AD915" s="69">
        <v>2</v>
      </c>
      <c r="AE915" s="69"/>
      <c r="AF915" s="91" t="str">
        <f t="shared" si="25"/>
        <v>SEOULOH</v>
      </c>
    </row>
    <row r="916" spans="1:32" x14ac:dyDescent="0.25">
      <c r="A916" s="69" t="s">
        <v>581</v>
      </c>
      <c r="B916" s="69" t="s">
        <v>425</v>
      </c>
      <c r="C916" s="69">
        <v>584</v>
      </c>
      <c r="D916" s="69">
        <v>516</v>
      </c>
      <c r="E916" s="69">
        <v>824</v>
      </c>
      <c r="F916" s="69">
        <v>1116</v>
      </c>
      <c r="G916" s="69">
        <v>1456</v>
      </c>
      <c r="H916" s="82">
        <v>3799</v>
      </c>
      <c r="I916" s="69">
        <v>6546</v>
      </c>
      <c r="J916" s="69">
        <v>6721</v>
      </c>
      <c r="K916" s="69">
        <v>4209</v>
      </c>
      <c r="L916" s="69">
        <v>3448</v>
      </c>
      <c r="M916" s="69">
        <v>2467</v>
      </c>
      <c r="N916" s="69">
        <v>1074</v>
      </c>
      <c r="O916" s="91" t="str">
        <f t="shared" si="24"/>
        <v>BANGKOKJA</v>
      </c>
      <c r="R916" s="87" t="s">
        <v>582</v>
      </c>
      <c r="S916" s="87" t="s">
        <v>666</v>
      </c>
      <c r="T916" s="87">
        <v>3018</v>
      </c>
      <c r="U916" s="87">
        <v>2150</v>
      </c>
      <c r="V916" s="87">
        <v>2771</v>
      </c>
      <c r="W916" s="87">
        <v>7482</v>
      </c>
      <c r="X916" s="87">
        <v>12885</v>
      </c>
      <c r="Y916" s="87">
        <v>14767</v>
      </c>
      <c r="Z916" s="87">
        <v>14378</v>
      </c>
      <c r="AA916" s="87">
        <v>5251</v>
      </c>
      <c r="AB916" s="87">
        <v>2615</v>
      </c>
      <c r="AC916" s="87">
        <v>2537</v>
      </c>
      <c r="AD916" s="87">
        <v>2001</v>
      </c>
      <c r="AE916" s="87">
        <v>1643</v>
      </c>
      <c r="AF916" s="230" t="str">
        <f t="shared" si="25"/>
        <v>SEOULTOTAL SEOUL</v>
      </c>
    </row>
    <row r="917" spans="1:32" x14ac:dyDescent="0.25">
      <c r="A917" s="69" t="s">
        <v>581</v>
      </c>
      <c r="B917" s="69" t="s">
        <v>432</v>
      </c>
      <c r="C917" s="69">
        <v>183</v>
      </c>
      <c r="D917" s="69">
        <v>685</v>
      </c>
      <c r="E917" s="69">
        <v>778</v>
      </c>
      <c r="F917" s="69">
        <v>1130</v>
      </c>
      <c r="G917" s="69">
        <v>884</v>
      </c>
      <c r="H917" s="82">
        <v>2355</v>
      </c>
      <c r="I917" s="69">
        <v>4852</v>
      </c>
      <c r="J917" s="69">
        <v>4252</v>
      </c>
      <c r="K917" s="69">
        <v>703</v>
      </c>
      <c r="L917" s="69">
        <v>289</v>
      </c>
      <c r="M917" s="69">
        <v>56</v>
      </c>
      <c r="N917" s="69">
        <v>97</v>
      </c>
      <c r="O917" s="91" t="str">
        <f t="shared" si="24"/>
        <v>BANGKOKJI</v>
      </c>
      <c r="R917" s="69" t="s">
        <v>581</v>
      </c>
      <c r="S917" s="69" t="s">
        <v>81</v>
      </c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>
        <v>3</v>
      </c>
      <c r="AF917" s="91" t="str">
        <f t="shared" si="25"/>
        <v>BANGKOKAA</v>
      </c>
    </row>
    <row r="918" spans="1:32" x14ac:dyDescent="0.25">
      <c r="A918" s="69" t="s">
        <v>581</v>
      </c>
      <c r="B918" s="69" t="s">
        <v>434</v>
      </c>
      <c r="C918" s="69">
        <v>69</v>
      </c>
      <c r="D918" s="69">
        <v>19</v>
      </c>
      <c r="E918" s="69">
        <v>62</v>
      </c>
      <c r="F918" s="69">
        <v>60</v>
      </c>
      <c r="G918" s="69">
        <v>21</v>
      </c>
      <c r="H918" s="82">
        <v>153</v>
      </c>
      <c r="I918" s="69">
        <v>204</v>
      </c>
      <c r="J918" s="69">
        <v>71</v>
      </c>
      <c r="K918" s="69">
        <v>94</v>
      </c>
      <c r="L918" s="69">
        <v>15</v>
      </c>
      <c r="M918" s="69"/>
      <c r="N918" s="69"/>
      <c r="O918" s="91" t="str">
        <f t="shared" si="24"/>
        <v>BANGKOKKA</v>
      </c>
      <c r="R918" s="69" t="s">
        <v>581</v>
      </c>
      <c r="S918" s="69" t="s">
        <v>411</v>
      </c>
      <c r="T918" s="69">
        <v>1</v>
      </c>
      <c r="U918" s="69">
        <v>1</v>
      </c>
      <c r="V918" s="69">
        <v>4</v>
      </c>
      <c r="W918" s="69">
        <v>16</v>
      </c>
      <c r="X918" s="69">
        <v>45</v>
      </c>
      <c r="Y918" s="69">
        <v>204</v>
      </c>
      <c r="Z918" s="69">
        <v>339</v>
      </c>
      <c r="AA918" s="69">
        <v>154</v>
      </c>
      <c r="AB918" s="69">
        <v>36</v>
      </c>
      <c r="AC918" s="69">
        <v>9</v>
      </c>
      <c r="AD918" s="69">
        <v>2</v>
      </c>
      <c r="AE918" s="69">
        <v>1</v>
      </c>
      <c r="AF918" s="91" t="str">
        <f t="shared" si="25"/>
        <v>BANGKOKHH</v>
      </c>
    </row>
    <row r="919" spans="1:32" x14ac:dyDescent="0.25">
      <c r="A919" s="69" t="s">
        <v>581</v>
      </c>
      <c r="B919" s="69" t="s">
        <v>341</v>
      </c>
      <c r="C919" s="69">
        <v>138</v>
      </c>
      <c r="D919" s="69">
        <v>145</v>
      </c>
      <c r="E919" s="69">
        <v>68</v>
      </c>
      <c r="F919" s="69">
        <v>620</v>
      </c>
      <c r="G919" s="69">
        <v>818</v>
      </c>
      <c r="H919" s="82">
        <v>6716</v>
      </c>
      <c r="I919" s="69">
        <v>4860</v>
      </c>
      <c r="J919" s="69">
        <v>2165</v>
      </c>
      <c r="K919" s="69">
        <v>645</v>
      </c>
      <c r="L919" s="69">
        <v>1022</v>
      </c>
      <c r="M919" s="69">
        <v>873</v>
      </c>
      <c r="N919" s="69">
        <v>1009</v>
      </c>
      <c r="O919" s="91" t="str">
        <f t="shared" si="24"/>
        <v>BANGKOKAC</v>
      </c>
      <c r="R919" s="69" t="s">
        <v>581</v>
      </c>
      <c r="S919" s="69" t="s">
        <v>450</v>
      </c>
      <c r="T919" s="69">
        <v>2</v>
      </c>
      <c r="U919" s="69">
        <v>5</v>
      </c>
      <c r="V919" s="69">
        <v>8</v>
      </c>
      <c r="W919" s="69">
        <v>17</v>
      </c>
      <c r="X919" s="69">
        <v>14</v>
      </c>
      <c r="Y919" s="69">
        <v>22</v>
      </c>
      <c r="Z919" s="69">
        <v>15</v>
      </c>
      <c r="AA919" s="69">
        <v>7</v>
      </c>
      <c r="AB919" s="69">
        <v>7</v>
      </c>
      <c r="AC919" s="69">
        <v>4</v>
      </c>
      <c r="AD919" s="69">
        <v>1</v>
      </c>
      <c r="AE919" s="69"/>
      <c r="AF919" s="91" t="str">
        <f t="shared" si="25"/>
        <v>BANGKOKLH</v>
      </c>
    </row>
    <row r="920" spans="1:32" x14ac:dyDescent="0.25">
      <c r="A920" s="69" t="s">
        <v>581</v>
      </c>
      <c r="B920" s="69" t="s">
        <v>342</v>
      </c>
      <c r="C920" s="69"/>
      <c r="D920" s="69"/>
      <c r="E920" s="69">
        <v>16</v>
      </c>
      <c r="F920" s="69"/>
      <c r="G920" s="69"/>
      <c r="H920" s="82"/>
      <c r="I920" s="69"/>
      <c r="J920" s="69"/>
      <c r="K920" s="69"/>
      <c r="L920" s="69">
        <v>16</v>
      </c>
      <c r="M920" s="69"/>
      <c r="N920" s="69"/>
      <c r="O920" s="91" t="str">
        <f t="shared" si="24"/>
        <v>BANGKOKAE</v>
      </c>
      <c r="R920" s="69" t="s">
        <v>581</v>
      </c>
      <c r="S920" s="69" t="s">
        <v>396</v>
      </c>
      <c r="T920" s="69">
        <v>1702</v>
      </c>
      <c r="U920" s="69">
        <v>710</v>
      </c>
      <c r="V920" s="69">
        <v>814</v>
      </c>
      <c r="W920" s="69">
        <v>1663</v>
      </c>
      <c r="X920" s="69">
        <v>2701</v>
      </c>
      <c r="Y920" s="69">
        <v>1684</v>
      </c>
      <c r="Z920" s="69">
        <v>1319</v>
      </c>
      <c r="AA920" s="69">
        <v>1070</v>
      </c>
      <c r="AB920" s="69">
        <v>794</v>
      </c>
      <c r="AC920" s="69">
        <v>1141</v>
      </c>
      <c r="AD920" s="69">
        <v>1025</v>
      </c>
      <c r="AE920" s="69">
        <v>862</v>
      </c>
      <c r="AF920" s="91" t="str">
        <f t="shared" si="25"/>
        <v>BANGKOKGB</v>
      </c>
    </row>
    <row r="921" spans="1:32" x14ac:dyDescent="0.25">
      <c r="A921" s="69" t="s">
        <v>581</v>
      </c>
      <c r="B921" s="69" t="s">
        <v>408</v>
      </c>
      <c r="C921" s="69">
        <v>2874</v>
      </c>
      <c r="D921" s="69">
        <v>2525</v>
      </c>
      <c r="E921" s="69">
        <v>3079</v>
      </c>
      <c r="F921" s="69">
        <v>3229</v>
      </c>
      <c r="G921" s="69">
        <v>3937</v>
      </c>
      <c r="H921" s="82">
        <v>3082</v>
      </c>
      <c r="I921" s="69">
        <v>3933</v>
      </c>
      <c r="J921" s="69">
        <v>3779</v>
      </c>
      <c r="K921" s="69">
        <v>3592</v>
      </c>
      <c r="L921" s="69">
        <v>5748</v>
      </c>
      <c r="M921" s="69">
        <v>4596</v>
      </c>
      <c r="N921" s="69">
        <v>4419</v>
      </c>
      <c r="O921" s="91" t="str">
        <f t="shared" si="24"/>
        <v>BANGKOKHD</v>
      </c>
      <c r="R921" s="69" t="s">
        <v>581</v>
      </c>
      <c r="S921" s="69" t="s">
        <v>437</v>
      </c>
      <c r="T921" s="69">
        <v>1</v>
      </c>
      <c r="U921" s="69">
        <v>1</v>
      </c>
      <c r="V921" s="69"/>
      <c r="W921" s="69"/>
      <c r="X921" s="69"/>
      <c r="Y921" s="69"/>
      <c r="Z921" s="69">
        <v>5</v>
      </c>
      <c r="AA921" s="69"/>
      <c r="AB921" s="69"/>
      <c r="AC921" s="69"/>
      <c r="AD921" s="69"/>
      <c r="AE921" s="69"/>
      <c r="AF921" s="91" t="str">
        <f t="shared" si="25"/>
        <v>BANGKOKKE</v>
      </c>
    </row>
    <row r="922" spans="1:32" x14ac:dyDescent="0.25">
      <c r="A922" s="69" t="s">
        <v>581</v>
      </c>
      <c r="B922" s="69" t="s">
        <v>513</v>
      </c>
      <c r="C922" s="69"/>
      <c r="D922" s="69"/>
      <c r="E922" s="69"/>
      <c r="F922" s="69"/>
      <c r="G922" s="69"/>
      <c r="H922" s="82"/>
      <c r="I922" s="69">
        <v>32</v>
      </c>
      <c r="J922" s="69"/>
      <c r="K922" s="69"/>
      <c r="L922" s="69"/>
      <c r="M922" s="69"/>
      <c r="N922" s="69"/>
      <c r="O922" s="91" t="str">
        <f t="shared" si="24"/>
        <v>BANGKOKSC</v>
      </c>
      <c r="R922" s="69" t="s">
        <v>581</v>
      </c>
      <c r="S922" s="69" t="s">
        <v>360</v>
      </c>
      <c r="T922" s="69">
        <v>16</v>
      </c>
      <c r="U922" s="69">
        <v>19</v>
      </c>
      <c r="V922" s="69">
        <v>16</v>
      </c>
      <c r="W922" s="69">
        <v>11</v>
      </c>
      <c r="X922" s="69">
        <v>12</v>
      </c>
      <c r="Y922" s="69">
        <v>13</v>
      </c>
      <c r="Z922" s="69">
        <v>34</v>
      </c>
      <c r="AA922" s="69">
        <v>8</v>
      </c>
      <c r="AB922" s="69">
        <v>28</v>
      </c>
      <c r="AC922" s="69">
        <v>30</v>
      </c>
      <c r="AD922" s="69">
        <v>26</v>
      </c>
      <c r="AE922" s="69">
        <v>12</v>
      </c>
      <c r="AF922" s="91" t="str">
        <f t="shared" si="25"/>
        <v>BANGKOKCD</v>
      </c>
    </row>
    <row r="923" spans="1:32" x14ac:dyDescent="0.25">
      <c r="A923" s="87" t="s">
        <v>581</v>
      </c>
      <c r="B923" s="87" t="s">
        <v>652</v>
      </c>
      <c r="C923" s="87">
        <v>41810</v>
      </c>
      <c r="D923" s="87">
        <v>37669</v>
      </c>
      <c r="E923" s="87">
        <v>49241</v>
      </c>
      <c r="F923" s="87">
        <v>97157</v>
      </c>
      <c r="G923" s="87">
        <v>180488</v>
      </c>
      <c r="H923" s="87">
        <v>207459</v>
      </c>
      <c r="I923" s="87">
        <v>253438</v>
      </c>
      <c r="J923" s="87">
        <v>125976</v>
      </c>
      <c r="K923" s="87">
        <v>63959</v>
      </c>
      <c r="L923" s="87">
        <v>68498</v>
      </c>
      <c r="M923" s="87">
        <v>49300</v>
      </c>
      <c r="N923" s="87">
        <v>39499</v>
      </c>
      <c r="O923" s="230" t="str">
        <f t="shared" si="24"/>
        <v>BANGKOKTOTAL BANGKOK</v>
      </c>
      <c r="R923" s="69" t="s">
        <v>581</v>
      </c>
      <c r="S923" s="69" t="s">
        <v>414</v>
      </c>
      <c r="T923" s="69"/>
      <c r="U923" s="69"/>
      <c r="V923" s="69"/>
      <c r="W923" s="69"/>
      <c r="X923" s="69"/>
      <c r="Y923" s="69"/>
      <c r="Z923" s="69"/>
      <c r="AA923" s="69"/>
      <c r="AB923" s="69"/>
      <c r="AC923" s="69">
        <v>1</v>
      </c>
      <c r="AD923" s="69"/>
      <c r="AE923" s="69"/>
      <c r="AF923" s="91" t="str">
        <f t="shared" si="25"/>
        <v>BANGKOKIA</v>
      </c>
    </row>
    <row r="924" spans="1:32" x14ac:dyDescent="0.25">
      <c r="A924" s="69" t="s">
        <v>582</v>
      </c>
      <c r="B924" s="69" t="s">
        <v>508</v>
      </c>
      <c r="C924" s="69"/>
      <c r="D924" s="69">
        <v>24</v>
      </c>
      <c r="E924" s="69">
        <v>10</v>
      </c>
      <c r="F924" s="69">
        <v>8</v>
      </c>
      <c r="G924" s="69"/>
      <c r="H924" s="82"/>
      <c r="I924" s="69"/>
      <c r="J924" s="69"/>
      <c r="K924" s="69"/>
      <c r="L924" s="69"/>
      <c r="M924" s="69"/>
      <c r="N924" s="69">
        <v>11</v>
      </c>
      <c r="O924" s="91" t="str">
        <f t="shared" si="24"/>
        <v>SEOULRG</v>
      </c>
      <c r="R924" s="69" t="s">
        <v>581</v>
      </c>
      <c r="S924" s="69" t="s">
        <v>345</v>
      </c>
      <c r="T924" s="69">
        <v>98</v>
      </c>
      <c r="U924" s="69">
        <v>113</v>
      </c>
      <c r="V924" s="69">
        <v>168</v>
      </c>
      <c r="W924" s="69">
        <v>5125</v>
      </c>
      <c r="X924" s="69">
        <v>24067</v>
      </c>
      <c r="Y924" s="69">
        <v>38623</v>
      </c>
      <c r="Z924" s="69">
        <v>88240</v>
      </c>
      <c r="AA924" s="69">
        <v>4504</v>
      </c>
      <c r="AB924" s="69">
        <v>740</v>
      </c>
      <c r="AC924" s="69">
        <v>383</v>
      </c>
      <c r="AD924" s="69">
        <v>138</v>
      </c>
      <c r="AE924" s="69">
        <v>76</v>
      </c>
      <c r="AF924" s="91" t="str">
        <f t="shared" si="25"/>
        <v>BANGKOKAH</v>
      </c>
    </row>
    <row r="925" spans="1:32" x14ac:dyDescent="0.25">
      <c r="A925" s="69" t="s">
        <v>582</v>
      </c>
      <c r="B925" s="69" t="s">
        <v>437</v>
      </c>
      <c r="C925" s="69">
        <v>16315</v>
      </c>
      <c r="D925" s="69">
        <v>9024</v>
      </c>
      <c r="E925" s="69">
        <v>5059</v>
      </c>
      <c r="F925" s="69">
        <v>3386</v>
      </c>
      <c r="G925" s="69">
        <v>3619</v>
      </c>
      <c r="H925" s="82">
        <v>2368</v>
      </c>
      <c r="I925" s="69">
        <v>3484</v>
      </c>
      <c r="J925" s="69">
        <v>3195</v>
      </c>
      <c r="K925" s="69">
        <v>2461</v>
      </c>
      <c r="L925" s="69">
        <v>3014</v>
      </c>
      <c r="M925" s="69">
        <v>3285</v>
      </c>
      <c r="N925" s="69">
        <v>2434</v>
      </c>
      <c r="O925" s="91" t="str">
        <f t="shared" si="24"/>
        <v>SEOULKE</v>
      </c>
      <c r="R925" s="69" t="s">
        <v>581</v>
      </c>
      <c r="S925" s="69" t="s">
        <v>339</v>
      </c>
      <c r="T925" s="69">
        <v>7</v>
      </c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  <c r="AE925" s="69"/>
      <c r="AF925" s="91" t="str">
        <f t="shared" si="25"/>
        <v>BANGKOKAD</v>
      </c>
    </row>
    <row r="926" spans="1:32" x14ac:dyDescent="0.25">
      <c r="A926" s="69" t="s">
        <v>582</v>
      </c>
      <c r="B926" s="69" t="s">
        <v>360</v>
      </c>
      <c r="C926" s="69">
        <v>16233</v>
      </c>
      <c r="D926" s="69">
        <v>9708</v>
      </c>
      <c r="E926" s="69">
        <v>7592</v>
      </c>
      <c r="F926" s="69">
        <v>10050</v>
      </c>
      <c r="G926" s="69">
        <v>13210</v>
      </c>
      <c r="H926" s="82">
        <v>15476</v>
      </c>
      <c r="I926" s="69">
        <v>23827</v>
      </c>
      <c r="J926" s="69">
        <v>16318</v>
      </c>
      <c r="K926" s="69">
        <v>8855</v>
      </c>
      <c r="L926" s="69">
        <v>11112</v>
      </c>
      <c r="M926" s="69">
        <v>8389</v>
      </c>
      <c r="N926" s="69">
        <v>7947</v>
      </c>
      <c r="O926" s="91" t="str">
        <f t="shared" si="24"/>
        <v>SEOULCD</v>
      </c>
      <c r="R926" s="69" t="s">
        <v>581</v>
      </c>
      <c r="S926" s="69" t="s">
        <v>340</v>
      </c>
      <c r="T926" s="69">
        <v>235</v>
      </c>
      <c r="U926" s="69">
        <v>445</v>
      </c>
      <c r="V926" s="69">
        <v>532</v>
      </c>
      <c r="W926" s="69">
        <v>467</v>
      </c>
      <c r="X926" s="69">
        <v>643</v>
      </c>
      <c r="Y926" s="69">
        <v>608</v>
      </c>
      <c r="Z926" s="69">
        <v>1054</v>
      </c>
      <c r="AA926" s="69">
        <v>1109</v>
      </c>
      <c r="AB926" s="69">
        <v>911</v>
      </c>
      <c r="AC926" s="69">
        <v>1212</v>
      </c>
      <c r="AD926" s="69">
        <v>1116</v>
      </c>
      <c r="AE926" s="69">
        <v>1105</v>
      </c>
      <c r="AF926" s="91" t="str">
        <f t="shared" si="25"/>
        <v>BANGKOKAB</v>
      </c>
    </row>
    <row r="927" spans="1:32" x14ac:dyDescent="0.25">
      <c r="A927" s="69" t="s">
        <v>582</v>
      </c>
      <c r="B927" s="69" t="s">
        <v>345</v>
      </c>
      <c r="C927" s="69">
        <v>466</v>
      </c>
      <c r="D927" s="69">
        <v>102</v>
      </c>
      <c r="E927" s="69">
        <v>497</v>
      </c>
      <c r="F927" s="69">
        <v>279</v>
      </c>
      <c r="G927" s="69">
        <v>274</v>
      </c>
      <c r="H927" s="82">
        <v>325</v>
      </c>
      <c r="I927" s="69">
        <v>220</v>
      </c>
      <c r="J927" s="69">
        <v>202</v>
      </c>
      <c r="K927" s="69">
        <v>202</v>
      </c>
      <c r="L927" s="69">
        <v>295</v>
      </c>
      <c r="M927" s="69">
        <v>182</v>
      </c>
      <c r="N927" s="69">
        <v>100</v>
      </c>
      <c r="O927" s="91" t="str">
        <f t="shared" si="24"/>
        <v>SEOULAH</v>
      </c>
      <c r="R927" s="69" t="s">
        <v>581</v>
      </c>
      <c r="S927" s="69" t="s">
        <v>404</v>
      </c>
      <c r="T927" s="69">
        <v>40</v>
      </c>
      <c r="U927" s="69"/>
      <c r="V927" s="69">
        <v>54</v>
      </c>
      <c r="W927" s="69"/>
      <c r="X927" s="69">
        <v>1</v>
      </c>
      <c r="Y927" s="69"/>
      <c r="Z927" s="69"/>
      <c r="AA927" s="69"/>
      <c r="AB927" s="69"/>
      <c r="AC927" s="69">
        <v>1</v>
      </c>
      <c r="AD927" s="69"/>
      <c r="AE927" s="69"/>
      <c r="AF927" s="91" t="str">
        <f t="shared" si="25"/>
        <v>BANGKOKGJ</v>
      </c>
    </row>
    <row r="928" spans="1:32" x14ac:dyDescent="0.25">
      <c r="A928" s="69" t="s">
        <v>582</v>
      </c>
      <c r="B928" s="69" t="s">
        <v>339</v>
      </c>
      <c r="C928" s="69"/>
      <c r="D928" s="69">
        <v>266</v>
      </c>
      <c r="E928" s="69">
        <v>363</v>
      </c>
      <c r="F928" s="69">
        <v>1579</v>
      </c>
      <c r="G928" s="69">
        <v>2583</v>
      </c>
      <c r="H928" s="82">
        <v>3841</v>
      </c>
      <c r="I928" s="69">
        <v>5046</v>
      </c>
      <c r="J928" s="69">
        <v>1622</v>
      </c>
      <c r="K928" s="69">
        <v>277</v>
      </c>
      <c r="L928" s="69">
        <v>120</v>
      </c>
      <c r="M928" s="69">
        <v>114</v>
      </c>
      <c r="N928" s="69"/>
      <c r="O928" s="91" t="str">
        <f t="shared" si="24"/>
        <v>SEOULAD</v>
      </c>
      <c r="R928" s="69" t="s">
        <v>581</v>
      </c>
      <c r="S928" s="69" t="s">
        <v>2</v>
      </c>
      <c r="T928" s="69">
        <v>1118</v>
      </c>
      <c r="U928" s="69">
        <v>774</v>
      </c>
      <c r="V928" s="69">
        <v>1048</v>
      </c>
      <c r="W928" s="69">
        <v>2494</v>
      </c>
      <c r="X928" s="69">
        <v>5171</v>
      </c>
      <c r="Y928" s="69">
        <v>5005</v>
      </c>
      <c r="Z928" s="69">
        <v>5315</v>
      </c>
      <c r="AA928" s="69">
        <v>1790</v>
      </c>
      <c r="AB928" s="69">
        <v>776</v>
      </c>
      <c r="AC928" s="69">
        <v>895</v>
      </c>
      <c r="AD928" s="69">
        <v>827</v>
      </c>
      <c r="AE928" s="69">
        <v>362</v>
      </c>
      <c r="AF928" s="91" t="str">
        <f t="shared" si="25"/>
        <v>BANGKOKHG</v>
      </c>
    </row>
    <row r="929" spans="1:32" x14ac:dyDescent="0.25">
      <c r="A929" s="69" t="s">
        <v>582</v>
      </c>
      <c r="B929" s="69" t="s">
        <v>340</v>
      </c>
      <c r="C929" s="69">
        <v>394</v>
      </c>
      <c r="D929" s="69">
        <v>1242</v>
      </c>
      <c r="E929" s="69">
        <v>7915</v>
      </c>
      <c r="F929" s="69">
        <v>35234</v>
      </c>
      <c r="G929" s="69">
        <v>64302</v>
      </c>
      <c r="H929" s="82">
        <v>102607</v>
      </c>
      <c r="I929" s="69">
        <v>93873</v>
      </c>
      <c r="J929" s="69">
        <v>37393</v>
      </c>
      <c r="K929" s="69">
        <v>13865</v>
      </c>
      <c r="L929" s="69">
        <v>12362</v>
      </c>
      <c r="M929" s="69">
        <v>8760</v>
      </c>
      <c r="N929" s="69">
        <v>8066</v>
      </c>
      <c r="O929" s="91" t="str">
        <f t="shared" si="24"/>
        <v>SEOULAB</v>
      </c>
      <c r="R929" s="69" t="s">
        <v>581</v>
      </c>
      <c r="S929" s="69" t="s">
        <v>397</v>
      </c>
      <c r="T929" s="69">
        <v>534</v>
      </c>
      <c r="U929" s="69">
        <v>998</v>
      </c>
      <c r="V929" s="69">
        <v>1094</v>
      </c>
      <c r="W929" s="69">
        <v>2174</v>
      </c>
      <c r="X929" s="69">
        <v>3379</v>
      </c>
      <c r="Y929" s="69">
        <v>5036</v>
      </c>
      <c r="Z929" s="69">
        <v>6133</v>
      </c>
      <c r="AA929" s="69">
        <v>5472</v>
      </c>
      <c r="AB929" s="69">
        <v>1866</v>
      </c>
      <c r="AC929" s="69">
        <v>1736</v>
      </c>
      <c r="AD929" s="69">
        <v>747</v>
      </c>
      <c r="AE929" s="69">
        <v>640</v>
      </c>
      <c r="AF929" s="91" t="str">
        <f t="shared" si="25"/>
        <v>BANGKOKGC</v>
      </c>
    </row>
    <row r="930" spans="1:32" x14ac:dyDescent="0.25">
      <c r="A930" s="69" t="s">
        <v>582</v>
      </c>
      <c r="B930" s="69" t="s">
        <v>417</v>
      </c>
      <c r="C930" s="69"/>
      <c r="D930" s="69"/>
      <c r="E930" s="69"/>
      <c r="F930" s="69"/>
      <c r="G930" s="69"/>
      <c r="H930" s="82"/>
      <c r="I930" s="69"/>
      <c r="J930" s="69"/>
      <c r="K930" s="69"/>
      <c r="L930" s="69"/>
      <c r="M930" s="69"/>
      <c r="N930" s="69">
        <v>60</v>
      </c>
      <c r="O930" s="91" t="str">
        <f t="shared" si="24"/>
        <v>SEOULIB</v>
      </c>
      <c r="R930" s="69" t="s">
        <v>581</v>
      </c>
      <c r="S930" s="69" t="s">
        <v>357</v>
      </c>
      <c r="T930" s="69"/>
      <c r="U930" s="69">
        <v>3</v>
      </c>
      <c r="V930" s="69">
        <v>1</v>
      </c>
      <c r="W930" s="69">
        <v>3</v>
      </c>
      <c r="X930" s="69"/>
      <c r="Y930" s="69"/>
      <c r="Z930" s="69"/>
      <c r="AA930" s="69"/>
      <c r="AB930" s="69"/>
      <c r="AC930" s="69">
        <v>1</v>
      </c>
      <c r="AD930" s="69"/>
      <c r="AE930" s="69"/>
      <c r="AF930" s="91" t="str">
        <f t="shared" si="25"/>
        <v>BANGKOKCA</v>
      </c>
    </row>
    <row r="931" spans="1:32" x14ac:dyDescent="0.25">
      <c r="A931" s="69" t="s">
        <v>582</v>
      </c>
      <c r="B931" s="69" t="s">
        <v>472</v>
      </c>
      <c r="C931" s="69"/>
      <c r="D931" s="69"/>
      <c r="E931" s="69"/>
      <c r="F931" s="69"/>
      <c r="G931" s="69"/>
      <c r="H931" s="82"/>
      <c r="I931" s="69"/>
      <c r="J931" s="69">
        <v>34</v>
      </c>
      <c r="K931" s="69"/>
      <c r="L931" s="69">
        <v>23</v>
      </c>
      <c r="M931" s="69"/>
      <c r="N931" s="69"/>
      <c r="O931" s="91" t="str">
        <f t="shared" si="24"/>
        <v>SEOULNJ</v>
      </c>
      <c r="R931" s="69" t="s">
        <v>581</v>
      </c>
      <c r="S931" s="69" t="s">
        <v>2</v>
      </c>
      <c r="T931" s="69">
        <v>7</v>
      </c>
      <c r="U931" s="69">
        <v>1</v>
      </c>
      <c r="V931" s="69">
        <v>15</v>
      </c>
      <c r="W931" s="69">
        <v>19</v>
      </c>
      <c r="X931" s="69">
        <v>29</v>
      </c>
      <c r="Y931" s="69">
        <v>50</v>
      </c>
      <c r="Z931" s="69">
        <v>58</v>
      </c>
      <c r="AA931" s="69">
        <v>44</v>
      </c>
      <c r="AB931" s="69">
        <v>30</v>
      </c>
      <c r="AC931" s="69">
        <v>23</v>
      </c>
      <c r="AD931" s="69">
        <v>12</v>
      </c>
      <c r="AE931" s="69">
        <v>6</v>
      </c>
      <c r="AF931" s="91" t="str">
        <f t="shared" si="25"/>
        <v>BANGKOKHG</v>
      </c>
    </row>
    <row r="932" spans="1:32" x14ac:dyDescent="0.25">
      <c r="A932" s="69" t="s">
        <v>582</v>
      </c>
      <c r="B932" s="69" t="s">
        <v>397</v>
      </c>
      <c r="C932" s="69">
        <v>4041</v>
      </c>
      <c r="D932" s="69">
        <v>1337</v>
      </c>
      <c r="E932" s="69">
        <v>546</v>
      </c>
      <c r="F932" s="69">
        <v>548</v>
      </c>
      <c r="G932" s="69">
        <v>610</v>
      </c>
      <c r="H932" s="82">
        <v>655</v>
      </c>
      <c r="I932" s="69">
        <v>970</v>
      </c>
      <c r="J932" s="69">
        <v>591</v>
      </c>
      <c r="K932" s="69">
        <v>53</v>
      </c>
      <c r="L932" s="69">
        <v>119</v>
      </c>
      <c r="M932" s="69">
        <v>28</v>
      </c>
      <c r="N932" s="69">
        <v>28</v>
      </c>
      <c r="O932" s="91" t="str">
        <f t="shared" si="24"/>
        <v>SEOULGC</v>
      </c>
      <c r="R932" s="69" t="s">
        <v>581</v>
      </c>
      <c r="S932" s="69" t="s">
        <v>418</v>
      </c>
      <c r="T932" s="69"/>
      <c r="U932" s="69"/>
      <c r="V932" s="69"/>
      <c r="W932" s="69"/>
      <c r="X932" s="69"/>
      <c r="Y932" s="69"/>
      <c r="Z932" s="69">
        <v>1</v>
      </c>
      <c r="AA932" s="69">
        <v>1</v>
      </c>
      <c r="AB932" s="69"/>
      <c r="AC932" s="69"/>
      <c r="AD932" s="69"/>
      <c r="AE932" s="69"/>
      <c r="AF932" s="91" t="str">
        <f t="shared" si="25"/>
        <v>BANGKOKIE</v>
      </c>
    </row>
    <row r="933" spans="1:32" x14ac:dyDescent="0.25">
      <c r="A933" s="69" t="s">
        <v>582</v>
      </c>
      <c r="B933" s="69" t="s">
        <v>2</v>
      </c>
      <c r="C933" s="69">
        <v>1102</v>
      </c>
      <c r="D933" s="69">
        <v>4097</v>
      </c>
      <c r="E933" s="69">
        <v>2994</v>
      </c>
      <c r="F933" s="69">
        <v>3145</v>
      </c>
      <c r="G933" s="69">
        <v>1186</v>
      </c>
      <c r="H933" s="82">
        <v>467</v>
      </c>
      <c r="I933" s="69">
        <v>542</v>
      </c>
      <c r="J933" s="69">
        <v>341</v>
      </c>
      <c r="K933" s="69">
        <v>379</v>
      </c>
      <c r="L933" s="69">
        <v>769</v>
      </c>
      <c r="M933" s="69">
        <v>534</v>
      </c>
      <c r="N933" s="69">
        <v>526</v>
      </c>
      <c r="O933" s="91" t="str">
        <f t="shared" si="24"/>
        <v>SEOULHG</v>
      </c>
      <c r="R933" s="69" t="s">
        <v>581</v>
      </c>
      <c r="S933" s="69" t="s">
        <v>410</v>
      </c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>
        <v>1</v>
      </c>
      <c r="AE933" s="69"/>
      <c r="AF933" s="91" t="str">
        <f t="shared" si="25"/>
        <v>BANGKOKHF</v>
      </c>
    </row>
    <row r="934" spans="1:32" x14ac:dyDescent="0.25">
      <c r="A934" s="69" t="s">
        <v>582</v>
      </c>
      <c r="B934" s="69" t="s">
        <v>372</v>
      </c>
      <c r="C934" s="69"/>
      <c r="D934" s="69"/>
      <c r="E934" s="69"/>
      <c r="F934" s="69"/>
      <c r="G934" s="69"/>
      <c r="H934" s="82">
        <v>28</v>
      </c>
      <c r="I934" s="69"/>
      <c r="J934" s="69"/>
      <c r="K934" s="69"/>
      <c r="L934" s="69"/>
      <c r="M934" s="69"/>
      <c r="N934" s="69"/>
      <c r="O934" s="91" t="str">
        <f t="shared" si="24"/>
        <v>SEOULDF</v>
      </c>
      <c r="R934" s="69" t="s">
        <v>581</v>
      </c>
      <c r="S934" s="69" t="s">
        <v>405</v>
      </c>
      <c r="T934" s="69">
        <v>6</v>
      </c>
      <c r="U934" s="69"/>
      <c r="V934" s="69">
        <v>4</v>
      </c>
      <c r="W934" s="69">
        <v>4</v>
      </c>
      <c r="X934" s="69">
        <v>1</v>
      </c>
      <c r="Y934" s="69">
        <v>27</v>
      </c>
      <c r="Z934" s="69">
        <v>26</v>
      </c>
      <c r="AA934" s="69">
        <v>22</v>
      </c>
      <c r="AB934" s="69"/>
      <c r="AC934" s="69"/>
      <c r="AD934" s="69"/>
      <c r="AE934" s="69"/>
      <c r="AF934" s="91" t="str">
        <f t="shared" si="25"/>
        <v>BANGKOKHA</v>
      </c>
    </row>
    <row r="935" spans="1:32" x14ac:dyDescent="0.25">
      <c r="A935" s="69" t="s">
        <v>582</v>
      </c>
      <c r="B935" s="69" t="s">
        <v>410</v>
      </c>
      <c r="C935" s="69"/>
      <c r="D935" s="69"/>
      <c r="E935" s="69"/>
      <c r="F935" s="69"/>
      <c r="G935" s="69"/>
      <c r="H935" s="82"/>
      <c r="I935" s="69">
        <v>3</v>
      </c>
      <c r="J935" s="69"/>
      <c r="K935" s="69"/>
      <c r="L935" s="69"/>
      <c r="M935" s="69"/>
      <c r="N935" s="69"/>
      <c r="O935" s="91" t="str">
        <f t="shared" si="24"/>
        <v>SEOULHF</v>
      </c>
      <c r="R935" s="69" t="s">
        <v>581</v>
      </c>
      <c r="S935" s="69" t="s">
        <v>81</v>
      </c>
      <c r="T935" s="69"/>
      <c r="U935" s="69"/>
      <c r="V935" s="69"/>
      <c r="W935" s="69"/>
      <c r="X935" s="69">
        <v>5</v>
      </c>
      <c r="Y935" s="69">
        <v>11</v>
      </c>
      <c r="Z935" s="69">
        <v>8</v>
      </c>
      <c r="AA935" s="69">
        <v>2</v>
      </c>
      <c r="AB935" s="69">
        <v>1</v>
      </c>
      <c r="AC935" s="69">
        <v>2</v>
      </c>
      <c r="AD935" s="69"/>
      <c r="AE935" s="69"/>
      <c r="AF935" s="91" t="str">
        <f t="shared" si="25"/>
        <v>BANGKOKAA</v>
      </c>
    </row>
    <row r="936" spans="1:32" x14ac:dyDescent="0.25">
      <c r="A936" s="69" t="s">
        <v>582</v>
      </c>
      <c r="B936" s="69" t="s">
        <v>434</v>
      </c>
      <c r="C936" s="69"/>
      <c r="D936" s="69"/>
      <c r="E936" s="69"/>
      <c r="F936" s="69"/>
      <c r="G936" s="69">
        <v>91</v>
      </c>
      <c r="H936" s="82">
        <v>25</v>
      </c>
      <c r="I936" s="69">
        <v>50</v>
      </c>
      <c r="J936" s="69">
        <v>90</v>
      </c>
      <c r="K936" s="69"/>
      <c r="L936" s="69"/>
      <c r="M936" s="69"/>
      <c r="N936" s="69"/>
      <c r="O936" s="91" t="str">
        <f t="shared" si="24"/>
        <v>SEOULKA</v>
      </c>
      <c r="R936" s="69" t="s">
        <v>581</v>
      </c>
      <c r="S936" s="69" t="s">
        <v>425</v>
      </c>
      <c r="T936" s="69">
        <v>50</v>
      </c>
      <c r="U936" s="69">
        <v>41</v>
      </c>
      <c r="V936" s="69">
        <v>65</v>
      </c>
      <c r="W936" s="69">
        <v>92</v>
      </c>
      <c r="X936" s="69">
        <v>146</v>
      </c>
      <c r="Y936" s="69">
        <v>298</v>
      </c>
      <c r="Z936" s="69">
        <v>529</v>
      </c>
      <c r="AA936" s="69">
        <v>553</v>
      </c>
      <c r="AB936" s="69">
        <v>330</v>
      </c>
      <c r="AC936" s="69">
        <v>266</v>
      </c>
      <c r="AD936" s="69">
        <v>193</v>
      </c>
      <c r="AE936" s="69">
        <v>84</v>
      </c>
      <c r="AF936" s="91" t="str">
        <f t="shared" si="25"/>
        <v>BANGKOKJA</v>
      </c>
    </row>
    <row r="937" spans="1:32" x14ac:dyDescent="0.25">
      <c r="A937" s="69" t="s">
        <v>582</v>
      </c>
      <c r="B937" s="69" t="s">
        <v>12</v>
      </c>
      <c r="C937" s="69"/>
      <c r="D937" s="69">
        <v>46</v>
      </c>
      <c r="E937" s="69">
        <v>364</v>
      </c>
      <c r="F937" s="69">
        <v>2642</v>
      </c>
      <c r="G937" s="69">
        <v>2911</v>
      </c>
      <c r="H937" s="82">
        <v>4564</v>
      </c>
      <c r="I937" s="69">
        <v>3036</v>
      </c>
      <c r="J937" s="69">
        <v>673</v>
      </c>
      <c r="K937" s="69">
        <v>94</v>
      </c>
      <c r="L937" s="69">
        <v>10</v>
      </c>
      <c r="M937" s="69">
        <v>14</v>
      </c>
      <c r="N937" s="69"/>
      <c r="O937" s="91" t="str">
        <f t="shared" si="24"/>
        <v>SEOULKB</v>
      </c>
      <c r="R937" s="69" t="s">
        <v>581</v>
      </c>
      <c r="S937" s="69" t="s">
        <v>432</v>
      </c>
      <c r="T937" s="69">
        <v>20</v>
      </c>
      <c r="U937" s="69">
        <v>35</v>
      </c>
      <c r="V937" s="69">
        <v>52</v>
      </c>
      <c r="W937" s="69">
        <v>129</v>
      </c>
      <c r="X937" s="69">
        <v>105</v>
      </c>
      <c r="Y937" s="69">
        <v>223</v>
      </c>
      <c r="Z937" s="69">
        <v>592</v>
      </c>
      <c r="AA937" s="69">
        <v>742</v>
      </c>
      <c r="AB937" s="69">
        <v>78</v>
      </c>
      <c r="AC937" s="69">
        <v>19</v>
      </c>
      <c r="AD937" s="69">
        <v>6</v>
      </c>
      <c r="AE937" s="69">
        <v>7</v>
      </c>
      <c r="AF937" s="91" t="str">
        <f t="shared" si="25"/>
        <v>BANGKOKJI</v>
      </c>
    </row>
    <row r="938" spans="1:32" x14ac:dyDescent="0.25">
      <c r="A938" s="69" t="s">
        <v>582</v>
      </c>
      <c r="B938" s="69" t="s">
        <v>531</v>
      </c>
      <c r="C938" s="69"/>
      <c r="D938" s="69"/>
      <c r="E938" s="69"/>
      <c r="F938" s="69">
        <v>6</v>
      </c>
      <c r="G938" s="69"/>
      <c r="H938" s="82"/>
      <c r="I938" s="69"/>
      <c r="J938" s="69"/>
      <c r="K938" s="69"/>
      <c r="L938" s="69"/>
      <c r="M938" s="69"/>
      <c r="N938" s="69"/>
      <c r="O938" s="91" t="str">
        <f t="shared" si="24"/>
        <v>SEOULUB</v>
      </c>
      <c r="R938" s="69" t="s">
        <v>581</v>
      </c>
      <c r="S938" s="69" t="s">
        <v>434</v>
      </c>
      <c r="T938" s="69">
        <v>3</v>
      </c>
      <c r="U938" s="69">
        <v>9</v>
      </c>
      <c r="V938" s="69">
        <v>43</v>
      </c>
      <c r="W938" s="69">
        <v>37</v>
      </c>
      <c r="X938" s="69">
        <v>7</v>
      </c>
      <c r="Y938" s="69">
        <v>29</v>
      </c>
      <c r="Z938" s="69">
        <v>33</v>
      </c>
      <c r="AA938" s="69">
        <v>31</v>
      </c>
      <c r="AB938" s="69">
        <v>12</v>
      </c>
      <c r="AC938" s="69">
        <v>5</v>
      </c>
      <c r="AD938" s="69"/>
      <c r="AE938" s="69"/>
      <c r="AF938" s="91" t="str">
        <f t="shared" si="25"/>
        <v>BANGKOKKA</v>
      </c>
    </row>
    <row r="939" spans="1:32" x14ac:dyDescent="0.25">
      <c r="A939" s="69" t="s">
        <v>582</v>
      </c>
      <c r="B939" s="69" t="s">
        <v>341</v>
      </c>
      <c r="C939" s="69">
        <v>172</v>
      </c>
      <c r="D939" s="69">
        <v>138</v>
      </c>
      <c r="E939" s="69">
        <v>146</v>
      </c>
      <c r="F939" s="69">
        <v>410</v>
      </c>
      <c r="G939" s="69">
        <v>1195</v>
      </c>
      <c r="H939" s="82">
        <v>2999</v>
      </c>
      <c r="I939" s="69"/>
      <c r="J939" s="69"/>
      <c r="K939" s="69"/>
      <c r="L939" s="69"/>
      <c r="M939" s="69"/>
      <c r="N939" s="69"/>
      <c r="O939" s="91" t="str">
        <f t="shared" si="24"/>
        <v>SEOULAC</v>
      </c>
      <c r="R939" s="69" t="s">
        <v>581</v>
      </c>
      <c r="S939" s="69" t="s">
        <v>341</v>
      </c>
      <c r="T939" s="69">
        <v>3</v>
      </c>
      <c r="U939" s="69">
        <v>5</v>
      </c>
      <c r="V939" s="69">
        <v>3</v>
      </c>
      <c r="W939" s="69">
        <v>26</v>
      </c>
      <c r="X939" s="69">
        <v>30</v>
      </c>
      <c r="Y939" s="69">
        <v>412</v>
      </c>
      <c r="Z939" s="69">
        <v>212</v>
      </c>
      <c r="AA939" s="69">
        <v>78</v>
      </c>
      <c r="AB939" s="69">
        <v>16</v>
      </c>
      <c r="AC939" s="69">
        <v>24</v>
      </c>
      <c r="AD939" s="69">
        <v>21</v>
      </c>
      <c r="AE939" s="69">
        <v>25</v>
      </c>
      <c r="AF939" s="91" t="str">
        <f t="shared" si="25"/>
        <v>BANGKOKAC</v>
      </c>
    </row>
    <row r="940" spans="1:32" x14ac:dyDescent="0.25">
      <c r="A940" s="69" t="s">
        <v>582</v>
      </c>
      <c r="B940" s="69" t="s">
        <v>342</v>
      </c>
      <c r="C940" s="69">
        <v>280</v>
      </c>
      <c r="D940" s="69">
        <v>1518</v>
      </c>
      <c r="E940" s="69">
        <v>7210</v>
      </c>
      <c r="F940" s="69">
        <v>32499</v>
      </c>
      <c r="G940" s="69">
        <v>72572</v>
      </c>
      <c r="H940" s="82">
        <v>71166</v>
      </c>
      <c r="I940" s="69">
        <v>65811</v>
      </c>
      <c r="J940" s="69">
        <v>14536</v>
      </c>
      <c r="K940" s="69">
        <v>5833</v>
      </c>
      <c r="L940" s="69">
        <v>3708</v>
      </c>
      <c r="M940" s="69">
        <v>2982</v>
      </c>
      <c r="N940" s="69">
        <v>1761</v>
      </c>
      <c r="O940" s="91" t="str">
        <f t="shared" si="24"/>
        <v>SEOULAE</v>
      </c>
      <c r="R940" s="69" t="s">
        <v>581</v>
      </c>
      <c r="S940" s="69" t="s">
        <v>342</v>
      </c>
      <c r="T940" s="69"/>
      <c r="U940" s="69"/>
      <c r="V940" s="69">
        <v>1</v>
      </c>
      <c r="W940" s="69"/>
      <c r="X940" s="69"/>
      <c r="Y940" s="69"/>
      <c r="Z940" s="69"/>
      <c r="AA940" s="69"/>
      <c r="AB940" s="69"/>
      <c r="AC940" s="69">
        <v>1</v>
      </c>
      <c r="AD940" s="69"/>
      <c r="AE940" s="69"/>
      <c r="AF940" s="91" t="str">
        <f t="shared" si="25"/>
        <v>BANGKOKAE</v>
      </c>
    </row>
    <row r="941" spans="1:32" x14ac:dyDescent="0.25">
      <c r="A941" s="69" t="s">
        <v>582</v>
      </c>
      <c r="B941" s="69" t="s">
        <v>446</v>
      </c>
      <c r="C941" s="69">
        <v>158</v>
      </c>
      <c r="D941" s="69">
        <v>725</v>
      </c>
      <c r="E941" s="69">
        <v>959</v>
      </c>
      <c r="F941" s="69">
        <v>935</v>
      </c>
      <c r="G941" s="69">
        <v>462</v>
      </c>
      <c r="H941" s="82">
        <v>1198</v>
      </c>
      <c r="I941" s="69">
        <v>1796</v>
      </c>
      <c r="J941" s="69">
        <v>1345</v>
      </c>
      <c r="K941" s="69">
        <v>449</v>
      </c>
      <c r="L941" s="69">
        <v>942</v>
      </c>
      <c r="M941" s="69">
        <v>295</v>
      </c>
      <c r="N941" s="69">
        <v>167</v>
      </c>
      <c r="O941" s="91" t="str">
        <f t="shared" si="24"/>
        <v>SEOULLD</v>
      </c>
      <c r="R941" s="69" t="s">
        <v>581</v>
      </c>
      <c r="S941" s="69" t="s">
        <v>408</v>
      </c>
      <c r="T941" s="69">
        <v>522</v>
      </c>
      <c r="U941" s="69">
        <v>430</v>
      </c>
      <c r="V941" s="69">
        <v>566</v>
      </c>
      <c r="W941" s="69">
        <v>600</v>
      </c>
      <c r="X941" s="69">
        <v>743</v>
      </c>
      <c r="Y941" s="69">
        <v>603</v>
      </c>
      <c r="Z941" s="69">
        <v>853</v>
      </c>
      <c r="AA941" s="69">
        <v>793</v>
      </c>
      <c r="AB941" s="69">
        <v>706</v>
      </c>
      <c r="AC941" s="69">
        <v>1207</v>
      </c>
      <c r="AD941" s="69">
        <v>874</v>
      </c>
      <c r="AE941" s="69">
        <v>834</v>
      </c>
      <c r="AF941" s="91" t="str">
        <f t="shared" si="25"/>
        <v>BANGKOKHD</v>
      </c>
    </row>
    <row r="942" spans="1:32" x14ac:dyDescent="0.25">
      <c r="A942" s="69" t="s">
        <v>582</v>
      </c>
      <c r="B942" s="69" t="s">
        <v>480</v>
      </c>
      <c r="C942" s="69"/>
      <c r="D942" s="69">
        <v>101</v>
      </c>
      <c r="E942" s="69">
        <v>25</v>
      </c>
      <c r="F942" s="69">
        <v>50</v>
      </c>
      <c r="G942" s="69">
        <v>77</v>
      </c>
      <c r="H942" s="82">
        <v>261</v>
      </c>
      <c r="I942" s="69"/>
      <c r="J942" s="69"/>
      <c r="K942" s="69"/>
      <c r="L942" s="69">
        <v>38</v>
      </c>
      <c r="M942" s="69">
        <v>11</v>
      </c>
      <c r="N942" s="69"/>
      <c r="O942" s="91" t="str">
        <f t="shared" si="24"/>
        <v>SEOULOH</v>
      </c>
      <c r="R942" s="69" t="s">
        <v>581</v>
      </c>
      <c r="S942" s="69" t="s">
        <v>513</v>
      </c>
      <c r="T942" s="69"/>
      <c r="U942" s="69"/>
      <c r="V942" s="69"/>
      <c r="W942" s="69"/>
      <c r="X942" s="69"/>
      <c r="Y942" s="69"/>
      <c r="Z942" s="69">
        <v>1</v>
      </c>
      <c r="AA942" s="69"/>
      <c r="AB942" s="69"/>
      <c r="AC942" s="69"/>
      <c r="AD942" s="69"/>
      <c r="AE942" s="69"/>
      <c r="AF942" s="91" t="str">
        <f t="shared" si="25"/>
        <v>BANGKOKSC</v>
      </c>
    </row>
    <row r="943" spans="1:32" x14ac:dyDescent="0.25">
      <c r="A943" s="87" t="s">
        <v>582</v>
      </c>
      <c r="B943" s="87" t="s">
        <v>666</v>
      </c>
      <c r="C943" s="87">
        <v>39161</v>
      </c>
      <c r="D943" s="87">
        <v>28328</v>
      </c>
      <c r="E943" s="87">
        <v>33680</v>
      </c>
      <c r="F943" s="87">
        <v>90771</v>
      </c>
      <c r="G943" s="87">
        <v>163092</v>
      </c>
      <c r="H943" s="87">
        <v>205980</v>
      </c>
      <c r="I943" s="87">
        <v>198658</v>
      </c>
      <c r="J943" s="87">
        <v>76340</v>
      </c>
      <c r="K943" s="87">
        <v>32468</v>
      </c>
      <c r="L943" s="87">
        <v>32512</v>
      </c>
      <c r="M943" s="87">
        <v>24594</v>
      </c>
      <c r="N943" s="87">
        <v>21100</v>
      </c>
      <c r="O943" s="230" t="str">
        <f t="shared" si="24"/>
        <v>SEOULTOTAL SEOUL</v>
      </c>
      <c r="R943" s="87" t="s">
        <v>581</v>
      </c>
      <c r="S943" s="87" t="s">
        <v>652</v>
      </c>
      <c r="T943" s="87">
        <v>4365</v>
      </c>
      <c r="U943" s="87">
        <v>3590</v>
      </c>
      <c r="V943" s="87">
        <v>4488</v>
      </c>
      <c r="W943" s="87">
        <v>12877</v>
      </c>
      <c r="X943" s="87">
        <v>37099</v>
      </c>
      <c r="Y943" s="87">
        <v>52848</v>
      </c>
      <c r="Z943" s="87">
        <v>104767</v>
      </c>
      <c r="AA943" s="87">
        <v>16380</v>
      </c>
      <c r="AB943" s="87">
        <v>6331</v>
      </c>
      <c r="AC943" s="87">
        <v>6960</v>
      </c>
      <c r="AD943" s="87">
        <v>4989</v>
      </c>
      <c r="AE943" s="87">
        <v>4017</v>
      </c>
      <c r="AF943" s="230" t="str">
        <f t="shared" si="25"/>
        <v>BANGKOKTOTAL BANGKOK</v>
      </c>
    </row>
    <row r="944" spans="1:32" x14ac:dyDescent="0.25">
      <c r="A944" s="96" t="s">
        <v>620</v>
      </c>
      <c r="B944" s="96"/>
      <c r="C944" s="96">
        <v>994149</v>
      </c>
      <c r="D944" s="96">
        <v>2253891</v>
      </c>
      <c r="E944" s="96">
        <v>3557957</v>
      </c>
      <c r="F944" s="96">
        <v>5697982</v>
      </c>
      <c r="G944" s="96">
        <v>7435334</v>
      </c>
      <c r="H944" s="96">
        <v>8584124</v>
      </c>
      <c r="I944" s="96">
        <v>9473937</v>
      </c>
      <c r="J944" s="96">
        <v>4322186</v>
      </c>
      <c r="K944" s="96">
        <v>1800274</v>
      </c>
      <c r="L944" s="96">
        <v>1860748</v>
      </c>
      <c r="M944" s="96">
        <v>1263435</v>
      </c>
      <c r="N944" s="96">
        <v>1041770</v>
      </c>
      <c r="R944" s="96" t="s">
        <v>620</v>
      </c>
      <c r="S944" s="96"/>
      <c r="T944" s="96">
        <v>117395</v>
      </c>
      <c r="U944" s="96">
        <v>513077</v>
      </c>
      <c r="V944" s="96">
        <v>841144</v>
      </c>
      <c r="W944" s="96">
        <v>1161065</v>
      </c>
      <c r="X944" s="96">
        <v>1473873</v>
      </c>
      <c r="Y944" s="96">
        <v>1604928</v>
      </c>
      <c r="Z944" s="96">
        <v>1771249</v>
      </c>
      <c r="AA944" s="96">
        <v>674217</v>
      </c>
      <c r="AB944" s="96">
        <v>229243</v>
      </c>
      <c r="AC944" s="96">
        <v>230883</v>
      </c>
      <c r="AD944" s="96">
        <v>146607</v>
      </c>
      <c r="AE944" s="96">
        <v>121717</v>
      </c>
    </row>
  </sheetData>
  <mergeCells count="4">
    <mergeCell ref="C474:N474"/>
    <mergeCell ref="T474:AE474"/>
    <mergeCell ref="C687:N687"/>
    <mergeCell ref="T687:AE687"/>
  </mergeCells>
  <conditionalFormatting pivot="1" sqref="F4:F171">
    <cfRule type="iconSet" priority="55">
      <iconSet iconSet="3Arrows">
        <cfvo type="percent" val="0"/>
        <cfvo type="num" val="99"/>
        <cfvo type="num" val="101"/>
      </iconSet>
    </cfRule>
  </conditionalFormatting>
  <conditionalFormatting pivot="1" sqref="B4:B17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70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4:W171">
    <cfRule type="iconSet" priority="52">
      <iconSet iconSet="3Arrows">
        <cfvo type="percent" val="0"/>
        <cfvo type="num" val="99"/>
        <cfvo type="num" val="101"/>
      </iconSet>
    </cfRule>
  </conditionalFormatting>
  <conditionalFormatting pivot="1" sqref="S4:S170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4:U17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80:B18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80:D18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80:F187">
    <cfRule type="iconSet" priority="47">
      <iconSet iconSet="3Arrows">
        <cfvo type="percent" val="0"/>
        <cfvo type="num" val="99"/>
        <cfvo type="num" val="101"/>
      </iconSet>
    </cfRule>
  </conditionalFormatting>
  <conditionalFormatting pivot="1" sqref="S180:S18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80:U18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94:C21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94:E21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13:C268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13:C2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13:E2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71:C30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71:E30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02:C39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02:E39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93:C41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93:E41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19:C44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19:E44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47:C46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47:E46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441:X469 X419:X439 X393:X417 X302:X391 X271:X300 X194:X269">
    <cfRule type="iconSet" priority="26">
      <iconSet iconSet="3Arrows">
        <cfvo type="percent" val="0"/>
        <cfvo type="num" val="99"/>
        <cfvo type="num" val="101"/>
      </iconSet>
    </cfRule>
  </conditionalFormatting>
  <conditionalFormatting pivot="1" sqref="X468 X440">
    <cfRule type="iconSet" priority="25">
      <iconSet iconSet="3Arrows">
        <cfvo type="percent" val="0"/>
        <cfvo type="num" val="99"/>
        <cfvo type="num" val="101"/>
      </iconSet>
    </cfRule>
  </conditionalFormatting>
  <conditionalFormatting pivot="1" sqref="X440 X418">
    <cfRule type="iconSet" priority="24">
      <iconSet iconSet="3Arrows">
        <cfvo type="percent" val="0"/>
        <cfvo type="num" val="99"/>
        <cfvo type="num" val="101"/>
      </iconSet>
    </cfRule>
  </conditionalFormatting>
  <conditionalFormatting pivot="1" sqref="X418 X392">
    <cfRule type="iconSet" priority="23">
      <iconSet iconSet="3Arrows">
        <cfvo type="percent" val="0"/>
        <cfvo type="num" val="99"/>
        <cfvo type="num" val="101"/>
      </iconSet>
    </cfRule>
  </conditionalFormatting>
  <conditionalFormatting pivot="1" sqref="X392 X301">
    <cfRule type="iconSet" priority="22">
      <iconSet iconSet="3Arrows">
        <cfvo type="percent" val="0"/>
        <cfvo type="num" val="99"/>
        <cfvo type="num" val="101"/>
      </iconSet>
    </cfRule>
  </conditionalFormatting>
  <conditionalFormatting pivot="1" sqref="X301 X270">
    <cfRule type="iconSet" priority="21">
      <iconSet iconSet="3Arrows">
        <cfvo type="percent" val="0"/>
        <cfvo type="num" val="99"/>
        <cfvo type="num" val="101"/>
      </iconSet>
    </cfRule>
  </conditionalFormatting>
  <conditionalFormatting pivot="1" sqref="X270 X212">
    <cfRule type="iconSet" priority="20">
      <iconSet iconSet="3Arrows">
        <cfvo type="percent" val="0"/>
        <cfvo type="num" val="99"/>
        <cfvo type="num" val="101"/>
      </iconSet>
    </cfRule>
  </conditionalFormatting>
  <conditionalFormatting pivot="1" sqref="T194:T21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194:V2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213:T2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213:V2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271:T30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271:V30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02:T39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302:V39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93:T4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393:V4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19:T43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419:V43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41:T46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441:V46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94:H469">
    <cfRule type="iconSet" priority="62">
      <iconSet iconSet="3Arrows">
        <cfvo type="percent" val="0"/>
        <cfvo type="num" val="99"/>
        <cfvo type="num" val="101"/>
      </iconSet>
    </cfRule>
  </conditionalFormatting>
  <conditionalFormatting pivot="1" sqref="W180:W187">
    <cfRule type="iconSet" priority="67">
      <iconSet iconSet="3Arrows">
        <cfvo type="percent" val="0"/>
        <cfvo type="num" val="99"/>
        <cfvo type="num" val="101"/>
      </iconSet>
    </cfRule>
  </conditionalFormatting>
  <conditionalFormatting sqref="O476:O683">
    <cfRule type="iconSet" priority="5">
      <iconSet iconSet="3Arrows">
        <cfvo type="percent" val="0"/>
        <cfvo type="num" val="99"/>
        <cfvo type="num" val="101"/>
      </iconSet>
    </cfRule>
  </conditionalFormatting>
  <conditionalFormatting sqref="O689:O943">
    <cfRule type="iconSet" priority="4">
      <iconSet iconSet="3Arrows">
        <cfvo type="percent" val="0"/>
        <cfvo type="num" val="99"/>
        <cfvo type="num" val="101"/>
      </iconSet>
    </cfRule>
  </conditionalFormatting>
  <conditionalFormatting sqref="AF689:AF943">
    <cfRule type="iconSet" priority="3">
      <iconSet iconSet="3Arrows">
        <cfvo type="percent" val="0"/>
        <cfvo type="num" val="99"/>
        <cfvo type="num" val="101"/>
      </iconSet>
    </cfRule>
  </conditionalFormatting>
  <conditionalFormatting sqref="AF476:AF683">
    <cfRule type="iconSet" priority="2">
      <iconSet iconSet="3Arrows">
        <cfvo type="percent" val="0"/>
        <cfvo type="num" val="99"/>
        <cfvo type="num" val="101"/>
      </iconSet>
    </cfRule>
  </conditionalFormatting>
  <conditionalFormatting sqref="Y194:Y468">
    <cfRule type="iconSet" priority="1">
      <iconSet iconSet="3Arrows">
        <cfvo type="percent" val="0"/>
        <cfvo type="num" val="99"/>
        <cfvo type="num" val="101"/>
      </iconSet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73E8-F5C2-42D0-A6D8-5BD9E2E84642}">
  <sheetPr codeName="Blad7"/>
  <dimension ref="A1:AA596"/>
  <sheetViews>
    <sheetView workbookViewId="0"/>
  </sheetViews>
  <sheetFormatPr defaultRowHeight="15" x14ac:dyDescent="0.25"/>
  <cols>
    <col min="2" max="2" width="24.140625" customWidth="1"/>
    <col min="3" max="3" width="18.42578125" customWidth="1"/>
  </cols>
  <sheetData>
    <row r="1" spans="1:27" ht="60" x14ac:dyDescent="0.25">
      <c r="A1" s="141" t="s">
        <v>250</v>
      </c>
      <c r="B1" s="142" t="s">
        <v>0</v>
      </c>
      <c r="C1" s="139" t="s">
        <v>150</v>
      </c>
      <c r="D1" s="138" t="s">
        <v>251</v>
      </c>
      <c r="E1" s="138" t="s">
        <v>252</v>
      </c>
      <c r="F1" s="138" t="s">
        <v>253</v>
      </c>
      <c r="G1" s="138" t="s">
        <v>254</v>
      </c>
      <c r="H1" s="138" t="s">
        <v>255</v>
      </c>
      <c r="I1" s="138" t="s">
        <v>256</v>
      </c>
      <c r="J1" s="138" t="s">
        <v>257</v>
      </c>
      <c r="K1" s="138" t="s">
        <v>258</v>
      </c>
      <c r="L1" s="138" t="s">
        <v>259</v>
      </c>
      <c r="M1" s="138" t="s">
        <v>260</v>
      </c>
      <c r="N1" s="138" t="s">
        <v>261</v>
      </c>
      <c r="O1" s="138" t="s">
        <v>262</v>
      </c>
      <c r="P1" s="138" t="s">
        <v>263</v>
      </c>
      <c r="Q1" s="138" t="s">
        <v>264</v>
      </c>
      <c r="R1" s="138" t="s">
        <v>265</v>
      </c>
      <c r="S1" s="138" t="s">
        <v>266</v>
      </c>
      <c r="T1" s="138" t="s">
        <v>267</v>
      </c>
      <c r="U1" s="138" t="s">
        <v>268</v>
      </c>
      <c r="V1" s="138" t="s">
        <v>269</v>
      </c>
      <c r="W1" s="138" t="s">
        <v>270</v>
      </c>
      <c r="X1" s="138" t="s">
        <v>271</v>
      </c>
      <c r="Y1" s="138" t="s">
        <v>272</v>
      </c>
      <c r="Z1" s="138" t="s">
        <v>273</v>
      </c>
      <c r="AA1" s="138" t="s">
        <v>274</v>
      </c>
    </row>
    <row r="2" spans="1:27" x14ac:dyDescent="0.25">
      <c r="A2" s="44">
        <v>1</v>
      </c>
      <c r="B2" s="125" t="s">
        <v>5</v>
      </c>
      <c r="C2" s="125" t="s">
        <v>167</v>
      </c>
      <c r="D2" s="143">
        <v>11158</v>
      </c>
      <c r="E2" s="143">
        <v>130632</v>
      </c>
      <c r="F2" s="143">
        <v>35970</v>
      </c>
      <c r="G2" s="143">
        <v>474507</v>
      </c>
      <c r="H2" s="143">
        <v>91404</v>
      </c>
      <c r="I2" s="143">
        <v>1198218</v>
      </c>
      <c r="J2" s="143">
        <v>221819</v>
      </c>
      <c r="K2" s="143">
        <v>3015711</v>
      </c>
      <c r="L2" s="143">
        <v>398508</v>
      </c>
      <c r="M2" s="143">
        <v>4982141</v>
      </c>
      <c r="N2" s="143">
        <v>258658</v>
      </c>
      <c r="O2" s="143">
        <v>3204246</v>
      </c>
      <c r="P2" s="143">
        <v>171792</v>
      </c>
      <c r="Q2" s="143">
        <v>2522201</v>
      </c>
      <c r="R2" s="143">
        <v>115262</v>
      </c>
      <c r="S2" s="143">
        <v>1847436</v>
      </c>
      <c r="T2" s="143">
        <v>51681</v>
      </c>
      <c r="U2" s="143">
        <v>814268</v>
      </c>
      <c r="V2" s="143">
        <v>33463</v>
      </c>
      <c r="W2" s="143">
        <v>480897</v>
      </c>
      <c r="X2" s="143">
        <v>15439</v>
      </c>
      <c r="Y2" s="143">
        <v>192330</v>
      </c>
      <c r="Z2" s="143">
        <v>9733</v>
      </c>
      <c r="AA2" s="143">
        <v>117552</v>
      </c>
    </row>
    <row r="3" spans="1:27" x14ac:dyDescent="0.25">
      <c r="A3" s="44">
        <v>2</v>
      </c>
      <c r="B3" s="125" t="s">
        <v>157</v>
      </c>
      <c r="C3" s="125" t="s">
        <v>167</v>
      </c>
      <c r="D3" s="143">
        <v>73</v>
      </c>
      <c r="E3" s="143">
        <v>1777</v>
      </c>
      <c r="F3" s="143">
        <v>717</v>
      </c>
      <c r="G3" s="143">
        <v>17356</v>
      </c>
      <c r="H3" s="143">
        <v>1828</v>
      </c>
      <c r="I3" s="143">
        <v>43567</v>
      </c>
      <c r="J3" s="143">
        <v>4975</v>
      </c>
      <c r="K3" s="143">
        <v>118504</v>
      </c>
      <c r="L3" s="143">
        <v>9551</v>
      </c>
      <c r="M3" s="143">
        <v>212437</v>
      </c>
      <c r="N3" s="143">
        <v>4932</v>
      </c>
      <c r="O3" s="143">
        <v>115450</v>
      </c>
      <c r="P3" s="143">
        <v>5195</v>
      </c>
      <c r="Q3" s="143">
        <v>115212</v>
      </c>
      <c r="R3" s="143">
        <v>2853</v>
      </c>
      <c r="S3" s="143">
        <v>67233</v>
      </c>
      <c r="T3" s="143">
        <v>1210</v>
      </c>
      <c r="U3" s="143">
        <v>28433</v>
      </c>
      <c r="V3" s="143">
        <v>645</v>
      </c>
      <c r="W3" s="143">
        <v>15673</v>
      </c>
      <c r="X3" s="143">
        <v>163</v>
      </c>
      <c r="Y3" s="143">
        <v>3895</v>
      </c>
      <c r="Z3" s="143">
        <v>64</v>
      </c>
      <c r="AA3" s="143">
        <v>1534</v>
      </c>
    </row>
    <row r="4" spans="1:27" x14ac:dyDescent="0.25">
      <c r="A4" s="44">
        <v>3</v>
      </c>
      <c r="B4" s="125" t="s">
        <v>4</v>
      </c>
      <c r="C4" s="125" t="s">
        <v>168</v>
      </c>
      <c r="D4" s="143">
        <v>1</v>
      </c>
      <c r="E4" s="143">
        <v>37</v>
      </c>
      <c r="F4" s="143">
        <v>453</v>
      </c>
      <c r="G4" s="143">
        <v>16463</v>
      </c>
      <c r="H4" s="143">
        <v>1208</v>
      </c>
      <c r="I4" s="143">
        <v>44239</v>
      </c>
      <c r="J4" s="143">
        <v>2843</v>
      </c>
      <c r="K4" s="143">
        <v>103730</v>
      </c>
      <c r="L4" s="143">
        <v>4208</v>
      </c>
      <c r="M4" s="143">
        <v>154894</v>
      </c>
      <c r="N4" s="143">
        <v>2961</v>
      </c>
      <c r="O4" s="143">
        <v>107276</v>
      </c>
      <c r="P4" s="143">
        <v>2563</v>
      </c>
      <c r="Q4" s="143">
        <v>94462</v>
      </c>
      <c r="R4" s="143">
        <v>1915</v>
      </c>
      <c r="S4" s="143">
        <v>70632</v>
      </c>
      <c r="T4" s="143">
        <v>1230</v>
      </c>
      <c r="U4" s="143">
        <v>45394</v>
      </c>
      <c r="V4" s="143">
        <v>666</v>
      </c>
      <c r="W4" s="143">
        <v>24535</v>
      </c>
      <c r="X4" s="143">
        <v>193</v>
      </c>
      <c r="Y4" s="143">
        <v>6824</v>
      </c>
      <c r="Z4" s="143">
        <v>104</v>
      </c>
      <c r="AA4" s="143">
        <v>3852</v>
      </c>
    </row>
    <row r="5" spans="1:27" x14ac:dyDescent="0.25">
      <c r="A5" s="44">
        <v>4</v>
      </c>
      <c r="B5" s="125" t="s">
        <v>3</v>
      </c>
      <c r="C5" s="125" t="s">
        <v>169</v>
      </c>
      <c r="D5" s="143">
        <v>37</v>
      </c>
      <c r="E5" s="143">
        <v>592</v>
      </c>
      <c r="F5" s="143">
        <v>656</v>
      </c>
      <c r="G5" s="143">
        <v>10664</v>
      </c>
      <c r="H5" s="143">
        <v>2517</v>
      </c>
      <c r="I5" s="143">
        <v>40955</v>
      </c>
      <c r="J5" s="143">
        <v>6482</v>
      </c>
      <c r="K5" s="143">
        <v>101959</v>
      </c>
      <c r="L5" s="143">
        <v>7414</v>
      </c>
      <c r="M5" s="143">
        <v>115886</v>
      </c>
      <c r="N5" s="143">
        <v>4882</v>
      </c>
      <c r="O5" s="143">
        <v>77549</v>
      </c>
      <c r="P5" s="143">
        <v>7436</v>
      </c>
      <c r="Q5" s="143">
        <v>114620</v>
      </c>
      <c r="R5" s="143">
        <v>5503</v>
      </c>
      <c r="S5" s="143">
        <v>89887</v>
      </c>
      <c r="T5" s="143">
        <v>3377</v>
      </c>
      <c r="U5" s="143">
        <v>55131</v>
      </c>
      <c r="V5" s="143">
        <v>1229</v>
      </c>
      <c r="W5" s="143">
        <v>20062</v>
      </c>
      <c r="X5" s="143">
        <v>210</v>
      </c>
      <c r="Y5" s="143">
        <v>3200</v>
      </c>
      <c r="Z5" s="143">
        <v>47</v>
      </c>
      <c r="AA5" s="143">
        <v>765</v>
      </c>
    </row>
    <row r="6" spans="1:27" x14ac:dyDescent="0.25">
      <c r="A6" s="44">
        <v>5</v>
      </c>
      <c r="B6" s="125" t="s">
        <v>5</v>
      </c>
      <c r="C6" s="125" t="s">
        <v>168</v>
      </c>
      <c r="D6" s="143">
        <v>150</v>
      </c>
      <c r="E6" s="143">
        <v>2133</v>
      </c>
      <c r="F6" s="143">
        <v>654</v>
      </c>
      <c r="G6" s="143">
        <v>9428</v>
      </c>
      <c r="H6" s="143">
        <v>1635</v>
      </c>
      <c r="I6" s="143">
        <v>23164</v>
      </c>
      <c r="J6" s="143">
        <v>8641</v>
      </c>
      <c r="K6" s="143">
        <v>122812</v>
      </c>
      <c r="L6" s="143">
        <v>11840</v>
      </c>
      <c r="M6" s="143">
        <v>168200</v>
      </c>
      <c r="N6" s="143">
        <v>4603</v>
      </c>
      <c r="O6" s="143">
        <v>65329</v>
      </c>
      <c r="P6" s="143">
        <v>4279</v>
      </c>
      <c r="Q6" s="143">
        <v>61607</v>
      </c>
      <c r="R6" s="143">
        <v>6408</v>
      </c>
      <c r="S6" s="143">
        <v>92375</v>
      </c>
      <c r="T6" s="143">
        <v>858</v>
      </c>
      <c r="U6" s="143">
        <v>12319</v>
      </c>
      <c r="V6" s="143">
        <v>277</v>
      </c>
      <c r="W6" s="143">
        <v>3924</v>
      </c>
      <c r="X6" s="143">
        <v>178</v>
      </c>
      <c r="Y6" s="143">
        <v>2510</v>
      </c>
      <c r="Z6" s="143">
        <v>117</v>
      </c>
      <c r="AA6" s="143">
        <v>1625</v>
      </c>
    </row>
    <row r="7" spans="1:27" x14ac:dyDescent="0.25">
      <c r="A7" s="44">
        <v>6</v>
      </c>
      <c r="B7" s="125" t="s">
        <v>4</v>
      </c>
      <c r="C7" s="125" t="s">
        <v>167</v>
      </c>
      <c r="D7" s="143">
        <v>76</v>
      </c>
      <c r="E7" s="143">
        <v>850</v>
      </c>
      <c r="F7" s="143">
        <v>650</v>
      </c>
      <c r="G7" s="143">
        <v>8259</v>
      </c>
      <c r="H7" s="143">
        <v>2329</v>
      </c>
      <c r="I7" s="143">
        <v>30387</v>
      </c>
      <c r="J7" s="143">
        <v>6449</v>
      </c>
      <c r="K7" s="143">
        <v>83889</v>
      </c>
      <c r="L7" s="143">
        <v>13246</v>
      </c>
      <c r="M7" s="143">
        <v>163506</v>
      </c>
      <c r="N7" s="143">
        <v>11552</v>
      </c>
      <c r="O7" s="143">
        <v>139049</v>
      </c>
      <c r="P7" s="143">
        <v>5038</v>
      </c>
      <c r="Q7" s="143">
        <v>66259</v>
      </c>
      <c r="R7" s="143">
        <v>2486</v>
      </c>
      <c r="S7" s="143">
        <v>32300</v>
      </c>
      <c r="T7" s="143">
        <v>965</v>
      </c>
      <c r="U7" s="143">
        <v>12482</v>
      </c>
      <c r="V7" s="143">
        <v>460</v>
      </c>
      <c r="W7" s="143">
        <v>6118</v>
      </c>
      <c r="X7" s="143">
        <v>104</v>
      </c>
      <c r="Y7" s="143">
        <v>1294</v>
      </c>
      <c r="Z7" s="143">
        <v>49</v>
      </c>
      <c r="AA7" s="143">
        <v>645</v>
      </c>
    </row>
    <row r="8" spans="1:27" x14ac:dyDescent="0.25">
      <c r="A8" s="44">
        <v>7</v>
      </c>
      <c r="B8" s="125" t="s">
        <v>157</v>
      </c>
      <c r="C8" s="125" t="s">
        <v>167</v>
      </c>
      <c r="D8" s="143">
        <v>68</v>
      </c>
      <c r="E8" s="143">
        <v>903</v>
      </c>
      <c r="F8" s="143">
        <v>499</v>
      </c>
      <c r="G8" s="143">
        <v>6670</v>
      </c>
      <c r="H8" s="143">
        <v>1216</v>
      </c>
      <c r="I8" s="143">
        <v>16254</v>
      </c>
      <c r="J8" s="143">
        <v>6561</v>
      </c>
      <c r="K8" s="143">
        <v>87174</v>
      </c>
      <c r="L8" s="143">
        <v>11348</v>
      </c>
      <c r="M8" s="143">
        <v>146935</v>
      </c>
      <c r="N8" s="143">
        <v>4558</v>
      </c>
      <c r="O8" s="143">
        <v>60362</v>
      </c>
      <c r="P8" s="143">
        <v>3865</v>
      </c>
      <c r="Q8" s="143">
        <v>51942</v>
      </c>
      <c r="R8" s="143">
        <v>6165</v>
      </c>
      <c r="S8" s="143">
        <v>82846</v>
      </c>
      <c r="T8" s="143">
        <v>901</v>
      </c>
      <c r="U8" s="143">
        <v>12108</v>
      </c>
      <c r="V8" s="143">
        <v>260</v>
      </c>
      <c r="W8" s="143">
        <v>3480</v>
      </c>
      <c r="X8" s="143">
        <v>100</v>
      </c>
      <c r="Y8" s="143">
        <v>1218</v>
      </c>
      <c r="Z8" s="143">
        <v>40</v>
      </c>
      <c r="AA8" s="143">
        <v>539</v>
      </c>
    </row>
    <row r="9" spans="1:27" x14ac:dyDescent="0.25">
      <c r="A9" s="44">
        <v>8</v>
      </c>
      <c r="B9" s="125" t="s">
        <v>157</v>
      </c>
      <c r="C9" s="125" t="s">
        <v>167</v>
      </c>
      <c r="D9" s="144"/>
      <c r="E9" s="144"/>
      <c r="F9" s="143">
        <v>142</v>
      </c>
      <c r="G9" s="143">
        <v>4973</v>
      </c>
      <c r="H9" s="143">
        <v>744</v>
      </c>
      <c r="I9" s="143">
        <v>26812</v>
      </c>
      <c r="J9" s="143">
        <v>1987</v>
      </c>
      <c r="K9" s="143">
        <v>68915</v>
      </c>
      <c r="L9" s="143">
        <v>3343</v>
      </c>
      <c r="M9" s="143">
        <v>116449</v>
      </c>
      <c r="N9" s="143">
        <v>2390</v>
      </c>
      <c r="O9" s="143">
        <v>85026</v>
      </c>
      <c r="P9" s="143">
        <v>2095</v>
      </c>
      <c r="Q9" s="143">
        <v>74598</v>
      </c>
      <c r="R9" s="143">
        <v>1400</v>
      </c>
      <c r="S9" s="143">
        <v>50397</v>
      </c>
      <c r="T9" s="143">
        <v>609</v>
      </c>
      <c r="U9" s="143">
        <v>21941</v>
      </c>
      <c r="V9" s="143">
        <v>354</v>
      </c>
      <c r="W9" s="143">
        <v>12592</v>
      </c>
      <c r="X9" s="143">
        <v>74</v>
      </c>
      <c r="Y9" s="143">
        <v>2635</v>
      </c>
      <c r="Z9" s="143">
        <v>44</v>
      </c>
      <c r="AA9" s="143">
        <v>1567</v>
      </c>
    </row>
    <row r="10" spans="1:27" x14ac:dyDescent="0.25">
      <c r="A10" s="44">
        <v>9</v>
      </c>
      <c r="B10" s="125" t="s">
        <v>157</v>
      </c>
      <c r="C10" s="125" t="s">
        <v>167</v>
      </c>
      <c r="D10" s="144"/>
      <c r="E10" s="144"/>
      <c r="F10" s="143">
        <v>289</v>
      </c>
      <c r="G10" s="143">
        <v>5504</v>
      </c>
      <c r="H10" s="143">
        <v>1164</v>
      </c>
      <c r="I10" s="143">
        <v>22458</v>
      </c>
      <c r="J10" s="143">
        <v>3432</v>
      </c>
      <c r="K10" s="143">
        <v>65013</v>
      </c>
      <c r="L10" s="143">
        <v>6014</v>
      </c>
      <c r="M10" s="143">
        <v>113613</v>
      </c>
      <c r="N10" s="143">
        <v>4165</v>
      </c>
      <c r="O10" s="143">
        <v>80429</v>
      </c>
      <c r="P10" s="143">
        <v>3590</v>
      </c>
      <c r="Q10" s="143">
        <v>69995</v>
      </c>
      <c r="R10" s="143">
        <v>2397</v>
      </c>
      <c r="S10" s="143">
        <v>47003</v>
      </c>
      <c r="T10" s="143">
        <v>1048</v>
      </c>
      <c r="U10" s="143">
        <v>20514</v>
      </c>
      <c r="V10" s="143">
        <v>491</v>
      </c>
      <c r="W10" s="143">
        <v>9614</v>
      </c>
      <c r="X10" s="143">
        <v>182</v>
      </c>
      <c r="Y10" s="143">
        <v>3579</v>
      </c>
      <c r="Z10" s="143">
        <v>64</v>
      </c>
      <c r="AA10" s="143">
        <v>1260</v>
      </c>
    </row>
    <row r="11" spans="1:27" x14ac:dyDescent="0.25">
      <c r="A11" s="44">
        <v>10</v>
      </c>
      <c r="B11" s="125" t="s">
        <v>157</v>
      </c>
      <c r="C11" s="125" t="s">
        <v>167</v>
      </c>
      <c r="D11" s="143">
        <v>157</v>
      </c>
      <c r="E11" s="143">
        <v>2151</v>
      </c>
      <c r="F11" s="143">
        <v>510</v>
      </c>
      <c r="G11" s="143">
        <v>7455</v>
      </c>
      <c r="H11" s="143">
        <v>1188</v>
      </c>
      <c r="I11" s="143">
        <v>17416</v>
      </c>
      <c r="J11" s="143">
        <v>3980</v>
      </c>
      <c r="K11" s="143">
        <v>57854</v>
      </c>
      <c r="L11" s="143">
        <v>7251</v>
      </c>
      <c r="M11" s="143">
        <v>103944</v>
      </c>
      <c r="N11" s="143">
        <v>5312</v>
      </c>
      <c r="O11" s="143">
        <v>78357</v>
      </c>
      <c r="P11" s="143">
        <v>4718</v>
      </c>
      <c r="Q11" s="143">
        <v>70223</v>
      </c>
      <c r="R11" s="143">
        <v>3116</v>
      </c>
      <c r="S11" s="143">
        <v>46832</v>
      </c>
      <c r="T11" s="143">
        <v>1358</v>
      </c>
      <c r="U11" s="143">
        <v>20316</v>
      </c>
      <c r="V11" s="143">
        <v>577</v>
      </c>
      <c r="W11" s="143">
        <v>8607</v>
      </c>
      <c r="X11" s="143">
        <v>154</v>
      </c>
      <c r="Y11" s="143">
        <v>2312</v>
      </c>
      <c r="Z11" s="143">
        <v>76</v>
      </c>
      <c r="AA11" s="143">
        <v>1136</v>
      </c>
    </row>
    <row r="12" spans="1:27" x14ac:dyDescent="0.25">
      <c r="A12" s="44">
        <v>11</v>
      </c>
      <c r="B12" s="125" t="s">
        <v>157</v>
      </c>
      <c r="C12" s="125" t="s">
        <v>167</v>
      </c>
      <c r="D12" s="144"/>
      <c r="E12" s="144"/>
      <c r="F12" s="143">
        <v>209</v>
      </c>
      <c r="G12" s="143">
        <v>6834</v>
      </c>
      <c r="H12" s="143">
        <v>690</v>
      </c>
      <c r="I12" s="143">
        <v>22637</v>
      </c>
      <c r="J12" s="143">
        <v>1855</v>
      </c>
      <c r="K12" s="143">
        <v>60400</v>
      </c>
      <c r="L12" s="143">
        <v>3178</v>
      </c>
      <c r="M12" s="143">
        <v>104475</v>
      </c>
      <c r="N12" s="143">
        <v>2407</v>
      </c>
      <c r="O12" s="143">
        <v>78191</v>
      </c>
      <c r="P12" s="143">
        <v>2125</v>
      </c>
      <c r="Q12" s="143">
        <v>69903</v>
      </c>
      <c r="R12" s="143">
        <v>1288</v>
      </c>
      <c r="S12" s="143">
        <v>42416</v>
      </c>
      <c r="T12" s="143">
        <v>333</v>
      </c>
      <c r="U12" s="143">
        <v>10967</v>
      </c>
      <c r="V12" s="143">
        <v>111</v>
      </c>
      <c r="W12" s="143">
        <v>3659</v>
      </c>
      <c r="X12" s="143">
        <v>55</v>
      </c>
      <c r="Y12" s="143">
        <v>1718</v>
      </c>
      <c r="Z12" s="143">
        <v>30</v>
      </c>
      <c r="AA12" s="143">
        <v>998</v>
      </c>
    </row>
    <row r="13" spans="1:27" x14ac:dyDescent="0.25">
      <c r="A13" s="44">
        <v>12</v>
      </c>
      <c r="B13" s="125" t="s">
        <v>3</v>
      </c>
      <c r="C13" s="125" t="s">
        <v>168</v>
      </c>
      <c r="D13" s="144"/>
      <c r="E13" s="144"/>
      <c r="F13" s="143">
        <v>81</v>
      </c>
      <c r="G13" s="143">
        <v>4150</v>
      </c>
      <c r="H13" s="143">
        <v>391</v>
      </c>
      <c r="I13" s="143">
        <v>19830</v>
      </c>
      <c r="J13" s="143">
        <v>1249</v>
      </c>
      <c r="K13" s="143">
        <v>62353</v>
      </c>
      <c r="L13" s="143">
        <v>1952</v>
      </c>
      <c r="M13" s="143">
        <v>97284</v>
      </c>
      <c r="N13" s="143">
        <v>1386</v>
      </c>
      <c r="O13" s="143">
        <v>69803</v>
      </c>
      <c r="P13" s="143">
        <v>1108</v>
      </c>
      <c r="Q13" s="143">
        <v>54759</v>
      </c>
      <c r="R13" s="143">
        <v>698</v>
      </c>
      <c r="S13" s="143">
        <v>35490</v>
      </c>
      <c r="T13" s="143">
        <v>266</v>
      </c>
      <c r="U13" s="143">
        <v>13736</v>
      </c>
      <c r="V13" s="143">
        <v>159</v>
      </c>
      <c r="W13" s="143">
        <v>8130</v>
      </c>
      <c r="X13" s="143">
        <v>44</v>
      </c>
      <c r="Y13" s="143">
        <v>2278</v>
      </c>
      <c r="Z13" s="143">
        <v>20</v>
      </c>
      <c r="AA13" s="143">
        <v>1012</v>
      </c>
    </row>
    <row r="14" spans="1:27" x14ac:dyDescent="0.25">
      <c r="A14" s="44">
        <v>13</v>
      </c>
      <c r="B14" s="125" t="s">
        <v>3</v>
      </c>
      <c r="C14" s="125" t="s">
        <v>168</v>
      </c>
      <c r="D14" s="143">
        <v>56</v>
      </c>
      <c r="E14" s="143">
        <v>892</v>
      </c>
      <c r="F14" s="143">
        <v>440</v>
      </c>
      <c r="G14" s="143">
        <v>7640</v>
      </c>
      <c r="H14" s="143">
        <v>1884</v>
      </c>
      <c r="I14" s="143">
        <v>32857</v>
      </c>
      <c r="J14" s="143">
        <v>4411</v>
      </c>
      <c r="K14" s="143">
        <v>76857</v>
      </c>
      <c r="L14" s="143">
        <v>6869</v>
      </c>
      <c r="M14" s="143">
        <v>114024</v>
      </c>
      <c r="N14" s="143">
        <v>1713</v>
      </c>
      <c r="O14" s="143">
        <v>29653</v>
      </c>
      <c r="P14" s="143">
        <v>1241</v>
      </c>
      <c r="Q14" s="143">
        <v>21601</v>
      </c>
      <c r="R14" s="143">
        <v>2106</v>
      </c>
      <c r="S14" s="143">
        <v>37086</v>
      </c>
      <c r="T14" s="143">
        <v>819</v>
      </c>
      <c r="U14" s="143">
        <v>14374</v>
      </c>
      <c r="V14" s="143">
        <v>256</v>
      </c>
      <c r="W14" s="143">
        <v>4552</v>
      </c>
      <c r="X14" s="143">
        <v>45</v>
      </c>
      <c r="Y14" s="143">
        <v>727</v>
      </c>
      <c r="Z14" s="143">
        <v>15</v>
      </c>
      <c r="AA14" s="143">
        <v>218</v>
      </c>
    </row>
    <row r="15" spans="1:27" x14ac:dyDescent="0.25">
      <c r="A15" s="44">
        <v>14</v>
      </c>
      <c r="B15" s="125" t="s">
        <v>5</v>
      </c>
      <c r="C15" s="125" t="s">
        <v>167</v>
      </c>
      <c r="D15" s="143">
        <v>184</v>
      </c>
      <c r="E15" s="143">
        <v>2455</v>
      </c>
      <c r="F15" s="143">
        <v>604</v>
      </c>
      <c r="G15" s="143">
        <v>8222</v>
      </c>
      <c r="H15" s="143">
        <v>1234</v>
      </c>
      <c r="I15" s="143">
        <v>17018</v>
      </c>
      <c r="J15" s="143">
        <v>5809</v>
      </c>
      <c r="K15" s="143">
        <v>80847</v>
      </c>
      <c r="L15" s="143">
        <v>7106</v>
      </c>
      <c r="M15" s="143">
        <v>101824</v>
      </c>
      <c r="N15" s="143">
        <v>2728</v>
      </c>
      <c r="O15" s="143">
        <v>39258</v>
      </c>
      <c r="P15" s="143">
        <v>2299</v>
      </c>
      <c r="Q15" s="143">
        <v>33344</v>
      </c>
      <c r="R15" s="143">
        <v>2891</v>
      </c>
      <c r="S15" s="143">
        <v>41573</v>
      </c>
      <c r="T15" s="143">
        <v>540</v>
      </c>
      <c r="U15" s="143">
        <v>7813</v>
      </c>
      <c r="V15" s="143">
        <v>235</v>
      </c>
      <c r="W15" s="143">
        <v>3284</v>
      </c>
      <c r="X15" s="143">
        <v>114</v>
      </c>
      <c r="Y15" s="143">
        <v>1653</v>
      </c>
      <c r="Z15" s="143">
        <v>94</v>
      </c>
      <c r="AA15" s="143">
        <v>1368</v>
      </c>
    </row>
    <row r="16" spans="1:27" x14ac:dyDescent="0.25">
      <c r="A16" s="44">
        <v>15</v>
      </c>
      <c r="B16" s="125" t="s">
        <v>157</v>
      </c>
      <c r="C16" s="125" t="s">
        <v>167</v>
      </c>
      <c r="D16" s="143">
        <v>363</v>
      </c>
      <c r="E16" s="143">
        <v>3211</v>
      </c>
      <c r="F16" s="143">
        <v>660</v>
      </c>
      <c r="G16" s="143">
        <v>5737</v>
      </c>
      <c r="H16" s="143">
        <v>1253</v>
      </c>
      <c r="I16" s="143">
        <v>10766</v>
      </c>
      <c r="J16" s="143">
        <v>4551</v>
      </c>
      <c r="K16" s="143">
        <v>38814</v>
      </c>
      <c r="L16" s="143">
        <v>15248</v>
      </c>
      <c r="M16" s="143">
        <v>131152</v>
      </c>
      <c r="N16" s="143">
        <v>7790</v>
      </c>
      <c r="O16" s="143">
        <v>65924</v>
      </c>
      <c r="P16" s="143">
        <v>4268</v>
      </c>
      <c r="Q16" s="143">
        <v>37078</v>
      </c>
      <c r="R16" s="143">
        <v>1768</v>
      </c>
      <c r="S16" s="143">
        <v>15343</v>
      </c>
      <c r="T16" s="143">
        <v>1090</v>
      </c>
      <c r="U16" s="143">
        <v>9558</v>
      </c>
      <c r="V16" s="143">
        <v>902</v>
      </c>
      <c r="W16" s="143">
        <v>7911</v>
      </c>
      <c r="X16" s="143">
        <v>553</v>
      </c>
      <c r="Y16" s="143">
        <v>4755</v>
      </c>
      <c r="Z16" s="143">
        <v>458</v>
      </c>
      <c r="AA16" s="143">
        <v>3990</v>
      </c>
    </row>
    <row r="17" spans="1:27" x14ac:dyDescent="0.25">
      <c r="A17" s="44">
        <v>16</v>
      </c>
      <c r="B17" s="125" t="s">
        <v>4</v>
      </c>
      <c r="C17" s="125" t="s">
        <v>168</v>
      </c>
      <c r="D17" s="143">
        <v>41</v>
      </c>
      <c r="E17" s="143">
        <v>1200</v>
      </c>
      <c r="F17" s="143">
        <v>200</v>
      </c>
      <c r="G17" s="143">
        <v>5912</v>
      </c>
      <c r="H17" s="143">
        <v>511</v>
      </c>
      <c r="I17" s="143">
        <v>15176</v>
      </c>
      <c r="J17" s="143">
        <v>1575</v>
      </c>
      <c r="K17" s="143">
        <v>44393</v>
      </c>
      <c r="L17" s="143">
        <v>2601</v>
      </c>
      <c r="M17" s="143">
        <v>74459</v>
      </c>
      <c r="N17" s="143">
        <v>2100</v>
      </c>
      <c r="O17" s="143">
        <v>61875</v>
      </c>
      <c r="P17" s="143">
        <v>1923</v>
      </c>
      <c r="Q17" s="143">
        <v>57145</v>
      </c>
      <c r="R17" s="143">
        <v>1392</v>
      </c>
      <c r="S17" s="143">
        <v>41721</v>
      </c>
      <c r="T17" s="143">
        <v>583</v>
      </c>
      <c r="U17" s="143">
        <v>17423</v>
      </c>
      <c r="V17" s="143">
        <v>344</v>
      </c>
      <c r="W17" s="143">
        <v>10157</v>
      </c>
      <c r="X17" s="143">
        <v>96</v>
      </c>
      <c r="Y17" s="143">
        <v>2839</v>
      </c>
      <c r="Z17" s="143">
        <v>42</v>
      </c>
      <c r="AA17" s="143">
        <v>1276</v>
      </c>
    </row>
    <row r="18" spans="1:27" x14ac:dyDescent="0.25">
      <c r="A18" s="44">
        <v>17</v>
      </c>
      <c r="B18" s="125" t="s">
        <v>5</v>
      </c>
      <c r="C18" s="125" t="s">
        <v>167</v>
      </c>
      <c r="D18" s="143">
        <v>54</v>
      </c>
      <c r="E18" s="143">
        <v>1113</v>
      </c>
      <c r="F18" s="143">
        <v>373</v>
      </c>
      <c r="G18" s="143">
        <v>7722</v>
      </c>
      <c r="H18" s="143">
        <v>1154</v>
      </c>
      <c r="I18" s="143">
        <v>23878</v>
      </c>
      <c r="J18" s="143">
        <v>2797</v>
      </c>
      <c r="K18" s="143">
        <v>57716</v>
      </c>
      <c r="L18" s="143">
        <v>2624</v>
      </c>
      <c r="M18" s="143">
        <v>54470</v>
      </c>
      <c r="N18" s="143">
        <v>3024</v>
      </c>
      <c r="O18" s="143">
        <v>61635</v>
      </c>
      <c r="P18" s="143">
        <v>2387</v>
      </c>
      <c r="Q18" s="143">
        <v>49921</v>
      </c>
      <c r="R18" s="143">
        <v>1799</v>
      </c>
      <c r="S18" s="143">
        <v>37588</v>
      </c>
      <c r="T18" s="143">
        <v>1031</v>
      </c>
      <c r="U18" s="143">
        <v>21557</v>
      </c>
      <c r="V18" s="143">
        <v>542</v>
      </c>
      <c r="W18" s="143">
        <v>11302</v>
      </c>
      <c r="X18" s="143">
        <v>148</v>
      </c>
      <c r="Y18" s="143">
        <v>2908</v>
      </c>
      <c r="Z18" s="143">
        <v>44</v>
      </c>
      <c r="AA18" s="143">
        <v>916</v>
      </c>
    </row>
    <row r="19" spans="1:27" x14ac:dyDescent="0.25">
      <c r="A19" s="44">
        <v>18</v>
      </c>
      <c r="B19" s="125" t="s">
        <v>5</v>
      </c>
      <c r="C19" s="125" t="s">
        <v>169</v>
      </c>
      <c r="D19" s="143">
        <v>814</v>
      </c>
      <c r="E19" s="143">
        <v>9767</v>
      </c>
      <c r="F19" s="143">
        <v>984</v>
      </c>
      <c r="G19" s="143">
        <v>11963</v>
      </c>
      <c r="H19" s="143">
        <v>1224</v>
      </c>
      <c r="I19" s="143">
        <v>14827</v>
      </c>
      <c r="J19" s="143">
        <v>1778</v>
      </c>
      <c r="K19" s="143">
        <v>21564</v>
      </c>
      <c r="L19" s="143">
        <v>3924</v>
      </c>
      <c r="M19" s="143">
        <v>47921</v>
      </c>
      <c r="N19" s="143">
        <v>5385</v>
      </c>
      <c r="O19" s="143">
        <v>65319</v>
      </c>
      <c r="P19" s="143">
        <v>3569</v>
      </c>
      <c r="Q19" s="143">
        <v>43853</v>
      </c>
      <c r="R19" s="143">
        <v>1979</v>
      </c>
      <c r="S19" s="143">
        <v>24207</v>
      </c>
      <c r="T19" s="143">
        <v>1363</v>
      </c>
      <c r="U19" s="143">
        <v>16749</v>
      </c>
      <c r="V19" s="143">
        <v>1589</v>
      </c>
      <c r="W19" s="143">
        <v>19593</v>
      </c>
      <c r="X19" s="143">
        <v>1011</v>
      </c>
      <c r="Y19" s="143">
        <v>12402</v>
      </c>
      <c r="Z19" s="143">
        <v>847</v>
      </c>
      <c r="AA19" s="143">
        <v>10418</v>
      </c>
    </row>
    <row r="20" spans="1:27" x14ac:dyDescent="0.25">
      <c r="A20" s="44">
        <v>19</v>
      </c>
      <c r="B20" s="125" t="s">
        <v>92</v>
      </c>
      <c r="C20" s="125" t="s">
        <v>167</v>
      </c>
      <c r="D20" s="143">
        <v>19</v>
      </c>
      <c r="E20" s="143">
        <v>999</v>
      </c>
      <c r="F20" s="143">
        <v>169</v>
      </c>
      <c r="G20" s="143">
        <v>9158</v>
      </c>
      <c r="H20" s="143">
        <v>413</v>
      </c>
      <c r="I20" s="143">
        <v>21980</v>
      </c>
      <c r="J20" s="143">
        <v>969</v>
      </c>
      <c r="K20" s="143">
        <v>52139</v>
      </c>
      <c r="L20" s="143">
        <v>1191</v>
      </c>
      <c r="M20" s="143">
        <v>64082</v>
      </c>
      <c r="N20" s="143">
        <v>957</v>
      </c>
      <c r="O20" s="143">
        <v>51240</v>
      </c>
      <c r="P20" s="143">
        <v>684</v>
      </c>
      <c r="Q20" s="143">
        <v>36883</v>
      </c>
      <c r="R20" s="143">
        <v>553</v>
      </c>
      <c r="S20" s="143">
        <v>29814</v>
      </c>
      <c r="T20" s="143">
        <v>233</v>
      </c>
      <c r="U20" s="143">
        <v>12803</v>
      </c>
      <c r="V20" s="143">
        <v>127</v>
      </c>
      <c r="W20" s="143">
        <v>7003</v>
      </c>
      <c r="X20" s="143">
        <v>49</v>
      </c>
      <c r="Y20" s="143">
        <v>2540</v>
      </c>
      <c r="Z20" s="143">
        <v>19</v>
      </c>
      <c r="AA20" s="143">
        <v>1035</v>
      </c>
    </row>
    <row r="21" spans="1:27" x14ac:dyDescent="0.25">
      <c r="A21" s="44">
        <v>20</v>
      </c>
      <c r="B21" s="125" t="s">
        <v>5</v>
      </c>
      <c r="C21" s="125" t="s">
        <v>168</v>
      </c>
      <c r="D21" s="143">
        <v>76</v>
      </c>
      <c r="E21" s="143">
        <v>302</v>
      </c>
      <c r="F21" s="143">
        <v>2680</v>
      </c>
      <c r="G21" s="143">
        <v>10692</v>
      </c>
      <c r="H21" s="143">
        <v>5760</v>
      </c>
      <c r="I21" s="143">
        <v>22984</v>
      </c>
      <c r="J21" s="143">
        <v>17355</v>
      </c>
      <c r="K21" s="143">
        <v>60223</v>
      </c>
      <c r="L21" s="143">
        <v>21290</v>
      </c>
      <c r="M21" s="143">
        <v>84946</v>
      </c>
      <c r="N21" s="143">
        <v>14698</v>
      </c>
      <c r="O21" s="143">
        <v>58645</v>
      </c>
      <c r="P21" s="143">
        <v>5655</v>
      </c>
      <c r="Q21" s="143">
        <v>22565</v>
      </c>
      <c r="R21" s="143">
        <v>377</v>
      </c>
      <c r="S21" s="143">
        <v>1504</v>
      </c>
      <c r="T21" s="143">
        <v>34</v>
      </c>
      <c r="U21" s="143">
        <v>134</v>
      </c>
      <c r="V21" s="144"/>
      <c r="W21" s="144"/>
      <c r="X21" s="144"/>
      <c r="Y21" s="144"/>
      <c r="Z21" s="144"/>
      <c r="AA21" s="144"/>
    </row>
    <row r="22" spans="1:27" x14ac:dyDescent="0.25">
      <c r="A22" s="44">
        <v>21</v>
      </c>
      <c r="B22" s="125" t="s">
        <v>3</v>
      </c>
      <c r="C22" s="125" t="s">
        <v>168</v>
      </c>
      <c r="D22" s="143">
        <v>55</v>
      </c>
      <c r="E22" s="143">
        <v>740</v>
      </c>
      <c r="F22" s="143">
        <v>386</v>
      </c>
      <c r="G22" s="143">
        <v>5292</v>
      </c>
      <c r="H22" s="143">
        <v>1056</v>
      </c>
      <c r="I22" s="143">
        <v>14265</v>
      </c>
      <c r="J22" s="143">
        <v>3446</v>
      </c>
      <c r="K22" s="143">
        <v>45924</v>
      </c>
      <c r="L22" s="143">
        <v>4790</v>
      </c>
      <c r="M22" s="143">
        <v>63354</v>
      </c>
      <c r="N22" s="143">
        <v>3104</v>
      </c>
      <c r="O22" s="143">
        <v>41432</v>
      </c>
      <c r="P22" s="143">
        <v>2864</v>
      </c>
      <c r="Q22" s="143">
        <v>38335</v>
      </c>
      <c r="R22" s="143">
        <v>2077</v>
      </c>
      <c r="S22" s="143">
        <v>27621</v>
      </c>
      <c r="T22" s="143">
        <v>875</v>
      </c>
      <c r="U22" s="143">
        <v>11910</v>
      </c>
      <c r="V22" s="143">
        <v>443</v>
      </c>
      <c r="W22" s="143">
        <v>6007</v>
      </c>
      <c r="X22" s="143">
        <v>111</v>
      </c>
      <c r="Y22" s="143">
        <v>1493</v>
      </c>
      <c r="Z22" s="143">
        <v>43</v>
      </c>
      <c r="AA22" s="143">
        <v>578</v>
      </c>
    </row>
    <row r="23" spans="1:27" x14ac:dyDescent="0.25">
      <c r="A23" s="44">
        <v>22</v>
      </c>
      <c r="B23" s="125" t="s">
        <v>3</v>
      </c>
      <c r="C23" s="125" t="s">
        <v>167</v>
      </c>
      <c r="D23" s="143">
        <v>96</v>
      </c>
      <c r="E23" s="143">
        <v>1145</v>
      </c>
      <c r="F23" s="143">
        <v>293</v>
      </c>
      <c r="G23" s="143">
        <v>3606</v>
      </c>
      <c r="H23" s="143">
        <v>556</v>
      </c>
      <c r="I23" s="143">
        <v>6699</v>
      </c>
      <c r="J23" s="143">
        <v>3348</v>
      </c>
      <c r="K23" s="143">
        <v>41298</v>
      </c>
      <c r="L23" s="143">
        <v>7064</v>
      </c>
      <c r="M23" s="143">
        <v>86428</v>
      </c>
      <c r="N23" s="143">
        <v>3265</v>
      </c>
      <c r="O23" s="143">
        <v>39966</v>
      </c>
      <c r="P23" s="143">
        <v>2235</v>
      </c>
      <c r="Q23" s="143">
        <v>27602</v>
      </c>
      <c r="R23" s="143">
        <v>2583</v>
      </c>
      <c r="S23" s="143">
        <v>32165</v>
      </c>
      <c r="T23" s="143">
        <v>537</v>
      </c>
      <c r="U23" s="143">
        <v>6633</v>
      </c>
      <c r="V23" s="143">
        <v>220</v>
      </c>
      <c r="W23" s="143">
        <v>2721</v>
      </c>
      <c r="X23" s="143">
        <v>156</v>
      </c>
      <c r="Y23" s="143">
        <v>1962</v>
      </c>
      <c r="Z23" s="143">
        <v>118</v>
      </c>
      <c r="AA23" s="143">
        <v>1478</v>
      </c>
    </row>
    <row r="24" spans="1:27" x14ac:dyDescent="0.25">
      <c r="A24" s="44">
        <v>23</v>
      </c>
      <c r="B24" s="125" t="s">
        <v>157</v>
      </c>
      <c r="C24" s="125" t="s">
        <v>168</v>
      </c>
      <c r="D24" s="143">
        <v>73</v>
      </c>
      <c r="E24" s="143">
        <v>1009</v>
      </c>
      <c r="F24" s="143">
        <v>326</v>
      </c>
      <c r="G24" s="143">
        <v>4697</v>
      </c>
      <c r="H24" s="143">
        <v>818</v>
      </c>
      <c r="I24" s="143">
        <v>11908</v>
      </c>
      <c r="J24" s="143">
        <v>4370</v>
      </c>
      <c r="K24" s="143">
        <v>64421</v>
      </c>
      <c r="L24" s="143">
        <v>5336</v>
      </c>
      <c r="M24" s="143">
        <v>78527</v>
      </c>
      <c r="N24" s="143">
        <v>1629</v>
      </c>
      <c r="O24" s="143">
        <v>23858</v>
      </c>
      <c r="P24" s="143">
        <v>1847</v>
      </c>
      <c r="Q24" s="143">
        <v>27008</v>
      </c>
      <c r="R24" s="143">
        <v>2026</v>
      </c>
      <c r="S24" s="143">
        <v>29860</v>
      </c>
      <c r="T24" s="143">
        <v>391</v>
      </c>
      <c r="U24" s="143">
        <v>5772</v>
      </c>
      <c r="V24" s="143">
        <v>87</v>
      </c>
      <c r="W24" s="143">
        <v>1294</v>
      </c>
      <c r="X24" s="144"/>
      <c r="Y24" s="144"/>
      <c r="Z24" s="144"/>
      <c r="AA24" s="144"/>
    </row>
    <row r="25" spans="1:27" x14ac:dyDescent="0.25">
      <c r="A25" s="44">
        <v>24</v>
      </c>
      <c r="B25" s="125" t="s">
        <v>18</v>
      </c>
      <c r="C25" s="125" t="s">
        <v>168</v>
      </c>
      <c r="D25" s="144"/>
      <c r="E25" s="144"/>
      <c r="F25" s="143">
        <v>182</v>
      </c>
      <c r="G25" s="143">
        <v>3975</v>
      </c>
      <c r="H25" s="143">
        <v>698</v>
      </c>
      <c r="I25" s="143">
        <v>15187</v>
      </c>
      <c r="J25" s="143">
        <v>1813</v>
      </c>
      <c r="K25" s="143">
        <v>39359</v>
      </c>
      <c r="L25" s="143">
        <v>2739</v>
      </c>
      <c r="M25" s="143">
        <v>59946</v>
      </c>
      <c r="N25" s="143">
        <v>1860</v>
      </c>
      <c r="O25" s="143">
        <v>40348</v>
      </c>
      <c r="P25" s="143">
        <v>1593</v>
      </c>
      <c r="Q25" s="143">
        <v>34801</v>
      </c>
      <c r="R25" s="143">
        <v>1189</v>
      </c>
      <c r="S25" s="143">
        <v>25980</v>
      </c>
      <c r="T25" s="143">
        <v>689</v>
      </c>
      <c r="U25" s="143">
        <v>15090</v>
      </c>
      <c r="V25" s="143">
        <v>426</v>
      </c>
      <c r="W25" s="143">
        <v>9300</v>
      </c>
      <c r="X25" s="143">
        <v>120</v>
      </c>
      <c r="Y25" s="143">
        <v>2561</v>
      </c>
      <c r="Z25" s="143">
        <v>44</v>
      </c>
      <c r="AA25" s="143">
        <v>959</v>
      </c>
    </row>
    <row r="26" spans="1:27" x14ac:dyDescent="0.25">
      <c r="A26" s="44">
        <v>25</v>
      </c>
      <c r="B26" s="125" t="s">
        <v>5</v>
      </c>
      <c r="C26" s="125" t="s">
        <v>167</v>
      </c>
      <c r="D26" s="143">
        <v>1</v>
      </c>
      <c r="E26" s="143">
        <v>2</v>
      </c>
      <c r="F26" s="143">
        <v>1652</v>
      </c>
      <c r="G26" s="143">
        <v>3287</v>
      </c>
      <c r="H26" s="143">
        <v>11488</v>
      </c>
      <c r="I26" s="143">
        <v>22861</v>
      </c>
      <c r="J26" s="143">
        <v>19946</v>
      </c>
      <c r="K26" s="143">
        <v>39692</v>
      </c>
      <c r="L26" s="143">
        <v>43232</v>
      </c>
      <c r="M26" s="143">
        <v>86031</v>
      </c>
      <c r="N26" s="143">
        <v>38648</v>
      </c>
      <c r="O26" s="143">
        <v>76910</v>
      </c>
      <c r="P26" s="143">
        <v>8449</v>
      </c>
      <c r="Q26" s="143">
        <v>16814</v>
      </c>
      <c r="R26" s="143">
        <v>125</v>
      </c>
      <c r="S26" s="143">
        <v>249</v>
      </c>
      <c r="T26" s="143">
        <v>12</v>
      </c>
      <c r="U26" s="143">
        <v>23</v>
      </c>
      <c r="V26" s="143">
        <v>5</v>
      </c>
      <c r="W26" s="143">
        <v>10</v>
      </c>
      <c r="X26" s="144"/>
      <c r="Y26" s="144"/>
      <c r="Z26" s="144"/>
      <c r="AA26" s="144"/>
    </row>
    <row r="27" spans="1:27" x14ac:dyDescent="0.25">
      <c r="A27" s="44">
        <v>26</v>
      </c>
      <c r="B27" s="125" t="s">
        <v>4</v>
      </c>
      <c r="C27" s="125" t="s">
        <v>168</v>
      </c>
      <c r="D27" s="143">
        <v>898</v>
      </c>
      <c r="E27" s="143">
        <v>9940</v>
      </c>
      <c r="F27" s="143">
        <v>993</v>
      </c>
      <c r="G27" s="143">
        <v>11056</v>
      </c>
      <c r="H27" s="143">
        <v>1173</v>
      </c>
      <c r="I27" s="143">
        <v>12888</v>
      </c>
      <c r="J27" s="143">
        <v>1648</v>
      </c>
      <c r="K27" s="143">
        <v>18253</v>
      </c>
      <c r="L27" s="143">
        <v>3652</v>
      </c>
      <c r="M27" s="143">
        <v>40961</v>
      </c>
      <c r="N27" s="143">
        <v>5071</v>
      </c>
      <c r="O27" s="143">
        <v>56591</v>
      </c>
      <c r="P27" s="143">
        <v>3228</v>
      </c>
      <c r="Q27" s="143">
        <v>36468</v>
      </c>
      <c r="R27" s="143">
        <v>1526</v>
      </c>
      <c r="S27" s="143">
        <v>17120</v>
      </c>
      <c r="T27" s="143">
        <v>1109</v>
      </c>
      <c r="U27" s="143">
        <v>12536</v>
      </c>
      <c r="V27" s="143">
        <v>1108</v>
      </c>
      <c r="W27" s="143">
        <v>12507</v>
      </c>
      <c r="X27" s="143">
        <v>719</v>
      </c>
      <c r="Y27" s="143">
        <v>8058</v>
      </c>
      <c r="Z27" s="143">
        <v>731</v>
      </c>
      <c r="AA27" s="143">
        <v>8257</v>
      </c>
    </row>
    <row r="28" spans="1:27" x14ac:dyDescent="0.25">
      <c r="A28" s="44">
        <v>27</v>
      </c>
      <c r="B28" s="125" t="s">
        <v>8</v>
      </c>
      <c r="C28" s="125" t="s">
        <v>168</v>
      </c>
      <c r="D28" s="143">
        <v>28</v>
      </c>
      <c r="E28" s="143">
        <v>420</v>
      </c>
      <c r="F28" s="143">
        <v>166</v>
      </c>
      <c r="G28" s="143">
        <v>2462</v>
      </c>
      <c r="H28" s="143">
        <v>603</v>
      </c>
      <c r="I28" s="143">
        <v>8962</v>
      </c>
      <c r="J28" s="143">
        <v>1939</v>
      </c>
      <c r="K28" s="143">
        <v>28694</v>
      </c>
      <c r="L28" s="143">
        <v>3802</v>
      </c>
      <c r="M28" s="143">
        <v>56689</v>
      </c>
      <c r="N28" s="143">
        <v>2562</v>
      </c>
      <c r="O28" s="143">
        <v>37506</v>
      </c>
      <c r="P28" s="143">
        <v>3092</v>
      </c>
      <c r="Q28" s="143">
        <v>43358</v>
      </c>
      <c r="R28" s="143">
        <v>1763</v>
      </c>
      <c r="S28" s="143">
        <v>26282</v>
      </c>
      <c r="T28" s="143">
        <v>1013</v>
      </c>
      <c r="U28" s="143">
        <v>15104</v>
      </c>
      <c r="V28" s="143">
        <v>355</v>
      </c>
      <c r="W28" s="143">
        <v>5271</v>
      </c>
      <c r="X28" s="143">
        <v>120</v>
      </c>
      <c r="Y28" s="143">
        <v>1724</v>
      </c>
      <c r="Z28" s="143">
        <v>33</v>
      </c>
      <c r="AA28" s="143">
        <v>494</v>
      </c>
    </row>
    <row r="29" spans="1:27" x14ac:dyDescent="0.25">
      <c r="A29" s="44">
        <v>28</v>
      </c>
      <c r="B29" s="125" t="s">
        <v>5</v>
      </c>
      <c r="C29" s="125" t="s">
        <v>167</v>
      </c>
      <c r="D29" s="144"/>
      <c r="E29" s="144"/>
      <c r="F29" s="143">
        <v>12</v>
      </c>
      <c r="G29" s="143">
        <v>148</v>
      </c>
      <c r="H29" s="143">
        <v>318</v>
      </c>
      <c r="I29" s="143">
        <v>4060</v>
      </c>
      <c r="J29" s="143">
        <v>1941</v>
      </c>
      <c r="K29" s="143">
        <v>24080</v>
      </c>
      <c r="L29" s="143">
        <v>5504</v>
      </c>
      <c r="M29" s="143">
        <v>68239</v>
      </c>
      <c r="N29" s="143">
        <v>3092</v>
      </c>
      <c r="O29" s="143">
        <v>38833</v>
      </c>
      <c r="P29" s="143">
        <v>1705</v>
      </c>
      <c r="Q29" s="143">
        <v>21647</v>
      </c>
      <c r="R29" s="143">
        <v>760</v>
      </c>
      <c r="S29" s="143">
        <v>9684</v>
      </c>
      <c r="T29" s="143">
        <v>484</v>
      </c>
      <c r="U29" s="143">
        <v>6179</v>
      </c>
      <c r="V29" s="143">
        <v>406</v>
      </c>
      <c r="W29" s="143">
        <v>5177</v>
      </c>
      <c r="X29" s="143">
        <v>318</v>
      </c>
      <c r="Y29" s="143">
        <v>4057</v>
      </c>
      <c r="Z29" s="143">
        <v>262</v>
      </c>
      <c r="AA29" s="143">
        <v>3350</v>
      </c>
    </row>
    <row r="30" spans="1:27" x14ac:dyDescent="0.25">
      <c r="A30" s="44">
        <v>29</v>
      </c>
      <c r="B30" s="125" t="s">
        <v>8</v>
      </c>
      <c r="C30" s="125" t="s">
        <v>169</v>
      </c>
      <c r="D30" s="143">
        <v>204</v>
      </c>
      <c r="E30" s="143">
        <v>2455</v>
      </c>
      <c r="F30" s="143">
        <v>348</v>
      </c>
      <c r="G30" s="143">
        <v>4215</v>
      </c>
      <c r="H30" s="143">
        <v>441</v>
      </c>
      <c r="I30" s="143">
        <v>5353</v>
      </c>
      <c r="J30" s="143">
        <v>1522</v>
      </c>
      <c r="K30" s="143">
        <v>18441</v>
      </c>
      <c r="L30" s="143">
        <v>4332</v>
      </c>
      <c r="M30" s="143">
        <v>52699</v>
      </c>
      <c r="N30" s="143">
        <v>3058</v>
      </c>
      <c r="O30" s="143">
        <v>36975</v>
      </c>
      <c r="P30" s="143">
        <v>1535</v>
      </c>
      <c r="Q30" s="143">
        <v>18807</v>
      </c>
      <c r="R30" s="143">
        <v>769</v>
      </c>
      <c r="S30" s="143">
        <v>9406</v>
      </c>
      <c r="T30" s="143">
        <v>498</v>
      </c>
      <c r="U30" s="143">
        <v>6070</v>
      </c>
      <c r="V30" s="143">
        <v>531</v>
      </c>
      <c r="W30" s="143">
        <v>6497</v>
      </c>
      <c r="X30" s="143">
        <v>351</v>
      </c>
      <c r="Y30" s="143">
        <v>4296</v>
      </c>
      <c r="Z30" s="143">
        <v>308</v>
      </c>
      <c r="AA30" s="143">
        <v>3766</v>
      </c>
    </row>
    <row r="31" spans="1:27" x14ac:dyDescent="0.25">
      <c r="A31" s="44">
        <v>30</v>
      </c>
      <c r="B31" s="125" t="s">
        <v>5</v>
      </c>
      <c r="C31" s="125" t="s">
        <v>167</v>
      </c>
      <c r="D31" s="143">
        <v>1</v>
      </c>
      <c r="E31" s="143">
        <v>14</v>
      </c>
      <c r="F31" s="144"/>
      <c r="G31" s="144"/>
      <c r="H31" s="143">
        <v>557</v>
      </c>
      <c r="I31" s="143">
        <v>7516</v>
      </c>
      <c r="J31" s="143">
        <v>2118</v>
      </c>
      <c r="K31" s="143">
        <v>27643</v>
      </c>
      <c r="L31" s="143">
        <v>3322</v>
      </c>
      <c r="M31" s="143">
        <v>43775</v>
      </c>
      <c r="N31" s="143">
        <v>2035</v>
      </c>
      <c r="O31" s="143">
        <v>27648</v>
      </c>
      <c r="P31" s="143">
        <v>1900</v>
      </c>
      <c r="Q31" s="143">
        <v>26156</v>
      </c>
      <c r="R31" s="143">
        <v>1401</v>
      </c>
      <c r="S31" s="143">
        <v>19294</v>
      </c>
      <c r="T31" s="143">
        <v>605</v>
      </c>
      <c r="U31" s="143">
        <v>8320</v>
      </c>
      <c r="V31" s="143">
        <v>333</v>
      </c>
      <c r="W31" s="143">
        <v>4533</v>
      </c>
      <c r="X31" s="143">
        <v>91</v>
      </c>
      <c r="Y31" s="143">
        <v>1250</v>
      </c>
      <c r="Z31" s="144"/>
      <c r="AA31" s="144"/>
    </row>
    <row r="32" spans="1:27" x14ac:dyDescent="0.25">
      <c r="A32" s="44">
        <v>31</v>
      </c>
      <c r="B32" s="125" t="s">
        <v>3</v>
      </c>
      <c r="C32" s="125" t="s">
        <v>167</v>
      </c>
      <c r="D32" s="143">
        <v>44</v>
      </c>
      <c r="E32" s="143">
        <v>433</v>
      </c>
      <c r="F32" s="143">
        <v>238</v>
      </c>
      <c r="G32" s="143">
        <v>2326</v>
      </c>
      <c r="H32" s="143">
        <v>792</v>
      </c>
      <c r="I32" s="143">
        <v>7744</v>
      </c>
      <c r="J32" s="143">
        <v>2403</v>
      </c>
      <c r="K32" s="143">
        <v>23607</v>
      </c>
      <c r="L32" s="143">
        <v>4793</v>
      </c>
      <c r="M32" s="143">
        <v>47218</v>
      </c>
      <c r="N32" s="143">
        <v>4026</v>
      </c>
      <c r="O32" s="143">
        <v>39407</v>
      </c>
      <c r="P32" s="143">
        <v>2472</v>
      </c>
      <c r="Q32" s="143">
        <v>24113</v>
      </c>
      <c r="R32" s="143">
        <v>1258</v>
      </c>
      <c r="S32" s="143">
        <v>12256</v>
      </c>
      <c r="T32" s="143">
        <v>531</v>
      </c>
      <c r="U32" s="143">
        <v>5212</v>
      </c>
      <c r="V32" s="143">
        <v>290</v>
      </c>
      <c r="W32" s="143">
        <v>2856</v>
      </c>
      <c r="X32" s="143">
        <v>62</v>
      </c>
      <c r="Y32" s="143">
        <v>602</v>
      </c>
      <c r="Z32" s="143">
        <v>20</v>
      </c>
      <c r="AA32" s="143">
        <v>191</v>
      </c>
    </row>
    <row r="33" spans="1:27" x14ac:dyDescent="0.25">
      <c r="A33" s="44">
        <v>32</v>
      </c>
      <c r="B33" s="125" t="s">
        <v>4</v>
      </c>
      <c r="C33" s="125" t="s">
        <v>168</v>
      </c>
      <c r="D33" s="143">
        <v>92</v>
      </c>
      <c r="E33" s="143">
        <v>1579</v>
      </c>
      <c r="F33" s="143">
        <v>256</v>
      </c>
      <c r="G33" s="143">
        <v>4685</v>
      </c>
      <c r="H33" s="143">
        <v>619</v>
      </c>
      <c r="I33" s="143">
        <v>11542</v>
      </c>
      <c r="J33" s="143">
        <v>1440</v>
      </c>
      <c r="K33" s="143">
        <v>27099</v>
      </c>
      <c r="L33" s="143">
        <v>2471</v>
      </c>
      <c r="M33" s="143">
        <v>45546</v>
      </c>
      <c r="N33" s="143">
        <v>1873</v>
      </c>
      <c r="O33" s="143">
        <v>31309</v>
      </c>
      <c r="P33" s="143">
        <v>1047</v>
      </c>
      <c r="Q33" s="143">
        <v>19873</v>
      </c>
      <c r="R33" s="143">
        <v>684</v>
      </c>
      <c r="S33" s="143">
        <v>12548</v>
      </c>
      <c r="T33" s="143">
        <v>266</v>
      </c>
      <c r="U33" s="143">
        <v>5101</v>
      </c>
      <c r="V33" s="143">
        <v>137</v>
      </c>
      <c r="W33" s="143">
        <v>2589</v>
      </c>
      <c r="X33" s="143">
        <v>25</v>
      </c>
      <c r="Y33" s="143">
        <v>417</v>
      </c>
      <c r="Z33" s="143">
        <v>14</v>
      </c>
      <c r="AA33" s="143">
        <v>276</v>
      </c>
    </row>
    <row r="34" spans="1:27" x14ac:dyDescent="0.25">
      <c r="A34" s="44">
        <v>33</v>
      </c>
      <c r="B34" s="125" t="s">
        <v>5</v>
      </c>
      <c r="C34" s="125" t="s">
        <v>167</v>
      </c>
      <c r="D34" s="144"/>
      <c r="E34" s="144"/>
      <c r="F34" s="144"/>
      <c r="G34" s="144"/>
      <c r="H34" s="144"/>
      <c r="I34" s="144"/>
      <c r="J34" s="143">
        <v>469</v>
      </c>
      <c r="K34" s="143">
        <v>8129</v>
      </c>
      <c r="L34" s="143">
        <v>2052</v>
      </c>
      <c r="M34" s="143">
        <v>35328</v>
      </c>
      <c r="N34" s="143">
        <v>1967</v>
      </c>
      <c r="O34" s="143">
        <v>33387</v>
      </c>
      <c r="P34" s="143">
        <v>1936</v>
      </c>
      <c r="Q34" s="143">
        <v>33274</v>
      </c>
      <c r="R34" s="143">
        <v>1407</v>
      </c>
      <c r="S34" s="143">
        <v>24237</v>
      </c>
      <c r="T34" s="143">
        <v>842</v>
      </c>
      <c r="U34" s="143">
        <v>14478</v>
      </c>
      <c r="V34" s="143">
        <v>493</v>
      </c>
      <c r="W34" s="143">
        <v>8438</v>
      </c>
      <c r="X34" s="143">
        <v>121</v>
      </c>
      <c r="Y34" s="143">
        <v>1965</v>
      </c>
      <c r="Z34" s="143">
        <v>46</v>
      </c>
      <c r="AA34" s="143">
        <v>788</v>
      </c>
    </row>
    <row r="35" spans="1:27" x14ac:dyDescent="0.25">
      <c r="A35" s="44">
        <v>34</v>
      </c>
      <c r="B35" s="125" t="s">
        <v>157</v>
      </c>
      <c r="C35" s="125" t="s">
        <v>167</v>
      </c>
      <c r="D35" s="143">
        <v>18</v>
      </c>
      <c r="E35" s="143">
        <v>159</v>
      </c>
      <c r="F35" s="143">
        <v>190</v>
      </c>
      <c r="G35" s="143">
        <v>1687</v>
      </c>
      <c r="H35" s="143">
        <v>669</v>
      </c>
      <c r="I35" s="143">
        <v>5802</v>
      </c>
      <c r="J35" s="143">
        <v>3555</v>
      </c>
      <c r="K35" s="143">
        <v>30733</v>
      </c>
      <c r="L35" s="143">
        <v>9475</v>
      </c>
      <c r="M35" s="143">
        <v>82249</v>
      </c>
      <c r="N35" s="143">
        <v>3074</v>
      </c>
      <c r="O35" s="143">
        <v>26245</v>
      </c>
      <c r="P35" s="143">
        <v>935</v>
      </c>
      <c r="Q35" s="143">
        <v>8078</v>
      </c>
      <c r="R35" s="143">
        <v>281</v>
      </c>
      <c r="S35" s="143">
        <v>2443</v>
      </c>
      <c r="T35" s="143">
        <v>124</v>
      </c>
      <c r="U35" s="143">
        <v>1106</v>
      </c>
      <c r="V35" s="143">
        <v>73</v>
      </c>
      <c r="W35" s="143">
        <v>630</v>
      </c>
      <c r="X35" s="143">
        <v>38</v>
      </c>
      <c r="Y35" s="143">
        <v>332</v>
      </c>
      <c r="Z35" s="143">
        <v>26</v>
      </c>
      <c r="AA35" s="143">
        <v>225</v>
      </c>
    </row>
    <row r="36" spans="1:27" x14ac:dyDescent="0.25">
      <c r="A36" s="44">
        <v>35</v>
      </c>
      <c r="B36" s="125" t="s">
        <v>157</v>
      </c>
      <c r="C36" s="125" t="s">
        <v>167</v>
      </c>
      <c r="D36" s="143">
        <v>69</v>
      </c>
      <c r="E36" s="143">
        <v>1089</v>
      </c>
      <c r="F36" s="143">
        <v>246</v>
      </c>
      <c r="G36" s="143">
        <v>4097</v>
      </c>
      <c r="H36" s="143">
        <v>615</v>
      </c>
      <c r="I36" s="143">
        <v>10244</v>
      </c>
      <c r="J36" s="143">
        <v>1405</v>
      </c>
      <c r="K36" s="143">
        <v>23435</v>
      </c>
      <c r="L36" s="143">
        <v>2069</v>
      </c>
      <c r="M36" s="143">
        <v>34855</v>
      </c>
      <c r="N36" s="143">
        <v>1517</v>
      </c>
      <c r="O36" s="143">
        <v>25406</v>
      </c>
      <c r="P36" s="143">
        <v>1429</v>
      </c>
      <c r="Q36" s="143">
        <v>24092</v>
      </c>
      <c r="R36" s="143">
        <v>1067</v>
      </c>
      <c r="S36" s="143">
        <v>17961</v>
      </c>
      <c r="T36" s="143">
        <v>540</v>
      </c>
      <c r="U36" s="143">
        <v>9063</v>
      </c>
      <c r="V36" s="143">
        <v>297</v>
      </c>
      <c r="W36" s="143">
        <v>4986</v>
      </c>
      <c r="X36" s="143">
        <v>80</v>
      </c>
      <c r="Y36" s="143">
        <v>1335</v>
      </c>
      <c r="Z36" s="143">
        <v>31</v>
      </c>
      <c r="AA36" s="143">
        <v>519</v>
      </c>
    </row>
    <row r="37" spans="1:27" x14ac:dyDescent="0.25">
      <c r="A37" s="44">
        <v>36</v>
      </c>
      <c r="B37" s="125" t="s">
        <v>3</v>
      </c>
      <c r="C37" s="125" t="s">
        <v>167</v>
      </c>
      <c r="D37" s="144"/>
      <c r="E37" s="144"/>
      <c r="F37" s="143">
        <v>120</v>
      </c>
      <c r="G37" s="143">
        <v>2271</v>
      </c>
      <c r="H37" s="143">
        <v>402</v>
      </c>
      <c r="I37" s="143">
        <v>7617</v>
      </c>
      <c r="J37" s="143">
        <v>1072</v>
      </c>
      <c r="K37" s="143">
        <v>20213</v>
      </c>
      <c r="L37" s="143">
        <v>1781</v>
      </c>
      <c r="M37" s="143">
        <v>33682</v>
      </c>
      <c r="N37" s="143">
        <v>1292</v>
      </c>
      <c r="O37" s="143">
        <v>24325</v>
      </c>
      <c r="P37" s="143">
        <v>1216</v>
      </c>
      <c r="Q37" s="143">
        <v>23035</v>
      </c>
      <c r="R37" s="143">
        <v>983</v>
      </c>
      <c r="S37" s="143">
        <v>18595</v>
      </c>
      <c r="T37" s="143">
        <v>689</v>
      </c>
      <c r="U37" s="143">
        <v>13018</v>
      </c>
      <c r="V37" s="143">
        <v>411</v>
      </c>
      <c r="W37" s="143">
        <v>7779</v>
      </c>
      <c r="X37" s="143">
        <v>132</v>
      </c>
      <c r="Y37" s="143">
        <v>2468</v>
      </c>
      <c r="Z37" s="143">
        <v>38</v>
      </c>
      <c r="AA37" s="143">
        <v>721</v>
      </c>
    </row>
    <row r="38" spans="1:27" x14ac:dyDescent="0.25">
      <c r="A38" s="44">
        <v>37</v>
      </c>
      <c r="B38" s="125" t="s">
        <v>4</v>
      </c>
      <c r="C38" s="125" t="s">
        <v>168</v>
      </c>
      <c r="D38" s="143">
        <v>55</v>
      </c>
      <c r="E38" s="143">
        <v>748</v>
      </c>
      <c r="F38" s="143">
        <v>256</v>
      </c>
      <c r="G38" s="143">
        <v>3561</v>
      </c>
      <c r="H38" s="143">
        <v>666</v>
      </c>
      <c r="I38" s="143">
        <v>9057</v>
      </c>
      <c r="J38" s="143">
        <v>1747</v>
      </c>
      <c r="K38" s="143">
        <v>23758</v>
      </c>
      <c r="L38" s="143">
        <v>2606</v>
      </c>
      <c r="M38" s="143">
        <v>35403</v>
      </c>
      <c r="N38" s="143">
        <v>1835</v>
      </c>
      <c r="O38" s="143">
        <v>24813</v>
      </c>
      <c r="P38" s="143">
        <v>1611</v>
      </c>
      <c r="Q38" s="143">
        <v>22019</v>
      </c>
      <c r="R38" s="143">
        <v>1252</v>
      </c>
      <c r="S38" s="143">
        <v>17120</v>
      </c>
      <c r="T38" s="143">
        <v>586</v>
      </c>
      <c r="U38" s="143">
        <v>8074</v>
      </c>
      <c r="V38" s="143">
        <v>226</v>
      </c>
      <c r="W38" s="143">
        <v>3098</v>
      </c>
      <c r="X38" s="143">
        <v>72</v>
      </c>
      <c r="Y38" s="143">
        <v>981</v>
      </c>
      <c r="Z38" s="143">
        <v>19</v>
      </c>
      <c r="AA38" s="143">
        <v>263</v>
      </c>
    </row>
    <row r="39" spans="1:27" x14ac:dyDescent="0.25">
      <c r="A39" s="44">
        <v>38</v>
      </c>
      <c r="B39" s="125" t="s">
        <v>5</v>
      </c>
      <c r="C39" s="125" t="s">
        <v>170</v>
      </c>
      <c r="D39" s="143">
        <v>36</v>
      </c>
      <c r="E39" s="143">
        <v>496</v>
      </c>
      <c r="F39" s="143">
        <v>219</v>
      </c>
      <c r="G39" s="143">
        <v>2989</v>
      </c>
      <c r="H39" s="143">
        <v>615</v>
      </c>
      <c r="I39" s="143">
        <v>8368</v>
      </c>
      <c r="J39" s="143">
        <v>1720</v>
      </c>
      <c r="K39" s="143">
        <v>23394</v>
      </c>
      <c r="L39" s="143">
        <v>3500</v>
      </c>
      <c r="M39" s="143">
        <v>47117</v>
      </c>
      <c r="N39" s="143">
        <v>1655</v>
      </c>
      <c r="O39" s="143">
        <v>22409</v>
      </c>
      <c r="P39" s="143">
        <v>1330</v>
      </c>
      <c r="Q39" s="143">
        <v>18217</v>
      </c>
      <c r="R39" s="143">
        <v>1067</v>
      </c>
      <c r="S39" s="143">
        <v>14629</v>
      </c>
      <c r="T39" s="143">
        <v>454</v>
      </c>
      <c r="U39" s="143">
        <v>6207</v>
      </c>
      <c r="V39" s="143">
        <v>249</v>
      </c>
      <c r="W39" s="143">
        <v>3402</v>
      </c>
      <c r="X39" s="143">
        <v>51</v>
      </c>
      <c r="Y39" s="143">
        <v>703</v>
      </c>
      <c r="Z39" s="143">
        <v>20</v>
      </c>
      <c r="AA39" s="143">
        <v>274</v>
      </c>
    </row>
    <row r="40" spans="1:27" x14ac:dyDescent="0.25">
      <c r="A40" s="44">
        <v>39</v>
      </c>
      <c r="B40" s="125" t="s">
        <v>11</v>
      </c>
      <c r="C40" s="125" t="s">
        <v>171</v>
      </c>
      <c r="D40" s="143">
        <v>211</v>
      </c>
      <c r="E40" s="143">
        <v>2743</v>
      </c>
      <c r="F40" s="143">
        <v>258</v>
      </c>
      <c r="G40" s="143">
        <v>3341</v>
      </c>
      <c r="H40" s="143">
        <v>473</v>
      </c>
      <c r="I40" s="143">
        <v>6082</v>
      </c>
      <c r="J40" s="143">
        <v>1445</v>
      </c>
      <c r="K40" s="143">
        <v>18642</v>
      </c>
      <c r="L40" s="143">
        <v>4030</v>
      </c>
      <c r="M40" s="143">
        <v>52207</v>
      </c>
      <c r="N40" s="143">
        <v>2237</v>
      </c>
      <c r="O40" s="143">
        <v>28792</v>
      </c>
      <c r="P40" s="143">
        <v>1102</v>
      </c>
      <c r="Q40" s="143">
        <v>14272</v>
      </c>
      <c r="R40" s="143">
        <v>725</v>
      </c>
      <c r="S40" s="143">
        <v>9445</v>
      </c>
      <c r="T40" s="143">
        <v>290</v>
      </c>
      <c r="U40" s="143">
        <v>3732</v>
      </c>
      <c r="V40" s="143">
        <v>281</v>
      </c>
      <c r="W40" s="143">
        <v>3631</v>
      </c>
      <c r="X40" s="143">
        <v>162</v>
      </c>
      <c r="Y40" s="143">
        <v>2096</v>
      </c>
      <c r="Z40" s="143">
        <v>182</v>
      </c>
      <c r="AA40" s="143">
        <v>2345</v>
      </c>
    </row>
    <row r="41" spans="1:27" x14ac:dyDescent="0.25">
      <c r="A41" s="44">
        <v>40</v>
      </c>
      <c r="B41" s="125" t="s">
        <v>3</v>
      </c>
      <c r="C41" s="125" t="s">
        <v>167</v>
      </c>
      <c r="D41" s="144"/>
      <c r="E41" s="144"/>
      <c r="F41" s="143">
        <v>52</v>
      </c>
      <c r="G41" s="143">
        <v>950</v>
      </c>
      <c r="H41" s="143">
        <v>405</v>
      </c>
      <c r="I41" s="143">
        <v>7748</v>
      </c>
      <c r="J41" s="143">
        <v>1775</v>
      </c>
      <c r="K41" s="143">
        <v>34988</v>
      </c>
      <c r="L41" s="143">
        <v>1895</v>
      </c>
      <c r="M41" s="143">
        <v>37083</v>
      </c>
      <c r="N41" s="143">
        <v>963</v>
      </c>
      <c r="O41" s="143">
        <v>18615</v>
      </c>
      <c r="P41" s="143">
        <v>1008</v>
      </c>
      <c r="Q41" s="143">
        <v>20380</v>
      </c>
      <c r="R41" s="143">
        <v>978</v>
      </c>
      <c r="S41" s="143">
        <v>18754</v>
      </c>
      <c r="T41" s="143">
        <v>338</v>
      </c>
      <c r="U41" s="143">
        <v>6527</v>
      </c>
      <c r="V41" s="143">
        <v>39</v>
      </c>
      <c r="W41" s="143">
        <v>771</v>
      </c>
      <c r="X41" s="143">
        <v>16</v>
      </c>
      <c r="Y41" s="143">
        <v>293</v>
      </c>
      <c r="Z41" s="143">
        <v>3</v>
      </c>
      <c r="AA41" s="143">
        <v>85</v>
      </c>
    </row>
    <row r="42" spans="1:27" x14ac:dyDescent="0.25">
      <c r="A42" s="44">
        <v>41</v>
      </c>
      <c r="B42" s="125" t="s">
        <v>157</v>
      </c>
      <c r="C42" s="125" t="s">
        <v>167</v>
      </c>
      <c r="D42" s="143">
        <v>144</v>
      </c>
      <c r="E42" s="143">
        <v>1796</v>
      </c>
      <c r="F42" s="143">
        <v>255</v>
      </c>
      <c r="G42" s="143">
        <v>3179</v>
      </c>
      <c r="H42" s="143">
        <v>562</v>
      </c>
      <c r="I42" s="143">
        <v>7037</v>
      </c>
      <c r="J42" s="143">
        <v>1351</v>
      </c>
      <c r="K42" s="143">
        <v>17048</v>
      </c>
      <c r="L42" s="143">
        <v>3230</v>
      </c>
      <c r="M42" s="143">
        <v>40887</v>
      </c>
      <c r="N42" s="143">
        <v>1927</v>
      </c>
      <c r="O42" s="143">
        <v>24166</v>
      </c>
      <c r="P42" s="143">
        <v>2011</v>
      </c>
      <c r="Q42" s="143">
        <v>25392</v>
      </c>
      <c r="R42" s="143">
        <v>987</v>
      </c>
      <c r="S42" s="143">
        <v>12466</v>
      </c>
      <c r="T42" s="143">
        <v>452</v>
      </c>
      <c r="U42" s="143">
        <v>5731</v>
      </c>
      <c r="V42" s="143">
        <v>260</v>
      </c>
      <c r="W42" s="143">
        <v>3287</v>
      </c>
      <c r="X42" s="143">
        <v>162</v>
      </c>
      <c r="Y42" s="143">
        <v>2020</v>
      </c>
      <c r="Z42" s="143">
        <v>77</v>
      </c>
      <c r="AA42" s="143">
        <v>971</v>
      </c>
    </row>
    <row r="43" spans="1:27" x14ac:dyDescent="0.25">
      <c r="A43" s="44">
        <v>42</v>
      </c>
      <c r="B43" s="125" t="s">
        <v>5</v>
      </c>
      <c r="C43" s="125" t="s">
        <v>168</v>
      </c>
      <c r="D43" s="143">
        <v>34</v>
      </c>
      <c r="E43" s="143">
        <v>1185</v>
      </c>
      <c r="F43" s="143">
        <v>168</v>
      </c>
      <c r="G43" s="143">
        <v>5257</v>
      </c>
      <c r="H43" s="143">
        <v>219</v>
      </c>
      <c r="I43" s="143">
        <v>8327</v>
      </c>
      <c r="J43" s="143">
        <v>513</v>
      </c>
      <c r="K43" s="143">
        <v>20162</v>
      </c>
      <c r="L43" s="143">
        <v>703</v>
      </c>
      <c r="M43" s="143">
        <v>28317</v>
      </c>
      <c r="N43" s="143">
        <v>640</v>
      </c>
      <c r="O43" s="143">
        <v>26524</v>
      </c>
      <c r="P43" s="143">
        <v>571</v>
      </c>
      <c r="Q43" s="143">
        <v>23746</v>
      </c>
      <c r="R43" s="143">
        <v>380</v>
      </c>
      <c r="S43" s="143">
        <v>16021</v>
      </c>
      <c r="T43" s="143">
        <v>164</v>
      </c>
      <c r="U43" s="143">
        <v>6997</v>
      </c>
      <c r="V43" s="143">
        <v>65</v>
      </c>
      <c r="W43" s="143">
        <v>2748</v>
      </c>
      <c r="X43" s="143">
        <v>26</v>
      </c>
      <c r="Y43" s="143">
        <v>1033</v>
      </c>
      <c r="Z43" s="143">
        <v>7</v>
      </c>
      <c r="AA43" s="143">
        <v>289</v>
      </c>
    </row>
    <row r="44" spans="1:27" x14ac:dyDescent="0.25">
      <c r="A44" s="44">
        <v>43</v>
      </c>
      <c r="B44" s="125" t="s">
        <v>3</v>
      </c>
      <c r="C44" s="125" t="s">
        <v>168</v>
      </c>
      <c r="D44" s="143">
        <v>25</v>
      </c>
      <c r="E44" s="143">
        <v>406</v>
      </c>
      <c r="F44" s="143">
        <v>211</v>
      </c>
      <c r="G44" s="143">
        <v>3413</v>
      </c>
      <c r="H44" s="143">
        <v>512</v>
      </c>
      <c r="I44" s="143">
        <v>8290</v>
      </c>
      <c r="J44" s="143">
        <v>1320</v>
      </c>
      <c r="K44" s="143">
        <v>21338</v>
      </c>
      <c r="L44" s="143">
        <v>1768</v>
      </c>
      <c r="M44" s="143">
        <v>28380</v>
      </c>
      <c r="N44" s="143">
        <v>1381</v>
      </c>
      <c r="O44" s="143">
        <v>22243</v>
      </c>
      <c r="P44" s="143">
        <v>1071</v>
      </c>
      <c r="Q44" s="143">
        <v>17135</v>
      </c>
      <c r="R44" s="143">
        <v>830</v>
      </c>
      <c r="S44" s="143">
        <v>13374</v>
      </c>
      <c r="T44" s="143">
        <v>337</v>
      </c>
      <c r="U44" s="143">
        <v>5447</v>
      </c>
      <c r="V44" s="143">
        <v>220</v>
      </c>
      <c r="W44" s="143">
        <v>3577</v>
      </c>
      <c r="X44" s="143">
        <v>51</v>
      </c>
      <c r="Y44" s="143">
        <v>824</v>
      </c>
      <c r="Z44" s="143">
        <v>23</v>
      </c>
      <c r="AA44" s="143">
        <v>383</v>
      </c>
    </row>
    <row r="45" spans="1:27" x14ac:dyDescent="0.25">
      <c r="A45" s="44">
        <v>44</v>
      </c>
      <c r="B45" s="125" t="s">
        <v>3</v>
      </c>
      <c r="C45" s="125" t="s">
        <v>168</v>
      </c>
      <c r="D45" s="143">
        <v>81</v>
      </c>
      <c r="E45" s="143">
        <v>1072</v>
      </c>
      <c r="F45" s="143">
        <v>191</v>
      </c>
      <c r="G45" s="143">
        <v>2537</v>
      </c>
      <c r="H45" s="143">
        <v>373</v>
      </c>
      <c r="I45" s="143">
        <v>4866</v>
      </c>
      <c r="J45" s="143">
        <v>997</v>
      </c>
      <c r="K45" s="143">
        <v>13038</v>
      </c>
      <c r="L45" s="143">
        <v>2754</v>
      </c>
      <c r="M45" s="143">
        <v>36296</v>
      </c>
      <c r="N45" s="143">
        <v>1757</v>
      </c>
      <c r="O45" s="143">
        <v>23095</v>
      </c>
      <c r="P45" s="143">
        <v>1683</v>
      </c>
      <c r="Q45" s="143">
        <v>22276</v>
      </c>
      <c r="R45" s="143">
        <v>774</v>
      </c>
      <c r="S45" s="143">
        <v>10276</v>
      </c>
      <c r="T45" s="143">
        <v>356</v>
      </c>
      <c r="U45" s="143">
        <v>4739</v>
      </c>
      <c r="V45" s="143">
        <v>218</v>
      </c>
      <c r="W45" s="143">
        <v>2906</v>
      </c>
      <c r="X45" s="143">
        <v>116</v>
      </c>
      <c r="Y45" s="143">
        <v>1528</v>
      </c>
      <c r="Z45" s="143">
        <v>61</v>
      </c>
      <c r="AA45" s="143">
        <v>818</v>
      </c>
    </row>
    <row r="46" spans="1:27" x14ac:dyDescent="0.25">
      <c r="A46" s="44">
        <v>45</v>
      </c>
      <c r="B46" s="125" t="s">
        <v>2</v>
      </c>
      <c r="C46" s="125" t="s">
        <v>167</v>
      </c>
      <c r="D46" s="143">
        <v>106</v>
      </c>
      <c r="E46" s="143">
        <v>1284</v>
      </c>
      <c r="F46" s="143">
        <v>208</v>
      </c>
      <c r="G46" s="143">
        <v>2610</v>
      </c>
      <c r="H46" s="143">
        <v>385</v>
      </c>
      <c r="I46" s="143">
        <v>4855</v>
      </c>
      <c r="J46" s="143">
        <v>1683</v>
      </c>
      <c r="K46" s="143">
        <v>21152</v>
      </c>
      <c r="L46" s="143">
        <v>3380</v>
      </c>
      <c r="M46" s="143">
        <v>42613</v>
      </c>
      <c r="N46" s="143">
        <v>1436</v>
      </c>
      <c r="O46" s="143">
        <v>18044</v>
      </c>
      <c r="P46" s="143">
        <v>1249</v>
      </c>
      <c r="Q46" s="143">
        <v>15690</v>
      </c>
      <c r="R46" s="143">
        <v>843</v>
      </c>
      <c r="S46" s="143">
        <v>10673</v>
      </c>
      <c r="T46" s="143">
        <v>325</v>
      </c>
      <c r="U46" s="143">
        <v>4088</v>
      </c>
      <c r="V46" s="143">
        <v>96</v>
      </c>
      <c r="W46" s="143">
        <v>1211</v>
      </c>
      <c r="X46" s="144"/>
      <c r="Y46" s="144"/>
      <c r="Z46" s="144"/>
      <c r="AA46" s="144"/>
    </row>
    <row r="47" spans="1:27" x14ac:dyDescent="0.25">
      <c r="A47" s="44">
        <v>46</v>
      </c>
      <c r="B47" s="125" t="s">
        <v>8</v>
      </c>
      <c r="C47" s="125" t="s">
        <v>168</v>
      </c>
      <c r="D47" s="143">
        <v>406</v>
      </c>
      <c r="E47" s="143">
        <v>4239</v>
      </c>
      <c r="F47" s="143">
        <v>407</v>
      </c>
      <c r="G47" s="143">
        <v>4373</v>
      </c>
      <c r="H47" s="143">
        <v>484</v>
      </c>
      <c r="I47" s="143">
        <v>5248</v>
      </c>
      <c r="J47" s="143">
        <v>791</v>
      </c>
      <c r="K47" s="143">
        <v>8720</v>
      </c>
      <c r="L47" s="143">
        <v>898</v>
      </c>
      <c r="M47" s="143">
        <v>9875</v>
      </c>
      <c r="N47" s="143">
        <v>1695</v>
      </c>
      <c r="O47" s="143">
        <v>18570</v>
      </c>
      <c r="P47" s="143">
        <v>1995</v>
      </c>
      <c r="Q47" s="143">
        <v>21974</v>
      </c>
      <c r="R47" s="143">
        <v>1587</v>
      </c>
      <c r="S47" s="143">
        <v>18102</v>
      </c>
      <c r="T47" s="143">
        <v>1054</v>
      </c>
      <c r="U47" s="143">
        <v>11905</v>
      </c>
      <c r="V47" s="143">
        <v>877</v>
      </c>
      <c r="W47" s="143">
        <v>9996</v>
      </c>
      <c r="X47" s="143">
        <v>414</v>
      </c>
      <c r="Y47" s="143">
        <v>4716</v>
      </c>
      <c r="Z47" s="143">
        <v>353</v>
      </c>
      <c r="AA47" s="143">
        <v>3997</v>
      </c>
    </row>
    <row r="48" spans="1:27" x14ac:dyDescent="0.25">
      <c r="A48" s="44">
        <v>47</v>
      </c>
      <c r="B48" s="125" t="s">
        <v>4</v>
      </c>
      <c r="C48" s="125" t="s">
        <v>167</v>
      </c>
      <c r="D48" s="144"/>
      <c r="E48" s="144"/>
      <c r="F48" s="143">
        <v>64</v>
      </c>
      <c r="G48" s="143">
        <v>1016</v>
      </c>
      <c r="H48" s="143">
        <v>342</v>
      </c>
      <c r="I48" s="143">
        <v>5458</v>
      </c>
      <c r="J48" s="143">
        <v>1128</v>
      </c>
      <c r="K48" s="143">
        <v>17988</v>
      </c>
      <c r="L48" s="143">
        <v>1987</v>
      </c>
      <c r="M48" s="143">
        <v>31692</v>
      </c>
      <c r="N48" s="143">
        <v>1194</v>
      </c>
      <c r="O48" s="143">
        <v>19052</v>
      </c>
      <c r="P48" s="143">
        <v>1025</v>
      </c>
      <c r="Q48" s="143">
        <v>16347</v>
      </c>
      <c r="R48" s="143">
        <v>682</v>
      </c>
      <c r="S48" s="143">
        <v>10881</v>
      </c>
      <c r="T48" s="143">
        <v>422</v>
      </c>
      <c r="U48" s="143">
        <v>6733</v>
      </c>
      <c r="V48" s="143">
        <v>306</v>
      </c>
      <c r="W48" s="143">
        <v>4882</v>
      </c>
      <c r="X48" s="143">
        <v>95</v>
      </c>
      <c r="Y48" s="143">
        <v>1507</v>
      </c>
      <c r="Z48" s="143">
        <v>33</v>
      </c>
      <c r="AA48" s="143">
        <v>519</v>
      </c>
    </row>
    <row r="49" spans="1:27" x14ac:dyDescent="0.25">
      <c r="A49" s="44">
        <v>48</v>
      </c>
      <c r="B49" s="125" t="s">
        <v>157</v>
      </c>
      <c r="C49" s="125" t="s">
        <v>168</v>
      </c>
      <c r="D49" s="144"/>
      <c r="E49" s="144"/>
      <c r="F49" s="143">
        <v>1</v>
      </c>
      <c r="G49" s="143">
        <v>16</v>
      </c>
      <c r="H49" s="143">
        <v>9</v>
      </c>
      <c r="I49" s="143">
        <v>113</v>
      </c>
      <c r="J49" s="143">
        <v>987</v>
      </c>
      <c r="K49" s="143">
        <v>12569</v>
      </c>
      <c r="L49" s="143">
        <v>2962</v>
      </c>
      <c r="M49" s="143">
        <v>38230</v>
      </c>
      <c r="N49" s="143">
        <v>1703</v>
      </c>
      <c r="O49" s="143">
        <v>21761</v>
      </c>
      <c r="P49" s="143">
        <v>1186</v>
      </c>
      <c r="Q49" s="143">
        <v>15306</v>
      </c>
      <c r="R49" s="143">
        <v>1221</v>
      </c>
      <c r="S49" s="143">
        <v>15765</v>
      </c>
      <c r="T49" s="143">
        <v>297</v>
      </c>
      <c r="U49" s="143">
        <v>3844</v>
      </c>
      <c r="V49" s="143">
        <v>122</v>
      </c>
      <c r="W49" s="143">
        <v>1568</v>
      </c>
      <c r="X49" s="143">
        <v>55</v>
      </c>
      <c r="Y49" s="143">
        <v>660</v>
      </c>
      <c r="Z49" s="143">
        <v>27</v>
      </c>
      <c r="AA49" s="143">
        <v>342</v>
      </c>
    </row>
    <row r="50" spans="1:27" x14ac:dyDescent="0.25">
      <c r="A50" s="44">
        <v>49</v>
      </c>
      <c r="B50" s="125" t="s">
        <v>3</v>
      </c>
      <c r="C50" s="125" t="s">
        <v>167</v>
      </c>
      <c r="D50" s="144"/>
      <c r="E50" s="144"/>
      <c r="F50" s="143">
        <v>148</v>
      </c>
      <c r="G50" s="143">
        <v>2047</v>
      </c>
      <c r="H50" s="143">
        <v>486</v>
      </c>
      <c r="I50" s="143">
        <v>6648</v>
      </c>
      <c r="J50" s="143">
        <v>1178</v>
      </c>
      <c r="K50" s="143">
        <v>16306</v>
      </c>
      <c r="L50" s="143">
        <v>1799</v>
      </c>
      <c r="M50" s="143">
        <v>25054</v>
      </c>
      <c r="N50" s="143">
        <v>1349</v>
      </c>
      <c r="O50" s="143">
        <v>18666</v>
      </c>
      <c r="P50" s="143">
        <v>1225</v>
      </c>
      <c r="Q50" s="143">
        <v>17043</v>
      </c>
      <c r="R50" s="143">
        <v>890</v>
      </c>
      <c r="S50" s="143">
        <v>12414</v>
      </c>
      <c r="T50" s="143">
        <v>482</v>
      </c>
      <c r="U50" s="143">
        <v>6693</v>
      </c>
      <c r="V50" s="143">
        <v>268</v>
      </c>
      <c r="W50" s="143">
        <v>3730</v>
      </c>
      <c r="X50" s="143">
        <v>68</v>
      </c>
      <c r="Y50" s="143">
        <v>944</v>
      </c>
      <c r="Z50" s="143">
        <v>22</v>
      </c>
      <c r="AA50" s="143">
        <v>299</v>
      </c>
    </row>
    <row r="51" spans="1:27" x14ac:dyDescent="0.25">
      <c r="A51" s="44">
        <v>50</v>
      </c>
      <c r="B51" s="125" t="s">
        <v>8</v>
      </c>
      <c r="C51" s="125" t="s">
        <v>172</v>
      </c>
      <c r="D51" s="143">
        <v>224</v>
      </c>
      <c r="E51" s="143">
        <v>3057</v>
      </c>
      <c r="F51" s="143">
        <v>249</v>
      </c>
      <c r="G51" s="143">
        <v>3262</v>
      </c>
      <c r="H51" s="143">
        <v>447</v>
      </c>
      <c r="I51" s="143">
        <v>5898</v>
      </c>
      <c r="J51" s="143">
        <v>862</v>
      </c>
      <c r="K51" s="143">
        <v>11321</v>
      </c>
      <c r="L51" s="143">
        <v>2023</v>
      </c>
      <c r="M51" s="143">
        <v>27313</v>
      </c>
      <c r="N51" s="143">
        <v>1722</v>
      </c>
      <c r="O51" s="143">
        <v>23360</v>
      </c>
      <c r="P51" s="143">
        <v>1144</v>
      </c>
      <c r="Q51" s="143">
        <v>15722</v>
      </c>
      <c r="R51" s="143">
        <v>536</v>
      </c>
      <c r="S51" s="143">
        <v>7341</v>
      </c>
      <c r="T51" s="143">
        <v>290</v>
      </c>
      <c r="U51" s="143">
        <v>4033</v>
      </c>
      <c r="V51" s="143">
        <v>270</v>
      </c>
      <c r="W51" s="143">
        <v>3761</v>
      </c>
      <c r="X51" s="143">
        <v>147</v>
      </c>
      <c r="Y51" s="143">
        <v>2000</v>
      </c>
      <c r="Z51" s="143">
        <v>83</v>
      </c>
      <c r="AA51" s="143">
        <v>1143</v>
      </c>
    </row>
    <row r="52" spans="1:27" x14ac:dyDescent="0.25">
      <c r="A52" s="44">
        <v>51</v>
      </c>
      <c r="B52" s="125" t="s">
        <v>102</v>
      </c>
      <c r="C52" s="125" t="s">
        <v>169</v>
      </c>
      <c r="D52" s="144"/>
      <c r="E52" s="144"/>
      <c r="F52" s="143">
        <v>34</v>
      </c>
      <c r="G52" s="143">
        <v>1154</v>
      </c>
      <c r="H52" s="143">
        <v>105</v>
      </c>
      <c r="I52" s="143">
        <v>3587</v>
      </c>
      <c r="J52" s="143">
        <v>494</v>
      </c>
      <c r="K52" s="143">
        <v>16360</v>
      </c>
      <c r="L52" s="143">
        <v>861</v>
      </c>
      <c r="M52" s="143">
        <v>28368</v>
      </c>
      <c r="N52" s="143">
        <v>549</v>
      </c>
      <c r="O52" s="143">
        <v>18702</v>
      </c>
      <c r="P52" s="143">
        <v>507</v>
      </c>
      <c r="Q52" s="143">
        <v>17551</v>
      </c>
      <c r="R52" s="143">
        <v>326</v>
      </c>
      <c r="S52" s="143">
        <v>11286</v>
      </c>
      <c r="T52" s="143">
        <v>133</v>
      </c>
      <c r="U52" s="143">
        <v>4557</v>
      </c>
      <c r="V52" s="143">
        <v>76</v>
      </c>
      <c r="W52" s="143">
        <v>2598</v>
      </c>
      <c r="X52" s="143">
        <v>26</v>
      </c>
      <c r="Y52" s="143">
        <v>832</v>
      </c>
      <c r="Z52" s="143">
        <v>9</v>
      </c>
      <c r="AA52" s="143">
        <v>316</v>
      </c>
    </row>
    <row r="53" spans="1:27" x14ac:dyDescent="0.25">
      <c r="A53" s="44">
        <v>52</v>
      </c>
      <c r="B53" s="125" t="s">
        <v>8</v>
      </c>
      <c r="C53" s="125" t="s">
        <v>170</v>
      </c>
      <c r="D53" s="143">
        <v>645</v>
      </c>
      <c r="E53" s="143">
        <v>3196</v>
      </c>
      <c r="F53" s="143">
        <v>1259</v>
      </c>
      <c r="G53" s="143">
        <v>6161</v>
      </c>
      <c r="H53" s="143">
        <v>1911</v>
      </c>
      <c r="I53" s="143">
        <v>9315</v>
      </c>
      <c r="J53" s="143">
        <v>2180</v>
      </c>
      <c r="K53" s="143">
        <v>10631</v>
      </c>
      <c r="L53" s="143">
        <v>2878</v>
      </c>
      <c r="M53" s="143">
        <v>14115</v>
      </c>
      <c r="N53" s="143">
        <v>2126</v>
      </c>
      <c r="O53" s="143">
        <v>10418</v>
      </c>
      <c r="P53" s="143">
        <v>2560</v>
      </c>
      <c r="Q53" s="143">
        <v>12649</v>
      </c>
      <c r="R53" s="143">
        <v>2168</v>
      </c>
      <c r="S53" s="143">
        <v>10724</v>
      </c>
      <c r="T53" s="143">
        <v>1900</v>
      </c>
      <c r="U53" s="143">
        <v>9393</v>
      </c>
      <c r="V53" s="143">
        <v>1822</v>
      </c>
      <c r="W53" s="143">
        <v>9015</v>
      </c>
      <c r="X53" s="143">
        <v>1090</v>
      </c>
      <c r="Y53" s="143">
        <v>5377</v>
      </c>
      <c r="Z53" s="143">
        <v>686</v>
      </c>
      <c r="AA53" s="143">
        <v>3385</v>
      </c>
    </row>
    <row r="54" spans="1:27" x14ac:dyDescent="0.25">
      <c r="A54" s="44">
        <v>53</v>
      </c>
      <c r="B54" s="125" t="s">
        <v>5</v>
      </c>
      <c r="C54" s="125" t="s">
        <v>168</v>
      </c>
      <c r="D54" s="144"/>
      <c r="E54" s="144"/>
      <c r="F54" s="143">
        <v>71</v>
      </c>
      <c r="G54" s="143">
        <v>890</v>
      </c>
      <c r="H54" s="143">
        <v>315</v>
      </c>
      <c r="I54" s="143">
        <v>3981</v>
      </c>
      <c r="J54" s="143">
        <v>1153</v>
      </c>
      <c r="K54" s="143">
        <v>14123</v>
      </c>
      <c r="L54" s="143">
        <v>2408</v>
      </c>
      <c r="M54" s="143">
        <v>29634</v>
      </c>
      <c r="N54" s="143">
        <v>2173</v>
      </c>
      <c r="O54" s="143">
        <v>27411</v>
      </c>
      <c r="P54" s="143">
        <v>1160</v>
      </c>
      <c r="Q54" s="143">
        <v>14758</v>
      </c>
      <c r="R54" s="143">
        <v>565</v>
      </c>
      <c r="S54" s="143">
        <v>7192</v>
      </c>
      <c r="T54" s="143">
        <v>277</v>
      </c>
      <c r="U54" s="143">
        <v>3478</v>
      </c>
      <c r="V54" s="143">
        <v>122</v>
      </c>
      <c r="W54" s="143">
        <v>1489</v>
      </c>
      <c r="X54" s="143">
        <v>23</v>
      </c>
      <c r="Y54" s="143">
        <v>277</v>
      </c>
      <c r="Z54" s="143">
        <v>9</v>
      </c>
      <c r="AA54" s="143">
        <v>115</v>
      </c>
    </row>
    <row r="55" spans="1:27" x14ac:dyDescent="0.25">
      <c r="A55" s="44">
        <v>54</v>
      </c>
      <c r="B55" s="125" t="s">
        <v>4</v>
      </c>
      <c r="C55" s="125" t="s">
        <v>168</v>
      </c>
      <c r="D55" s="143">
        <v>5</v>
      </c>
      <c r="E55" s="143">
        <v>88</v>
      </c>
      <c r="F55" s="143">
        <v>156</v>
      </c>
      <c r="G55" s="143">
        <v>2610</v>
      </c>
      <c r="H55" s="143">
        <v>438</v>
      </c>
      <c r="I55" s="143">
        <v>7293</v>
      </c>
      <c r="J55" s="143">
        <v>1394</v>
      </c>
      <c r="K55" s="143">
        <v>25105</v>
      </c>
      <c r="L55" s="143">
        <v>1549</v>
      </c>
      <c r="M55" s="143">
        <v>28198</v>
      </c>
      <c r="N55" s="143">
        <v>469</v>
      </c>
      <c r="O55" s="143">
        <v>8357</v>
      </c>
      <c r="P55" s="143">
        <v>484</v>
      </c>
      <c r="Q55" s="143">
        <v>8757</v>
      </c>
      <c r="R55" s="143">
        <v>935</v>
      </c>
      <c r="S55" s="143">
        <v>16472</v>
      </c>
      <c r="T55" s="143">
        <v>192</v>
      </c>
      <c r="U55" s="143">
        <v>3569</v>
      </c>
      <c r="V55" s="143">
        <v>43</v>
      </c>
      <c r="W55" s="143">
        <v>601</v>
      </c>
      <c r="X55" s="143">
        <v>9</v>
      </c>
      <c r="Y55" s="143">
        <v>151</v>
      </c>
      <c r="Z55" s="143">
        <v>10</v>
      </c>
      <c r="AA55" s="143">
        <v>161</v>
      </c>
    </row>
    <row r="56" spans="1:27" x14ac:dyDescent="0.25">
      <c r="A56" s="44">
        <v>55</v>
      </c>
      <c r="B56" s="125" t="s">
        <v>26</v>
      </c>
      <c r="C56" s="125" t="s">
        <v>167</v>
      </c>
      <c r="D56" s="143">
        <v>22</v>
      </c>
      <c r="E56" s="143">
        <v>252</v>
      </c>
      <c r="F56" s="143">
        <v>101</v>
      </c>
      <c r="G56" s="143">
        <v>1134</v>
      </c>
      <c r="H56" s="143">
        <v>211</v>
      </c>
      <c r="I56" s="143">
        <v>2364</v>
      </c>
      <c r="J56" s="143">
        <v>1360</v>
      </c>
      <c r="K56" s="143">
        <v>15181</v>
      </c>
      <c r="L56" s="143">
        <v>2780</v>
      </c>
      <c r="M56" s="143">
        <v>31281</v>
      </c>
      <c r="N56" s="143">
        <v>1594</v>
      </c>
      <c r="O56" s="143">
        <v>17714</v>
      </c>
      <c r="P56" s="143">
        <v>1139</v>
      </c>
      <c r="Q56" s="143">
        <v>12828</v>
      </c>
      <c r="R56" s="143">
        <v>1168</v>
      </c>
      <c r="S56" s="143">
        <v>13145</v>
      </c>
      <c r="T56" s="143">
        <v>257</v>
      </c>
      <c r="U56" s="143">
        <v>2893</v>
      </c>
      <c r="V56" s="143">
        <v>130</v>
      </c>
      <c r="W56" s="143">
        <v>1464</v>
      </c>
      <c r="X56" s="143">
        <v>36</v>
      </c>
      <c r="Y56" s="143">
        <v>394</v>
      </c>
      <c r="Z56" s="143">
        <v>36</v>
      </c>
      <c r="AA56" s="143">
        <v>405</v>
      </c>
    </row>
    <row r="57" spans="1:27" x14ac:dyDescent="0.25">
      <c r="A57" s="44">
        <v>56</v>
      </c>
      <c r="B57" s="125" t="s">
        <v>5</v>
      </c>
      <c r="C57" s="125" t="s">
        <v>169</v>
      </c>
      <c r="D57" s="143">
        <v>90</v>
      </c>
      <c r="E57" s="143">
        <v>825</v>
      </c>
      <c r="F57" s="143">
        <v>250</v>
      </c>
      <c r="G57" s="143">
        <v>2264</v>
      </c>
      <c r="H57" s="143">
        <v>512</v>
      </c>
      <c r="I57" s="143">
        <v>4603</v>
      </c>
      <c r="J57" s="143">
        <v>1691</v>
      </c>
      <c r="K57" s="143">
        <v>15216</v>
      </c>
      <c r="L57" s="143">
        <v>3118</v>
      </c>
      <c r="M57" s="143">
        <v>27987</v>
      </c>
      <c r="N57" s="143">
        <v>1760</v>
      </c>
      <c r="O57" s="143">
        <v>15729</v>
      </c>
      <c r="P57" s="143">
        <v>1551</v>
      </c>
      <c r="Q57" s="143">
        <v>14003</v>
      </c>
      <c r="R57" s="143">
        <v>847</v>
      </c>
      <c r="S57" s="143">
        <v>7625</v>
      </c>
      <c r="T57" s="143">
        <v>438</v>
      </c>
      <c r="U57" s="143">
        <v>3961</v>
      </c>
      <c r="V57" s="143">
        <v>341</v>
      </c>
      <c r="W57" s="143">
        <v>3053</v>
      </c>
      <c r="X57" s="143">
        <v>168</v>
      </c>
      <c r="Y57" s="143">
        <v>1518</v>
      </c>
      <c r="Z57" s="143">
        <v>139</v>
      </c>
      <c r="AA57" s="143">
        <v>1261</v>
      </c>
    </row>
    <row r="58" spans="1:27" x14ac:dyDescent="0.25">
      <c r="A58" s="44">
        <v>57</v>
      </c>
      <c r="B58" s="125" t="s">
        <v>3</v>
      </c>
      <c r="C58" s="125" t="s">
        <v>168</v>
      </c>
      <c r="D58" s="143">
        <v>13</v>
      </c>
      <c r="E58" s="143">
        <v>207</v>
      </c>
      <c r="F58" s="143">
        <v>125</v>
      </c>
      <c r="G58" s="143">
        <v>1869</v>
      </c>
      <c r="H58" s="143">
        <v>583</v>
      </c>
      <c r="I58" s="143">
        <v>8846</v>
      </c>
      <c r="J58" s="143">
        <v>1541</v>
      </c>
      <c r="K58" s="143">
        <v>23245</v>
      </c>
      <c r="L58" s="143">
        <v>6700</v>
      </c>
      <c r="M58" s="143">
        <v>24569</v>
      </c>
      <c r="N58" s="143">
        <v>839</v>
      </c>
      <c r="O58" s="143">
        <v>12643</v>
      </c>
      <c r="P58" s="143">
        <v>642</v>
      </c>
      <c r="Q58" s="143">
        <v>9846</v>
      </c>
      <c r="R58" s="143">
        <v>492</v>
      </c>
      <c r="S58" s="143">
        <v>7556</v>
      </c>
      <c r="T58" s="143">
        <v>230</v>
      </c>
      <c r="U58" s="143">
        <v>3560</v>
      </c>
      <c r="V58" s="143">
        <v>127</v>
      </c>
      <c r="W58" s="143">
        <v>1974</v>
      </c>
      <c r="X58" s="143">
        <v>40</v>
      </c>
      <c r="Y58" s="143">
        <v>603</v>
      </c>
      <c r="Z58" s="143">
        <v>12</v>
      </c>
      <c r="AA58" s="143">
        <v>177</v>
      </c>
    </row>
    <row r="59" spans="1:27" x14ac:dyDescent="0.25">
      <c r="A59" s="44">
        <v>58</v>
      </c>
      <c r="B59" s="125" t="s">
        <v>3</v>
      </c>
      <c r="C59" s="125" t="s">
        <v>170</v>
      </c>
      <c r="D59" s="143">
        <v>49</v>
      </c>
      <c r="E59" s="143">
        <v>464</v>
      </c>
      <c r="F59" s="143">
        <v>243</v>
      </c>
      <c r="G59" s="143">
        <v>2472</v>
      </c>
      <c r="H59" s="143">
        <v>634</v>
      </c>
      <c r="I59" s="143">
        <v>6410</v>
      </c>
      <c r="J59" s="143">
        <v>1561</v>
      </c>
      <c r="K59" s="143">
        <v>15866</v>
      </c>
      <c r="L59" s="143">
        <v>2642</v>
      </c>
      <c r="M59" s="143">
        <v>26915</v>
      </c>
      <c r="N59" s="143">
        <v>2070</v>
      </c>
      <c r="O59" s="143">
        <v>21151</v>
      </c>
      <c r="P59" s="143">
        <v>1054</v>
      </c>
      <c r="Q59" s="143">
        <v>10938</v>
      </c>
      <c r="R59" s="143">
        <v>537</v>
      </c>
      <c r="S59" s="143">
        <v>5579</v>
      </c>
      <c r="T59" s="143">
        <v>262</v>
      </c>
      <c r="U59" s="143">
        <v>2738</v>
      </c>
      <c r="V59" s="143">
        <v>146</v>
      </c>
      <c r="W59" s="143">
        <v>1524</v>
      </c>
      <c r="X59" s="143">
        <v>46</v>
      </c>
      <c r="Y59" s="143">
        <v>465</v>
      </c>
      <c r="Z59" s="143">
        <v>20</v>
      </c>
      <c r="AA59" s="143">
        <v>187</v>
      </c>
    </row>
    <row r="60" spans="1:27" x14ac:dyDescent="0.25">
      <c r="A60" s="44">
        <v>59</v>
      </c>
      <c r="B60" s="125" t="s">
        <v>8</v>
      </c>
      <c r="C60" s="125" t="s">
        <v>167</v>
      </c>
      <c r="D60" s="143">
        <v>213</v>
      </c>
      <c r="E60" s="143">
        <v>3121</v>
      </c>
      <c r="F60" s="143">
        <v>214</v>
      </c>
      <c r="G60" s="143">
        <v>3050</v>
      </c>
      <c r="H60" s="143">
        <v>339</v>
      </c>
      <c r="I60" s="143">
        <v>4800</v>
      </c>
      <c r="J60" s="143">
        <v>554</v>
      </c>
      <c r="K60" s="143">
        <v>7755</v>
      </c>
      <c r="L60" s="143">
        <v>1232</v>
      </c>
      <c r="M60" s="143">
        <v>17643</v>
      </c>
      <c r="N60" s="143">
        <v>1253</v>
      </c>
      <c r="O60" s="143">
        <v>18205</v>
      </c>
      <c r="P60" s="143">
        <v>968</v>
      </c>
      <c r="Q60" s="143">
        <v>14184</v>
      </c>
      <c r="R60" s="143">
        <v>542</v>
      </c>
      <c r="S60" s="143">
        <v>7868</v>
      </c>
      <c r="T60" s="143">
        <v>343</v>
      </c>
      <c r="U60" s="143">
        <v>5014</v>
      </c>
      <c r="V60" s="143">
        <v>276</v>
      </c>
      <c r="W60" s="143">
        <v>4019</v>
      </c>
      <c r="X60" s="143">
        <v>212</v>
      </c>
      <c r="Y60" s="143">
        <v>3135</v>
      </c>
      <c r="Z60" s="143">
        <v>233</v>
      </c>
      <c r="AA60" s="143">
        <v>3422</v>
      </c>
    </row>
    <row r="61" spans="1:27" x14ac:dyDescent="0.25">
      <c r="A61" s="44">
        <v>60</v>
      </c>
      <c r="B61" s="125" t="s">
        <v>159</v>
      </c>
      <c r="C61" s="125" t="s">
        <v>168</v>
      </c>
      <c r="D61" s="144"/>
      <c r="E61" s="144"/>
      <c r="F61" s="143">
        <v>31</v>
      </c>
      <c r="G61" s="143">
        <v>1213</v>
      </c>
      <c r="H61" s="143">
        <v>121</v>
      </c>
      <c r="I61" s="143">
        <v>4668</v>
      </c>
      <c r="J61" s="143">
        <v>609</v>
      </c>
      <c r="K61" s="143">
        <v>23460</v>
      </c>
      <c r="L61" s="143">
        <v>614</v>
      </c>
      <c r="M61" s="143">
        <v>23275</v>
      </c>
      <c r="N61" s="143">
        <v>234</v>
      </c>
      <c r="O61" s="143">
        <v>8917</v>
      </c>
      <c r="P61" s="143">
        <v>225</v>
      </c>
      <c r="Q61" s="143">
        <v>8518</v>
      </c>
      <c r="R61" s="143">
        <v>342</v>
      </c>
      <c r="S61" s="143">
        <v>13144</v>
      </c>
      <c r="T61" s="143">
        <v>91</v>
      </c>
      <c r="U61" s="143">
        <v>3171</v>
      </c>
      <c r="V61" s="143">
        <v>17</v>
      </c>
      <c r="W61" s="143">
        <v>467</v>
      </c>
      <c r="X61" s="143">
        <v>25</v>
      </c>
      <c r="Y61" s="143">
        <v>412</v>
      </c>
      <c r="Z61" s="143">
        <v>8</v>
      </c>
      <c r="AA61" s="143">
        <v>201</v>
      </c>
    </row>
    <row r="62" spans="1:27" x14ac:dyDescent="0.25">
      <c r="A62" s="44">
        <v>61</v>
      </c>
      <c r="B62" s="125" t="s">
        <v>24</v>
      </c>
      <c r="C62" s="125" t="s">
        <v>167</v>
      </c>
      <c r="D62" s="143">
        <v>3</v>
      </c>
      <c r="E62" s="143">
        <v>72</v>
      </c>
      <c r="F62" s="143">
        <v>40</v>
      </c>
      <c r="G62" s="143">
        <v>1206</v>
      </c>
      <c r="H62" s="143">
        <v>237</v>
      </c>
      <c r="I62" s="143">
        <v>7055</v>
      </c>
      <c r="J62" s="143">
        <v>450</v>
      </c>
      <c r="K62" s="143">
        <v>13344</v>
      </c>
      <c r="L62" s="143">
        <v>767</v>
      </c>
      <c r="M62" s="143">
        <v>22284</v>
      </c>
      <c r="N62" s="143">
        <v>536</v>
      </c>
      <c r="O62" s="143">
        <v>15350</v>
      </c>
      <c r="P62" s="143">
        <v>446</v>
      </c>
      <c r="Q62" s="143">
        <v>12986</v>
      </c>
      <c r="R62" s="143">
        <v>284</v>
      </c>
      <c r="S62" s="143">
        <v>8347</v>
      </c>
      <c r="T62" s="143">
        <v>125</v>
      </c>
      <c r="U62" s="143">
        <v>3644</v>
      </c>
      <c r="V62" s="143">
        <v>69</v>
      </c>
      <c r="W62" s="143">
        <v>2074</v>
      </c>
      <c r="X62" s="143">
        <v>19</v>
      </c>
      <c r="Y62" s="143">
        <v>544</v>
      </c>
      <c r="Z62" s="143">
        <v>3</v>
      </c>
      <c r="AA62" s="143">
        <v>88</v>
      </c>
    </row>
    <row r="63" spans="1:27" x14ac:dyDescent="0.25">
      <c r="A63" s="44">
        <v>62</v>
      </c>
      <c r="B63" s="125" t="s">
        <v>3</v>
      </c>
      <c r="C63" s="125" t="s">
        <v>169</v>
      </c>
      <c r="D63" s="143">
        <v>4</v>
      </c>
      <c r="E63" s="143">
        <v>137</v>
      </c>
      <c r="F63" s="143">
        <v>28</v>
      </c>
      <c r="G63" s="143">
        <v>1054</v>
      </c>
      <c r="H63" s="143">
        <v>125</v>
      </c>
      <c r="I63" s="143">
        <v>4515</v>
      </c>
      <c r="J63" s="143">
        <v>790</v>
      </c>
      <c r="K63" s="143">
        <v>18631</v>
      </c>
      <c r="L63" s="143">
        <v>1433</v>
      </c>
      <c r="M63" s="143">
        <v>29469</v>
      </c>
      <c r="N63" s="143">
        <v>186</v>
      </c>
      <c r="O63" s="143">
        <v>6715</v>
      </c>
      <c r="P63" s="143">
        <v>184</v>
      </c>
      <c r="Q63" s="143">
        <v>6993</v>
      </c>
      <c r="R63" s="143">
        <v>263</v>
      </c>
      <c r="S63" s="143">
        <v>8280</v>
      </c>
      <c r="T63" s="143">
        <v>260</v>
      </c>
      <c r="U63" s="143">
        <v>8505</v>
      </c>
      <c r="V63" s="143">
        <v>45</v>
      </c>
      <c r="W63" s="143">
        <v>1713</v>
      </c>
      <c r="X63" s="143">
        <v>15</v>
      </c>
      <c r="Y63" s="143">
        <v>556</v>
      </c>
      <c r="Z63" s="143">
        <v>5</v>
      </c>
      <c r="AA63" s="143">
        <v>192</v>
      </c>
    </row>
    <row r="64" spans="1:27" x14ac:dyDescent="0.25">
      <c r="A64" s="44">
        <v>63</v>
      </c>
      <c r="B64" s="125" t="s">
        <v>3</v>
      </c>
      <c r="C64" s="125" t="s">
        <v>168</v>
      </c>
      <c r="D64" s="143">
        <v>44</v>
      </c>
      <c r="E64" s="143">
        <v>538</v>
      </c>
      <c r="F64" s="143">
        <v>181</v>
      </c>
      <c r="G64" s="143">
        <v>2433</v>
      </c>
      <c r="H64" s="143">
        <v>438</v>
      </c>
      <c r="I64" s="143">
        <v>6147</v>
      </c>
      <c r="J64" s="143">
        <v>1154</v>
      </c>
      <c r="K64" s="143">
        <v>16181</v>
      </c>
      <c r="L64" s="143">
        <v>1716</v>
      </c>
      <c r="M64" s="143">
        <v>23611</v>
      </c>
      <c r="N64" s="143">
        <v>1222</v>
      </c>
      <c r="O64" s="143">
        <v>15659</v>
      </c>
      <c r="P64" s="143">
        <v>739</v>
      </c>
      <c r="Q64" s="143">
        <v>10560</v>
      </c>
      <c r="R64" s="143">
        <v>529</v>
      </c>
      <c r="S64" s="143">
        <v>6981</v>
      </c>
      <c r="T64" s="143">
        <v>259</v>
      </c>
      <c r="U64" s="143">
        <v>2676</v>
      </c>
      <c r="V64" s="143">
        <v>107</v>
      </c>
      <c r="W64" s="143">
        <v>1486</v>
      </c>
      <c r="X64" s="143">
        <v>14</v>
      </c>
      <c r="Y64" s="143">
        <v>217</v>
      </c>
      <c r="Z64" s="143">
        <v>20</v>
      </c>
      <c r="AA64" s="143">
        <v>168</v>
      </c>
    </row>
    <row r="65" spans="1:27" x14ac:dyDescent="0.25">
      <c r="A65" s="44">
        <v>64</v>
      </c>
      <c r="B65" s="125" t="s">
        <v>158</v>
      </c>
      <c r="C65" s="125" t="s">
        <v>167</v>
      </c>
      <c r="D65" s="143">
        <v>92</v>
      </c>
      <c r="E65" s="143">
        <v>848</v>
      </c>
      <c r="F65" s="143">
        <v>179</v>
      </c>
      <c r="G65" s="143">
        <v>2235</v>
      </c>
      <c r="H65" s="143">
        <v>468</v>
      </c>
      <c r="I65" s="143">
        <v>6270</v>
      </c>
      <c r="J65" s="143">
        <v>1068</v>
      </c>
      <c r="K65" s="143">
        <v>14688</v>
      </c>
      <c r="L65" s="143">
        <v>1640</v>
      </c>
      <c r="M65" s="143">
        <v>23117</v>
      </c>
      <c r="N65" s="143">
        <v>1368</v>
      </c>
      <c r="O65" s="143">
        <v>19115</v>
      </c>
      <c r="P65" s="143">
        <v>731</v>
      </c>
      <c r="Q65" s="143">
        <v>10341</v>
      </c>
      <c r="R65" s="143">
        <v>334</v>
      </c>
      <c r="S65" s="143">
        <v>4531</v>
      </c>
      <c r="T65" s="143">
        <v>150</v>
      </c>
      <c r="U65" s="143">
        <v>1973</v>
      </c>
      <c r="V65" s="143">
        <v>70</v>
      </c>
      <c r="W65" s="143">
        <v>965</v>
      </c>
      <c r="X65" s="143">
        <v>19</v>
      </c>
      <c r="Y65" s="143">
        <v>258</v>
      </c>
      <c r="Z65" s="143">
        <v>12</v>
      </c>
      <c r="AA65" s="143">
        <v>140</v>
      </c>
    </row>
    <row r="66" spans="1:27" x14ac:dyDescent="0.25">
      <c r="A66" s="44">
        <v>65</v>
      </c>
      <c r="B66" s="125" t="s">
        <v>157</v>
      </c>
      <c r="C66" s="125" t="s">
        <v>170</v>
      </c>
      <c r="D66" s="143">
        <v>63</v>
      </c>
      <c r="E66" s="143">
        <v>676</v>
      </c>
      <c r="F66" s="143">
        <v>158</v>
      </c>
      <c r="G66" s="143">
        <v>1848</v>
      </c>
      <c r="H66" s="143">
        <v>261</v>
      </c>
      <c r="I66" s="143">
        <v>3034</v>
      </c>
      <c r="J66" s="143">
        <v>739</v>
      </c>
      <c r="K66" s="143">
        <v>8499</v>
      </c>
      <c r="L66" s="143">
        <v>889</v>
      </c>
      <c r="M66" s="143">
        <v>10279</v>
      </c>
      <c r="N66" s="143">
        <v>980</v>
      </c>
      <c r="O66" s="143">
        <v>11287</v>
      </c>
      <c r="P66" s="143">
        <v>1362</v>
      </c>
      <c r="Q66" s="143">
        <v>15468</v>
      </c>
      <c r="R66" s="143">
        <v>1479</v>
      </c>
      <c r="S66" s="143">
        <v>16875</v>
      </c>
      <c r="T66" s="143">
        <v>843</v>
      </c>
      <c r="U66" s="143">
        <v>9490</v>
      </c>
      <c r="V66" s="143">
        <v>364</v>
      </c>
      <c r="W66" s="143">
        <v>4087</v>
      </c>
      <c r="X66" s="143">
        <v>115</v>
      </c>
      <c r="Y66" s="143">
        <v>1310</v>
      </c>
      <c r="Z66" s="143">
        <v>58</v>
      </c>
      <c r="AA66" s="143">
        <v>659</v>
      </c>
    </row>
    <row r="67" spans="1:27" x14ac:dyDescent="0.25">
      <c r="A67" s="44">
        <v>66</v>
      </c>
      <c r="B67" s="125" t="s">
        <v>3</v>
      </c>
      <c r="C67" s="125" t="s">
        <v>169</v>
      </c>
      <c r="D67" s="144"/>
      <c r="E67" s="144"/>
      <c r="F67" s="143">
        <v>38</v>
      </c>
      <c r="G67" s="143">
        <v>1144</v>
      </c>
      <c r="H67" s="143">
        <v>128</v>
      </c>
      <c r="I67" s="143">
        <v>3923</v>
      </c>
      <c r="J67" s="143">
        <v>335</v>
      </c>
      <c r="K67" s="143">
        <v>10279</v>
      </c>
      <c r="L67" s="143">
        <v>615</v>
      </c>
      <c r="M67" s="143">
        <v>18974</v>
      </c>
      <c r="N67" s="143">
        <v>527</v>
      </c>
      <c r="O67" s="143">
        <v>15949</v>
      </c>
      <c r="P67" s="143">
        <v>457</v>
      </c>
      <c r="Q67" s="143">
        <v>14116</v>
      </c>
      <c r="R67" s="143">
        <v>315</v>
      </c>
      <c r="S67" s="143">
        <v>9738</v>
      </c>
      <c r="T67" s="143">
        <v>159</v>
      </c>
      <c r="U67" s="143">
        <v>4905</v>
      </c>
      <c r="V67" s="143">
        <v>95</v>
      </c>
      <c r="W67" s="143">
        <v>2930</v>
      </c>
      <c r="X67" s="143">
        <v>30</v>
      </c>
      <c r="Y67" s="143">
        <v>896</v>
      </c>
      <c r="Z67" s="143">
        <v>9</v>
      </c>
      <c r="AA67" s="143">
        <v>273</v>
      </c>
    </row>
    <row r="68" spans="1:27" x14ac:dyDescent="0.25">
      <c r="A68" s="44">
        <v>67</v>
      </c>
      <c r="B68" s="125" t="s">
        <v>5</v>
      </c>
      <c r="C68" s="125" t="s">
        <v>169</v>
      </c>
      <c r="D68" s="143">
        <v>9</v>
      </c>
      <c r="E68" s="143">
        <v>337</v>
      </c>
      <c r="F68" s="143">
        <v>84</v>
      </c>
      <c r="G68" s="143">
        <v>3354</v>
      </c>
      <c r="H68" s="143">
        <v>197</v>
      </c>
      <c r="I68" s="143">
        <v>7713</v>
      </c>
      <c r="J68" s="143">
        <v>698</v>
      </c>
      <c r="K68" s="143">
        <v>27541</v>
      </c>
      <c r="L68" s="143">
        <v>474</v>
      </c>
      <c r="M68" s="143">
        <v>18542</v>
      </c>
      <c r="N68" s="143">
        <v>175</v>
      </c>
      <c r="O68" s="143">
        <v>6807</v>
      </c>
      <c r="P68" s="143">
        <v>178</v>
      </c>
      <c r="Q68" s="143">
        <v>7037</v>
      </c>
      <c r="R68" s="143">
        <v>205</v>
      </c>
      <c r="S68" s="143">
        <v>8058</v>
      </c>
      <c r="T68" s="143">
        <v>58</v>
      </c>
      <c r="U68" s="143">
        <v>2198</v>
      </c>
      <c r="V68" s="143">
        <v>10</v>
      </c>
      <c r="W68" s="143">
        <v>363</v>
      </c>
      <c r="X68" s="143">
        <v>1</v>
      </c>
      <c r="Y68" s="143">
        <v>32</v>
      </c>
      <c r="Z68" s="143">
        <v>2</v>
      </c>
      <c r="AA68" s="143">
        <v>80</v>
      </c>
    </row>
    <row r="69" spans="1:27" x14ac:dyDescent="0.25">
      <c r="A69" s="44">
        <v>68</v>
      </c>
      <c r="B69" s="125" t="s">
        <v>8</v>
      </c>
      <c r="C69" s="125" t="s">
        <v>168</v>
      </c>
      <c r="D69" s="143">
        <v>60</v>
      </c>
      <c r="E69" s="143">
        <v>351</v>
      </c>
      <c r="F69" s="143">
        <v>198</v>
      </c>
      <c r="G69" s="143">
        <v>1153</v>
      </c>
      <c r="H69" s="143">
        <v>607</v>
      </c>
      <c r="I69" s="143">
        <v>3567</v>
      </c>
      <c r="J69" s="143">
        <v>1750</v>
      </c>
      <c r="K69" s="143">
        <v>10300</v>
      </c>
      <c r="L69" s="143">
        <v>3669</v>
      </c>
      <c r="M69" s="143">
        <v>21558</v>
      </c>
      <c r="N69" s="143">
        <v>3428</v>
      </c>
      <c r="O69" s="143">
        <v>20163</v>
      </c>
      <c r="P69" s="143">
        <v>2074</v>
      </c>
      <c r="Q69" s="143">
        <v>12290</v>
      </c>
      <c r="R69" s="143">
        <v>1094</v>
      </c>
      <c r="S69" s="143">
        <v>6477</v>
      </c>
      <c r="T69" s="143">
        <v>557</v>
      </c>
      <c r="U69" s="143">
        <v>3281</v>
      </c>
      <c r="V69" s="143">
        <v>339</v>
      </c>
      <c r="W69" s="143">
        <v>2012</v>
      </c>
      <c r="X69" s="143">
        <v>104</v>
      </c>
      <c r="Y69" s="143">
        <v>615</v>
      </c>
      <c r="Z69" s="143">
        <v>49</v>
      </c>
      <c r="AA69" s="143">
        <v>286</v>
      </c>
    </row>
    <row r="70" spans="1:27" x14ac:dyDescent="0.25">
      <c r="A70" s="44">
        <v>69</v>
      </c>
      <c r="B70" s="125" t="s">
        <v>3</v>
      </c>
      <c r="C70" s="125" t="s">
        <v>168</v>
      </c>
      <c r="D70" s="144"/>
      <c r="E70" s="144"/>
      <c r="F70" s="143">
        <v>42</v>
      </c>
      <c r="G70" s="143">
        <v>369</v>
      </c>
      <c r="H70" s="143">
        <v>275</v>
      </c>
      <c r="I70" s="143">
        <v>2403</v>
      </c>
      <c r="J70" s="143">
        <v>1000</v>
      </c>
      <c r="K70" s="143">
        <v>8421</v>
      </c>
      <c r="L70" s="143">
        <v>2349</v>
      </c>
      <c r="M70" s="143">
        <v>19964</v>
      </c>
      <c r="N70" s="143">
        <v>2357</v>
      </c>
      <c r="O70" s="143">
        <v>20355</v>
      </c>
      <c r="P70" s="143">
        <v>1400</v>
      </c>
      <c r="Q70" s="143">
        <v>12415</v>
      </c>
      <c r="R70" s="143">
        <v>649</v>
      </c>
      <c r="S70" s="143">
        <v>5758</v>
      </c>
      <c r="T70" s="143">
        <v>312</v>
      </c>
      <c r="U70" s="143">
        <v>2729</v>
      </c>
      <c r="V70" s="143">
        <v>173</v>
      </c>
      <c r="W70" s="143">
        <v>1452</v>
      </c>
      <c r="X70" s="143">
        <v>45</v>
      </c>
      <c r="Y70" s="143">
        <v>360</v>
      </c>
      <c r="Z70" s="143">
        <v>35</v>
      </c>
      <c r="AA70" s="143">
        <v>268</v>
      </c>
    </row>
    <row r="71" spans="1:27" x14ac:dyDescent="0.25">
      <c r="A71" s="44">
        <v>70</v>
      </c>
      <c r="B71" s="125" t="s">
        <v>3</v>
      </c>
      <c r="C71" s="125" t="s">
        <v>167</v>
      </c>
      <c r="D71" s="143">
        <v>506</v>
      </c>
      <c r="E71" s="143">
        <v>4892</v>
      </c>
      <c r="F71" s="143">
        <v>631</v>
      </c>
      <c r="G71" s="143">
        <v>6107</v>
      </c>
      <c r="H71" s="143">
        <v>757</v>
      </c>
      <c r="I71" s="143">
        <v>7346</v>
      </c>
      <c r="J71" s="143">
        <v>848</v>
      </c>
      <c r="K71" s="143">
        <v>8313</v>
      </c>
      <c r="L71" s="143">
        <v>1149</v>
      </c>
      <c r="M71" s="143">
        <v>11210</v>
      </c>
      <c r="N71" s="143">
        <v>753</v>
      </c>
      <c r="O71" s="143">
        <v>7305</v>
      </c>
      <c r="P71" s="143">
        <v>695</v>
      </c>
      <c r="Q71" s="143">
        <v>6796</v>
      </c>
      <c r="R71" s="143">
        <v>477</v>
      </c>
      <c r="S71" s="143">
        <v>4648</v>
      </c>
      <c r="T71" s="143">
        <v>345</v>
      </c>
      <c r="U71" s="143">
        <v>3402</v>
      </c>
      <c r="V71" s="143">
        <v>590</v>
      </c>
      <c r="W71" s="143">
        <v>5758</v>
      </c>
      <c r="X71" s="143">
        <v>427</v>
      </c>
      <c r="Y71" s="143">
        <v>4148</v>
      </c>
      <c r="Z71" s="143">
        <v>336</v>
      </c>
      <c r="AA71" s="143">
        <v>3073</v>
      </c>
    </row>
    <row r="72" spans="1:27" x14ac:dyDescent="0.25">
      <c r="A72" s="44">
        <v>71</v>
      </c>
      <c r="B72" s="125" t="s">
        <v>157</v>
      </c>
      <c r="C72" s="125" t="s">
        <v>168</v>
      </c>
      <c r="D72" s="143">
        <v>88</v>
      </c>
      <c r="E72" s="143">
        <v>930</v>
      </c>
      <c r="F72" s="143">
        <v>125</v>
      </c>
      <c r="G72" s="143">
        <v>1323</v>
      </c>
      <c r="H72" s="143">
        <v>217</v>
      </c>
      <c r="I72" s="143">
        <v>2324</v>
      </c>
      <c r="J72" s="143">
        <v>831</v>
      </c>
      <c r="K72" s="143">
        <v>9245</v>
      </c>
      <c r="L72" s="143">
        <v>2600</v>
      </c>
      <c r="M72" s="143">
        <v>29897</v>
      </c>
      <c r="N72" s="143">
        <v>1435</v>
      </c>
      <c r="O72" s="143">
        <v>16582</v>
      </c>
      <c r="P72" s="143">
        <v>508</v>
      </c>
      <c r="Q72" s="143">
        <v>5706</v>
      </c>
      <c r="R72" s="143">
        <v>268</v>
      </c>
      <c r="S72" s="143">
        <v>2573</v>
      </c>
      <c r="T72" s="143">
        <v>150</v>
      </c>
      <c r="U72" s="143">
        <v>1493</v>
      </c>
      <c r="V72" s="143">
        <v>57</v>
      </c>
      <c r="W72" s="143">
        <v>589</v>
      </c>
      <c r="X72" s="143">
        <v>34</v>
      </c>
      <c r="Y72" s="143">
        <v>349</v>
      </c>
      <c r="Z72" s="143">
        <v>38</v>
      </c>
      <c r="AA72" s="143">
        <v>301</v>
      </c>
    </row>
    <row r="73" spans="1:27" x14ac:dyDescent="0.25">
      <c r="A73" s="44">
        <v>72</v>
      </c>
      <c r="B73" s="125" t="s">
        <v>3</v>
      </c>
      <c r="C73" s="125" t="s">
        <v>171</v>
      </c>
      <c r="D73" s="143">
        <v>29</v>
      </c>
      <c r="E73" s="143">
        <v>1168</v>
      </c>
      <c r="F73" s="143">
        <v>67</v>
      </c>
      <c r="G73" s="143">
        <v>3110</v>
      </c>
      <c r="H73" s="143">
        <v>132</v>
      </c>
      <c r="I73" s="143">
        <v>6093</v>
      </c>
      <c r="J73" s="143">
        <v>246</v>
      </c>
      <c r="K73" s="143">
        <v>11542</v>
      </c>
      <c r="L73" s="143">
        <v>302</v>
      </c>
      <c r="M73" s="143">
        <v>14623</v>
      </c>
      <c r="N73" s="143">
        <v>197</v>
      </c>
      <c r="O73" s="143">
        <v>9493</v>
      </c>
      <c r="P73" s="143">
        <v>199</v>
      </c>
      <c r="Q73" s="143">
        <v>9668</v>
      </c>
      <c r="R73" s="143">
        <v>136</v>
      </c>
      <c r="S73" s="143">
        <v>6612</v>
      </c>
      <c r="T73" s="143">
        <v>70</v>
      </c>
      <c r="U73" s="143">
        <v>3321</v>
      </c>
      <c r="V73" s="143">
        <v>47</v>
      </c>
      <c r="W73" s="143">
        <v>2286</v>
      </c>
      <c r="X73" s="143">
        <v>16</v>
      </c>
      <c r="Y73" s="143">
        <v>777</v>
      </c>
      <c r="Z73" s="143">
        <v>13</v>
      </c>
      <c r="AA73" s="143">
        <v>615</v>
      </c>
    </row>
    <row r="74" spans="1:27" x14ac:dyDescent="0.25">
      <c r="A74" s="44">
        <v>73</v>
      </c>
      <c r="B74" s="125" t="s">
        <v>33</v>
      </c>
      <c r="C74" s="125" t="s">
        <v>167</v>
      </c>
      <c r="D74" s="143">
        <v>146</v>
      </c>
      <c r="E74" s="143">
        <v>1292</v>
      </c>
      <c r="F74" s="143">
        <v>273</v>
      </c>
      <c r="G74" s="143">
        <v>2166</v>
      </c>
      <c r="H74" s="143">
        <v>371</v>
      </c>
      <c r="I74" s="143">
        <v>2995</v>
      </c>
      <c r="J74" s="143">
        <v>1167</v>
      </c>
      <c r="K74" s="143">
        <v>10405</v>
      </c>
      <c r="L74" s="143">
        <v>2863</v>
      </c>
      <c r="M74" s="143">
        <v>27016</v>
      </c>
      <c r="N74" s="143">
        <v>1373</v>
      </c>
      <c r="O74" s="143">
        <v>13371</v>
      </c>
      <c r="P74" s="143">
        <v>576</v>
      </c>
      <c r="Q74" s="143">
        <v>5686</v>
      </c>
      <c r="R74" s="143">
        <v>238</v>
      </c>
      <c r="S74" s="143">
        <v>2308</v>
      </c>
      <c r="T74" s="143">
        <v>144</v>
      </c>
      <c r="U74" s="143">
        <v>1393</v>
      </c>
      <c r="V74" s="143">
        <v>131</v>
      </c>
      <c r="W74" s="143">
        <v>1276</v>
      </c>
      <c r="X74" s="143">
        <v>72</v>
      </c>
      <c r="Y74" s="143">
        <v>521</v>
      </c>
      <c r="Z74" s="143">
        <v>43</v>
      </c>
      <c r="AA74" s="143">
        <v>381</v>
      </c>
    </row>
    <row r="75" spans="1:27" x14ac:dyDescent="0.25">
      <c r="A75" s="44">
        <v>74</v>
      </c>
      <c r="B75" s="125" t="s">
        <v>3</v>
      </c>
      <c r="C75" s="125" t="s">
        <v>167</v>
      </c>
      <c r="D75" s="144"/>
      <c r="E75" s="144"/>
      <c r="F75" s="143">
        <v>123</v>
      </c>
      <c r="G75" s="143">
        <v>1316</v>
      </c>
      <c r="H75" s="143">
        <v>225</v>
      </c>
      <c r="I75" s="143">
        <v>2432</v>
      </c>
      <c r="J75" s="143">
        <v>696</v>
      </c>
      <c r="K75" s="143">
        <v>7460</v>
      </c>
      <c r="L75" s="143">
        <v>1547</v>
      </c>
      <c r="M75" s="143">
        <v>16618</v>
      </c>
      <c r="N75" s="143">
        <v>1209</v>
      </c>
      <c r="O75" s="143">
        <v>12886</v>
      </c>
      <c r="P75" s="143">
        <v>1436</v>
      </c>
      <c r="Q75" s="143">
        <v>15567</v>
      </c>
      <c r="R75" s="143">
        <v>579</v>
      </c>
      <c r="S75" s="143">
        <v>6167</v>
      </c>
      <c r="T75" s="143">
        <v>278</v>
      </c>
      <c r="U75" s="143">
        <v>2992</v>
      </c>
      <c r="V75" s="143">
        <v>156</v>
      </c>
      <c r="W75" s="143">
        <v>1691</v>
      </c>
      <c r="X75" s="143">
        <v>67</v>
      </c>
      <c r="Y75" s="143">
        <v>710</v>
      </c>
      <c r="Z75" s="143">
        <v>51</v>
      </c>
      <c r="AA75" s="143">
        <v>557</v>
      </c>
    </row>
    <row r="76" spans="1:27" x14ac:dyDescent="0.25">
      <c r="A76" s="44">
        <v>75</v>
      </c>
      <c r="B76" s="125" t="s">
        <v>3</v>
      </c>
      <c r="C76" s="125" t="s">
        <v>168</v>
      </c>
      <c r="D76" s="143">
        <v>62</v>
      </c>
      <c r="E76" s="143">
        <v>723</v>
      </c>
      <c r="F76" s="143">
        <v>266</v>
      </c>
      <c r="G76" s="143">
        <v>3335</v>
      </c>
      <c r="H76" s="143">
        <v>459</v>
      </c>
      <c r="I76" s="143">
        <v>5737</v>
      </c>
      <c r="J76" s="143">
        <v>981</v>
      </c>
      <c r="K76" s="143">
        <v>12314</v>
      </c>
      <c r="L76" s="143">
        <v>1257</v>
      </c>
      <c r="M76" s="143">
        <v>16261</v>
      </c>
      <c r="N76" s="143">
        <v>777</v>
      </c>
      <c r="O76" s="143">
        <v>9700</v>
      </c>
      <c r="P76" s="143">
        <v>617</v>
      </c>
      <c r="Q76" s="143">
        <v>8031</v>
      </c>
      <c r="R76" s="143">
        <v>469</v>
      </c>
      <c r="S76" s="143">
        <v>6067</v>
      </c>
      <c r="T76" s="143">
        <v>210</v>
      </c>
      <c r="U76" s="143">
        <v>2717</v>
      </c>
      <c r="V76" s="143">
        <v>129</v>
      </c>
      <c r="W76" s="143">
        <v>1709</v>
      </c>
      <c r="X76" s="143">
        <v>47</v>
      </c>
      <c r="Y76" s="143">
        <v>589</v>
      </c>
      <c r="Z76" s="143">
        <v>22</v>
      </c>
      <c r="AA76" s="143">
        <v>285</v>
      </c>
    </row>
    <row r="77" spans="1:27" x14ac:dyDescent="0.25">
      <c r="A77" s="44">
        <v>76</v>
      </c>
      <c r="B77" s="125" t="s">
        <v>8</v>
      </c>
      <c r="C77" s="125" t="s">
        <v>167</v>
      </c>
      <c r="D77" s="143">
        <v>45</v>
      </c>
      <c r="E77" s="143">
        <v>1431</v>
      </c>
      <c r="F77" s="143">
        <v>176</v>
      </c>
      <c r="G77" s="143">
        <v>5736</v>
      </c>
      <c r="H77" s="143">
        <v>221</v>
      </c>
      <c r="I77" s="143">
        <v>7443</v>
      </c>
      <c r="J77" s="143">
        <v>332</v>
      </c>
      <c r="K77" s="143">
        <v>11323</v>
      </c>
      <c r="L77" s="143">
        <v>376</v>
      </c>
      <c r="M77" s="143">
        <v>12795</v>
      </c>
      <c r="N77" s="143">
        <v>280</v>
      </c>
      <c r="O77" s="143">
        <v>9338</v>
      </c>
      <c r="P77" s="143">
        <v>175</v>
      </c>
      <c r="Q77" s="143">
        <v>6125</v>
      </c>
      <c r="R77" s="143">
        <v>146</v>
      </c>
      <c r="S77" s="143">
        <v>5074</v>
      </c>
      <c r="T77" s="143">
        <v>60</v>
      </c>
      <c r="U77" s="143">
        <v>2139</v>
      </c>
      <c r="V77" s="143">
        <v>98</v>
      </c>
      <c r="W77" s="143">
        <v>3483</v>
      </c>
      <c r="X77" s="143">
        <v>44</v>
      </c>
      <c r="Y77" s="143">
        <v>1469</v>
      </c>
      <c r="Z77" s="143">
        <v>29</v>
      </c>
      <c r="AA77" s="143">
        <v>1030</v>
      </c>
    </row>
    <row r="78" spans="1:27" x14ac:dyDescent="0.25">
      <c r="A78" s="44">
        <v>77</v>
      </c>
      <c r="B78" s="125" t="s">
        <v>8</v>
      </c>
      <c r="C78" s="125" t="s">
        <v>167</v>
      </c>
      <c r="D78" s="144"/>
      <c r="E78" s="144"/>
      <c r="F78" s="144"/>
      <c r="G78" s="144"/>
      <c r="H78" s="143">
        <v>59</v>
      </c>
      <c r="I78" s="143">
        <v>859</v>
      </c>
      <c r="J78" s="143">
        <v>471</v>
      </c>
      <c r="K78" s="143">
        <v>6673</v>
      </c>
      <c r="L78" s="143">
        <v>1999</v>
      </c>
      <c r="M78" s="143">
        <v>28440</v>
      </c>
      <c r="N78" s="143">
        <v>1108</v>
      </c>
      <c r="O78" s="143">
        <v>15979</v>
      </c>
      <c r="P78" s="143">
        <v>472</v>
      </c>
      <c r="Q78" s="143">
        <v>6893</v>
      </c>
      <c r="R78" s="143">
        <v>202</v>
      </c>
      <c r="S78" s="143">
        <v>2920</v>
      </c>
      <c r="T78" s="143">
        <v>114</v>
      </c>
      <c r="U78" s="143">
        <v>1642</v>
      </c>
      <c r="V78" s="143">
        <v>121</v>
      </c>
      <c r="W78" s="143">
        <v>1595</v>
      </c>
      <c r="X78" s="143">
        <v>72</v>
      </c>
      <c r="Y78" s="143">
        <v>1028</v>
      </c>
      <c r="Z78" s="143">
        <v>74</v>
      </c>
      <c r="AA78" s="143">
        <v>1060</v>
      </c>
    </row>
    <row r="79" spans="1:27" x14ac:dyDescent="0.25">
      <c r="A79" s="44">
        <v>78</v>
      </c>
      <c r="B79" s="125" t="s">
        <v>31</v>
      </c>
      <c r="C79" s="125" t="s">
        <v>168</v>
      </c>
      <c r="D79" s="144"/>
      <c r="E79" s="144"/>
      <c r="F79" s="143">
        <v>14</v>
      </c>
      <c r="G79" s="143">
        <v>381</v>
      </c>
      <c r="H79" s="143">
        <v>145</v>
      </c>
      <c r="I79" s="143">
        <v>3839</v>
      </c>
      <c r="J79" s="143">
        <v>372</v>
      </c>
      <c r="K79" s="143">
        <v>9893</v>
      </c>
      <c r="L79" s="143">
        <v>680</v>
      </c>
      <c r="M79" s="143">
        <v>17680</v>
      </c>
      <c r="N79" s="143">
        <v>457</v>
      </c>
      <c r="O79" s="143">
        <v>12204</v>
      </c>
      <c r="P79" s="143">
        <v>324</v>
      </c>
      <c r="Q79" s="143">
        <v>8774</v>
      </c>
      <c r="R79" s="143">
        <v>287</v>
      </c>
      <c r="S79" s="143">
        <v>7775</v>
      </c>
      <c r="T79" s="143">
        <v>103</v>
      </c>
      <c r="U79" s="143">
        <v>2626</v>
      </c>
      <c r="V79" s="143">
        <v>99</v>
      </c>
      <c r="W79" s="143">
        <v>1978</v>
      </c>
      <c r="X79" s="143">
        <v>24</v>
      </c>
      <c r="Y79" s="143">
        <v>499</v>
      </c>
      <c r="Z79" s="143">
        <v>10</v>
      </c>
      <c r="AA79" s="143">
        <v>241</v>
      </c>
    </row>
    <row r="80" spans="1:27" x14ac:dyDescent="0.25">
      <c r="A80" s="44">
        <v>79</v>
      </c>
      <c r="B80" s="125" t="s">
        <v>7</v>
      </c>
      <c r="C80" s="125" t="s">
        <v>168</v>
      </c>
      <c r="D80" s="143">
        <v>5</v>
      </c>
      <c r="E80" s="143">
        <v>126</v>
      </c>
      <c r="F80" s="143">
        <v>121</v>
      </c>
      <c r="G80" s="143">
        <v>2921</v>
      </c>
      <c r="H80" s="143">
        <v>3894</v>
      </c>
      <c r="I80" s="143">
        <v>50006</v>
      </c>
      <c r="J80" s="143">
        <v>348</v>
      </c>
      <c r="K80" s="143">
        <v>7479</v>
      </c>
      <c r="L80" s="143">
        <v>61</v>
      </c>
      <c r="M80" s="143">
        <v>1514</v>
      </c>
      <c r="N80" s="143">
        <v>34</v>
      </c>
      <c r="O80" s="143">
        <v>839</v>
      </c>
      <c r="P80" s="143">
        <v>19</v>
      </c>
      <c r="Q80" s="143">
        <v>473</v>
      </c>
      <c r="R80" s="143">
        <v>13</v>
      </c>
      <c r="S80" s="143">
        <v>315</v>
      </c>
      <c r="T80" s="143">
        <v>10</v>
      </c>
      <c r="U80" s="143">
        <v>252</v>
      </c>
      <c r="V80" s="143">
        <v>25</v>
      </c>
      <c r="W80" s="143">
        <v>631</v>
      </c>
      <c r="X80" s="143">
        <v>10</v>
      </c>
      <c r="Y80" s="143">
        <v>246</v>
      </c>
      <c r="Z80" s="143">
        <v>1</v>
      </c>
      <c r="AA80" s="143">
        <v>32</v>
      </c>
    </row>
    <row r="81" spans="1:27" x14ac:dyDescent="0.25">
      <c r="A81" s="44">
        <v>80</v>
      </c>
      <c r="B81" s="125" t="s">
        <v>4</v>
      </c>
      <c r="C81" s="125" t="s">
        <v>171</v>
      </c>
      <c r="D81" s="143">
        <v>58</v>
      </c>
      <c r="E81" s="143">
        <v>668</v>
      </c>
      <c r="F81" s="143">
        <v>137</v>
      </c>
      <c r="G81" s="143">
        <v>1580</v>
      </c>
      <c r="H81" s="143">
        <v>203</v>
      </c>
      <c r="I81" s="143">
        <v>2283</v>
      </c>
      <c r="J81" s="143">
        <v>939</v>
      </c>
      <c r="K81" s="143">
        <v>10622</v>
      </c>
      <c r="L81" s="143">
        <v>1892</v>
      </c>
      <c r="M81" s="143">
        <v>21390</v>
      </c>
      <c r="N81" s="143">
        <v>1008</v>
      </c>
      <c r="O81" s="143">
        <v>11178</v>
      </c>
      <c r="P81" s="143">
        <v>648</v>
      </c>
      <c r="Q81" s="143">
        <v>7421</v>
      </c>
      <c r="R81" s="143">
        <v>440</v>
      </c>
      <c r="S81" s="143">
        <v>5040</v>
      </c>
      <c r="T81" s="143">
        <v>146</v>
      </c>
      <c r="U81" s="143">
        <v>1678</v>
      </c>
      <c r="V81" s="143">
        <v>103</v>
      </c>
      <c r="W81" s="143">
        <v>1127</v>
      </c>
      <c r="X81" s="143">
        <v>54</v>
      </c>
      <c r="Y81" s="143">
        <v>617</v>
      </c>
      <c r="Z81" s="143">
        <v>51</v>
      </c>
      <c r="AA81" s="143">
        <v>584</v>
      </c>
    </row>
    <row r="82" spans="1:27" x14ac:dyDescent="0.25">
      <c r="A82" s="44">
        <v>81</v>
      </c>
      <c r="B82" s="125" t="s">
        <v>3</v>
      </c>
      <c r="C82" s="125" t="s">
        <v>167</v>
      </c>
      <c r="D82" s="143">
        <v>49</v>
      </c>
      <c r="E82" s="143">
        <v>450</v>
      </c>
      <c r="F82" s="143">
        <v>86</v>
      </c>
      <c r="G82" s="143">
        <v>783</v>
      </c>
      <c r="H82" s="143">
        <v>167</v>
      </c>
      <c r="I82" s="143">
        <v>1525</v>
      </c>
      <c r="J82" s="143">
        <v>739</v>
      </c>
      <c r="K82" s="143">
        <v>6755</v>
      </c>
      <c r="L82" s="143">
        <v>2948</v>
      </c>
      <c r="M82" s="143">
        <v>27108</v>
      </c>
      <c r="N82" s="143">
        <v>1758</v>
      </c>
      <c r="O82" s="143">
        <v>15999</v>
      </c>
      <c r="P82" s="143">
        <v>699</v>
      </c>
      <c r="Q82" s="143">
        <v>6407</v>
      </c>
      <c r="R82" s="143">
        <v>174</v>
      </c>
      <c r="S82" s="143">
        <v>1597</v>
      </c>
      <c r="T82" s="143">
        <v>133</v>
      </c>
      <c r="U82" s="143">
        <v>1232</v>
      </c>
      <c r="V82" s="143">
        <v>69</v>
      </c>
      <c r="W82" s="143">
        <v>639</v>
      </c>
      <c r="X82" s="143">
        <v>53</v>
      </c>
      <c r="Y82" s="143">
        <v>464</v>
      </c>
      <c r="Z82" s="143">
        <v>32</v>
      </c>
      <c r="AA82" s="143">
        <v>196</v>
      </c>
    </row>
    <row r="83" spans="1:27" x14ac:dyDescent="0.25">
      <c r="A83" s="44">
        <v>82</v>
      </c>
      <c r="B83" s="125" t="s">
        <v>8</v>
      </c>
      <c r="C83" s="125" t="s">
        <v>167</v>
      </c>
      <c r="D83" s="143">
        <v>46</v>
      </c>
      <c r="E83" s="143">
        <v>601</v>
      </c>
      <c r="F83" s="143">
        <v>129</v>
      </c>
      <c r="G83" s="143">
        <v>1693</v>
      </c>
      <c r="H83" s="143">
        <v>270</v>
      </c>
      <c r="I83" s="143">
        <v>3513</v>
      </c>
      <c r="J83" s="143">
        <v>811</v>
      </c>
      <c r="K83" s="143">
        <v>10572</v>
      </c>
      <c r="L83" s="143">
        <v>1329</v>
      </c>
      <c r="M83" s="143">
        <v>17337</v>
      </c>
      <c r="N83" s="143">
        <v>501</v>
      </c>
      <c r="O83" s="143">
        <v>6507</v>
      </c>
      <c r="P83" s="143">
        <v>533</v>
      </c>
      <c r="Q83" s="143">
        <v>6954</v>
      </c>
      <c r="R83" s="143">
        <v>662</v>
      </c>
      <c r="S83" s="143">
        <v>8613</v>
      </c>
      <c r="T83" s="143">
        <v>200</v>
      </c>
      <c r="U83" s="143">
        <v>2641</v>
      </c>
      <c r="V83" s="143">
        <v>174</v>
      </c>
      <c r="W83" s="143">
        <v>2319</v>
      </c>
      <c r="X83" s="143">
        <v>88</v>
      </c>
      <c r="Y83" s="143">
        <v>1167</v>
      </c>
      <c r="Z83" s="143">
        <v>21</v>
      </c>
      <c r="AA83" s="143">
        <v>284</v>
      </c>
    </row>
    <row r="84" spans="1:27" x14ac:dyDescent="0.25">
      <c r="A84" s="44">
        <v>83</v>
      </c>
      <c r="B84" s="125" t="s">
        <v>3</v>
      </c>
      <c r="C84" s="125" t="s">
        <v>167</v>
      </c>
      <c r="D84" s="144"/>
      <c r="E84" s="144"/>
      <c r="F84" s="143">
        <v>6</v>
      </c>
      <c r="G84" s="143">
        <v>301</v>
      </c>
      <c r="H84" s="143">
        <v>53</v>
      </c>
      <c r="I84" s="143">
        <v>2556</v>
      </c>
      <c r="J84" s="143">
        <v>181</v>
      </c>
      <c r="K84" s="143">
        <v>8652</v>
      </c>
      <c r="L84" s="143">
        <v>361</v>
      </c>
      <c r="M84" s="143">
        <v>17006</v>
      </c>
      <c r="N84" s="143">
        <v>239</v>
      </c>
      <c r="O84" s="143">
        <v>11347</v>
      </c>
      <c r="P84" s="143">
        <v>207</v>
      </c>
      <c r="Q84" s="143">
        <v>9938</v>
      </c>
      <c r="R84" s="143">
        <v>154</v>
      </c>
      <c r="S84" s="143">
        <v>7199</v>
      </c>
      <c r="T84" s="143">
        <v>68</v>
      </c>
      <c r="U84" s="143">
        <v>2730</v>
      </c>
      <c r="V84" s="143">
        <v>36</v>
      </c>
      <c r="W84" s="143">
        <v>1253</v>
      </c>
      <c r="X84" s="143">
        <v>9</v>
      </c>
      <c r="Y84" s="143">
        <v>360</v>
      </c>
      <c r="Z84" s="143">
        <v>7</v>
      </c>
      <c r="AA84" s="143">
        <v>250</v>
      </c>
    </row>
    <row r="85" spans="1:27" x14ac:dyDescent="0.25">
      <c r="A85" s="44">
        <v>84</v>
      </c>
      <c r="B85" s="125" t="s">
        <v>157</v>
      </c>
      <c r="C85" s="125" t="s">
        <v>168</v>
      </c>
      <c r="D85" s="143">
        <v>52</v>
      </c>
      <c r="E85" s="143">
        <v>449</v>
      </c>
      <c r="F85" s="143">
        <v>218</v>
      </c>
      <c r="G85" s="143">
        <v>1986</v>
      </c>
      <c r="H85" s="143">
        <v>447</v>
      </c>
      <c r="I85" s="143">
        <v>4147</v>
      </c>
      <c r="J85" s="143">
        <v>1181</v>
      </c>
      <c r="K85" s="143">
        <v>11031</v>
      </c>
      <c r="L85" s="143">
        <v>1871</v>
      </c>
      <c r="M85" s="143">
        <v>17212</v>
      </c>
      <c r="N85" s="143">
        <v>1139</v>
      </c>
      <c r="O85" s="143">
        <v>10099</v>
      </c>
      <c r="P85" s="143">
        <v>747</v>
      </c>
      <c r="Q85" s="143">
        <v>7111</v>
      </c>
      <c r="R85" s="143">
        <v>560</v>
      </c>
      <c r="S85" s="143">
        <v>5051</v>
      </c>
      <c r="T85" s="143">
        <v>232</v>
      </c>
      <c r="U85" s="143">
        <v>2279</v>
      </c>
      <c r="V85" s="143">
        <v>125</v>
      </c>
      <c r="W85" s="143">
        <v>1219</v>
      </c>
      <c r="X85" s="143">
        <v>34</v>
      </c>
      <c r="Y85" s="143">
        <v>330</v>
      </c>
      <c r="Z85" s="143">
        <v>25</v>
      </c>
      <c r="AA85" s="143">
        <v>229</v>
      </c>
    </row>
    <row r="86" spans="1:27" x14ac:dyDescent="0.25">
      <c r="A86" s="44">
        <v>85</v>
      </c>
      <c r="B86" s="125" t="s">
        <v>7</v>
      </c>
      <c r="C86" s="125" t="s">
        <v>167</v>
      </c>
      <c r="D86" s="143">
        <v>43</v>
      </c>
      <c r="E86" s="143">
        <v>702</v>
      </c>
      <c r="F86" s="143">
        <v>67</v>
      </c>
      <c r="G86" s="143">
        <v>1253</v>
      </c>
      <c r="H86" s="143">
        <v>168</v>
      </c>
      <c r="I86" s="143">
        <v>3064</v>
      </c>
      <c r="J86" s="143">
        <v>412</v>
      </c>
      <c r="K86" s="143">
        <v>7591</v>
      </c>
      <c r="L86" s="143">
        <v>695</v>
      </c>
      <c r="M86" s="143">
        <v>13109</v>
      </c>
      <c r="N86" s="143">
        <v>509</v>
      </c>
      <c r="O86" s="143">
        <v>9486</v>
      </c>
      <c r="P86" s="143">
        <v>551</v>
      </c>
      <c r="Q86" s="143">
        <v>10411</v>
      </c>
      <c r="R86" s="143">
        <v>419</v>
      </c>
      <c r="S86" s="143">
        <v>7906</v>
      </c>
      <c r="T86" s="143">
        <v>209</v>
      </c>
      <c r="U86" s="143">
        <v>3957</v>
      </c>
      <c r="V86" s="143">
        <v>92</v>
      </c>
      <c r="W86" s="143">
        <v>1731</v>
      </c>
      <c r="X86" s="143">
        <v>23</v>
      </c>
      <c r="Y86" s="143">
        <v>428</v>
      </c>
      <c r="Z86" s="143">
        <v>10</v>
      </c>
      <c r="AA86" s="143">
        <v>189</v>
      </c>
    </row>
    <row r="87" spans="1:27" x14ac:dyDescent="0.25">
      <c r="A87" s="44">
        <v>86</v>
      </c>
      <c r="B87" s="125" t="s">
        <v>4</v>
      </c>
      <c r="C87" s="125" t="s">
        <v>167</v>
      </c>
      <c r="D87" s="143">
        <v>98</v>
      </c>
      <c r="E87" s="143">
        <v>1111</v>
      </c>
      <c r="F87" s="143">
        <v>215</v>
      </c>
      <c r="G87" s="143">
        <v>2477</v>
      </c>
      <c r="H87" s="143">
        <v>331</v>
      </c>
      <c r="I87" s="143">
        <v>3734</v>
      </c>
      <c r="J87" s="143">
        <v>621</v>
      </c>
      <c r="K87" s="143">
        <v>7081</v>
      </c>
      <c r="L87" s="143">
        <v>1172</v>
      </c>
      <c r="M87" s="143">
        <v>13323</v>
      </c>
      <c r="N87" s="143">
        <v>984</v>
      </c>
      <c r="O87" s="143">
        <v>11127</v>
      </c>
      <c r="P87" s="143">
        <v>639</v>
      </c>
      <c r="Q87" s="143">
        <v>7267</v>
      </c>
      <c r="R87" s="143">
        <v>347</v>
      </c>
      <c r="S87" s="143">
        <v>3972</v>
      </c>
      <c r="T87" s="143">
        <v>219</v>
      </c>
      <c r="U87" s="143">
        <v>2481</v>
      </c>
      <c r="V87" s="143">
        <v>207</v>
      </c>
      <c r="W87" s="143">
        <v>2346</v>
      </c>
      <c r="X87" s="143">
        <v>120</v>
      </c>
      <c r="Y87" s="143">
        <v>1369</v>
      </c>
      <c r="Z87" s="143">
        <v>92</v>
      </c>
      <c r="AA87" s="143">
        <v>1042</v>
      </c>
    </row>
    <row r="88" spans="1:27" x14ac:dyDescent="0.25">
      <c r="A88" s="44">
        <v>87</v>
      </c>
      <c r="B88" s="125" t="s">
        <v>9</v>
      </c>
      <c r="C88" s="125" t="s">
        <v>168</v>
      </c>
      <c r="D88" s="143">
        <v>1</v>
      </c>
      <c r="E88" s="143">
        <v>33</v>
      </c>
      <c r="F88" s="143">
        <v>20</v>
      </c>
      <c r="G88" s="143">
        <v>695</v>
      </c>
      <c r="H88" s="143">
        <v>71</v>
      </c>
      <c r="I88" s="143">
        <v>2388</v>
      </c>
      <c r="J88" s="143">
        <v>200</v>
      </c>
      <c r="K88" s="143">
        <v>6786</v>
      </c>
      <c r="L88" s="143">
        <v>326</v>
      </c>
      <c r="M88" s="143">
        <v>11102</v>
      </c>
      <c r="N88" s="143">
        <v>275</v>
      </c>
      <c r="O88" s="143">
        <v>9121</v>
      </c>
      <c r="P88" s="143">
        <v>305</v>
      </c>
      <c r="Q88" s="143">
        <v>10358</v>
      </c>
      <c r="R88" s="143">
        <v>182</v>
      </c>
      <c r="S88" s="143">
        <v>6183</v>
      </c>
      <c r="T88" s="143">
        <v>129</v>
      </c>
      <c r="U88" s="143">
        <v>4393</v>
      </c>
      <c r="V88" s="143">
        <v>67</v>
      </c>
      <c r="W88" s="143">
        <v>2285</v>
      </c>
      <c r="X88" s="143">
        <v>14</v>
      </c>
      <c r="Y88" s="143">
        <v>464</v>
      </c>
      <c r="Z88" s="143">
        <v>4</v>
      </c>
      <c r="AA88" s="143">
        <v>139</v>
      </c>
    </row>
    <row r="89" spans="1:27" x14ac:dyDescent="0.25">
      <c r="A89" s="44">
        <v>88</v>
      </c>
      <c r="B89" s="125" t="s">
        <v>7</v>
      </c>
      <c r="C89" s="125" t="s">
        <v>168</v>
      </c>
      <c r="D89" s="143">
        <v>19</v>
      </c>
      <c r="E89" s="143">
        <v>346</v>
      </c>
      <c r="F89" s="143">
        <v>106</v>
      </c>
      <c r="G89" s="143">
        <v>1938</v>
      </c>
      <c r="H89" s="143">
        <v>127</v>
      </c>
      <c r="I89" s="143">
        <v>2420</v>
      </c>
      <c r="J89" s="143">
        <v>505</v>
      </c>
      <c r="K89" s="143">
        <v>9319</v>
      </c>
      <c r="L89" s="143">
        <v>700</v>
      </c>
      <c r="M89" s="143">
        <v>12891</v>
      </c>
      <c r="N89" s="143">
        <v>464</v>
      </c>
      <c r="O89" s="143">
        <v>8622</v>
      </c>
      <c r="P89" s="143">
        <v>402</v>
      </c>
      <c r="Q89" s="143">
        <v>7536</v>
      </c>
      <c r="R89" s="143">
        <v>318</v>
      </c>
      <c r="S89" s="143">
        <v>6046</v>
      </c>
      <c r="T89" s="143">
        <v>118</v>
      </c>
      <c r="U89" s="143">
        <v>2234</v>
      </c>
      <c r="V89" s="143">
        <v>71</v>
      </c>
      <c r="W89" s="143">
        <v>1319</v>
      </c>
      <c r="X89" s="143">
        <v>40</v>
      </c>
      <c r="Y89" s="143">
        <v>746</v>
      </c>
      <c r="Z89" s="143">
        <v>17</v>
      </c>
      <c r="AA89" s="143">
        <v>318</v>
      </c>
    </row>
    <row r="90" spans="1:27" x14ac:dyDescent="0.25">
      <c r="A90" s="44">
        <v>89</v>
      </c>
      <c r="B90" s="125" t="s">
        <v>9</v>
      </c>
      <c r="C90" s="125" t="s">
        <v>169</v>
      </c>
      <c r="D90" s="143">
        <v>245</v>
      </c>
      <c r="E90" s="143">
        <v>2812</v>
      </c>
      <c r="F90" s="143">
        <v>351</v>
      </c>
      <c r="G90" s="143">
        <v>3943</v>
      </c>
      <c r="H90" s="143">
        <v>398</v>
      </c>
      <c r="I90" s="143">
        <v>4450</v>
      </c>
      <c r="J90" s="143">
        <v>695</v>
      </c>
      <c r="K90" s="143">
        <v>7725</v>
      </c>
      <c r="L90" s="143">
        <v>823</v>
      </c>
      <c r="M90" s="143">
        <v>9154</v>
      </c>
      <c r="N90" s="143">
        <v>546</v>
      </c>
      <c r="O90" s="143">
        <v>6004</v>
      </c>
      <c r="P90" s="143">
        <v>505</v>
      </c>
      <c r="Q90" s="143">
        <v>5735</v>
      </c>
      <c r="R90" s="143">
        <v>348</v>
      </c>
      <c r="S90" s="143">
        <v>3947</v>
      </c>
      <c r="T90" s="143">
        <v>284</v>
      </c>
      <c r="U90" s="143">
        <v>3232</v>
      </c>
      <c r="V90" s="143">
        <v>263</v>
      </c>
      <c r="W90" s="143">
        <v>2969</v>
      </c>
      <c r="X90" s="143">
        <v>138</v>
      </c>
      <c r="Y90" s="143">
        <v>1543</v>
      </c>
      <c r="Z90" s="143">
        <v>156</v>
      </c>
      <c r="AA90" s="143">
        <v>1741</v>
      </c>
    </row>
    <row r="91" spans="1:27" x14ac:dyDescent="0.25">
      <c r="A91" s="44">
        <v>90</v>
      </c>
      <c r="B91" s="125" t="s">
        <v>2</v>
      </c>
      <c r="C91" s="125" t="s">
        <v>167</v>
      </c>
      <c r="D91" s="143">
        <v>35</v>
      </c>
      <c r="E91" s="143">
        <v>542</v>
      </c>
      <c r="F91" s="143">
        <v>73</v>
      </c>
      <c r="G91" s="143">
        <v>1137</v>
      </c>
      <c r="H91" s="143">
        <v>91</v>
      </c>
      <c r="I91" s="143">
        <v>1406</v>
      </c>
      <c r="J91" s="143">
        <v>486</v>
      </c>
      <c r="K91" s="143">
        <v>7330</v>
      </c>
      <c r="L91" s="143">
        <v>1219</v>
      </c>
      <c r="M91" s="143">
        <v>18519</v>
      </c>
      <c r="N91" s="143">
        <v>647</v>
      </c>
      <c r="O91" s="143">
        <v>10029</v>
      </c>
      <c r="P91" s="143">
        <v>431</v>
      </c>
      <c r="Q91" s="143">
        <v>6658</v>
      </c>
      <c r="R91" s="143">
        <v>205</v>
      </c>
      <c r="S91" s="143">
        <v>3197</v>
      </c>
      <c r="T91" s="143">
        <v>90</v>
      </c>
      <c r="U91" s="143">
        <v>1417</v>
      </c>
      <c r="V91" s="143">
        <v>61</v>
      </c>
      <c r="W91" s="143">
        <v>953</v>
      </c>
      <c r="X91" s="143">
        <v>40</v>
      </c>
      <c r="Y91" s="143">
        <v>611</v>
      </c>
      <c r="Z91" s="143">
        <v>20</v>
      </c>
      <c r="AA91" s="143">
        <v>307</v>
      </c>
    </row>
    <row r="92" spans="1:27" x14ac:dyDescent="0.25">
      <c r="A92" s="44">
        <v>91</v>
      </c>
      <c r="B92" s="125" t="s">
        <v>9</v>
      </c>
      <c r="C92" s="125" t="s">
        <v>169</v>
      </c>
      <c r="D92" s="143">
        <v>31</v>
      </c>
      <c r="E92" s="143">
        <v>245</v>
      </c>
      <c r="F92" s="143">
        <v>61</v>
      </c>
      <c r="G92" s="143">
        <v>522</v>
      </c>
      <c r="H92" s="143">
        <v>163</v>
      </c>
      <c r="I92" s="143">
        <v>1621</v>
      </c>
      <c r="J92" s="143">
        <v>603</v>
      </c>
      <c r="K92" s="143">
        <v>5983</v>
      </c>
      <c r="L92" s="143">
        <v>1209</v>
      </c>
      <c r="M92" s="143">
        <v>12553</v>
      </c>
      <c r="N92" s="143">
        <v>1329</v>
      </c>
      <c r="O92" s="143">
        <v>13074</v>
      </c>
      <c r="P92" s="143">
        <v>942</v>
      </c>
      <c r="Q92" s="143">
        <v>8957</v>
      </c>
      <c r="R92" s="143">
        <v>450</v>
      </c>
      <c r="S92" s="143">
        <v>4329</v>
      </c>
      <c r="T92" s="143">
        <v>214</v>
      </c>
      <c r="U92" s="143">
        <v>2006</v>
      </c>
      <c r="V92" s="143">
        <v>188</v>
      </c>
      <c r="W92" s="143">
        <v>1734</v>
      </c>
      <c r="X92" s="143">
        <v>71</v>
      </c>
      <c r="Y92" s="143">
        <v>647</v>
      </c>
      <c r="Z92" s="143">
        <v>26</v>
      </c>
      <c r="AA92" s="143">
        <v>251</v>
      </c>
    </row>
    <row r="93" spans="1:27" x14ac:dyDescent="0.25">
      <c r="A93" s="44">
        <v>92</v>
      </c>
      <c r="B93" s="125" t="s">
        <v>3</v>
      </c>
      <c r="C93" s="125" t="s">
        <v>174</v>
      </c>
      <c r="D93" s="143">
        <v>13</v>
      </c>
      <c r="E93" s="143">
        <v>264</v>
      </c>
      <c r="F93" s="143">
        <v>82</v>
      </c>
      <c r="G93" s="143">
        <v>1755</v>
      </c>
      <c r="H93" s="143">
        <v>135</v>
      </c>
      <c r="I93" s="143">
        <v>2893</v>
      </c>
      <c r="J93" s="143">
        <v>466</v>
      </c>
      <c r="K93" s="143">
        <v>9008</v>
      </c>
      <c r="L93" s="143">
        <v>562</v>
      </c>
      <c r="M93" s="143">
        <v>11486</v>
      </c>
      <c r="N93" s="143">
        <v>425</v>
      </c>
      <c r="O93" s="143">
        <v>8902</v>
      </c>
      <c r="P93" s="143">
        <v>372</v>
      </c>
      <c r="Q93" s="143">
        <v>7721</v>
      </c>
      <c r="R93" s="143">
        <v>204</v>
      </c>
      <c r="S93" s="143">
        <v>4333</v>
      </c>
      <c r="T93" s="143">
        <v>101</v>
      </c>
      <c r="U93" s="143">
        <v>2142</v>
      </c>
      <c r="V93" s="143">
        <v>76</v>
      </c>
      <c r="W93" s="143">
        <v>1599</v>
      </c>
      <c r="X93" s="143">
        <v>30</v>
      </c>
      <c r="Y93" s="143">
        <v>643</v>
      </c>
      <c r="Z93" s="143">
        <v>22</v>
      </c>
      <c r="AA93" s="143">
        <v>450</v>
      </c>
    </row>
    <row r="94" spans="1:27" x14ac:dyDescent="0.25">
      <c r="A94" s="44">
        <v>93</v>
      </c>
      <c r="B94" s="125" t="s">
        <v>4</v>
      </c>
      <c r="C94" s="125" t="s">
        <v>170</v>
      </c>
      <c r="D94" s="143">
        <v>83</v>
      </c>
      <c r="E94" s="143">
        <v>568</v>
      </c>
      <c r="F94" s="143">
        <v>194</v>
      </c>
      <c r="G94" s="143">
        <v>1504</v>
      </c>
      <c r="H94" s="143">
        <v>397</v>
      </c>
      <c r="I94" s="143">
        <v>3526</v>
      </c>
      <c r="J94" s="143">
        <v>855</v>
      </c>
      <c r="K94" s="143">
        <v>7850</v>
      </c>
      <c r="L94" s="143">
        <v>1551</v>
      </c>
      <c r="M94" s="143">
        <v>14705</v>
      </c>
      <c r="N94" s="143">
        <v>1194</v>
      </c>
      <c r="O94" s="143">
        <v>11274</v>
      </c>
      <c r="P94" s="143">
        <v>703</v>
      </c>
      <c r="Q94" s="143">
        <v>6619</v>
      </c>
      <c r="R94" s="143">
        <v>335</v>
      </c>
      <c r="S94" s="143">
        <v>3023</v>
      </c>
      <c r="T94" s="143">
        <v>125</v>
      </c>
      <c r="U94" s="143">
        <v>1156</v>
      </c>
      <c r="V94" s="143">
        <v>66</v>
      </c>
      <c r="W94" s="143">
        <v>617</v>
      </c>
      <c r="X94" s="143">
        <v>9</v>
      </c>
      <c r="Y94" s="143">
        <v>72</v>
      </c>
      <c r="Z94" s="143">
        <v>6</v>
      </c>
      <c r="AA94" s="143">
        <v>50</v>
      </c>
    </row>
    <row r="95" spans="1:27" x14ac:dyDescent="0.25">
      <c r="A95" s="44">
        <v>94</v>
      </c>
      <c r="B95" s="125" t="s">
        <v>3</v>
      </c>
      <c r="C95" s="125" t="s">
        <v>168</v>
      </c>
      <c r="D95" s="143">
        <v>273</v>
      </c>
      <c r="E95" s="143">
        <v>2757</v>
      </c>
      <c r="F95" s="143">
        <v>155</v>
      </c>
      <c r="G95" s="143">
        <v>1559</v>
      </c>
      <c r="H95" s="143">
        <v>126</v>
      </c>
      <c r="I95" s="143">
        <v>1281</v>
      </c>
      <c r="J95" s="143">
        <v>65</v>
      </c>
      <c r="K95" s="143">
        <v>649</v>
      </c>
      <c r="L95" s="143">
        <v>77</v>
      </c>
      <c r="M95" s="143">
        <v>770</v>
      </c>
      <c r="N95" s="143">
        <v>92</v>
      </c>
      <c r="O95" s="143">
        <v>892</v>
      </c>
      <c r="P95" s="143">
        <v>285</v>
      </c>
      <c r="Q95" s="143">
        <v>2909</v>
      </c>
      <c r="R95" s="143">
        <v>478</v>
      </c>
      <c r="S95" s="143">
        <v>4881</v>
      </c>
      <c r="T95" s="143">
        <v>864</v>
      </c>
      <c r="U95" s="143">
        <v>8770</v>
      </c>
      <c r="V95" s="143">
        <v>1399</v>
      </c>
      <c r="W95" s="143">
        <v>14164</v>
      </c>
      <c r="X95" s="143">
        <v>850</v>
      </c>
      <c r="Y95" s="143">
        <v>8563</v>
      </c>
      <c r="Z95" s="143">
        <v>279</v>
      </c>
      <c r="AA95" s="143">
        <v>2837</v>
      </c>
    </row>
    <row r="96" spans="1:27" x14ac:dyDescent="0.25">
      <c r="A96" s="44">
        <v>95</v>
      </c>
      <c r="B96" s="125" t="s">
        <v>39</v>
      </c>
      <c r="C96" s="125" t="s">
        <v>167</v>
      </c>
      <c r="D96" s="143">
        <v>9</v>
      </c>
      <c r="E96" s="143">
        <v>154</v>
      </c>
      <c r="F96" s="143">
        <v>183</v>
      </c>
      <c r="G96" s="143">
        <v>3096</v>
      </c>
      <c r="H96" s="143">
        <v>497</v>
      </c>
      <c r="I96" s="143">
        <v>8313</v>
      </c>
      <c r="J96" s="143">
        <v>772</v>
      </c>
      <c r="K96" s="143">
        <v>12841</v>
      </c>
      <c r="L96" s="143">
        <v>417</v>
      </c>
      <c r="M96" s="143">
        <v>6995</v>
      </c>
      <c r="N96" s="143">
        <v>344</v>
      </c>
      <c r="O96" s="143">
        <v>5649</v>
      </c>
      <c r="P96" s="143">
        <v>326</v>
      </c>
      <c r="Q96" s="143">
        <v>5435</v>
      </c>
      <c r="R96" s="143">
        <v>338</v>
      </c>
      <c r="S96" s="143">
        <v>5604</v>
      </c>
      <c r="T96" s="143">
        <v>91</v>
      </c>
      <c r="U96" s="143">
        <v>1532</v>
      </c>
      <c r="V96" s="143">
        <v>19</v>
      </c>
      <c r="W96" s="143">
        <v>307</v>
      </c>
      <c r="X96" s="144"/>
      <c r="Y96" s="144"/>
      <c r="Z96" s="143">
        <v>4</v>
      </c>
      <c r="AA96" s="143">
        <v>52</v>
      </c>
    </row>
    <row r="97" spans="1:27" x14ac:dyDescent="0.25">
      <c r="A97" s="44">
        <v>96</v>
      </c>
      <c r="B97" s="125" t="s">
        <v>3</v>
      </c>
      <c r="C97" s="125" t="s">
        <v>168</v>
      </c>
      <c r="D97" s="144"/>
      <c r="E97" s="144"/>
      <c r="F97" s="144"/>
      <c r="G97" s="144"/>
      <c r="H97" s="144"/>
      <c r="I97" s="144"/>
      <c r="J97" s="143">
        <v>260</v>
      </c>
      <c r="K97" s="143">
        <v>3599</v>
      </c>
      <c r="L97" s="143">
        <v>2730</v>
      </c>
      <c r="M97" s="143">
        <v>35410</v>
      </c>
      <c r="N97" s="143">
        <v>571</v>
      </c>
      <c r="O97" s="143">
        <v>7713</v>
      </c>
      <c r="P97" s="143">
        <v>201</v>
      </c>
      <c r="Q97" s="143">
        <v>2782</v>
      </c>
      <c r="R97" s="143">
        <v>21</v>
      </c>
      <c r="S97" s="143">
        <v>299</v>
      </c>
      <c r="T97" s="144"/>
      <c r="U97" s="144"/>
      <c r="V97" s="143">
        <v>1</v>
      </c>
      <c r="W97" s="143">
        <v>18</v>
      </c>
      <c r="X97" s="143">
        <v>5</v>
      </c>
      <c r="Y97" s="143">
        <v>70</v>
      </c>
      <c r="Z97" s="144"/>
      <c r="AA97" s="144"/>
    </row>
    <row r="98" spans="1:27" x14ac:dyDescent="0.25">
      <c r="A98" s="44">
        <v>97</v>
      </c>
      <c r="B98" s="125" t="s">
        <v>24</v>
      </c>
      <c r="C98" s="125" t="s">
        <v>167</v>
      </c>
      <c r="D98" s="143">
        <v>4</v>
      </c>
      <c r="E98" s="143">
        <v>243</v>
      </c>
      <c r="F98" s="143">
        <v>9</v>
      </c>
      <c r="G98" s="143">
        <v>604</v>
      </c>
      <c r="H98" s="143">
        <v>41</v>
      </c>
      <c r="I98" s="143">
        <v>2771</v>
      </c>
      <c r="J98" s="143">
        <v>96</v>
      </c>
      <c r="K98" s="143">
        <v>6582</v>
      </c>
      <c r="L98" s="143">
        <v>128</v>
      </c>
      <c r="M98" s="143">
        <v>8744</v>
      </c>
      <c r="N98" s="143">
        <v>293</v>
      </c>
      <c r="O98" s="143">
        <v>16158</v>
      </c>
      <c r="P98" s="143">
        <v>97</v>
      </c>
      <c r="Q98" s="143">
        <v>6255</v>
      </c>
      <c r="R98" s="143">
        <v>78</v>
      </c>
      <c r="S98" s="143">
        <v>4923</v>
      </c>
      <c r="T98" s="143">
        <v>22</v>
      </c>
      <c r="U98" s="143">
        <v>1571</v>
      </c>
      <c r="V98" s="143">
        <v>17</v>
      </c>
      <c r="W98" s="143">
        <v>1193</v>
      </c>
      <c r="X98" s="143">
        <v>3</v>
      </c>
      <c r="Y98" s="143">
        <v>206</v>
      </c>
      <c r="Z98" s="143">
        <v>4</v>
      </c>
      <c r="AA98" s="143">
        <v>251</v>
      </c>
    </row>
    <row r="99" spans="1:27" x14ac:dyDescent="0.25">
      <c r="A99" s="44">
        <v>98</v>
      </c>
      <c r="B99" s="125" t="s">
        <v>5</v>
      </c>
      <c r="C99" s="125" t="s">
        <v>171</v>
      </c>
      <c r="D99" s="143">
        <v>30</v>
      </c>
      <c r="E99" s="143">
        <v>303</v>
      </c>
      <c r="F99" s="143">
        <v>168</v>
      </c>
      <c r="G99" s="143">
        <v>1665</v>
      </c>
      <c r="H99" s="143">
        <v>284</v>
      </c>
      <c r="I99" s="143">
        <v>2820</v>
      </c>
      <c r="J99" s="143">
        <v>512</v>
      </c>
      <c r="K99" s="143">
        <v>5063</v>
      </c>
      <c r="L99" s="143">
        <v>1573</v>
      </c>
      <c r="M99" s="143">
        <v>15491</v>
      </c>
      <c r="N99" s="143">
        <v>949</v>
      </c>
      <c r="O99" s="143">
        <v>9150</v>
      </c>
      <c r="P99" s="143">
        <v>591</v>
      </c>
      <c r="Q99" s="143">
        <v>5889</v>
      </c>
      <c r="R99" s="143">
        <v>494</v>
      </c>
      <c r="S99" s="143">
        <v>4901</v>
      </c>
      <c r="T99" s="143">
        <v>126</v>
      </c>
      <c r="U99" s="143">
        <v>1261</v>
      </c>
      <c r="V99" s="143">
        <v>64</v>
      </c>
      <c r="W99" s="143">
        <v>643</v>
      </c>
      <c r="X99" s="143">
        <v>29</v>
      </c>
      <c r="Y99" s="143">
        <v>275</v>
      </c>
      <c r="Z99" s="143">
        <v>16</v>
      </c>
      <c r="AA99" s="143">
        <v>164</v>
      </c>
    </row>
    <row r="100" spans="1:27" x14ac:dyDescent="0.25">
      <c r="A100" s="44">
        <v>99</v>
      </c>
      <c r="B100" s="125" t="s">
        <v>4</v>
      </c>
      <c r="C100" s="125" t="s">
        <v>169</v>
      </c>
      <c r="D100" s="143">
        <v>4</v>
      </c>
      <c r="E100" s="143">
        <v>64</v>
      </c>
      <c r="F100" s="143">
        <v>36</v>
      </c>
      <c r="G100" s="143">
        <v>624</v>
      </c>
      <c r="H100" s="143">
        <v>223</v>
      </c>
      <c r="I100" s="143">
        <v>3886</v>
      </c>
      <c r="J100" s="143">
        <v>644</v>
      </c>
      <c r="K100" s="143">
        <v>11276</v>
      </c>
      <c r="L100" s="143">
        <v>5765</v>
      </c>
      <c r="M100" s="143">
        <v>11947</v>
      </c>
      <c r="N100" s="143">
        <v>370</v>
      </c>
      <c r="O100" s="143">
        <v>6400</v>
      </c>
      <c r="P100" s="143">
        <v>325</v>
      </c>
      <c r="Q100" s="143">
        <v>5619</v>
      </c>
      <c r="R100" s="143">
        <v>217</v>
      </c>
      <c r="S100" s="143">
        <v>3744</v>
      </c>
      <c r="T100" s="143">
        <v>120</v>
      </c>
      <c r="U100" s="143">
        <v>2100</v>
      </c>
      <c r="V100" s="143">
        <v>41</v>
      </c>
      <c r="W100" s="143">
        <v>700</v>
      </c>
      <c r="X100" s="143">
        <v>16</v>
      </c>
      <c r="Y100" s="143">
        <v>277</v>
      </c>
      <c r="Z100" s="144"/>
      <c r="AA100" s="144"/>
    </row>
    <row r="101" spans="1:27" x14ac:dyDescent="0.25">
      <c r="A101" s="44">
        <v>100</v>
      </c>
      <c r="B101" s="125" t="s">
        <v>5</v>
      </c>
      <c r="C101" s="125" t="s">
        <v>168</v>
      </c>
      <c r="D101" s="143">
        <v>61</v>
      </c>
      <c r="E101" s="143">
        <v>731</v>
      </c>
      <c r="F101" s="143">
        <v>125</v>
      </c>
      <c r="G101" s="143">
        <v>1494</v>
      </c>
      <c r="H101" s="143">
        <v>161</v>
      </c>
      <c r="I101" s="143">
        <v>1911</v>
      </c>
      <c r="J101" s="143">
        <v>347</v>
      </c>
      <c r="K101" s="143">
        <v>4093</v>
      </c>
      <c r="L101" s="143">
        <v>1073</v>
      </c>
      <c r="M101" s="143">
        <v>12772</v>
      </c>
      <c r="N101" s="143">
        <v>641</v>
      </c>
      <c r="O101" s="143">
        <v>7574</v>
      </c>
      <c r="P101" s="143">
        <v>889</v>
      </c>
      <c r="Q101" s="143">
        <v>10592</v>
      </c>
      <c r="R101" s="143">
        <v>293</v>
      </c>
      <c r="S101" s="143">
        <v>3492</v>
      </c>
      <c r="T101" s="143">
        <v>112</v>
      </c>
      <c r="U101" s="143">
        <v>1301</v>
      </c>
      <c r="V101" s="143">
        <v>81</v>
      </c>
      <c r="W101" s="143">
        <v>968</v>
      </c>
      <c r="X101" s="143">
        <v>45</v>
      </c>
      <c r="Y101" s="143">
        <v>523</v>
      </c>
      <c r="Z101" s="143">
        <v>31</v>
      </c>
      <c r="AA101" s="143">
        <v>368</v>
      </c>
    </row>
    <row r="102" spans="1:27" x14ac:dyDescent="0.25">
      <c r="A102" s="44">
        <v>101</v>
      </c>
      <c r="B102" s="125" t="s">
        <v>7</v>
      </c>
      <c r="C102" s="125" t="s">
        <v>167</v>
      </c>
      <c r="D102" s="143">
        <v>3</v>
      </c>
      <c r="E102" s="143">
        <v>83</v>
      </c>
      <c r="F102" s="143">
        <v>55</v>
      </c>
      <c r="G102" s="143">
        <v>1604</v>
      </c>
      <c r="H102" s="143">
        <v>126</v>
      </c>
      <c r="I102" s="143">
        <v>3670</v>
      </c>
      <c r="J102" s="143">
        <v>318</v>
      </c>
      <c r="K102" s="143">
        <v>9313</v>
      </c>
      <c r="L102" s="143">
        <v>350</v>
      </c>
      <c r="M102" s="143">
        <v>10301</v>
      </c>
      <c r="N102" s="143">
        <v>319</v>
      </c>
      <c r="O102" s="143">
        <v>9327</v>
      </c>
      <c r="P102" s="143">
        <v>181</v>
      </c>
      <c r="Q102" s="143">
        <v>5329</v>
      </c>
      <c r="R102" s="143">
        <v>96</v>
      </c>
      <c r="S102" s="143">
        <v>2745</v>
      </c>
      <c r="T102" s="143">
        <v>42</v>
      </c>
      <c r="U102" s="143">
        <v>1256</v>
      </c>
      <c r="V102" s="143">
        <v>22</v>
      </c>
      <c r="W102" s="143">
        <v>642</v>
      </c>
      <c r="X102" s="143">
        <v>5</v>
      </c>
      <c r="Y102" s="143">
        <v>140</v>
      </c>
      <c r="Z102" s="143">
        <v>4</v>
      </c>
      <c r="AA102" s="143">
        <v>122</v>
      </c>
    </row>
    <row r="103" spans="1:27" x14ac:dyDescent="0.25">
      <c r="A103" s="44">
        <v>102</v>
      </c>
      <c r="B103" s="125" t="s">
        <v>4</v>
      </c>
      <c r="C103" s="125" t="s">
        <v>167</v>
      </c>
      <c r="D103" s="143">
        <v>22</v>
      </c>
      <c r="E103" s="143">
        <v>250</v>
      </c>
      <c r="F103" s="143">
        <v>123</v>
      </c>
      <c r="G103" s="143">
        <v>1417</v>
      </c>
      <c r="H103" s="143">
        <v>235</v>
      </c>
      <c r="I103" s="143">
        <v>2670</v>
      </c>
      <c r="J103" s="143">
        <v>592</v>
      </c>
      <c r="K103" s="143">
        <v>6750</v>
      </c>
      <c r="L103" s="143">
        <v>1104</v>
      </c>
      <c r="M103" s="143">
        <v>12438</v>
      </c>
      <c r="N103" s="143">
        <v>550</v>
      </c>
      <c r="O103" s="143">
        <v>6202</v>
      </c>
      <c r="P103" s="143">
        <v>638</v>
      </c>
      <c r="Q103" s="143">
        <v>7316</v>
      </c>
      <c r="R103" s="143">
        <v>355</v>
      </c>
      <c r="S103" s="143">
        <v>4061</v>
      </c>
      <c r="T103" s="143">
        <v>134</v>
      </c>
      <c r="U103" s="143">
        <v>1516</v>
      </c>
      <c r="V103" s="143">
        <v>85</v>
      </c>
      <c r="W103" s="143">
        <v>975</v>
      </c>
      <c r="X103" s="143">
        <v>47</v>
      </c>
      <c r="Y103" s="143">
        <v>534</v>
      </c>
      <c r="Z103" s="143">
        <v>34</v>
      </c>
      <c r="AA103" s="143">
        <v>387</v>
      </c>
    </row>
    <row r="104" spans="1:27" x14ac:dyDescent="0.25">
      <c r="A104" s="44">
        <v>103</v>
      </c>
      <c r="B104" s="125" t="s">
        <v>33</v>
      </c>
      <c r="C104" s="125" t="s">
        <v>167</v>
      </c>
      <c r="D104" s="143">
        <v>68</v>
      </c>
      <c r="E104" s="143">
        <v>626</v>
      </c>
      <c r="F104" s="143">
        <v>901</v>
      </c>
      <c r="G104" s="143">
        <v>8306</v>
      </c>
      <c r="H104" s="143">
        <v>1837</v>
      </c>
      <c r="I104" s="143">
        <v>16728</v>
      </c>
      <c r="J104" s="143">
        <v>996</v>
      </c>
      <c r="K104" s="143">
        <v>9164</v>
      </c>
      <c r="L104" s="143">
        <v>293</v>
      </c>
      <c r="M104" s="143">
        <v>2707</v>
      </c>
      <c r="N104" s="143">
        <v>126</v>
      </c>
      <c r="O104" s="143">
        <v>1159</v>
      </c>
      <c r="P104" s="143">
        <v>93</v>
      </c>
      <c r="Q104" s="143">
        <v>865</v>
      </c>
      <c r="R104" s="143">
        <v>64</v>
      </c>
      <c r="S104" s="143">
        <v>592</v>
      </c>
      <c r="T104" s="143">
        <v>106</v>
      </c>
      <c r="U104" s="143">
        <v>974</v>
      </c>
      <c r="V104" s="143">
        <v>197</v>
      </c>
      <c r="W104" s="143">
        <v>1823</v>
      </c>
      <c r="X104" s="143">
        <v>81</v>
      </c>
      <c r="Y104" s="143">
        <v>738</v>
      </c>
      <c r="Z104" s="143">
        <v>33</v>
      </c>
      <c r="AA104" s="143">
        <v>298</v>
      </c>
    </row>
    <row r="105" spans="1:27" x14ac:dyDescent="0.25">
      <c r="A105" s="44">
        <v>104</v>
      </c>
      <c r="B105" s="125" t="s">
        <v>4</v>
      </c>
      <c r="C105" s="125" t="s">
        <v>169</v>
      </c>
      <c r="D105" s="143">
        <v>38</v>
      </c>
      <c r="E105" s="143">
        <v>564</v>
      </c>
      <c r="F105" s="143">
        <v>550</v>
      </c>
      <c r="G105" s="143">
        <v>8206</v>
      </c>
      <c r="H105" s="143">
        <v>1440</v>
      </c>
      <c r="I105" s="143">
        <v>19188</v>
      </c>
      <c r="J105" s="143">
        <v>532</v>
      </c>
      <c r="K105" s="143">
        <v>7886</v>
      </c>
      <c r="L105" s="143">
        <v>160</v>
      </c>
      <c r="M105" s="143">
        <v>2387</v>
      </c>
      <c r="N105" s="143">
        <v>37</v>
      </c>
      <c r="O105" s="143">
        <v>540</v>
      </c>
      <c r="P105" s="143">
        <v>33</v>
      </c>
      <c r="Q105" s="143">
        <v>487</v>
      </c>
      <c r="R105" s="143">
        <v>52</v>
      </c>
      <c r="S105" s="143">
        <v>774</v>
      </c>
      <c r="T105" s="143">
        <v>72</v>
      </c>
      <c r="U105" s="143">
        <v>1075</v>
      </c>
      <c r="V105" s="143">
        <v>130</v>
      </c>
      <c r="W105" s="143">
        <v>1945</v>
      </c>
      <c r="X105" s="143">
        <v>33</v>
      </c>
      <c r="Y105" s="143">
        <v>467</v>
      </c>
      <c r="Z105" s="143">
        <v>25</v>
      </c>
      <c r="AA105" s="143">
        <v>375</v>
      </c>
    </row>
    <row r="106" spans="1:27" x14ac:dyDescent="0.25">
      <c r="A106" s="44">
        <v>105</v>
      </c>
      <c r="B106" s="125" t="s">
        <v>8</v>
      </c>
      <c r="C106" s="125" t="s">
        <v>168</v>
      </c>
      <c r="D106" s="143">
        <v>48</v>
      </c>
      <c r="E106" s="143">
        <v>931</v>
      </c>
      <c r="F106" s="143">
        <v>439</v>
      </c>
      <c r="G106" s="143">
        <v>8583</v>
      </c>
      <c r="H106" s="143">
        <v>871</v>
      </c>
      <c r="I106" s="143">
        <v>16970</v>
      </c>
      <c r="J106" s="143">
        <v>433</v>
      </c>
      <c r="K106" s="143">
        <v>8511</v>
      </c>
      <c r="L106" s="143">
        <v>112</v>
      </c>
      <c r="M106" s="143">
        <v>2202</v>
      </c>
      <c r="N106" s="143">
        <v>36</v>
      </c>
      <c r="O106" s="143">
        <v>697</v>
      </c>
      <c r="P106" s="143">
        <v>17</v>
      </c>
      <c r="Q106" s="143">
        <v>334</v>
      </c>
      <c r="R106" s="143">
        <v>23</v>
      </c>
      <c r="S106" s="143">
        <v>453</v>
      </c>
      <c r="T106" s="143">
        <v>36</v>
      </c>
      <c r="U106" s="143">
        <v>707</v>
      </c>
      <c r="V106" s="143">
        <v>108</v>
      </c>
      <c r="W106" s="143">
        <v>2120</v>
      </c>
      <c r="X106" s="143">
        <v>54</v>
      </c>
      <c r="Y106" s="143">
        <v>1011</v>
      </c>
      <c r="Z106" s="143">
        <v>27</v>
      </c>
      <c r="AA106" s="143">
        <v>532</v>
      </c>
    </row>
    <row r="107" spans="1:27" x14ac:dyDescent="0.25">
      <c r="A107" s="44">
        <v>106</v>
      </c>
      <c r="B107" s="125" t="s">
        <v>3</v>
      </c>
      <c r="C107" s="125" t="s">
        <v>168</v>
      </c>
      <c r="D107" s="144"/>
      <c r="E107" s="144"/>
      <c r="F107" s="143">
        <v>15</v>
      </c>
      <c r="G107" s="143">
        <v>85</v>
      </c>
      <c r="H107" s="143">
        <v>232</v>
      </c>
      <c r="I107" s="143">
        <v>1385</v>
      </c>
      <c r="J107" s="143">
        <v>863</v>
      </c>
      <c r="K107" s="143">
        <v>5109</v>
      </c>
      <c r="L107" s="143">
        <v>2220</v>
      </c>
      <c r="M107" s="143">
        <v>12724</v>
      </c>
      <c r="N107" s="143">
        <v>1821</v>
      </c>
      <c r="O107" s="143">
        <v>10543</v>
      </c>
      <c r="P107" s="143">
        <v>1137</v>
      </c>
      <c r="Q107" s="143">
        <v>6641</v>
      </c>
      <c r="R107" s="143">
        <v>575</v>
      </c>
      <c r="S107" s="143">
        <v>3331</v>
      </c>
      <c r="T107" s="143">
        <v>232</v>
      </c>
      <c r="U107" s="143">
        <v>1320</v>
      </c>
      <c r="V107" s="143">
        <v>150</v>
      </c>
      <c r="W107" s="143">
        <v>852</v>
      </c>
      <c r="X107" s="143">
        <v>42</v>
      </c>
      <c r="Y107" s="143">
        <v>236</v>
      </c>
      <c r="Z107" s="143">
        <v>26</v>
      </c>
      <c r="AA107" s="143">
        <v>139</v>
      </c>
    </row>
    <row r="108" spans="1:27" x14ac:dyDescent="0.25">
      <c r="A108" s="44">
        <v>107</v>
      </c>
      <c r="B108" s="125" t="s">
        <v>9</v>
      </c>
      <c r="C108" s="125" t="s">
        <v>173</v>
      </c>
      <c r="D108" s="143">
        <v>248</v>
      </c>
      <c r="E108" s="143">
        <v>2738</v>
      </c>
      <c r="F108" s="143">
        <v>234</v>
      </c>
      <c r="G108" s="143">
        <v>2366</v>
      </c>
      <c r="H108" s="143">
        <v>252</v>
      </c>
      <c r="I108" s="143">
        <v>2577</v>
      </c>
      <c r="J108" s="143">
        <v>474</v>
      </c>
      <c r="K108" s="143">
        <v>4494</v>
      </c>
      <c r="L108" s="143">
        <v>698</v>
      </c>
      <c r="M108" s="143">
        <v>7159</v>
      </c>
      <c r="N108" s="143">
        <v>431</v>
      </c>
      <c r="O108" s="143">
        <v>4758</v>
      </c>
      <c r="P108" s="143">
        <v>347</v>
      </c>
      <c r="Q108" s="143">
        <v>3813</v>
      </c>
      <c r="R108" s="143">
        <v>318</v>
      </c>
      <c r="S108" s="143">
        <v>3368</v>
      </c>
      <c r="T108" s="143">
        <v>209</v>
      </c>
      <c r="U108" s="143">
        <v>2322</v>
      </c>
      <c r="V108" s="143">
        <v>272</v>
      </c>
      <c r="W108" s="143">
        <v>3131</v>
      </c>
      <c r="X108" s="143">
        <v>213</v>
      </c>
      <c r="Y108" s="143">
        <v>2396</v>
      </c>
      <c r="Z108" s="143">
        <v>178</v>
      </c>
      <c r="AA108" s="143">
        <v>2096</v>
      </c>
    </row>
    <row r="109" spans="1:27" x14ac:dyDescent="0.25">
      <c r="A109" s="44">
        <v>108</v>
      </c>
      <c r="B109" s="125" t="s">
        <v>4</v>
      </c>
      <c r="C109" s="125" t="s">
        <v>168</v>
      </c>
      <c r="D109" s="143">
        <v>1</v>
      </c>
      <c r="E109" s="143">
        <v>22</v>
      </c>
      <c r="F109" s="143">
        <v>19</v>
      </c>
      <c r="G109" s="143">
        <v>488</v>
      </c>
      <c r="H109" s="143">
        <v>52</v>
      </c>
      <c r="I109" s="143">
        <v>1391</v>
      </c>
      <c r="J109" s="143">
        <v>404</v>
      </c>
      <c r="K109" s="143">
        <v>10372</v>
      </c>
      <c r="L109" s="143">
        <v>500</v>
      </c>
      <c r="M109" s="143">
        <v>13009</v>
      </c>
      <c r="N109" s="143">
        <v>108</v>
      </c>
      <c r="O109" s="143">
        <v>2918</v>
      </c>
      <c r="P109" s="143">
        <v>221</v>
      </c>
      <c r="Q109" s="143">
        <v>5899</v>
      </c>
      <c r="R109" s="143">
        <v>220</v>
      </c>
      <c r="S109" s="143">
        <v>6100</v>
      </c>
      <c r="T109" s="143">
        <v>26</v>
      </c>
      <c r="U109" s="143">
        <v>697</v>
      </c>
      <c r="V109" s="143">
        <v>8</v>
      </c>
      <c r="W109" s="143">
        <v>244</v>
      </c>
      <c r="X109" s="143">
        <v>2</v>
      </c>
      <c r="Y109" s="143">
        <v>61</v>
      </c>
      <c r="Z109" s="144"/>
      <c r="AA109" s="144"/>
    </row>
    <row r="110" spans="1:27" x14ac:dyDescent="0.25">
      <c r="A110" s="44">
        <v>109</v>
      </c>
      <c r="B110" s="125" t="s">
        <v>158</v>
      </c>
      <c r="C110" s="125" t="s">
        <v>167</v>
      </c>
      <c r="D110" s="143">
        <v>217</v>
      </c>
      <c r="E110" s="143">
        <v>2145</v>
      </c>
      <c r="F110" s="143">
        <v>539</v>
      </c>
      <c r="G110" s="143">
        <v>5348</v>
      </c>
      <c r="H110" s="143">
        <v>501</v>
      </c>
      <c r="I110" s="143">
        <v>4953</v>
      </c>
      <c r="J110" s="143">
        <v>424</v>
      </c>
      <c r="K110" s="143">
        <v>4206</v>
      </c>
      <c r="L110" s="143">
        <v>341</v>
      </c>
      <c r="M110" s="143">
        <v>3390</v>
      </c>
      <c r="N110" s="143">
        <v>351</v>
      </c>
      <c r="O110" s="143">
        <v>3468</v>
      </c>
      <c r="P110" s="143">
        <v>329</v>
      </c>
      <c r="Q110" s="143">
        <v>3275</v>
      </c>
      <c r="R110" s="143">
        <v>285</v>
      </c>
      <c r="S110" s="143">
        <v>2831</v>
      </c>
      <c r="T110" s="143">
        <v>293</v>
      </c>
      <c r="U110" s="143">
        <v>2915</v>
      </c>
      <c r="V110" s="143">
        <v>315</v>
      </c>
      <c r="W110" s="143">
        <v>3129</v>
      </c>
      <c r="X110" s="143">
        <v>294</v>
      </c>
      <c r="Y110" s="143">
        <v>2909</v>
      </c>
      <c r="Z110" s="143">
        <v>180</v>
      </c>
      <c r="AA110" s="143">
        <v>1785</v>
      </c>
    </row>
    <row r="111" spans="1:27" x14ac:dyDescent="0.25">
      <c r="A111" s="44">
        <v>110</v>
      </c>
      <c r="B111" s="125" t="s">
        <v>4</v>
      </c>
      <c r="C111" s="125" t="s">
        <v>167</v>
      </c>
      <c r="D111" s="143">
        <v>4</v>
      </c>
      <c r="E111" s="143">
        <v>102</v>
      </c>
      <c r="F111" s="143">
        <v>16</v>
      </c>
      <c r="G111" s="143">
        <v>435</v>
      </c>
      <c r="H111" s="143">
        <v>58</v>
      </c>
      <c r="I111" s="143">
        <v>1541</v>
      </c>
      <c r="J111" s="143">
        <v>143</v>
      </c>
      <c r="K111" s="143">
        <v>3790</v>
      </c>
      <c r="L111" s="143">
        <v>177</v>
      </c>
      <c r="M111" s="143">
        <v>4755</v>
      </c>
      <c r="N111" s="143">
        <v>191</v>
      </c>
      <c r="O111" s="143">
        <v>5028</v>
      </c>
      <c r="P111" s="143">
        <v>276</v>
      </c>
      <c r="Q111" s="143">
        <v>7444</v>
      </c>
      <c r="R111" s="143">
        <v>342</v>
      </c>
      <c r="S111" s="143">
        <v>9201</v>
      </c>
      <c r="T111" s="143">
        <v>199</v>
      </c>
      <c r="U111" s="143">
        <v>5357</v>
      </c>
      <c r="V111" s="143">
        <v>59</v>
      </c>
      <c r="W111" s="143">
        <v>1585</v>
      </c>
      <c r="X111" s="143">
        <v>21</v>
      </c>
      <c r="Y111" s="143">
        <v>565</v>
      </c>
      <c r="Z111" s="143">
        <v>1</v>
      </c>
      <c r="AA111" s="143">
        <v>34</v>
      </c>
    </row>
    <row r="112" spans="1:27" x14ac:dyDescent="0.25">
      <c r="A112" s="44">
        <v>111</v>
      </c>
      <c r="B112" s="125" t="s">
        <v>4</v>
      </c>
      <c r="C112" s="125" t="s">
        <v>167</v>
      </c>
      <c r="D112" s="143">
        <v>29</v>
      </c>
      <c r="E112" s="143">
        <v>788</v>
      </c>
      <c r="F112" s="143">
        <v>284</v>
      </c>
      <c r="G112" s="143">
        <v>7689</v>
      </c>
      <c r="H112" s="143">
        <v>557</v>
      </c>
      <c r="I112" s="143">
        <v>14999</v>
      </c>
      <c r="J112" s="143">
        <v>281</v>
      </c>
      <c r="K112" s="143">
        <v>7660</v>
      </c>
      <c r="L112" s="143">
        <v>69</v>
      </c>
      <c r="M112" s="143">
        <v>1895</v>
      </c>
      <c r="N112" s="143">
        <v>22</v>
      </c>
      <c r="O112" s="143">
        <v>560</v>
      </c>
      <c r="P112" s="143">
        <v>12</v>
      </c>
      <c r="Q112" s="143">
        <v>328</v>
      </c>
      <c r="R112" s="143">
        <v>17</v>
      </c>
      <c r="S112" s="143">
        <v>463</v>
      </c>
      <c r="T112" s="143">
        <v>24</v>
      </c>
      <c r="U112" s="143">
        <v>650</v>
      </c>
      <c r="V112" s="143">
        <v>78</v>
      </c>
      <c r="W112" s="143">
        <v>2114</v>
      </c>
      <c r="X112" s="143">
        <v>54</v>
      </c>
      <c r="Y112" s="143">
        <v>1341</v>
      </c>
      <c r="Z112" s="143">
        <v>26</v>
      </c>
      <c r="AA112" s="143">
        <v>712</v>
      </c>
    </row>
    <row r="113" spans="1:27" x14ac:dyDescent="0.25">
      <c r="A113" s="44">
        <v>112</v>
      </c>
      <c r="B113" s="125" t="s">
        <v>31</v>
      </c>
      <c r="C113" s="125" t="s">
        <v>169</v>
      </c>
      <c r="D113" s="143">
        <v>8</v>
      </c>
      <c r="E113" s="143">
        <v>194</v>
      </c>
      <c r="F113" s="143">
        <v>57</v>
      </c>
      <c r="G113" s="143">
        <v>1493</v>
      </c>
      <c r="H113" s="143">
        <v>127</v>
      </c>
      <c r="I113" s="143">
        <v>3339</v>
      </c>
      <c r="J113" s="143">
        <v>247</v>
      </c>
      <c r="K113" s="143">
        <v>6492</v>
      </c>
      <c r="L113" s="143">
        <v>328</v>
      </c>
      <c r="M113" s="143">
        <v>8633</v>
      </c>
      <c r="N113" s="143">
        <v>256</v>
      </c>
      <c r="O113" s="143">
        <v>6641</v>
      </c>
      <c r="P113" s="143">
        <v>183</v>
      </c>
      <c r="Q113" s="143">
        <v>4836</v>
      </c>
      <c r="R113" s="143">
        <v>111</v>
      </c>
      <c r="S113" s="143">
        <v>2936</v>
      </c>
      <c r="T113" s="143">
        <v>60</v>
      </c>
      <c r="U113" s="143">
        <v>1577</v>
      </c>
      <c r="V113" s="143">
        <v>68</v>
      </c>
      <c r="W113" s="143">
        <v>1794</v>
      </c>
      <c r="X113" s="143">
        <v>27</v>
      </c>
      <c r="Y113" s="143">
        <v>717</v>
      </c>
      <c r="Z113" s="143">
        <v>4</v>
      </c>
      <c r="AA113" s="143">
        <v>106</v>
      </c>
    </row>
    <row r="114" spans="1:27" x14ac:dyDescent="0.25">
      <c r="A114" s="44">
        <v>113</v>
      </c>
      <c r="B114" s="125" t="s">
        <v>5</v>
      </c>
      <c r="C114" s="125" t="s">
        <v>170</v>
      </c>
      <c r="D114" s="143">
        <v>29</v>
      </c>
      <c r="E114" s="143">
        <v>653</v>
      </c>
      <c r="F114" s="143">
        <v>235</v>
      </c>
      <c r="G114" s="143">
        <v>5242</v>
      </c>
      <c r="H114" s="143">
        <v>302</v>
      </c>
      <c r="I114" s="143">
        <v>6682</v>
      </c>
      <c r="J114" s="143">
        <v>369</v>
      </c>
      <c r="K114" s="143">
        <v>8149</v>
      </c>
      <c r="L114" s="143">
        <v>155</v>
      </c>
      <c r="M114" s="143">
        <v>3492</v>
      </c>
      <c r="N114" s="143">
        <v>71</v>
      </c>
      <c r="O114" s="143">
        <v>1553</v>
      </c>
      <c r="P114" s="143">
        <v>52</v>
      </c>
      <c r="Q114" s="143">
        <v>1164</v>
      </c>
      <c r="R114" s="143">
        <v>54</v>
      </c>
      <c r="S114" s="143">
        <v>1221</v>
      </c>
      <c r="T114" s="143">
        <v>34</v>
      </c>
      <c r="U114" s="143">
        <v>766</v>
      </c>
      <c r="V114" s="143">
        <v>140</v>
      </c>
      <c r="W114" s="143">
        <v>3140</v>
      </c>
      <c r="X114" s="143">
        <v>62</v>
      </c>
      <c r="Y114" s="143">
        <v>1353</v>
      </c>
      <c r="Z114" s="143">
        <v>44</v>
      </c>
      <c r="AA114" s="143">
        <v>994</v>
      </c>
    </row>
    <row r="115" spans="1:27" x14ac:dyDescent="0.25">
      <c r="A115" s="44">
        <v>114</v>
      </c>
      <c r="B115" s="125" t="s">
        <v>7</v>
      </c>
      <c r="C115" s="125" t="s">
        <v>169</v>
      </c>
      <c r="D115" s="143">
        <v>1</v>
      </c>
      <c r="E115" s="143">
        <v>18</v>
      </c>
      <c r="F115" s="143">
        <v>58</v>
      </c>
      <c r="G115" s="143">
        <v>724</v>
      </c>
      <c r="H115" s="143">
        <v>158</v>
      </c>
      <c r="I115" s="143">
        <v>1980</v>
      </c>
      <c r="J115" s="143">
        <v>399</v>
      </c>
      <c r="K115" s="143">
        <v>5104</v>
      </c>
      <c r="L115" s="143">
        <v>742</v>
      </c>
      <c r="M115" s="143">
        <v>9481</v>
      </c>
      <c r="N115" s="143">
        <v>627</v>
      </c>
      <c r="O115" s="143">
        <v>7962</v>
      </c>
      <c r="P115" s="143">
        <v>373</v>
      </c>
      <c r="Q115" s="143">
        <v>4743</v>
      </c>
      <c r="R115" s="143">
        <v>189</v>
      </c>
      <c r="S115" s="143">
        <v>2426</v>
      </c>
      <c r="T115" s="143">
        <v>72</v>
      </c>
      <c r="U115" s="143">
        <v>921</v>
      </c>
      <c r="V115" s="143">
        <v>39</v>
      </c>
      <c r="W115" s="143">
        <v>505</v>
      </c>
      <c r="X115" s="143">
        <v>13</v>
      </c>
      <c r="Y115" s="143">
        <v>162</v>
      </c>
      <c r="Z115" s="143">
        <v>5</v>
      </c>
      <c r="AA115" s="143">
        <v>59</v>
      </c>
    </row>
    <row r="116" spans="1:27" x14ac:dyDescent="0.25">
      <c r="A116" s="44">
        <v>115</v>
      </c>
      <c r="B116" s="125" t="s">
        <v>9</v>
      </c>
      <c r="C116" s="125" t="s">
        <v>168</v>
      </c>
      <c r="D116" s="143">
        <v>1</v>
      </c>
      <c r="E116" s="143">
        <v>13</v>
      </c>
      <c r="F116" s="143">
        <v>60</v>
      </c>
      <c r="G116" s="143">
        <v>775</v>
      </c>
      <c r="H116" s="143">
        <v>141</v>
      </c>
      <c r="I116" s="143">
        <v>1788</v>
      </c>
      <c r="J116" s="143">
        <v>580</v>
      </c>
      <c r="K116" s="143">
        <v>7432</v>
      </c>
      <c r="L116" s="143">
        <v>717</v>
      </c>
      <c r="M116" s="143">
        <v>9025</v>
      </c>
      <c r="N116" s="143">
        <v>258</v>
      </c>
      <c r="O116" s="143">
        <v>3288</v>
      </c>
      <c r="P116" s="143">
        <v>317</v>
      </c>
      <c r="Q116" s="143">
        <v>4108</v>
      </c>
      <c r="R116" s="143">
        <v>418</v>
      </c>
      <c r="S116" s="143">
        <v>5324</v>
      </c>
      <c r="T116" s="143">
        <v>113</v>
      </c>
      <c r="U116" s="143">
        <v>1450</v>
      </c>
      <c r="V116" s="143">
        <v>13</v>
      </c>
      <c r="W116" s="143">
        <v>169</v>
      </c>
      <c r="X116" s="143">
        <v>4</v>
      </c>
      <c r="Y116" s="143">
        <v>47</v>
      </c>
      <c r="Z116" s="143">
        <v>3</v>
      </c>
      <c r="AA116" s="143">
        <v>39</v>
      </c>
    </row>
    <row r="117" spans="1:27" x14ac:dyDescent="0.25">
      <c r="A117" s="44">
        <v>116</v>
      </c>
      <c r="B117" s="125" t="s">
        <v>4</v>
      </c>
      <c r="C117" s="125" t="s">
        <v>172</v>
      </c>
      <c r="D117" s="143">
        <v>10</v>
      </c>
      <c r="E117" s="143">
        <v>108</v>
      </c>
      <c r="F117" s="143">
        <v>32</v>
      </c>
      <c r="G117" s="143">
        <v>355</v>
      </c>
      <c r="H117" s="143">
        <v>96</v>
      </c>
      <c r="I117" s="143">
        <v>1076</v>
      </c>
      <c r="J117" s="143">
        <v>369</v>
      </c>
      <c r="K117" s="143">
        <v>4082</v>
      </c>
      <c r="L117" s="143">
        <v>855</v>
      </c>
      <c r="M117" s="143">
        <v>9433</v>
      </c>
      <c r="N117" s="143">
        <v>747</v>
      </c>
      <c r="O117" s="143">
        <v>8390</v>
      </c>
      <c r="P117" s="143">
        <v>472</v>
      </c>
      <c r="Q117" s="143">
        <v>5232</v>
      </c>
      <c r="R117" s="143">
        <v>212</v>
      </c>
      <c r="S117" s="143">
        <v>2380</v>
      </c>
      <c r="T117" s="143">
        <v>88</v>
      </c>
      <c r="U117" s="143">
        <v>987</v>
      </c>
      <c r="V117" s="143">
        <v>60</v>
      </c>
      <c r="W117" s="143">
        <v>677</v>
      </c>
      <c r="X117" s="143">
        <v>20</v>
      </c>
      <c r="Y117" s="143">
        <v>224</v>
      </c>
      <c r="Z117" s="143">
        <v>5</v>
      </c>
      <c r="AA117" s="143">
        <v>59</v>
      </c>
    </row>
    <row r="118" spans="1:27" x14ac:dyDescent="0.25">
      <c r="A118" s="44">
        <v>117</v>
      </c>
      <c r="B118" s="125" t="s">
        <v>5</v>
      </c>
      <c r="C118" s="125" t="s">
        <v>168</v>
      </c>
      <c r="D118" s="143">
        <v>25</v>
      </c>
      <c r="E118" s="143">
        <v>245</v>
      </c>
      <c r="F118" s="143">
        <v>87</v>
      </c>
      <c r="G118" s="143">
        <v>856</v>
      </c>
      <c r="H118" s="143">
        <v>137</v>
      </c>
      <c r="I118" s="143">
        <v>1346</v>
      </c>
      <c r="J118" s="143">
        <v>681</v>
      </c>
      <c r="K118" s="143">
        <v>6689</v>
      </c>
      <c r="L118" s="143">
        <v>2062</v>
      </c>
      <c r="M118" s="143">
        <v>20419</v>
      </c>
      <c r="N118" s="143">
        <v>245</v>
      </c>
      <c r="O118" s="143">
        <v>2417</v>
      </c>
      <c r="P118" s="143">
        <v>37</v>
      </c>
      <c r="Q118" s="143">
        <v>364</v>
      </c>
      <c r="R118" s="143">
        <v>10</v>
      </c>
      <c r="S118" s="143">
        <v>104</v>
      </c>
      <c r="T118" s="143">
        <v>5</v>
      </c>
      <c r="U118" s="143">
        <v>45</v>
      </c>
      <c r="V118" s="144"/>
      <c r="W118" s="144"/>
      <c r="X118" s="143">
        <v>3</v>
      </c>
      <c r="Y118" s="143">
        <v>30</v>
      </c>
      <c r="Z118" s="144"/>
      <c r="AA118" s="144"/>
    </row>
    <row r="119" spans="1:27" x14ac:dyDescent="0.25">
      <c r="A119" s="44">
        <v>118</v>
      </c>
      <c r="B119" s="125" t="s">
        <v>4</v>
      </c>
      <c r="C119" s="125" t="s">
        <v>168</v>
      </c>
      <c r="D119" s="143">
        <v>28</v>
      </c>
      <c r="E119" s="143">
        <v>265</v>
      </c>
      <c r="F119" s="143">
        <v>96</v>
      </c>
      <c r="G119" s="143">
        <v>922</v>
      </c>
      <c r="H119" s="143">
        <v>209</v>
      </c>
      <c r="I119" s="143">
        <v>2002</v>
      </c>
      <c r="J119" s="143">
        <v>451</v>
      </c>
      <c r="K119" s="143">
        <v>4288</v>
      </c>
      <c r="L119" s="143">
        <v>998</v>
      </c>
      <c r="M119" s="143">
        <v>9561</v>
      </c>
      <c r="N119" s="143">
        <v>533</v>
      </c>
      <c r="O119" s="143">
        <v>5100</v>
      </c>
      <c r="P119" s="143">
        <v>566</v>
      </c>
      <c r="Q119" s="143">
        <v>5472</v>
      </c>
      <c r="R119" s="143">
        <v>230</v>
      </c>
      <c r="S119" s="143">
        <v>2187</v>
      </c>
      <c r="T119" s="143">
        <v>110</v>
      </c>
      <c r="U119" s="143">
        <v>1062</v>
      </c>
      <c r="V119" s="143">
        <v>90</v>
      </c>
      <c r="W119" s="143">
        <v>867</v>
      </c>
      <c r="X119" s="143">
        <v>39</v>
      </c>
      <c r="Y119" s="143">
        <v>379</v>
      </c>
      <c r="Z119" s="143">
        <v>31</v>
      </c>
      <c r="AA119" s="143">
        <v>303</v>
      </c>
    </row>
    <row r="120" spans="1:27" x14ac:dyDescent="0.25">
      <c r="A120" s="44">
        <v>119</v>
      </c>
      <c r="B120" s="125" t="s">
        <v>9</v>
      </c>
      <c r="C120" s="125" t="s">
        <v>168</v>
      </c>
      <c r="D120" s="143">
        <v>100</v>
      </c>
      <c r="E120" s="143">
        <v>1089</v>
      </c>
      <c r="F120" s="143">
        <v>121</v>
      </c>
      <c r="G120" s="143">
        <v>1311</v>
      </c>
      <c r="H120" s="143">
        <v>169</v>
      </c>
      <c r="I120" s="143">
        <v>1831</v>
      </c>
      <c r="J120" s="143">
        <v>255</v>
      </c>
      <c r="K120" s="143">
        <v>2781</v>
      </c>
      <c r="L120" s="143">
        <v>597</v>
      </c>
      <c r="M120" s="143">
        <v>6519</v>
      </c>
      <c r="N120" s="143">
        <v>475</v>
      </c>
      <c r="O120" s="143">
        <v>5157</v>
      </c>
      <c r="P120" s="143">
        <v>317</v>
      </c>
      <c r="Q120" s="143">
        <v>3417</v>
      </c>
      <c r="R120" s="143">
        <v>197</v>
      </c>
      <c r="S120" s="143">
        <v>2063</v>
      </c>
      <c r="T120" s="143">
        <v>137</v>
      </c>
      <c r="U120" s="143">
        <v>1491</v>
      </c>
      <c r="V120" s="143">
        <v>165</v>
      </c>
      <c r="W120" s="143">
        <v>1804</v>
      </c>
      <c r="X120" s="143">
        <v>134</v>
      </c>
      <c r="Y120" s="143">
        <v>1442</v>
      </c>
      <c r="Z120" s="143">
        <v>98</v>
      </c>
      <c r="AA120" s="143">
        <v>1067</v>
      </c>
    </row>
    <row r="121" spans="1:27" x14ac:dyDescent="0.25">
      <c r="A121" s="44">
        <v>120</v>
      </c>
      <c r="B121" s="125" t="s">
        <v>9</v>
      </c>
      <c r="C121" s="125" t="s">
        <v>173</v>
      </c>
      <c r="D121" s="144"/>
      <c r="E121" s="144"/>
      <c r="F121" s="144"/>
      <c r="G121" s="144"/>
      <c r="H121" s="143">
        <v>18</v>
      </c>
      <c r="I121" s="143">
        <v>281</v>
      </c>
      <c r="J121" s="143">
        <v>297</v>
      </c>
      <c r="K121" s="143">
        <v>4704</v>
      </c>
      <c r="L121" s="143">
        <v>755</v>
      </c>
      <c r="M121" s="143">
        <v>11913</v>
      </c>
      <c r="N121" s="143">
        <v>350</v>
      </c>
      <c r="O121" s="143">
        <v>5582</v>
      </c>
      <c r="P121" s="143">
        <v>192</v>
      </c>
      <c r="Q121" s="143">
        <v>3081</v>
      </c>
      <c r="R121" s="143">
        <v>121</v>
      </c>
      <c r="S121" s="143">
        <v>1941</v>
      </c>
      <c r="T121" s="143">
        <v>38</v>
      </c>
      <c r="U121" s="143">
        <v>568</v>
      </c>
      <c r="V121" s="143">
        <v>29</v>
      </c>
      <c r="W121" s="143">
        <v>404</v>
      </c>
      <c r="X121" s="143">
        <v>6</v>
      </c>
      <c r="Y121" s="143">
        <v>101</v>
      </c>
      <c r="Z121" s="143">
        <v>9</v>
      </c>
      <c r="AA121" s="143">
        <v>148</v>
      </c>
    </row>
    <row r="122" spans="1:27" x14ac:dyDescent="0.25">
      <c r="A122" s="44">
        <v>121</v>
      </c>
      <c r="B122" s="125" t="s">
        <v>3</v>
      </c>
      <c r="C122" s="125" t="s">
        <v>167</v>
      </c>
      <c r="D122" s="143">
        <v>7</v>
      </c>
      <c r="E122" s="143">
        <v>101</v>
      </c>
      <c r="F122" s="143">
        <v>31</v>
      </c>
      <c r="G122" s="143">
        <v>424</v>
      </c>
      <c r="H122" s="143">
        <v>57</v>
      </c>
      <c r="I122" s="143">
        <v>776</v>
      </c>
      <c r="J122" s="143">
        <v>466</v>
      </c>
      <c r="K122" s="143">
        <v>6136</v>
      </c>
      <c r="L122" s="143">
        <v>722</v>
      </c>
      <c r="M122" s="143">
        <v>9636</v>
      </c>
      <c r="N122" s="143">
        <v>303</v>
      </c>
      <c r="O122" s="143">
        <v>4094</v>
      </c>
      <c r="P122" s="143">
        <v>247</v>
      </c>
      <c r="Q122" s="143">
        <v>3331</v>
      </c>
      <c r="R122" s="143">
        <v>226</v>
      </c>
      <c r="S122" s="143">
        <v>3059</v>
      </c>
      <c r="T122" s="143">
        <v>36</v>
      </c>
      <c r="U122" s="143">
        <v>503</v>
      </c>
      <c r="V122" s="143">
        <v>29</v>
      </c>
      <c r="W122" s="143">
        <v>397</v>
      </c>
      <c r="X122" s="143">
        <v>9</v>
      </c>
      <c r="Y122" s="143">
        <v>119</v>
      </c>
      <c r="Z122" s="143">
        <v>8</v>
      </c>
      <c r="AA122" s="143">
        <v>116</v>
      </c>
    </row>
    <row r="123" spans="1:27" x14ac:dyDescent="0.25">
      <c r="A123" s="44">
        <v>122</v>
      </c>
      <c r="B123" s="125" t="s">
        <v>4</v>
      </c>
      <c r="C123" s="125" t="s">
        <v>167</v>
      </c>
      <c r="D123" s="143">
        <v>98</v>
      </c>
      <c r="E123" s="143">
        <v>940</v>
      </c>
      <c r="F123" s="143">
        <v>300</v>
      </c>
      <c r="G123" s="143">
        <v>2961</v>
      </c>
      <c r="H123" s="143">
        <v>353</v>
      </c>
      <c r="I123" s="143">
        <v>3464</v>
      </c>
      <c r="J123" s="143">
        <v>329</v>
      </c>
      <c r="K123" s="143">
        <v>3192</v>
      </c>
      <c r="L123" s="143">
        <v>311</v>
      </c>
      <c r="M123" s="143">
        <v>3035</v>
      </c>
      <c r="N123" s="143">
        <v>251</v>
      </c>
      <c r="O123" s="143">
        <v>2471</v>
      </c>
      <c r="P123" s="143">
        <v>233</v>
      </c>
      <c r="Q123" s="143">
        <v>2273</v>
      </c>
      <c r="R123" s="143">
        <v>297</v>
      </c>
      <c r="S123" s="143">
        <v>2877</v>
      </c>
      <c r="T123" s="143">
        <v>206</v>
      </c>
      <c r="U123" s="143">
        <v>1961</v>
      </c>
      <c r="V123" s="143">
        <v>226</v>
      </c>
      <c r="W123" s="143">
        <v>2213</v>
      </c>
      <c r="X123" s="143">
        <v>159</v>
      </c>
      <c r="Y123" s="143">
        <v>1532</v>
      </c>
      <c r="Z123" s="143">
        <v>121</v>
      </c>
      <c r="AA123" s="143">
        <v>1166</v>
      </c>
    </row>
    <row r="124" spans="1:27" x14ac:dyDescent="0.25">
      <c r="A124" s="44">
        <v>123</v>
      </c>
      <c r="B124" s="125" t="s">
        <v>9</v>
      </c>
      <c r="C124" s="125" t="s">
        <v>167</v>
      </c>
      <c r="D124" s="143">
        <v>9</v>
      </c>
      <c r="E124" s="143">
        <v>236</v>
      </c>
      <c r="F124" s="143">
        <v>79</v>
      </c>
      <c r="G124" s="143">
        <v>2145</v>
      </c>
      <c r="H124" s="143">
        <v>192</v>
      </c>
      <c r="I124" s="143">
        <v>5336</v>
      </c>
      <c r="J124" s="143">
        <v>334</v>
      </c>
      <c r="K124" s="143">
        <v>9193</v>
      </c>
      <c r="L124" s="143">
        <v>275</v>
      </c>
      <c r="M124" s="143">
        <v>7587</v>
      </c>
      <c r="N124" s="143">
        <v>20</v>
      </c>
      <c r="O124" s="143">
        <v>583</v>
      </c>
      <c r="P124" s="143">
        <v>19</v>
      </c>
      <c r="Q124" s="143">
        <v>529</v>
      </c>
      <c r="R124" s="143">
        <v>5</v>
      </c>
      <c r="S124" s="143">
        <v>147</v>
      </c>
      <c r="T124" s="143">
        <v>4</v>
      </c>
      <c r="U124" s="143">
        <v>117</v>
      </c>
      <c r="V124" s="143">
        <v>4</v>
      </c>
      <c r="W124" s="143">
        <v>93</v>
      </c>
      <c r="X124" s="143">
        <v>1</v>
      </c>
      <c r="Y124" s="143">
        <v>30</v>
      </c>
      <c r="Z124" s="144"/>
      <c r="AA124" s="144"/>
    </row>
    <row r="125" spans="1:27" x14ac:dyDescent="0.25">
      <c r="A125" s="44">
        <v>124</v>
      </c>
      <c r="B125" s="125" t="s">
        <v>9</v>
      </c>
      <c r="C125" s="125" t="s">
        <v>168</v>
      </c>
      <c r="D125" s="143">
        <v>3</v>
      </c>
      <c r="E125" s="143">
        <v>62</v>
      </c>
      <c r="F125" s="143">
        <v>47</v>
      </c>
      <c r="G125" s="143">
        <v>1202</v>
      </c>
      <c r="H125" s="143">
        <v>292</v>
      </c>
      <c r="I125" s="143">
        <v>4809</v>
      </c>
      <c r="J125" s="143">
        <v>246</v>
      </c>
      <c r="K125" s="143">
        <v>5202</v>
      </c>
      <c r="L125" s="143">
        <v>190</v>
      </c>
      <c r="M125" s="143">
        <v>4607</v>
      </c>
      <c r="N125" s="143">
        <v>123</v>
      </c>
      <c r="O125" s="143">
        <v>3083</v>
      </c>
      <c r="P125" s="143">
        <v>114</v>
      </c>
      <c r="Q125" s="143">
        <v>2840</v>
      </c>
      <c r="R125" s="143">
        <v>89</v>
      </c>
      <c r="S125" s="143">
        <v>2212</v>
      </c>
      <c r="T125" s="143">
        <v>59</v>
      </c>
      <c r="U125" s="143">
        <v>1517</v>
      </c>
      <c r="V125" s="143">
        <v>11</v>
      </c>
      <c r="W125" s="143">
        <v>274</v>
      </c>
      <c r="X125" s="143">
        <v>1</v>
      </c>
      <c r="Y125" s="143">
        <v>22</v>
      </c>
      <c r="Z125" s="144"/>
      <c r="AA125" s="144"/>
    </row>
    <row r="126" spans="1:27" x14ac:dyDescent="0.25">
      <c r="A126" s="44">
        <v>125</v>
      </c>
      <c r="B126" s="125" t="s">
        <v>4</v>
      </c>
      <c r="C126" s="125" t="s">
        <v>168</v>
      </c>
      <c r="D126" s="144"/>
      <c r="E126" s="144"/>
      <c r="F126" s="143">
        <v>21</v>
      </c>
      <c r="G126" s="143">
        <v>318</v>
      </c>
      <c r="H126" s="143">
        <v>100</v>
      </c>
      <c r="I126" s="143">
        <v>1528</v>
      </c>
      <c r="J126" s="143">
        <v>156</v>
      </c>
      <c r="K126" s="143">
        <v>2342</v>
      </c>
      <c r="L126" s="143">
        <v>393</v>
      </c>
      <c r="M126" s="143">
        <v>5830</v>
      </c>
      <c r="N126" s="143">
        <v>343</v>
      </c>
      <c r="O126" s="143">
        <v>5168</v>
      </c>
      <c r="P126" s="143">
        <v>342</v>
      </c>
      <c r="Q126" s="143">
        <v>5150</v>
      </c>
      <c r="R126" s="143">
        <v>156</v>
      </c>
      <c r="S126" s="143">
        <v>2386</v>
      </c>
      <c r="T126" s="143">
        <v>78</v>
      </c>
      <c r="U126" s="143">
        <v>1188</v>
      </c>
      <c r="V126" s="143">
        <v>73</v>
      </c>
      <c r="W126" s="143">
        <v>1088</v>
      </c>
      <c r="X126" s="143">
        <v>37</v>
      </c>
      <c r="Y126" s="143">
        <v>566</v>
      </c>
      <c r="Z126" s="143">
        <v>16</v>
      </c>
      <c r="AA126" s="143">
        <v>252</v>
      </c>
    </row>
    <row r="127" spans="1:27" x14ac:dyDescent="0.25">
      <c r="A127" s="44">
        <v>126</v>
      </c>
      <c r="B127" s="125" t="s">
        <v>8</v>
      </c>
      <c r="C127" s="125" t="s">
        <v>167</v>
      </c>
      <c r="D127" s="143">
        <v>6</v>
      </c>
      <c r="E127" s="143">
        <v>123</v>
      </c>
      <c r="F127" s="143">
        <v>14</v>
      </c>
      <c r="G127" s="143">
        <v>278</v>
      </c>
      <c r="H127" s="143">
        <v>21</v>
      </c>
      <c r="I127" s="143">
        <v>410</v>
      </c>
      <c r="J127" s="143">
        <v>92</v>
      </c>
      <c r="K127" s="143">
        <v>1719</v>
      </c>
      <c r="L127" s="143">
        <v>582</v>
      </c>
      <c r="M127" s="143">
        <v>11238</v>
      </c>
      <c r="N127" s="143">
        <v>405</v>
      </c>
      <c r="O127" s="143">
        <v>7763</v>
      </c>
      <c r="P127" s="143">
        <v>88</v>
      </c>
      <c r="Q127" s="143">
        <v>1713</v>
      </c>
      <c r="R127" s="143">
        <v>26</v>
      </c>
      <c r="S127" s="143">
        <v>496</v>
      </c>
      <c r="T127" s="143">
        <v>14</v>
      </c>
      <c r="U127" s="143">
        <v>271</v>
      </c>
      <c r="V127" s="143">
        <v>5</v>
      </c>
      <c r="W127" s="143">
        <v>81</v>
      </c>
      <c r="X127" s="143">
        <v>4</v>
      </c>
      <c r="Y127" s="143">
        <v>74</v>
      </c>
      <c r="Z127" s="143">
        <v>3</v>
      </c>
      <c r="AA127" s="143">
        <v>25</v>
      </c>
    </row>
    <row r="128" spans="1:27" x14ac:dyDescent="0.25">
      <c r="A128" s="44">
        <v>127</v>
      </c>
      <c r="B128" s="125" t="s">
        <v>157</v>
      </c>
      <c r="C128" s="125" t="s">
        <v>167</v>
      </c>
      <c r="D128" s="143">
        <v>11</v>
      </c>
      <c r="E128" s="143">
        <v>167</v>
      </c>
      <c r="F128" s="143">
        <v>92</v>
      </c>
      <c r="G128" s="143">
        <v>1349</v>
      </c>
      <c r="H128" s="143">
        <v>179</v>
      </c>
      <c r="I128" s="143">
        <v>2630</v>
      </c>
      <c r="J128" s="143">
        <v>263</v>
      </c>
      <c r="K128" s="143">
        <v>3865</v>
      </c>
      <c r="L128" s="143">
        <v>305</v>
      </c>
      <c r="M128" s="143">
        <v>4466</v>
      </c>
      <c r="N128" s="143">
        <v>158</v>
      </c>
      <c r="O128" s="143">
        <v>2287</v>
      </c>
      <c r="P128" s="143">
        <v>150</v>
      </c>
      <c r="Q128" s="143">
        <v>2203</v>
      </c>
      <c r="R128" s="143">
        <v>176</v>
      </c>
      <c r="S128" s="143">
        <v>2523</v>
      </c>
      <c r="T128" s="143">
        <v>194</v>
      </c>
      <c r="U128" s="143">
        <v>2837</v>
      </c>
      <c r="V128" s="143">
        <v>80</v>
      </c>
      <c r="W128" s="143">
        <v>1178</v>
      </c>
      <c r="X128" s="143">
        <v>20</v>
      </c>
      <c r="Y128" s="143">
        <v>300</v>
      </c>
      <c r="Z128" s="143">
        <v>17</v>
      </c>
      <c r="AA128" s="143">
        <v>241</v>
      </c>
    </row>
    <row r="129" spans="1:27" x14ac:dyDescent="0.25">
      <c r="A129" s="44">
        <v>128</v>
      </c>
      <c r="B129" s="125" t="s">
        <v>4</v>
      </c>
      <c r="C129" s="125" t="s">
        <v>168</v>
      </c>
      <c r="D129" s="143">
        <v>62</v>
      </c>
      <c r="E129" s="143">
        <v>1042</v>
      </c>
      <c r="F129" s="143">
        <v>133</v>
      </c>
      <c r="G129" s="143">
        <v>2339</v>
      </c>
      <c r="H129" s="143">
        <v>284</v>
      </c>
      <c r="I129" s="143">
        <v>5104</v>
      </c>
      <c r="J129" s="143">
        <v>403</v>
      </c>
      <c r="K129" s="143">
        <v>7245</v>
      </c>
      <c r="L129" s="143">
        <v>219</v>
      </c>
      <c r="M129" s="143">
        <v>4061</v>
      </c>
      <c r="N129" s="143">
        <v>78</v>
      </c>
      <c r="O129" s="143">
        <v>1463</v>
      </c>
      <c r="P129" s="143">
        <v>55</v>
      </c>
      <c r="Q129" s="143">
        <v>1002</v>
      </c>
      <c r="R129" s="143">
        <v>28</v>
      </c>
      <c r="S129" s="143">
        <v>537</v>
      </c>
      <c r="T129" s="143">
        <v>20</v>
      </c>
      <c r="U129" s="143">
        <v>322</v>
      </c>
      <c r="V129" s="143">
        <v>6</v>
      </c>
      <c r="W129" s="143">
        <v>112</v>
      </c>
      <c r="X129" s="143">
        <v>3</v>
      </c>
      <c r="Y129" s="143">
        <v>52</v>
      </c>
      <c r="Z129" s="143">
        <v>1</v>
      </c>
      <c r="AA129" s="143">
        <v>19</v>
      </c>
    </row>
    <row r="130" spans="1:27" x14ac:dyDescent="0.25">
      <c r="A130" s="44">
        <v>129</v>
      </c>
      <c r="B130" s="125" t="s">
        <v>2</v>
      </c>
      <c r="C130" s="125" t="s">
        <v>169</v>
      </c>
      <c r="D130" s="143">
        <v>14</v>
      </c>
      <c r="E130" s="143">
        <v>164</v>
      </c>
      <c r="F130" s="143">
        <v>51</v>
      </c>
      <c r="G130" s="143">
        <v>611</v>
      </c>
      <c r="H130" s="143">
        <v>96</v>
      </c>
      <c r="I130" s="143">
        <v>1129</v>
      </c>
      <c r="J130" s="143">
        <v>266</v>
      </c>
      <c r="K130" s="143">
        <v>3147</v>
      </c>
      <c r="L130" s="143">
        <v>437</v>
      </c>
      <c r="M130" s="143">
        <v>5179</v>
      </c>
      <c r="N130" s="143">
        <v>306</v>
      </c>
      <c r="O130" s="143">
        <v>3637</v>
      </c>
      <c r="P130" s="143">
        <v>424</v>
      </c>
      <c r="Q130" s="143">
        <v>4603</v>
      </c>
      <c r="R130" s="143">
        <v>197</v>
      </c>
      <c r="S130" s="143">
        <v>2353</v>
      </c>
      <c r="T130" s="143">
        <v>113</v>
      </c>
      <c r="U130" s="143">
        <v>1346</v>
      </c>
      <c r="V130" s="143">
        <v>50</v>
      </c>
      <c r="W130" s="143">
        <v>588</v>
      </c>
      <c r="X130" s="143">
        <v>27</v>
      </c>
      <c r="Y130" s="143">
        <v>326</v>
      </c>
      <c r="Z130" s="143">
        <v>6</v>
      </c>
      <c r="AA130" s="143">
        <v>73</v>
      </c>
    </row>
    <row r="131" spans="1:27" x14ac:dyDescent="0.25">
      <c r="A131" s="44">
        <v>130</v>
      </c>
      <c r="B131" s="125" t="s">
        <v>4</v>
      </c>
      <c r="C131" s="125" t="s">
        <v>167</v>
      </c>
      <c r="D131" s="143">
        <v>64</v>
      </c>
      <c r="E131" s="143">
        <v>361</v>
      </c>
      <c r="F131" s="143">
        <v>70</v>
      </c>
      <c r="G131" s="143">
        <v>484</v>
      </c>
      <c r="H131" s="143">
        <v>86</v>
      </c>
      <c r="I131" s="143">
        <v>569</v>
      </c>
      <c r="J131" s="143">
        <v>285</v>
      </c>
      <c r="K131" s="143">
        <v>2213</v>
      </c>
      <c r="L131" s="143">
        <v>894</v>
      </c>
      <c r="M131" s="143">
        <v>7199</v>
      </c>
      <c r="N131" s="143">
        <v>572</v>
      </c>
      <c r="O131" s="143">
        <v>4569</v>
      </c>
      <c r="P131" s="143">
        <v>390</v>
      </c>
      <c r="Q131" s="143">
        <v>3320</v>
      </c>
      <c r="R131" s="143">
        <v>163</v>
      </c>
      <c r="S131" s="143">
        <v>1379</v>
      </c>
      <c r="T131" s="143">
        <v>126</v>
      </c>
      <c r="U131" s="143">
        <v>1039</v>
      </c>
      <c r="V131" s="143">
        <v>93</v>
      </c>
      <c r="W131" s="143">
        <v>808</v>
      </c>
      <c r="X131" s="143">
        <v>80</v>
      </c>
      <c r="Y131" s="143">
        <v>610</v>
      </c>
      <c r="Z131" s="143">
        <v>46</v>
      </c>
      <c r="AA131" s="143">
        <v>334</v>
      </c>
    </row>
    <row r="132" spans="1:27" x14ac:dyDescent="0.25">
      <c r="A132" s="44">
        <v>131</v>
      </c>
      <c r="B132" s="125" t="s">
        <v>9</v>
      </c>
      <c r="C132" s="125" t="s">
        <v>167</v>
      </c>
      <c r="D132" s="144"/>
      <c r="E132" s="144"/>
      <c r="F132" s="144"/>
      <c r="G132" s="144"/>
      <c r="H132" s="144"/>
      <c r="I132" s="144"/>
      <c r="J132" s="144"/>
      <c r="K132" s="144"/>
      <c r="L132" s="143">
        <v>704</v>
      </c>
      <c r="M132" s="143">
        <v>5597</v>
      </c>
      <c r="N132" s="143">
        <v>1061</v>
      </c>
      <c r="O132" s="143">
        <v>8297</v>
      </c>
      <c r="P132" s="143">
        <v>544</v>
      </c>
      <c r="Q132" s="143">
        <v>4312</v>
      </c>
      <c r="R132" s="143">
        <v>275</v>
      </c>
      <c r="S132" s="143">
        <v>2187</v>
      </c>
      <c r="T132" s="143">
        <v>106</v>
      </c>
      <c r="U132" s="143">
        <v>841</v>
      </c>
      <c r="V132" s="143">
        <v>76</v>
      </c>
      <c r="W132" s="143">
        <v>598</v>
      </c>
      <c r="X132" s="143">
        <v>21</v>
      </c>
      <c r="Y132" s="143">
        <v>157</v>
      </c>
      <c r="Z132" s="143">
        <v>11</v>
      </c>
      <c r="AA132" s="143">
        <v>91</v>
      </c>
    </row>
    <row r="133" spans="1:27" x14ac:dyDescent="0.25">
      <c r="A133" s="44">
        <v>132</v>
      </c>
      <c r="B133" s="125" t="s">
        <v>157</v>
      </c>
      <c r="C133" s="125" t="s">
        <v>167</v>
      </c>
      <c r="D133" s="143">
        <v>13</v>
      </c>
      <c r="E133" s="143">
        <v>164</v>
      </c>
      <c r="F133" s="143">
        <v>61</v>
      </c>
      <c r="G133" s="143">
        <v>749</v>
      </c>
      <c r="H133" s="143">
        <v>83</v>
      </c>
      <c r="I133" s="143">
        <v>1032</v>
      </c>
      <c r="J133" s="143">
        <v>257</v>
      </c>
      <c r="K133" s="143">
        <v>3104</v>
      </c>
      <c r="L133" s="143">
        <v>400</v>
      </c>
      <c r="M133" s="143">
        <v>4869</v>
      </c>
      <c r="N133" s="143">
        <v>278</v>
      </c>
      <c r="O133" s="143">
        <v>3358</v>
      </c>
      <c r="P133" s="143">
        <v>275</v>
      </c>
      <c r="Q133" s="143">
        <v>3335</v>
      </c>
      <c r="R133" s="143">
        <v>183</v>
      </c>
      <c r="S133" s="143">
        <v>2271</v>
      </c>
      <c r="T133" s="143">
        <v>81</v>
      </c>
      <c r="U133" s="143">
        <v>997</v>
      </c>
      <c r="V133" s="143">
        <v>85</v>
      </c>
      <c r="W133" s="143">
        <v>1038</v>
      </c>
      <c r="X133" s="143">
        <v>20</v>
      </c>
      <c r="Y133" s="143">
        <v>238</v>
      </c>
      <c r="Z133" s="143">
        <v>10</v>
      </c>
      <c r="AA133" s="143">
        <v>126</v>
      </c>
    </row>
    <row r="134" spans="1:27" x14ac:dyDescent="0.25">
      <c r="A134" s="44">
        <v>133</v>
      </c>
      <c r="B134" s="125" t="s">
        <v>157</v>
      </c>
      <c r="C134" s="125" t="s">
        <v>167</v>
      </c>
      <c r="D134" s="144"/>
      <c r="E134" s="144"/>
      <c r="F134" s="144"/>
      <c r="G134" s="144"/>
      <c r="H134" s="144"/>
      <c r="I134" s="144"/>
      <c r="J134" s="143">
        <v>222</v>
      </c>
      <c r="K134" s="143">
        <v>3121</v>
      </c>
      <c r="L134" s="143">
        <v>432</v>
      </c>
      <c r="M134" s="143">
        <v>6048</v>
      </c>
      <c r="N134" s="143">
        <v>284</v>
      </c>
      <c r="O134" s="143">
        <v>3995</v>
      </c>
      <c r="P134" s="143">
        <v>218</v>
      </c>
      <c r="Q134" s="143">
        <v>2991</v>
      </c>
      <c r="R134" s="143">
        <v>179</v>
      </c>
      <c r="S134" s="143">
        <v>2473</v>
      </c>
      <c r="T134" s="143">
        <v>110</v>
      </c>
      <c r="U134" s="143">
        <v>1520</v>
      </c>
      <c r="V134" s="143">
        <v>47</v>
      </c>
      <c r="W134" s="143">
        <v>667</v>
      </c>
      <c r="X134" s="143">
        <v>13</v>
      </c>
      <c r="Y134" s="143">
        <v>189</v>
      </c>
      <c r="Z134" s="143">
        <v>8</v>
      </c>
      <c r="AA134" s="143">
        <v>121</v>
      </c>
    </row>
    <row r="135" spans="1:27" x14ac:dyDescent="0.25">
      <c r="A135" s="44">
        <v>134</v>
      </c>
      <c r="B135" s="125" t="s">
        <v>157</v>
      </c>
      <c r="C135" s="125" t="s">
        <v>167</v>
      </c>
      <c r="D135" s="143">
        <v>4</v>
      </c>
      <c r="E135" s="143">
        <v>98</v>
      </c>
      <c r="F135" s="143">
        <v>44</v>
      </c>
      <c r="G135" s="143">
        <v>1052</v>
      </c>
      <c r="H135" s="143">
        <v>56</v>
      </c>
      <c r="I135" s="143">
        <v>1356</v>
      </c>
      <c r="J135" s="143">
        <v>113</v>
      </c>
      <c r="K135" s="143">
        <v>2785</v>
      </c>
      <c r="L135" s="143">
        <v>159</v>
      </c>
      <c r="M135" s="143">
        <v>3952</v>
      </c>
      <c r="N135" s="143">
        <v>138</v>
      </c>
      <c r="O135" s="143">
        <v>3392</v>
      </c>
      <c r="P135" s="143">
        <v>125</v>
      </c>
      <c r="Q135" s="143">
        <v>3077</v>
      </c>
      <c r="R135" s="143">
        <v>94</v>
      </c>
      <c r="S135" s="143">
        <v>2334</v>
      </c>
      <c r="T135" s="143">
        <v>70</v>
      </c>
      <c r="U135" s="143">
        <v>1725</v>
      </c>
      <c r="V135" s="143">
        <v>35</v>
      </c>
      <c r="W135" s="143">
        <v>870</v>
      </c>
      <c r="X135" s="143">
        <v>4</v>
      </c>
      <c r="Y135" s="143">
        <v>97</v>
      </c>
      <c r="Z135" s="144"/>
      <c r="AA135" s="144"/>
    </row>
    <row r="136" spans="1:27" x14ac:dyDescent="0.25">
      <c r="A136" s="44">
        <v>135</v>
      </c>
      <c r="B136" s="125" t="s">
        <v>157</v>
      </c>
      <c r="C136" s="125" t="s">
        <v>170</v>
      </c>
      <c r="D136" s="143">
        <v>23</v>
      </c>
      <c r="E136" s="143">
        <v>693</v>
      </c>
      <c r="F136" s="143">
        <v>53</v>
      </c>
      <c r="G136" s="143">
        <v>1662</v>
      </c>
      <c r="H136" s="143">
        <v>111</v>
      </c>
      <c r="I136" s="143">
        <v>3367</v>
      </c>
      <c r="J136" s="143">
        <v>182</v>
      </c>
      <c r="K136" s="143">
        <v>5588</v>
      </c>
      <c r="L136" s="143">
        <v>172</v>
      </c>
      <c r="M136" s="143">
        <v>5398</v>
      </c>
      <c r="N136" s="143">
        <v>50</v>
      </c>
      <c r="O136" s="143">
        <v>1546</v>
      </c>
      <c r="P136" s="143">
        <v>27</v>
      </c>
      <c r="Q136" s="143">
        <v>846</v>
      </c>
      <c r="R136" s="143">
        <v>26</v>
      </c>
      <c r="S136" s="143">
        <v>821</v>
      </c>
      <c r="T136" s="143">
        <v>6</v>
      </c>
      <c r="U136" s="143">
        <v>172</v>
      </c>
      <c r="V136" s="143">
        <v>6</v>
      </c>
      <c r="W136" s="143">
        <v>200</v>
      </c>
      <c r="X136" s="143">
        <v>2</v>
      </c>
      <c r="Y136" s="143">
        <v>79</v>
      </c>
      <c r="Z136" s="143">
        <v>3</v>
      </c>
      <c r="AA136" s="143">
        <v>81</v>
      </c>
    </row>
    <row r="137" spans="1:27" x14ac:dyDescent="0.25">
      <c r="A137" s="44">
        <v>136</v>
      </c>
      <c r="B137" s="125" t="s">
        <v>8</v>
      </c>
      <c r="C137" s="125" t="s">
        <v>167</v>
      </c>
      <c r="D137" s="143">
        <v>24</v>
      </c>
      <c r="E137" s="143">
        <v>1068</v>
      </c>
      <c r="F137" s="143">
        <v>50</v>
      </c>
      <c r="G137" s="143">
        <v>2321</v>
      </c>
      <c r="H137" s="143">
        <v>96</v>
      </c>
      <c r="I137" s="143">
        <v>4452</v>
      </c>
      <c r="J137" s="143">
        <v>112</v>
      </c>
      <c r="K137" s="143">
        <v>4967</v>
      </c>
      <c r="L137" s="143">
        <v>84</v>
      </c>
      <c r="M137" s="143">
        <v>3859</v>
      </c>
      <c r="N137" s="143">
        <v>26</v>
      </c>
      <c r="O137" s="143">
        <v>1212</v>
      </c>
      <c r="P137" s="143">
        <v>20</v>
      </c>
      <c r="Q137" s="143">
        <v>913</v>
      </c>
      <c r="R137" s="143">
        <v>15</v>
      </c>
      <c r="S137" s="143">
        <v>677</v>
      </c>
      <c r="T137" s="143">
        <v>8</v>
      </c>
      <c r="U137" s="143">
        <v>359</v>
      </c>
      <c r="V137" s="143">
        <v>4</v>
      </c>
      <c r="W137" s="143">
        <v>198</v>
      </c>
      <c r="X137" s="143">
        <v>8</v>
      </c>
      <c r="Y137" s="143">
        <v>384</v>
      </c>
      <c r="Z137" s="144"/>
      <c r="AA137" s="144"/>
    </row>
    <row r="138" spans="1:27" x14ac:dyDescent="0.25">
      <c r="A138" s="44">
        <v>137</v>
      </c>
      <c r="B138" s="125" t="s">
        <v>9</v>
      </c>
      <c r="C138" s="125" t="s">
        <v>167</v>
      </c>
      <c r="D138" s="144"/>
      <c r="E138" s="144"/>
      <c r="F138" s="143">
        <v>30</v>
      </c>
      <c r="G138" s="143">
        <v>282</v>
      </c>
      <c r="H138" s="143">
        <v>155</v>
      </c>
      <c r="I138" s="143">
        <v>1521</v>
      </c>
      <c r="J138" s="143">
        <v>440</v>
      </c>
      <c r="K138" s="143">
        <v>4238</v>
      </c>
      <c r="L138" s="143">
        <v>354</v>
      </c>
      <c r="M138" s="143">
        <v>3319</v>
      </c>
      <c r="N138" s="143">
        <v>301</v>
      </c>
      <c r="O138" s="143">
        <v>2939</v>
      </c>
      <c r="P138" s="143">
        <v>356</v>
      </c>
      <c r="Q138" s="143">
        <v>3383</v>
      </c>
      <c r="R138" s="143">
        <v>354</v>
      </c>
      <c r="S138" s="143">
        <v>3345</v>
      </c>
      <c r="T138" s="143">
        <v>99</v>
      </c>
      <c r="U138" s="143">
        <v>832</v>
      </c>
      <c r="V138" s="143">
        <v>30</v>
      </c>
      <c r="W138" s="143">
        <v>214</v>
      </c>
      <c r="X138" s="143">
        <v>19</v>
      </c>
      <c r="Y138" s="143">
        <v>112</v>
      </c>
      <c r="Z138" s="143">
        <v>7</v>
      </c>
      <c r="AA138" s="143">
        <v>34</v>
      </c>
    </row>
    <row r="139" spans="1:27" x14ac:dyDescent="0.25">
      <c r="A139" s="44">
        <v>138</v>
      </c>
      <c r="B139" s="125" t="s">
        <v>157</v>
      </c>
      <c r="C139" s="125" t="s">
        <v>171</v>
      </c>
      <c r="D139" s="143">
        <v>4</v>
      </c>
      <c r="E139" s="143">
        <v>47</v>
      </c>
      <c r="F139" s="143">
        <v>46</v>
      </c>
      <c r="G139" s="143">
        <v>556</v>
      </c>
      <c r="H139" s="143">
        <v>74</v>
      </c>
      <c r="I139" s="143">
        <v>909</v>
      </c>
      <c r="J139" s="143">
        <v>232</v>
      </c>
      <c r="K139" s="143">
        <v>2806</v>
      </c>
      <c r="L139" s="143">
        <v>351</v>
      </c>
      <c r="M139" s="143">
        <v>4269</v>
      </c>
      <c r="N139" s="143">
        <v>291</v>
      </c>
      <c r="O139" s="143">
        <v>3571</v>
      </c>
      <c r="P139" s="143">
        <v>278</v>
      </c>
      <c r="Q139" s="143">
        <v>3405</v>
      </c>
      <c r="R139" s="143">
        <v>175</v>
      </c>
      <c r="S139" s="143">
        <v>2163</v>
      </c>
      <c r="T139" s="143">
        <v>91</v>
      </c>
      <c r="U139" s="143">
        <v>1115</v>
      </c>
      <c r="V139" s="143">
        <v>61</v>
      </c>
      <c r="W139" s="143">
        <v>744</v>
      </c>
      <c r="X139" s="143">
        <v>22</v>
      </c>
      <c r="Y139" s="143">
        <v>267</v>
      </c>
      <c r="Z139" s="143">
        <v>6</v>
      </c>
      <c r="AA139" s="143">
        <v>74</v>
      </c>
    </row>
    <row r="140" spans="1:27" x14ac:dyDescent="0.25">
      <c r="A140" s="44">
        <v>139</v>
      </c>
      <c r="B140" s="125" t="s">
        <v>24</v>
      </c>
      <c r="C140" s="125" t="s">
        <v>167</v>
      </c>
      <c r="D140" s="143">
        <v>9</v>
      </c>
      <c r="E140" s="143">
        <v>118</v>
      </c>
      <c r="F140" s="143">
        <v>31</v>
      </c>
      <c r="G140" s="143">
        <v>541</v>
      </c>
      <c r="H140" s="143">
        <v>51</v>
      </c>
      <c r="I140" s="143">
        <v>881</v>
      </c>
      <c r="J140" s="143">
        <v>186</v>
      </c>
      <c r="K140" s="143">
        <v>3254</v>
      </c>
      <c r="L140" s="143">
        <v>220</v>
      </c>
      <c r="M140" s="143">
        <v>3878</v>
      </c>
      <c r="N140" s="143">
        <v>156</v>
      </c>
      <c r="O140" s="143">
        <v>2750</v>
      </c>
      <c r="P140" s="143">
        <v>209</v>
      </c>
      <c r="Q140" s="143">
        <v>3706</v>
      </c>
      <c r="R140" s="143">
        <v>144</v>
      </c>
      <c r="S140" s="143">
        <v>2541</v>
      </c>
      <c r="T140" s="143">
        <v>70</v>
      </c>
      <c r="U140" s="143">
        <v>1226</v>
      </c>
      <c r="V140" s="143">
        <v>38</v>
      </c>
      <c r="W140" s="143">
        <v>669</v>
      </c>
      <c r="X140" s="143">
        <v>12</v>
      </c>
      <c r="Y140" s="143">
        <v>208</v>
      </c>
      <c r="Z140" s="144"/>
      <c r="AA140" s="144"/>
    </row>
    <row r="141" spans="1:27" x14ac:dyDescent="0.25">
      <c r="A141" s="44">
        <v>140</v>
      </c>
      <c r="B141" s="125" t="s">
        <v>4</v>
      </c>
      <c r="C141" s="125" t="s">
        <v>170</v>
      </c>
      <c r="D141" s="143">
        <v>1</v>
      </c>
      <c r="E141" s="143">
        <v>29</v>
      </c>
      <c r="F141" s="143">
        <v>11</v>
      </c>
      <c r="G141" s="143">
        <v>255</v>
      </c>
      <c r="H141" s="143">
        <v>20</v>
      </c>
      <c r="I141" s="143">
        <v>453</v>
      </c>
      <c r="J141" s="143">
        <v>35</v>
      </c>
      <c r="K141" s="143">
        <v>791</v>
      </c>
      <c r="L141" s="143">
        <v>285</v>
      </c>
      <c r="M141" s="143">
        <v>4949</v>
      </c>
      <c r="N141" s="143">
        <v>543</v>
      </c>
      <c r="O141" s="143">
        <v>9780</v>
      </c>
      <c r="P141" s="143">
        <v>120</v>
      </c>
      <c r="Q141" s="143">
        <v>2746</v>
      </c>
      <c r="R141" s="143">
        <v>24</v>
      </c>
      <c r="S141" s="143">
        <v>551</v>
      </c>
      <c r="T141" s="143">
        <v>3</v>
      </c>
      <c r="U141" s="143">
        <v>58</v>
      </c>
      <c r="V141" s="144"/>
      <c r="W141" s="144"/>
      <c r="X141" s="143">
        <v>1</v>
      </c>
      <c r="Y141" s="143">
        <v>23</v>
      </c>
      <c r="Z141" s="144"/>
      <c r="AA141" s="144"/>
    </row>
    <row r="142" spans="1:27" x14ac:dyDescent="0.25">
      <c r="A142" s="44">
        <v>141</v>
      </c>
      <c r="B142" s="125" t="s">
        <v>11</v>
      </c>
      <c r="C142" s="125" t="s">
        <v>168</v>
      </c>
      <c r="D142" s="143">
        <v>29</v>
      </c>
      <c r="E142" s="143">
        <v>569</v>
      </c>
      <c r="F142" s="143">
        <v>119</v>
      </c>
      <c r="G142" s="143">
        <v>2468</v>
      </c>
      <c r="H142" s="143">
        <v>363</v>
      </c>
      <c r="I142" s="143">
        <v>7643</v>
      </c>
      <c r="J142" s="143">
        <v>250</v>
      </c>
      <c r="K142" s="143">
        <v>5723</v>
      </c>
      <c r="L142" s="143">
        <v>71</v>
      </c>
      <c r="M142" s="143">
        <v>1634</v>
      </c>
      <c r="N142" s="143">
        <v>7</v>
      </c>
      <c r="O142" s="143">
        <v>142</v>
      </c>
      <c r="P142" s="143">
        <v>20</v>
      </c>
      <c r="Q142" s="143">
        <v>457</v>
      </c>
      <c r="R142" s="143">
        <v>7</v>
      </c>
      <c r="S142" s="143">
        <v>153</v>
      </c>
      <c r="T142" s="144"/>
      <c r="U142" s="144"/>
      <c r="V142" s="144"/>
      <c r="W142" s="144"/>
      <c r="X142" s="144"/>
      <c r="Y142" s="144"/>
      <c r="Z142" s="144"/>
      <c r="AA142" s="144"/>
    </row>
    <row r="143" spans="1:27" x14ac:dyDescent="0.25">
      <c r="A143" s="44">
        <v>142</v>
      </c>
      <c r="B143" s="125" t="s">
        <v>24</v>
      </c>
      <c r="C143" s="125" t="s">
        <v>169</v>
      </c>
      <c r="D143" s="143">
        <v>5</v>
      </c>
      <c r="E143" s="143">
        <v>106</v>
      </c>
      <c r="F143" s="143">
        <v>46</v>
      </c>
      <c r="G143" s="143">
        <v>925</v>
      </c>
      <c r="H143" s="143">
        <v>94</v>
      </c>
      <c r="I143" s="143">
        <v>1818</v>
      </c>
      <c r="J143" s="143">
        <v>213</v>
      </c>
      <c r="K143" s="143">
        <v>3994</v>
      </c>
      <c r="L143" s="143">
        <v>148</v>
      </c>
      <c r="M143" s="143">
        <v>2919</v>
      </c>
      <c r="N143" s="143">
        <v>80</v>
      </c>
      <c r="O143" s="143">
        <v>1472</v>
      </c>
      <c r="P143" s="143">
        <v>135</v>
      </c>
      <c r="Q143" s="143">
        <v>2660</v>
      </c>
      <c r="R143" s="143">
        <v>179</v>
      </c>
      <c r="S143" s="143">
        <v>3542</v>
      </c>
      <c r="T143" s="143">
        <v>61</v>
      </c>
      <c r="U143" s="143">
        <v>1208</v>
      </c>
      <c r="V143" s="143">
        <v>4</v>
      </c>
      <c r="W143" s="143">
        <v>76</v>
      </c>
      <c r="X143" s="143">
        <v>3</v>
      </c>
      <c r="Y143" s="143">
        <v>65</v>
      </c>
      <c r="Z143" s="144"/>
      <c r="AA143" s="144"/>
    </row>
    <row r="144" spans="1:27" x14ac:dyDescent="0.25">
      <c r="A144" s="44">
        <v>143</v>
      </c>
      <c r="B144" s="125" t="s">
        <v>4</v>
      </c>
      <c r="C144" s="125" t="s">
        <v>167</v>
      </c>
      <c r="D144" s="143">
        <v>29</v>
      </c>
      <c r="E144" s="143">
        <v>287</v>
      </c>
      <c r="F144" s="143">
        <v>77</v>
      </c>
      <c r="G144" s="143">
        <v>764</v>
      </c>
      <c r="H144" s="143">
        <v>126</v>
      </c>
      <c r="I144" s="143">
        <v>1255</v>
      </c>
      <c r="J144" s="143">
        <v>182</v>
      </c>
      <c r="K144" s="143">
        <v>1801</v>
      </c>
      <c r="L144" s="143">
        <v>711</v>
      </c>
      <c r="M144" s="143">
        <v>4846</v>
      </c>
      <c r="N144" s="143">
        <v>985</v>
      </c>
      <c r="O144" s="143">
        <v>5090</v>
      </c>
      <c r="P144" s="143">
        <v>164</v>
      </c>
      <c r="Q144" s="143">
        <v>1592</v>
      </c>
      <c r="R144" s="143">
        <v>82</v>
      </c>
      <c r="S144" s="143">
        <v>817</v>
      </c>
      <c r="T144" s="143">
        <v>52</v>
      </c>
      <c r="U144" s="143">
        <v>517</v>
      </c>
      <c r="V144" s="143">
        <v>72</v>
      </c>
      <c r="W144" s="143">
        <v>719</v>
      </c>
      <c r="X144" s="143">
        <v>40</v>
      </c>
      <c r="Y144" s="143">
        <v>393</v>
      </c>
      <c r="Z144" s="143">
        <v>62</v>
      </c>
      <c r="AA144" s="143">
        <v>616</v>
      </c>
    </row>
    <row r="145" spans="1:27" x14ac:dyDescent="0.25">
      <c r="A145" s="44">
        <v>144</v>
      </c>
      <c r="B145" s="125" t="s">
        <v>31</v>
      </c>
      <c r="C145" s="125" t="s">
        <v>171</v>
      </c>
      <c r="D145" s="143">
        <v>1</v>
      </c>
      <c r="E145" s="143">
        <v>19</v>
      </c>
      <c r="F145" s="143">
        <v>15</v>
      </c>
      <c r="G145" s="143">
        <v>226</v>
      </c>
      <c r="H145" s="143">
        <v>77</v>
      </c>
      <c r="I145" s="143">
        <v>1119</v>
      </c>
      <c r="J145" s="143">
        <v>174</v>
      </c>
      <c r="K145" s="143">
        <v>2586</v>
      </c>
      <c r="L145" s="143">
        <v>358</v>
      </c>
      <c r="M145" s="143">
        <v>5354</v>
      </c>
      <c r="N145" s="143">
        <v>332</v>
      </c>
      <c r="O145" s="143">
        <v>4860</v>
      </c>
      <c r="P145" s="143">
        <v>155</v>
      </c>
      <c r="Q145" s="143">
        <v>2315</v>
      </c>
      <c r="R145" s="143">
        <v>69</v>
      </c>
      <c r="S145" s="143">
        <v>1037</v>
      </c>
      <c r="T145" s="143">
        <v>34</v>
      </c>
      <c r="U145" s="143">
        <v>497</v>
      </c>
      <c r="V145" s="143">
        <v>12</v>
      </c>
      <c r="W145" s="143">
        <v>181</v>
      </c>
      <c r="X145" s="143">
        <v>6</v>
      </c>
      <c r="Y145" s="143">
        <v>79</v>
      </c>
      <c r="Z145" s="143">
        <v>1</v>
      </c>
      <c r="AA145" s="143">
        <v>19</v>
      </c>
    </row>
    <row r="146" spans="1:27" x14ac:dyDescent="0.25">
      <c r="A146" s="44">
        <v>145</v>
      </c>
      <c r="B146" s="125" t="s">
        <v>24</v>
      </c>
      <c r="C146" s="125" t="s">
        <v>170</v>
      </c>
      <c r="D146" s="143">
        <v>10</v>
      </c>
      <c r="E146" s="143">
        <v>121</v>
      </c>
      <c r="F146" s="143">
        <v>184</v>
      </c>
      <c r="G146" s="143">
        <v>2280</v>
      </c>
      <c r="H146" s="143">
        <v>432</v>
      </c>
      <c r="I146" s="143">
        <v>5236</v>
      </c>
      <c r="J146" s="143">
        <v>470</v>
      </c>
      <c r="K146" s="143">
        <v>5336</v>
      </c>
      <c r="L146" s="143">
        <v>198</v>
      </c>
      <c r="M146" s="143">
        <v>2172</v>
      </c>
      <c r="N146" s="143">
        <v>44</v>
      </c>
      <c r="O146" s="143">
        <v>539</v>
      </c>
      <c r="P146" s="143">
        <v>34</v>
      </c>
      <c r="Q146" s="143">
        <v>418</v>
      </c>
      <c r="R146" s="143">
        <v>30</v>
      </c>
      <c r="S146" s="143">
        <v>375</v>
      </c>
      <c r="T146" s="143">
        <v>42</v>
      </c>
      <c r="U146" s="143">
        <v>520</v>
      </c>
      <c r="V146" s="143">
        <v>56</v>
      </c>
      <c r="W146" s="143">
        <v>690</v>
      </c>
      <c r="X146" s="143">
        <v>14</v>
      </c>
      <c r="Y146" s="143">
        <v>167</v>
      </c>
      <c r="Z146" s="143">
        <v>8</v>
      </c>
      <c r="AA146" s="143">
        <v>95</v>
      </c>
    </row>
    <row r="147" spans="1:27" x14ac:dyDescent="0.25">
      <c r="A147" s="44">
        <v>146</v>
      </c>
      <c r="B147" s="125" t="s">
        <v>7</v>
      </c>
      <c r="C147" s="125" t="s">
        <v>168</v>
      </c>
      <c r="D147" s="143">
        <v>8</v>
      </c>
      <c r="E147" s="143">
        <v>98</v>
      </c>
      <c r="F147" s="143">
        <v>67</v>
      </c>
      <c r="G147" s="143">
        <v>869</v>
      </c>
      <c r="H147" s="143">
        <v>91</v>
      </c>
      <c r="I147" s="143">
        <v>1169</v>
      </c>
      <c r="J147" s="143">
        <v>140</v>
      </c>
      <c r="K147" s="143">
        <v>1807</v>
      </c>
      <c r="L147" s="143">
        <v>347</v>
      </c>
      <c r="M147" s="143">
        <v>4502</v>
      </c>
      <c r="N147" s="143">
        <v>274</v>
      </c>
      <c r="O147" s="143">
        <v>3443</v>
      </c>
      <c r="P147" s="143">
        <v>281</v>
      </c>
      <c r="Q147" s="143">
        <v>3656</v>
      </c>
      <c r="R147" s="143">
        <v>82</v>
      </c>
      <c r="S147" s="143">
        <v>1063</v>
      </c>
      <c r="T147" s="143">
        <v>40</v>
      </c>
      <c r="U147" s="143">
        <v>525</v>
      </c>
      <c r="V147" s="143">
        <v>42</v>
      </c>
      <c r="W147" s="143">
        <v>541</v>
      </c>
      <c r="X147" s="143">
        <v>14</v>
      </c>
      <c r="Y147" s="143">
        <v>177</v>
      </c>
      <c r="Z147" s="143">
        <v>5</v>
      </c>
      <c r="AA147" s="143">
        <v>66</v>
      </c>
    </row>
    <row r="148" spans="1:27" x14ac:dyDescent="0.25">
      <c r="A148" s="44">
        <v>147</v>
      </c>
      <c r="B148" s="125" t="s">
        <v>11</v>
      </c>
      <c r="C148" s="125" t="s">
        <v>167</v>
      </c>
      <c r="D148" s="143">
        <v>2</v>
      </c>
      <c r="E148" s="143">
        <v>56</v>
      </c>
      <c r="F148" s="143">
        <v>45</v>
      </c>
      <c r="G148" s="143">
        <v>1253</v>
      </c>
      <c r="H148" s="143">
        <v>66</v>
      </c>
      <c r="I148" s="143">
        <v>1886</v>
      </c>
      <c r="J148" s="143">
        <v>92</v>
      </c>
      <c r="K148" s="143">
        <v>2585</v>
      </c>
      <c r="L148" s="143">
        <v>98</v>
      </c>
      <c r="M148" s="143">
        <v>2798</v>
      </c>
      <c r="N148" s="143">
        <v>84</v>
      </c>
      <c r="O148" s="143">
        <v>2384</v>
      </c>
      <c r="P148" s="143">
        <v>86</v>
      </c>
      <c r="Q148" s="143">
        <v>2449</v>
      </c>
      <c r="R148" s="143">
        <v>73</v>
      </c>
      <c r="S148" s="143">
        <v>2076</v>
      </c>
      <c r="T148" s="143">
        <v>76</v>
      </c>
      <c r="U148" s="143">
        <v>2148</v>
      </c>
      <c r="V148" s="144"/>
      <c r="W148" s="144"/>
      <c r="X148" s="144"/>
      <c r="Y148" s="144"/>
      <c r="Z148" s="144"/>
      <c r="AA148" s="144"/>
    </row>
    <row r="149" spans="1:27" x14ac:dyDescent="0.25">
      <c r="A149" s="44">
        <v>148</v>
      </c>
      <c r="B149" s="125" t="s">
        <v>157</v>
      </c>
      <c r="C149" s="125" t="s">
        <v>167</v>
      </c>
      <c r="D149" s="144"/>
      <c r="E149" s="144"/>
      <c r="F149" s="144"/>
      <c r="G149" s="144"/>
      <c r="H149" s="143">
        <v>12</v>
      </c>
      <c r="I149" s="143">
        <v>344</v>
      </c>
      <c r="J149" s="143">
        <v>70</v>
      </c>
      <c r="K149" s="143">
        <v>2097</v>
      </c>
      <c r="L149" s="143">
        <v>295</v>
      </c>
      <c r="M149" s="143">
        <v>8535</v>
      </c>
      <c r="N149" s="143">
        <v>146</v>
      </c>
      <c r="O149" s="143">
        <v>4217</v>
      </c>
      <c r="P149" s="143">
        <v>42</v>
      </c>
      <c r="Q149" s="143">
        <v>1263</v>
      </c>
      <c r="R149" s="143">
        <v>12</v>
      </c>
      <c r="S149" s="143">
        <v>317</v>
      </c>
      <c r="T149" s="143">
        <v>3</v>
      </c>
      <c r="U149" s="143">
        <v>96</v>
      </c>
      <c r="V149" s="144"/>
      <c r="W149" s="144"/>
      <c r="X149" s="143">
        <v>2</v>
      </c>
      <c r="Y149" s="143">
        <v>46</v>
      </c>
      <c r="Z149" s="143">
        <v>2</v>
      </c>
      <c r="AA149" s="143">
        <v>58</v>
      </c>
    </row>
    <row r="150" spans="1:27" x14ac:dyDescent="0.25">
      <c r="A150" s="44">
        <v>149</v>
      </c>
      <c r="B150" s="125" t="s">
        <v>11</v>
      </c>
      <c r="C150" s="125" t="s">
        <v>168</v>
      </c>
      <c r="D150" s="143">
        <v>4</v>
      </c>
      <c r="E150" s="143">
        <v>128</v>
      </c>
      <c r="F150" s="143">
        <v>20</v>
      </c>
      <c r="G150" s="143">
        <v>666</v>
      </c>
      <c r="H150" s="143">
        <v>30</v>
      </c>
      <c r="I150" s="143">
        <v>1014</v>
      </c>
      <c r="J150" s="143">
        <v>73</v>
      </c>
      <c r="K150" s="143">
        <v>2456</v>
      </c>
      <c r="L150" s="143">
        <v>112</v>
      </c>
      <c r="M150" s="143">
        <v>3775</v>
      </c>
      <c r="N150" s="143">
        <v>85</v>
      </c>
      <c r="O150" s="143">
        <v>2847</v>
      </c>
      <c r="P150" s="143">
        <v>80</v>
      </c>
      <c r="Q150" s="143">
        <v>2700</v>
      </c>
      <c r="R150" s="143">
        <v>48</v>
      </c>
      <c r="S150" s="143">
        <v>1612</v>
      </c>
      <c r="T150" s="143">
        <v>16</v>
      </c>
      <c r="U150" s="143">
        <v>529</v>
      </c>
      <c r="V150" s="143">
        <v>21</v>
      </c>
      <c r="W150" s="143">
        <v>725</v>
      </c>
      <c r="X150" s="143">
        <v>10</v>
      </c>
      <c r="Y150" s="143">
        <v>312</v>
      </c>
      <c r="Z150" s="143">
        <v>6</v>
      </c>
      <c r="AA150" s="143">
        <v>197</v>
      </c>
    </row>
    <row r="151" spans="1:27" x14ac:dyDescent="0.25">
      <c r="A151" s="44">
        <v>150</v>
      </c>
      <c r="B151" s="125" t="s">
        <v>9</v>
      </c>
      <c r="C151" s="125" t="s">
        <v>167</v>
      </c>
      <c r="D151" s="143">
        <v>8</v>
      </c>
      <c r="E151" s="143">
        <v>176</v>
      </c>
      <c r="F151" s="143">
        <v>117</v>
      </c>
      <c r="G151" s="143">
        <v>2589</v>
      </c>
      <c r="H151" s="143">
        <v>290</v>
      </c>
      <c r="I151" s="143">
        <v>6429</v>
      </c>
      <c r="J151" s="143">
        <v>148</v>
      </c>
      <c r="K151" s="143">
        <v>3373</v>
      </c>
      <c r="L151" s="143">
        <v>67</v>
      </c>
      <c r="M151" s="143">
        <v>1532</v>
      </c>
      <c r="N151" s="143">
        <v>22</v>
      </c>
      <c r="O151" s="143">
        <v>500</v>
      </c>
      <c r="P151" s="143">
        <v>18</v>
      </c>
      <c r="Q151" s="143">
        <v>420</v>
      </c>
      <c r="R151" s="143">
        <v>17</v>
      </c>
      <c r="S151" s="143">
        <v>400</v>
      </c>
      <c r="T151" s="143">
        <v>14</v>
      </c>
      <c r="U151" s="143">
        <v>323</v>
      </c>
      <c r="V151" s="143">
        <v>26</v>
      </c>
      <c r="W151" s="143">
        <v>589</v>
      </c>
      <c r="X151" s="143">
        <v>11</v>
      </c>
      <c r="Y151" s="143">
        <v>206</v>
      </c>
      <c r="Z151" s="143">
        <v>4</v>
      </c>
      <c r="AA151" s="143">
        <v>87</v>
      </c>
    </row>
    <row r="152" spans="1:27" x14ac:dyDescent="0.25">
      <c r="A152" s="44">
        <v>151</v>
      </c>
      <c r="B152" s="125" t="s">
        <v>7</v>
      </c>
      <c r="C152" s="125" t="s">
        <v>170</v>
      </c>
      <c r="D152" s="144"/>
      <c r="E152" s="144"/>
      <c r="F152" s="144"/>
      <c r="G152" s="144"/>
      <c r="H152" s="143">
        <v>45</v>
      </c>
      <c r="I152" s="143">
        <v>712</v>
      </c>
      <c r="J152" s="143">
        <v>128</v>
      </c>
      <c r="K152" s="143">
        <v>1961</v>
      </c>
      <c r="L152" s="143">
        <v>398</v>
      </c>
      <c r="M152" s="143">
        <v>6146</v>
      </c>
      <c r="N152" s="143">
        <v>222</v>
      </c>
      <c r="O152" s="143">
        <v>3424</v>
      </c>
      <c r="P152" s="143">
        <v>120</v>
      </c>
      <c r="Q152" s="143">
        <v>1871</v>
      </c>
      <c r="R152" s="143">
        <v>51</v>
      </c>
      <c r="S152" s="143">
        <v>802</v>
      </c>
      <c r="T152" s="143">
        <v>32</v>
      </c>
      <c r="U152" s="143">
        <v>480</v>
      </c>
      <c r="V152" s="143">
        <v>31</v>
      </c>
      <c r="W152" s="143">
        <v>488</v>
      </c>
      <c r="X152" s="143">
        <v>29</v>
      </c>
      <c r="Y152" s="143">
        <v>455</v>
      </c>
      <c r="Z152" s="143">
        <v>11</v>
      </c>
      <c r="AA152" s="143">
        <v>177</v>
      </c>
    </row>
    <row r="153" spans="1:27" x14ac:dyDescent="0.25">
      <c r="A153" s="44">
        <v>152</v>
      </c>
      <c r="B153" s="125" t="s">
        <v>7</v>
      </c>
      <c r="C153" s="125" t="s">
        <v>168</v>
      </c>
      <c r="D153" s="144"/>
      <c r="E153" s="144"/>
      <c r="F153" s="144"/>
      <c r="G153" s="144"/>
      <c r="H153" s="144"/>
      <c r="I153" s="144"/>
      <c r="J153" s="144"/>
      <c r="K153" s="144"/>
      <c r="L153" s="143">
        <v>213</v>
      </c>
      <c r="M153" s="143">
        <v>3559</v>
      </c>
      <c r="N153" s="143">
        <v>228</v>
      </c>
      <c r="O153" s="143">
        <v>3840</v>
      </c>
      <c r="P153" s="143">
        <v>247</v>
      </c>
      <c r="Q153" s="143">
        <v>4140</v>
      </c>
      <c r="R153" s="143">
        <v>164</v>
      </c>
      <c r="S153" s="143">
        <v>2711</v>
      </c>
      <c r="T153" s="143">
        <v>74</v>
      </c>
      <c r="U153" s="143">
        <v>1237</v>
      </c>
      <c r="V153" s="143">
        <v>36</v>
      </c>
      <c r="W153" s="143">
        <v>566</v>
      </c>
      <c r="X153" s="143">
        <v>13</v>
      </c>
      <c r="Y153" s="143">
        <v>221</v>
      </c>
      <c r="Z153" s="143">
        <v>4</v>
      </c>
      <c r="AA153" s="143">
        <v>68</v>
      </c>
    </row>
    <row r="154" spans="1:27" x14ac:dyDescent="0.25">
      <c r="A154" s="44">
        <v>153</v>
      </c>
      <c r="B154" s="125" t="s">
        <v>24</v>
      </c>
      <c r="C154" s="125" t="s">
        <v>168</v>
      </c>
      <c r="D154" s="144"/>
      <c r="E154" s="144"/>
      <c r="F154" s="143">
        <v>19</v>
      </c>
      <c r="G154" s="143">
        <v>244</v>
      </c>
      <c r="H154" s="143">
        <v>79</v>
      </c>
      <c r="I154" s="143">
        <v>991</v>
      </c>
      <c r="J154" s="143">
        <v>235</v>
      </c>
      <c r="K154" s="143">
        <v>3006</v>
      </c>
      <c r="L154" s="143">
        <v>215</v>
      </c>
      <c r="M154" s="143">
        <v>2670</v>
      </c>
      <c r="N154" s="143">
        <v>154</v>
      </c>
      <c r="O154" s="143">
        <v>1986</v>
      </c>
      <c r="P154" s="143">
        <v>222</v>
      </c>
      <c r="Q154" s="143">
        <v>2823</v>
      </c>
      <c r="R154" s="143">
        <v>236</v>
      </c>
      <c r="S154" s="143">
        <v>2980</v>
      </c>
      <c r="T154" s="143">
        <v>78</v>
      </c>
      <c r="U154" s="143">
        <v>1004</v>
      </c>
      <c r="V154" s="143">
        <v>17</v>
      </c>
      <c r="W154" s="143">
        <v>218</v>
      </c>
      <c r="X154" s="143">
        <v>9</v>
      </c>
      <c r="Y154" s="143">
        <v>112</v>
      </c>
      <c r="Z154" s="143">
        <v>9</v>
      </c>
      <c r="AA154" s="143">
        <v>114</v>
      </c>
    </row>
    <row r="155" spans="1:27" x14ac:dyDescent="0.25">
      <c r="A155" s="44">
        <v>154</v>
      </c>
      <c r="B155" s="125" t="s">
        <v>8</v>
      </c>
      <c r="C155" s="125" t="s">
        <v>169</v>
      </c>
      <c r="D155" s="143">
        <v>11</v>
      </c>
      <c r="E155" s="143">
        <v>201</v>
      </c>
      <c r="F155" s="143">
        <v>30</v>
      </c>
      <c r="G155" s="143">
        <v>540</v>
      </c>
      <c r="H155" s="143">
        <v>85</v>
      </c>
      <c r="I155" s="143">
        <v>1355</v>
      </c>
      <c r="J155" s="143">
        <v>189</v>
      </c>
      <c r="K155" s="143">
        <v>3370</v>
      </c>
      <c r="L155" s="143">
        <v>191</v>
      </c>
      <c r="M155" s="143">
        <v>3391</v>
      </c>
      <c r="N155" s="143">
        <v>98</v>
      </c>
      <c r="O155" s="143">
        <v>1711</v>
      </c>
      <c r="P155" s="143">
        <v>72</v>
      </c>
      <c r="Q155" s="143">
        <v>1294</v>
      </c>
      <c r="R155" s="143">
        <v>74</v>
      </c>
      <c r="S155" s="143">
        <v>1333</v>
      </c>
      <c r="T155" s="143">
        <v>77</v>
      </c>
      <c r="U155" s="143">
        <v>1385</v>
      </c>
      <c r="V155" s="143">
        <v>66</v>
      </c>
      <c r="W155" s="143">
        <v>1181</v>
      </c>
      <c r="X155" s="143">
        <v>9</v>
      </c>
      <c r="Y155" s="143">
        <v>152</v>
      </c>
      <c r="Z155" s="143">
        <v>13</v>
      </c>
      <c r="AA155" s="143">
        <v>209</v>
      </c>
    </row>
    <row r="156" spans="1:27" x14ac:dyDescent="0.25">
      <c r="A156" s="44">
        <v>155</v>
      </c>
      <c r="B156" s="125" t="s">
        <v>9</v>
      </c>
      <c r="C156" s="125" t="s">
        <v>169</v>
      </c>
      <c r="D156" s="143">
        <v>12</v>
      </c>
      <c r="E156" s="143">
        <v>88</v>
      </c>
      <c r="F156" s="143">
        <v>115</v>
      </c>
      <c r="G156" s="143">
        <v>842</v>
      </c>
      <c r="H156" s="143">
        <v>291</v>
      </c>
      <c r="I156" s="143">
        <v>2137</v>
      </c>
      <c r="J156" s="143">
        <v>337</v>
      </c>
      <c r="K156" s="143">
        <v>2474</v>
      </c>
      <c r="L156" s="143">
        <v>370</v>
      </c>
      <c r="M156" s="143">
        <v>2681</v>
      </c>
      <c r="N156" s="143">
        <v>176</v>
      </c>
      <c r="O156" s="143">
        <v>1263</v>
      </c>
      <c r="P156" s="143">
        <v>227</v>
      </c>
      <c r="Q156" s="143">
        <v>1674</v>
      </c>
      <c r="R156" s="143">
        <v>249</v>
      </c>
      <c r="S156" s="143">
        <v>1796</v>
      </c>
      <c r="T156" s="143">
        <v>247</v>
      </c>
      <c r="U156" s="143">
        <v>1833</v>
      </c>
      <c r="V156" s="143">
        <v>124</v>
      </c>
      <c r="W156" s="143">
        <v>901</v>
      </c>
      <c r="X156" s="143">
        <v>35</v>
      </c>
      <c r="Y156" s="143">
        <v>262</v>
      </c>
      <c r="Z156" s="143">
        <v>12</v>
      </c>
      <c r="AA156" s="143">
        <v>88</v>
      </c>
    </row>
    <row r="157" spans="1:27" x14ac:dyDescent="0.25">
      <c r="A157" s="44">
        <v>156</v>
      </c>
      <c r="B157" s="125" t="s">
        <v>18</v>
      </c>
      <c r="C157" s="125" t="s">
        <v>173</v>
      </c>
      <c r="D157" s="143">
        <v>12</v>
      </c>
      <c r="E157" s="143">
        <v>73</v>
      </c>
      <c r="F157" s="143">
        <v>31</v>
      </c>
      <c r="G157" s="143">
        <v>354</v>
      </c>
      <c r="H157" s="143">
        <v>185</v>
      </c>
      <c r="I157" s="143">
        <v>1533</v>
      </c>
      <c r="J157" s="143">
        <v>377</v>
      </c>
      <c r="K157" s="143">
        <v>3837</v>
      </c>
      <c r="L157" s="143">
        <v>494</v>
      </c>
      <c r="M157" s="143">
        <v>4365</v>
      </c>
      <c r="N157" s="143">
        <v>270</v>
      </c>
      <c r="O157" s="143">
        <v>2924</v>
      </c>
      <c r="P157" s="143">
        <v>140</v>
      </c>
      <c r="Q157" s="143">
        <v>1548</v>
      </c>
      <c r="R157" s="143">
        <v>83</v>
      </c>
      <c r="S157" s="143">
        <v>546</v>
      </c>
      <c r="T157" s="143">
        <v>77</v>
      </c>
      <c r="U157" s="143">
        <v>518</v>
      </c>
      <c r="V157" s="143">
        <v>32</v>
      </c>
      <c r="W157" s="143">
        <v>226</v>
      </c>
      <c r="X157" s="143">
        <v>11</v>
      </c>
      <c r="Y157" s="143">
        <v>68</v>
      </c>
      <c r="Z157" s="143">
        <v>6</v>
      </c>
      <c r="AA157" s="143">
        <v>33</v>
      </c>
    </row>
    <row r="158" spans="1:27" x14ac:dyDescent="0.25">
      <c r="A158" s="44">
        <v>157</v>
      </c>
      <c r="B158" s="125" t="s">
        <v>5</v>
      </c>
      <c r="C158" s="125" t="s">
        <v>169</v>
      </c>
      <c r="D158" s="144"/>
      <c r="E158" s="144"/>
      <c r="F158" s="144"/>
      <c r="G158" s="144"/>
      <c r="H158" s="144"/>
      <c r="I158" s="144"/>
      <c r="J158" s="144"/>
      <c r="K158" s="144"/>
      <c r="L158" s="143">
        <v>1024</v>
      </c>
      <c r="M158" s="143">
        <v>4854</v>
      </c>
      <c r="N158" s="143">
        <v>938</v>
      </c>
      <c r="O158" s="143">
        <v>4119</v>
      </c>
      <c r="P158" s="143">
        <v>543</v>
      </c>
      <c r="Q158" s="143">
        <v>2168</v>
      </c>
      <c r="R158" s="143">
        <v>386</v>
      </c>
      <c r="S158" s="143">
        <v>1541</v>
      </c>
      <c r="T158" s="143">
        <v>259</v>
      </c>
      <c r="U158" s="143">
        <v>797</v>
      </c>
      <c r="V158" s="143">
        <v>1024</v>
      </c>
      <c r="W158" s="143">
        <v>1528</v>
      </c>
      <c r="X158" s="143">
        <v>899</v>
      </c>
      <c r="Y158" s="143">
        <v>719</v>
      </c>
      <c r="Z158" s="143">
        <v>356</v>
      </c>
      <c r="AA158" s="143">
        <v>285</v>
      </c>
    </row>
    <row r="159" spans="1:27" x14ac:dyDescent="0.25">
      <c r="A159" s="44">
        <v>158</v>
      </c>
      <c r="B159" s="125" t="s">
        <v>3</v>
      </c>
      <c r="C159" s="125" t="s">
        <v>169</v>
      </c>
      <c r="D159" s="143">
        <v>97</v>
      </c>
      <c r="E159" s="143">
        <v>878</v>
      </c>
      <c r="F159" s="143">
        <v>241</v>
      </c>
      <c r="G159" s="143">
        <v>1892</v>
      </c>
      <c r="H159" s="143">
        <v>211</v>
      </c>
      <c r="I159" s="143">
        <v>1692</v>
      </c>
      <c r="J159" s="143">
        <v>236</v>
      </c>
      <c r="K159" s="143">
        <v>2222</v>
      </c>
      <c r="L159" s="143">
        <v>162</v>
      </c>
      <c r="M159" s="143">
        <v>1564</v>
      </c>
      <c r="N159" s="143">
        <v>146</v>
      </c>
      <c r="O159" s="143">
        <v>1406</v>
      </c>
      <c r="P159" s="143">
        <v>119</v>
      </c>
      <c r="Q159" s="143">
        <v>1143</v>
      </c>
      <c r="R159" s="143">
        <v>117</v>
      </c>
      <c r="S159" s="143">
        <v>1143</v>
      </c>
      <c r="T159" s="143">
        <v>105</v>
      </c>
      <c r="U159" s="143">
        <v>1034</v>
      </c>
      <c r="V159" s="143">
        <v>103</v>
      </c>
      <c r="W159" s="143">
        <v>1011</v>
      </c>
      <c r="X159" s="143">
        <v>95</v>
      </c>
      <c r="Y159" s="143">
        <v>938</v>
      </c>
      <c r="Z159" s="143">
        <v>51</v>
      </c>
      <c r="AA159" s="143">
        <v>497</v>
      </c>
    </row>
    <row r="160" spans="1:27" x14ac:dyDescent="0.25">
      <c r="A160" s="44">
        <v>159</v>
      </c>
      <c r="B160" s="125" t="s">
        <v>7</v>
      </c>
      <c r="C160" s="125" t="s">
        <v>167</v>
      </c>
      <c r="D160" s="143">
        <v>20</v>
      </c>
      <c r="E160" s="143">
        <v>116</v>
      </c>
      <c r="F160" s="143">
        <v>69</v>
      </c>
      <c r="G160" s="143">
        <v>510</v>
      </c>
      <c r="H160" s="143">
        <v>145</v>
      </c>
      <c r="I160" s="143">
        <v>1196</v>
      </c>
      <c r="J160" s="143">
        <v>352</v>
      </c>
      <c r="K160" s="143">
        <v>3008</v>
      </c>
      <c r="L160" s="143">
        <v>506</v>
      </c>
      <c r="M160" s="143">
        <v>4410</v>
      </c>
      <c r="N160" s="143">
        <v>388</v>
      </c>
      <c r="O160" s="143">
        <v>3373</v>
      </c>
      <c r="P160" s="143">
        <v>168</v>
      </c>
      <c r="Q160" s="143">
        <v>1476</v>
      </c>
      <c r="R160" s="143">
        <v>81</v>
      </c>
      <c r="S160" s="143">
        <v>705</v>
      </c>
      <c r="T160" s="143">
        <v>34</v>
      </c>
      <c r="U160" s="143">
        <v>270</v>
      </c>
      <c r="V160" s="143">
        <v>18</v>
      </c>
      <c r="W160" s="143">
        <v>129</v>
      </c>
      <c r="X160" s="143">
        <v>5</v>
      </c>
      <c r="Y160" s="143">
        <v>37</v>
      </c>
      <c r="Z160" s="143">
        <v>2</v>
      </c>
      <c r="AA160" s="143">
        <v>17</v>
      </c>
    </row>
    <row r="161" spans="1:27" x14ac:dyDescent="0.25">
      <c r="A161" s="44">
        <v>160</v>
      </c>
      <c r="B161" s="125" t="s">
        <v>2</v>
      </c>
      <c r="C161" s="125" t="s">
        <v>172</v>
      </c>
      <c r="D161" s="144"/>
      <c r="E161" s="144"/>
      <c r="F161" s="143">
        <v>44</v>
      </c>
      <c r="G161" s="143">
        <v>483</v>
      </c>
      <c r="H161" s="143">
        <v>100</v>
      </c>
      <c r="I161" s="143">
        <v>1104</v>
      </c>
      <c r="J161" s="143">
        <v>231</v>
      </c>
      <c r="K161" s="143">
        <v>2579</v>
      </c>
      <c r="L161" s="143">
        <v>397</v>
      </c>
      <c r="M161" s="143">
        <v>4435</v>
      </c>
      <c r="N161" s="143">
        <v>284</v>
      </c>
      <c r="O161" s="143">
        <v>3140</v>
      </c>
      <c r="P161" s="143">
        <v>157</v>
      </c>
      <c r="Q161" s="143">
        <v>1736</v>
      </c>
      <c r="R161" s="143">
        <v>86</v>
      </c>
      <c r="S161" s="143">
        <v>959</v>
      </c>
      <c r="T161" s="143">
        <v>30</v>
      </c>
      <c r="U161" s="143">
        <v>342</v>
      </c>
      <c r="V161" s="143">
        <v>17</v>
      </c>
      <c r="W161" s="143">
        <v>191</v>
      </c>
      <c r="X161" s="143">
        <v>5</v>
      </c>
      <c r="Y161" s="143">
        <v>61</v>
      </c>
      <c r="Z161" s="143">
        <v>2</v>
      </c>
      <c r="AA161" s="143">
        <v>16</v>
      </c>
    </row>
    <row r="162" spans="1:27" x14ac:dyDescent="0.25">
      <c r="A162" s="44">
        <v>161</v>
      </c>
      <c r="B162" s="125" t="s">
        <v>7</v>
      </c>
      <c r="C162" s="125" t="s">
        <v>172</v>
      </c>
      <c r="D162" s="143">
        <v>44</v>
      </c>
      <c r="E162" s="143">
        <v>182</v>
      </c>
      <c r="F162" s="143">
        <v>288</v>
      </c>
      <c r="G162" s="143">
        <v>1085</v>
      </c>
      <c r="H162" s="143">
        <v>310</v>
      </c>
      <c r="I162" s="143">
        <v>1375</v>
      </c>
      <c r="J162" s="143">
        <v>479</v>
      </c>
      <c r="K162" s="143">
        <v>3001</v>
      </c>
      <c r="L162" s="143">
        <v>480</v>
      </c>
      <c r="M162" s="143">
        <v>3316</v>
      </c>
      <c r="N162" s="143">
        <v>304</v>
      </c>
      <c r="O162" s="143">
        <v>2098</v>
      </c>
      <c r="P162" s="143">
        <v>286</v>
      </c>
      <c r="Q162" s="143">
        <v>1961</v>
      </c>
      <c r="R162" s="143">
        <v>134</v>
      </c>
      <c r="S162" s="143">
        <v>949</v>
      </c>
      <c r="T162" s="143">
        <v>53</v>
      </c>
      <c r="U162" s="143">
        <v>358</v>
      </c>
      <c r="V162" s="143">
        <v>41</v>
      </c>
      <c r="W162" s="143">
        <v>275</v>
      </c>
      <c r="X162" s="143">
        <v>13</v>
      </c>
      <c r="Y162" s="143">
        <v>75</v>
      </c>
      <c r="Z162" s="143">
        <v>9</v>
      </c>
      <c r="AA162" s="143">
        <v>47</v>
      </c>
    </row>
    <row r="163" spans="1:27" x14ac:dyDescent="0.25">
      <c r="A163" s="44">
        <v>162</v>
      </c>
      <c r="B163" s="125" t="s">
        <v>8</v>
      </c>
      <c r="C163" s="125" t="s">
        <v>172</v>
      </c>
      <c r="D163" s="143">
        <v>3</v>
      </c>
      <c r="E163" s="143">
        <v>51</v>
      </c>
      <c r="F163" s="143">
        <v>37</v>
      </c>
      <c r="G163" s="143">
        <v>627</v>
      </c>
      <c r="H163" s="143">
        <v>78</v>
      </c>
      <c r="I163" s="143">
        <v>1355</v>
      </c>
      <c r="J163" s="143">
        <v>187</v>
      </c>
      <c r="K163" s="143">
        <v>3163</v>
      </c>
      <c r="L163" s="143">
        <v>247</v>
      </c>
      <c r="M163" s="143">
        <v>4143</v>
      </c>
      <c r="N163" s="143">
        <v>67</v>
      </c>
      <c r="O163" s="143">
        <v>1089</v>
      </c>
      <c r="P163" s="143">
        <v>92</v>
      </c>
      <c r="Q163" s="143">
        <v>1581</v>
      </c>
      <c r="R163" s="143">
        <v>120</v>
      </c>
      <c r="S163" s="143">
        <v>2025</v>
      </c>
      <c r="T163" s="143">
        <v>26</v>
      </c>
      <c r="U163" s="143">
        <v>441</v>
      </c>
      <c r="V163" s="143">
        <v>10</v>
      </c>
      <c r="W163" s="143">
        <v>154</v>
      </c>
      <c r="X163" s="143">
        <v>5</v>
      </c>
      <c r="Y163" s="143">
        <v>83</v>
      </c>
      <c r="Z163" s="144"/>
      <c r="AA163" s="144"/>
    </row>
    <row r="164" spans="1:27" x14ac:dyDescent="0.25">
      <c r="A164" s="44">
        <v>163</v>
      </c>
      <c r="B164" s="125" t="s">
        <v>5</v>
      </c>
      <c r="C164" s="125" t="s">
        <v>168</v>
      </c>
      <c r="D164" s="144"/>
      <c r="E164" s="144"/>
      <c r="F164" s="144"/>
      <c r="G164" s="144"/>
      <c r="H164" s="143">
        <v>111</v>
      </c>
      <c r="I164" s="143">
        <v>1429</v>
      </c>
      <c r="J164" s="143">
        <v>113</v>
      </c>
      <c r="K164" s="143">
        <v>1610</v>
      </c>
      <c r="L164" s="143">
        <v>206</v>
      </c>
      <c r="M164" s="143">
        <v>2980</v>
      </c>
      <c r="N164" s="143">
        <v>138</v>
      </c>
      <c r="O164" s="143">
        <v>2000</v>
      </c>
      <c r="P164" s="143">
        <v>234</v>
      </c>
      <c r="Q164" s="143">
        <v>3323</v>
      </c>
      <c r="R164" s="143">
        <v>224</v>
      </c>
      <c r="S164" s="143">
        <v>3092</v>
      </c>
      <c r="T164" s="144"/>
      <c r="U164" s="144"/>
      <c r="V164" s="144"/>
      <c r="W164" s="144"/>
      <c r="X164" s="143">
        <v>20</v>
      </c>
      <c r="Y164" s="143">
        <v>111</v>
      </c>
      <c r="Z164" s="143">
        <v>30</v>
      </c>
      <c r="AA164" s="143">
        <v>148</v>
      </c>
    </row>
    <row r="165" spans="1:27" x14ac:dyDescent="0.25">
      <c r="A165" s="44">
        <v>164</v>
      </c>
      <c r="B165" s="125" t="s">
        <v>7</v>
      </c>
      <c r="C165" s="125" t="s">
        <v>169</v>
      </c>
      <c r="D165" s="143">
        <v>28</v>
      </c>
      <c r="E165" s="143">
        <v>305</v>
      </c>
      <c r="F165" s="143">
        <v>44</v>
      </c>
      <c r="G165" s="143">
        <v>497</v>
      </c>
      <c r="H165" s="143">
        <v>118</v>
      </c>
      <c r="I165" s="143">
        <v>1273</v>
      </c>
      <c r="J165" s="143">
        <v>193</v>
      </c>
      <c r="K165" s="143">
        <v>2137</v>
      </c>
      <c r="L165" s="143">
        <v>399</v>
      </c>
      <c r="M165" s="143">
        <v>4324</v>
      </c>
      <c r="N165" s="143">
        <v>165</v>
      </c>
      <c r="O165" s="143">
        <v>1773</v>
      </c>
      <c r="P165" s="143">
        <v>202</v>
      </c>
      <c r="Q165" s="143">
        <v>2252</v>
      </c>
      <c r="R165" s="143">
        <v>124</v>
      </c>
      <c r="S165" s="143">
        <v>1178</v>
      </c>
      <c r="T165" s="143">
        <v>37</v>
      </c>
      <c r="U165" s="143">
        <v>413</v>
      </c>
      <c r="V165" s="143">
        <v>21</v>
      </c>
      <c r="W165" s="143">
        <v>243</v>
      </c>
      <c r="X165" s="143">
        <v>11</v>
      </c>
      <c r="Y165" s="143">
        <v>128</v>
      </c>
      <c r="Z165" s="143">
        <v>5</v>
      </c>
      <c r="AA165" s="143">
        <v>63</v>
      </c>
    </row>
    <row r="166" spans="1:27" x14ac:dyDescent="0.25">
      <c r="A166" s="44">
        <v>165</v>
      </c>
      <c r="B166" s="125" t="s">
        <v>11</v>
      </c>
      <c r="C166" s="125" t="s">
        <v>169</v>
      </c>
      <c r="D166" s="144"/>
      <c r="E166" s="144"/>
      <c r="F166" s="144"/>
      <c r="G166" s="144"/>
      <c r="H166" s="144"/>
      <c r="I166" s="144"/>
      <c r="J166" s="143">
        <v>212</v>
      </c>
      <c r="K166" s="143">
        <v>3165</v>
      </c>
      <c r="L166" s="143">
        <v>214</v>
      </c>
      <c r="M166" s="143">
        <v>3178</v>
      </c>
      <c r="N166" s="143">
        <v>71</v>
      </c>
      <c r="O166" s="143">
        <v>1047</v>
      </c>
      <c r="P166" s="143">
        <v>169</v>
      </c>
      <c r="Q166" s="143">
        <v>2532</v>
      </c>
      <c r="R166" s="143">
        <v>277</v>
      </c>
      <c r="S166" s="143">
        <v>4115</v>
      </c>
      <c r="T166" s="143">
        <v>32</v>
      </c>
      <c r="U166" s="143">
        <v>480</v>
      </c>
      <c r="V166" s="144"/>
      <c r="W166" s="144"/>
      <c r="X166" s="144"/>
      <c r="Y166" s="144"/>
      <c r="Z166" s="144"/>
      <c r="AA166" s="144"/>
    </row>
    <row r="167" spans="1:27" x14ac:dyDescent="0.25">
      <c r="A167" s="44">
        <v>166</v>
      </c>
      <c r="B167" s="125" t="s">
        <v>4</v>
      </c>
      <c r="C167" s="125" t="s">
        <v>167</v>
      </c>
      <c r="D167" s="143">
        <v>4</v>
      </c>
      <c r="E167" s="143">
        <v>30</v>
      </c>
      <c r="F167" s="143">
        <v>55</v>
      </c>
      <c r="G167" s="143">
        <v>351</v>
      </c>
      <c r="H167" s="143">
        <v>224</v>
      </c>
      <c r="I167" s="143">
        <v>1468</v>
      </c>
      <c r="J167" s="143">
        <v>341</v>
      </c>
      <c r="K167" s="143">
        <v>2239</v>
      </c>
      <c r="L167" s="143">
        <v>586</v>
      </c>
      <c r="M167" s="143">
        <v>3871</v>
      </c>
      <c r="N167" s="143">
        <v>512</v>
      </c>
      <c r="O167" s="143">
        <v>3346</v>
      </c>
      <c r="P167" s="143">
        <v>233</v>
      </c>
      <c r="Q167" s="143">
        <v>1589</v>
      </c>
      <c r="R167" s="143">
        <v>118</v>
      </c>
      <c r="S167" s="143">
        <v>790</v>
      </c>
      <c r="T167" s="143">
        <v>67</v>
      </c>
      <c r="U167" s="143">
        <v>450</v>
      </c>
      <c r="V167" s="143">
        <v>31</v>
      </c>
      <c r="W167" s="143">
        <v>214</v>
      </c>
      <c r="X167" s="143">
        <v>7</v>
      </c>
      <c r="Y167" s="143">
        <v>45</v>
      </c>
      <c r="Z167" s="143">
        <v>5</v>
      </c>
      <c r="AA167" s="143">
        <v>34</v>
      </c>
    </row>
    <row r="168" spans="1:27" x14ac:dyDescent="0.25">
      <c r="A168" s="44">
        <v>167</v>
      </c>
      <c r="B168" s="125" t="s">
        <v>7</v>
      </c>
      <c r="C168" s="125" t="s">
        <v>167</v>
      </c>
      <c r="D168" s="143">
        <v>5</v>
      </c>
      <c r="E168" s="143">
        <v>45</v>
      </c>
      <c r="F168" s="143">
        <v>19</v>
      </c>
      <c r="G168" s="143">
        <v>186</v>
      </c>
      <c r="H168" s="143">
        <v>63</v>
      </c>
      <c r="I168" s="143">
        <v>622</v>
      </c>
      <c r="J168" s="143">
        <v>216</v>
      </c>
      <c r="K168" s="143">
        <v>2134</v>
      </c>
      <c r="L168" s="143">
        <v>409</v>
      </c>
      <c r="M168" s="143">
        <v>4055</v>
      </c>
      <c r="N168" s="143">
        <v>353</v>
      </c>
      <c r="O168" s="143">
        <v>3463</v>
      </c>
      <c r="P168" s="143">
        <v>175</v>
      </c>
      <c r="Q168" s="143">
        <v>1731</v>
      </c>
      <c r="R168" s="143">
        <v>80</v>
      </c>
      <c r="S168" s="143">
        <v>798</v>
      </c>
      <c r="T168" s="143">
        <v>58</v>
      </c>
      <c r="U168" s="143">
        <v>562</v>
      </c>
      <c r="V168" s="143">
        <v>32</v>
      </c>
      <c r="W168" s="143">
        <v>307</v>
      </c>
      <c r="X168" s="143">
        <v>6</v>
      </c>
      <c r="Y168" s="143">
        <v>53</v>
      </c>
      <c r="Z168" s="143">
        <v>3</v>
      </c>
      <c r="AA168" s="143">
        <v>25</v>
      </c>
    </row>
    <row r="169" spans="1:27" x14ac:dyDescent="0.25">
      <c r="A169" s="44">
        <v>168</v>
      </c>
      <c r="B169" s="125" t="s">
        <v>11</v>
      </c>
      <c r="C169" s="125" t="s">
        <v>171</v>
      </c>
      <c r="D169" s="144"/>
      <c r="E169" s="144"/>
      <c r="F169" s="144"/>
      <c r="G169" s="144"/>
      <c r="H169" s="144"/>
      <c r="I169" s="144"/>
      <c r="J169" s="144"/>
      <c r="K169" s="144"/>
      <c r="L169" s="143">
        <v>72</v>
      </c>
      <c r="M169" s="143">
        <v>3579</v>
      </c>
      <c r="N169" s="143">
        <v>76</v>
      </c>
      <c r="O169" s="143">
        <v>3770</v>
      </c>
      <c r="P169" s="143">
        <v>56</v>
      </c>
      <c r="Q169" s="143">
        <v>2690</v>
      </c>
      <c r="R169" s="143">
        <v>37</v>
      </c>
      <c r="S169" s="143">
        <v>1840</v>
      </c>
      <c r="T169" s="143">
        <v>14</v>
      </c>
      <c r="U169" s="143">
        <v>700</v>
      </c>
      <c r="V169" s="143">
        <v>14</v>
      </c>
      <c r="W169" s="143">
        <v>590</v>
      </c>
      <c r="X169" s="143">
        <v>4</v>
      </c>
      <c r="Y169" s="143">
        <v>200</v>
      </c>
      <c r="Z169" s="143">
        <v>3</v>
      </c>
      <c r="AA169" s="143">
        <v>150</v>
      </c>
    </row>
    <row r="170" spans="1:27" x14ac:dyDescent="0.25">
      <c r="A170" s="44">
        <v>169</v>
      </c>
      <c r="B170" s="125" t="s">
        <v>3</v>
      </c>
      <c r="C170" s="125" t="s">
        <v>167</v>
      </c>
      <c r="D170" s="143">
        <v>3</v>
      </c>
      <c r="E170" s="143">
        <v>65</v>
      </c>
      <c r="F170" s="143">
        <v>26</v>
      </c>
      <c r="G170" s="143">
        <v>516</v>
      </c>
      <c r="H170" s="143">
        <v>50</v>
      </c>
      <c r="I170" s="143">
        <v>987</v>
      </c>
      <c r="J170" s="143">
        <v>100</v>
      </c>
      <c r="K170" s="143">
        <v>1950</v>
      </c>
      <c r="L170" s="143">
        <v>160</v>
      </c>
      <c r="M170" s="143">
        <v>3136</v>
      </c>
      <c r="N170" s="143">
        <v>113</v>
      </c>
      <c r="O170" s="143">
        <v>2219</v>
      </c>
      <c r="P170" s="143">
        <v>69</v>
      </c>
      <c r="Q170" s="143">
        <v>1378</v>
      </c>
      <c r="R170" s="143">
        <v>69</v>
      </c>
      <c r="S170" s="143">
        <v>1287</v>
      </c>
      <c r="T170" s="143">
        <v>33</v>
      </c>
      <c r="U170" s="143">
        <v>660</v>
      </c>
      <c r="V170" s="143">
        <v>27</v>
      </c>
      <c r="W170" s="143">
        <v>514</v>
      </c>
      <c r="X170" s="143">
        <v>20</v>
      </c>
      <c r="Y170" s="143">
        <v>395</v>
      </c>
      <c r="Z170" s="143">
        <v>5</v>
      </c>
      <c r="AA170" s="143">
        <v>97</v>
      </c>
    </row>
    <row r="171" spans="1:27" x14ac:dyDescent="0.25">
      <c r="A171" s="44">
        <v>170</v>
      </c>
      <c r="B171" s="125" t="s">
        <v>4</v>
      </c>
      <c r="C171" s="125" t="s">
        <v>169</v>
      </c>
      <c r="D171" s="143">
        <v>94</v>
      </c>
      <c r="E171" s="143">
        <v>986</v>
      </c>
      <c r="F171" s="143">
        <v>184</v>
      </c>
      <c r="G171" s="143">
        <v>1737</v>
      </c>
      <c r="H171" s="143">
        <v>214</v>
      </c>
      <c r="I171" s="143">
        <v>1663</v>
      </c>
      <c r="J171" s="143">
        <v>264</v>
      </c>
      <c r="K171" s="143">
        <v>2651</v>
      </c>
      <c r="L171" s="143">
        <v>354</v>
      </c>
      <c r="M171" s="143">
        <v>3707</v>
      </c>
      <c r="N171" s="143">
        <v>74</v>
      </c>
      <c r="O171" s="143">
        <v>764</v>
      </c>
      <c r="P171" s="143">
        <v>63</v>
      </c>
      <c r="Q171" s="143">
        <v>667</v>
      </c>
      <c r="R171" s="143">
        <v>33</v>
      </c>
      <c r="S171" s="143">
        <v>309</v>
      </c>
      <c r="T171" s="143">
        <v>15</v>
      </c>
      <c r="U171" s="143">
        <v>138</v>
      </c>
      <c r="V171" s="143">
        <v>2</v>
      </c>
      <c r="W171" s="143">
        <v>22</v>
      </c>
      <c r="X171" s="143">
        <v>1</v>
      </c>
      <c r="Y171" s="143">
        <v>11</v>
      </c>
      <c r="Z171" s="143">
        <v>1</v>
      </c>
      <c r="AA171" s="143">
        <v>14</v>
      </c>
    </row>
    <row r="172" spans="1:27" x14ac:dyDescent="0.25">
      <c r="A172" s="44">
        <v>171</v>
      </c>
      <c r="B172" s="125" t="s">
        <v>65</v>
      </c>
      <c r="C172" s="125" t="s">
        <v>170</v>
      </c>
      <c r="D172" s="143">
        <v>3</v>
      </c>
      <c r="E172" s="143">
        <v>28</v>
      </c>
      <c r="F172" s="143">
        <v>33</v>
      </c>
      <c r="G172" s="143">
        <v>362</v>
      </c>
      <c r="H172" s="143">
        <v>109</v>
      </c>
      <c r="I172" s="143">
        <v>1217</v>
      </c>
      <c r="J172" s="143">
        <v>315</v>
      </c>
      <c r="K172" s="143">
        <v>3488</v>
      </c>
      <c r="L172" s="143">
        <v>404</v>
      </c>
      <c r="M172" s="143">
        <v>4284</v>
      </c>
      <c r="N172" s="143">
        <v>146</v>
      </c>
      <c r="O172" s="143">
        <v>1480</v>
      </c>
      <c r="P172" s="143">
        <v>74</v>
      </c>
      <c r="Q172" s="143">
        <v>791</v>
      </c>
      <c r="R172" s="143">
        <v>40</v>
      </c>
      <c r="S172" s="143">
        <v>450</v>
      </c>
      <c r="T172" s="143">
        <v>18</v>
      </c>
      <c r="U172" s="143">
        <v>204</v>
      </c>
      <c r="V172" s="143">
        <v>9</v>
      </c>
      <c r="W172" s="143">
        <v>103</v>
      </c>
      <c r="X172" s="143">
        <v>2</v>
      </c>
      <c r="Y172" s="143">
        <v>25</v>
      </c>
      <c r="Z172" s="143">
        <v>5</v>
      </c>
      <c r="AA172" s="143">
        <v>54</v>
      </c>
    </row>
    <row r="173" spans="1:27" x14ac:dyDescent="0.25">
      <c r="A173" s="44">
        <v>172</v>
      </c>
      <c r="B173" s="125" t="s">
        <v>7</v>
      </c>
      <c r="C173" s="125" t="s">
        <v>168</v>
      </c>
      <c r="D173" s="143">
        <v>5</v>
      </c>
      <c r="E173" s="143">
        <v>35</v>
      </c>
      <c r="F173" s="143">
        <v>59</v>
      </c>
      <c r="G173" s="143">
        <v>403</v>
      </c>
      <c r="H173" s="143">
        <v>198</v>
      </c>
      <c r="I173" s="143">
        <v>1371</v>
      </c>
      <c r="J173" s="143">
        <v>441</v>
      </c>
      <c r="K173" s="143">
        <v>3062</v>
      </c>
      <c r="L173" s="143">
        <v>712</v>
      </c>
      <c r="M173" s="143">
        <v>4969</v>
      </c>
      <c r="N173" s="143">
        <v>230</v>
      </c>
      <c r="O173" s="143">
        <v>1580</v>
      </c>
      <c r="P173" s="143">
        <v>61</v>
      </c>
      <c r="Q173" s="143">
        <v>419</v>
      </c>
      <c r="R173" s="143">
        <v>11</v>
      </c>
      <c r="S173" s="143">
        <v>79</v>
      </c>
      <c r="T173" s="143">
        <v>5</v>
      </c>
      <c r="U173" s="143">
        <v>35</v>
      </c>
      <c r="V173" s="143">
        <v>5</v>
      </c>
      <c r="W173" s="143">
        <v>35</v>
      </c>
      <c r="X173" s="144"/>
      <c r="Y173" s="144"/>
      <c r="Z173" s="144"/>
      <c r="AA173" s="144"/>
    </row>
    <row r="174" spans="1:27" x14ac:dyDescent="0.25">
      <c r="A174" s="44">
        <v>173</v>
      </c>
      <c r="B174" s="125" t="s">
        <v>9</v>
      </c>
      <c r="C174" s="125" t="s">
        <v>169</v>
      </c>
      <c r="D174" s="143">
        <v>7</v>
      </c>
      <c r="E174" s="143">
        <v>119</v>
      </c>
      <c r="F174" s="143">
        <v>31</v>
      </c>
      <c r="G174" s="143">
        <v>527</v>
      </c>
      <c r="H174" s="143">
        <v>63</v>
      </c>
      <c r="I174" s="143">
        <v>1070</v>
      </c>
      <c r="J174" s="143">
        <v>99</v>
      </c>
      <c r="K174" s="143">
        <v>1718</v>
      </c>
      <c r="L174" s="143">
        <v>137</v>
      </c>
      <c r="M174" s="143">
        <v>2365</v>
      </c>
      <c r="N174" s="143">
        <v>78</v>
      </c>
      <c r="O174" s="143">
        <v>1367</v>
      </c>
      <c r="P174" s="143">
        <v>84</v>
      </c>
      <c r="Q174" s="143">
        <v>1466</v>
      </c>
      <c r="R174" s="143">
        <v>110</v>
      </c>
      <c r="S174" s="143">
        <v>1898</v>
      </c>
      <c r="T174" s="143">
        <v>83</v>
      </c>
      <c r="U174" s="143">
        <v>1436</v>
      </c>
      <c r="V174" s="144"/>
      <c r="W174" s="144"/>
      <c r="X174" s="144"/>
      <c r="Y174" s="144"/>
      <c r="Z174" s="144"/>
      <c r="AA174" s="144"/>
    </row>
    <row r="175" spans="1:27" x14ac:dyDescent="0.25">
      <c r="A175" s="44">
        <v>174</v>
      </c>
      <c r="B175" s="125" t="s">
        <v>11</v>
      </c>
      <c r="C175" s="125" t="s">
        <v>167</v>
      </c>
      <c r="D175" s="144"/>
      <c r="E175" s="144"/>
      <c r="F175" s="144"/>
      <c r="G175" s="144"/>
      <c r="H175" s="143">
        <v>11</v>
      </c>
      <c r="I175" s="143">
        <v>219</v>
      </c>
      <c r="J175" s="143">
        <v>98</v>
      </c>
      <c r="K175" s="143">
        <v>1873</v>
      </c>
      <c r="L175" s="143">
        <v>259</v>
      </c>
      <c r="M175" s="143">
        <v>4932</v>
      </c>
      <c r="N175" s="143">
        <v>98</v>
      </c>
      <c r="O175" s="143">
        <v>1863</v>
      </c>
      <c r="P175" s="143">
        <v>67</v>
      </c>
      <c r="Q175" s="143">
        <v>1289</v>
      </c>
      <c r="R175" s="143">
        <v>66</v>
      </c>
      <c r="S175" s="143">
        <v>1268</v>
      </c>
      <c r="T175" s="143">
        <v>18</v>
      </c>
      <c r="U175" s="143">
        <v>337</v>
      </c>
      <c r="V175" s="143">
        <v>3</v>
      </c>
      <c r="W175" s="143">
        <v>57</v>
      </c>
      <c r="X175" s="143">
        <v>3</v>
      </c>
      <c r="Y175" s="143">
        <v>62</v>
      </c>
      <c r="Z175" s="143">
        <v>1</v>
      </c>
      <c r="AA175" s="143">
        <v>20</v>
      </c>
    </row>
    <row r="176" spans="1:27" x14ac:dyDescent="0.25">
      <c r="A176" s="44">
        <v>175</v>
      </c>
      <c r="B176" s="125" t="s">
        <v>3</v>
      </c>
      <c r="C176" s="125" t="s">
        <v>168</v>
      </c>
      <c r="D176" s="143">
        <v>1</v>
      </c>
      <c r="E176" s="143">
        <v>12</v>
      </c>
      <c r="F176" s="143">
        <v>31</v>
      </c>
      <c r="G176" s="143">
        <v>369</v>
      </c>
      <c r="H176" s="143">
        <v>111</v>
      </c>
      <c r="I176" s="143">
        <v>1270</v>
      </c>
      <c r="J176" s="143">
        <v>178</v>
      </c>
      <c r="K176" s="143">
        <v>2033</v>
      </c>
      <c r="L176" s="143">
        <v>263</v>
      </c>
      <c r="M176" s="143">
        <v>3034</v>
      </c>
      <c r="N176" s="143">
        <v>203</v>
      </c>
      <c r="O176" s="143">
        <v>2393</v>
      </c>
      <c r="P176" s="143">
        <v>117</v>
      </c>
      <c r="Q176" s="143">
        <v>1325</v>
      </c>
      <c r="R176" s="143">
        <v>56</v>
      </c>
      <c r="S176" s="143">
        <v>635</v>
      </c>
      <c r="T176" s="143">
        <v>29</v>
      </c>
      <c r="U176" s="143">
        <v>333</v>
      </c>
      <c r="V176" s="143">
        <v>18</v>
      </c>
      <c r="W176" s="143">
        <v>206</v>
      </c>
      <c r="X176" s="143">
        <v>1</v>
      </c>
      <c r="Y176" s="143">
        <v>12</v>
      </c>
      <c r="Z176" s="143">
        <v>3</v>
      </c>
      <c r="AA176" s="143">
        <v>30</v>
      </c>
    </row>
    <row r="177" spans="1:27" x14ac:dyDescent="0.25">
      <c r="A177" s="44">
        <v>176</v>
      </c>
      <c r="B177" s="125" t="s">
        <v>4</v>
      </c>
      <c r="C177" s="125" t="s">
        <v>167</v>
      </c>
      <c r="D177" s="143">
        <v>1</v>
      </c>
      <c r="E177" s="143">
        <v>25</v>
      </c>
      <c r="F177" s="143">
        <v>18</v>
      </c>
      <c r="G177" s="143">
        <v>323</v>
      </c>
      <c r="H177" s="143">
        <v>48</v>
      </c>
      <c r="I177" s="143">
        <v>869</v>
      </c>
      <c r="J177" s="143">
        <v>141</v>
      </c>
      <c r="K177" s="143">
        <v>2520</v>
      </c>
      <c r="L177" s="143">
        <v>117</v>
      </c>
      <c r="M177" s="143">
        <v>2109</v>
      </c>
      <c r="N177" s="143">
        <v>74</v>
      </c>
      <c r="O177" s="143">
        <v>1340</v>
      </c>
      <c r="P177" s="143">
        <v>77</v>
      </c>
      <c r="Q177" s="143">
        <v>1390</v>
      </c>
      <c r="R177" s="143">
        <v>79</v>
      </c>
      <c r="S177" s="143">
        <v>1415</v>
      </c>
      <c r="T177" s="143">
        <v>32</v>
      </c>
      <c r="U177" s="143">
        <v>571</v>
      </c>
      <c r="V177" s="143">
        <v>17</v>
      </c>
      <c r="W177" s="143">
        <v>298</v>
      </c>
      <c r="X177" s="143">
        <v>1</v>
      </c>
      <c r="Y177" s="143">
        <v>25</v>
      </c>
      <c r="Z177" s="144"/>
      <c r="AA177" s="144"/>
    </row>
    <row r="178" spans="1:27" x14ac:dyDescent="0.25">
      <c r="A178" s="44">
        <v>177</v>
      </c>
      <c r="B178" s="125" t="s">
        <v>4</v>
      </c>
      <c r="C178" s="125" t="s">
        <v>172</v>
      </c>
      <c r="D178" s="143">
        <v>25</v>
      </c>
      <c r="E178" s="143">
        <v>298</v>
      </c>
      <c r="F178" s="143">
        <v>46</v>
      </c>
      <c r="G178" s="143">
        <v>501</v>
      </c>
      <c r="H178" s="143">
        <v>51</v>
      </c>
      <c r="I178" s="143">
        <v>669</v>
      </c>
      <c r="J178" s="143">
        <v>169</v>
      </c>
      <c r="K178" s="143">
        <v>2173</v>
      </c>
      <c r="L178" s="143">
        <v>405</v>
      </c>
      <c r="M178" s="143">
        <v>5380</v>
      </c>
      <c r="N178" s="143">
        <v>61</v>
      </c>
      <c r="O178" s="143">
        <v>774</v>
      </c>
      <c r="P178" s="143">
        <v>19</v>
      </c>
      <c r="Q178" s="143">
        <v>260</v>
      </c>
      <c r="R178" s="143">
        <v>4</v>
      </c>
      <c r="S178" s="143">
        <v>43</v>
      </c>
      <c r="T178" s="143">
        <v>2</v>
      </c>
      <c r="U178" s="143">
        <v>20</v>
      </c>
      <c r="V178" s="144"/>
      <c r="W178" s="144"/>
      <c r="X178" s="143">
        <v>1</v>
      </c>
      <c r="Y178" s="143">
        <v>14</v>
      </c>
      <c r="Z178" s="144"/>
      <c r="AA178" s="144"/>
    </row>
    <row r="179" spans="1:27" x14ac:dyDescent="0.25">
      <c r="A179" s="44">
        <v>178</v>
      </c>
      <c r="B179" s="125" t="s">
        <v>159</v>
      </c>
      <c r="C179" s="125" t="s">
        <v>172</v>
      </c>
      <c r="D179" s="143">
        <v>9</v>
      </c>
      <c r="E179" s="143">
        <v>252</v>
      </c>
      <c r="F179" s="143">
        <v>20</v>
      </c>
      <c r="G179" s="143">
        <v>430</v>
      </c>
      <c r="H179" s="143">
        <v>120</v>
      </c>
      <c r="I179" s="143">
        <v>3641</v>
      </c>
      <c r="J179" s="143">
        <v>46</v>
      </c>
      <c r="K179" s="143">
        <v>1352</v>
      </c>
      <c r="L179" s="143">
        <v>80</v>
      </c>
      <c r="M179" s="143">
        <v>2312</v>
      </c>
      <c r="N179" s="143">
        <v>36</v>
      </c>
      <c r="O179" s="143">
        <v>1040</v>
      </c>
      <c r="P179" s="143">
        <v>9</v>
      </c>
      <c r="Q179" s="143">
        <v>275</v>
      </c>
      <c r="R179" s="143">
        <v>3</v>
      </c>
      <c r="S179" s="143">
        <v>81</v>
      </c>
      <c r="T179" s="143">
        <v>13</v>
      </c>
      <c r="U179" s="143">
        <v>409</v>
      </c>
      <c r="V179" s="143">
        <v>5</v>
      </c>
      <c r="W179" s="143">
        <v>121</v>
      </c>
      <c r="X179" s="143">
        <v>1</v>
      </c>
      <c r="Y179" s="143">
        <v>40</v>
      </c>
      <c r="Z179" s="144"/>
      <c r="AA179" s="144"/>
    </row>
    <row r="180" spans="1:27" x14ac:dyDescent="0.25">
      <c r="A180" s="44">
        <v>179</v>
      </c>
      <c r="B180" s="125" t="s">
        <v>3</v>
      </c>
      <c r="C180" s="125" t="s">
        <v>168</v>
      </c>
      <c r="D180" s="144"/>
      <c r="E180" s="144"/>
      <c r="F180" s="143">
        <v>14</v>
      </c>
      <c r="G180" s="143">
        <v>76</v>
      </c>
      <c r="H180" s="143">
        <v>61</v>
      </c>
      <c r="I180" s="143">
        <v>337</v>
      </c>
      <c r="J180" s="143">
        <v>105</v>
      </c>
      <c r="K180" s="143">
        <v>581</v>
      </c>
      <c r="L180" s="143">
        <v>176</v>
      </c>
      <c r="M180" s="143">
        <v>987</v>
      </c>
      <c r="N180" s="143">
        <v>159</v>
      </c>
      <c r="O180" s="143">
        <v>886</v>
      </c>
      <c r="P180" s="143">
        <v>188</v>
      </c>
      <c r="Q180" s="143">
        <v>1048</v>
      </c>
      <c r="R180" s="143">
        <v>225</v>
      </c>
      <c r="S180" s="143">
        <v>1262</v>
      </c>
      <c r="T180" s="143">
        <v>205</v>
      </c>
      <c r="U180" s="143">
        <v>1158</v>
      </c>
      <c r="V180" s="143">
        <v>178</v>
      </c>
      <c r="W180" s="143">
        <v>1007</v>
      </c>
      <c r="X180" s="143">
        <v>148</v>
      </c>
      <c r="Y180" s="143">
        <v>836</v>
      </c>
      <c r="Z180" s="143">
        <v>100</v>
      </c>
      <c r="AA180" s="143">
        <v>566</v>
      </c>
    </row>
    <row r="181" spans="1:27" x14ac:dyDescent="0.25">
      <c r="A181" s="44">
        <v>180</v>
      </c>
      <c r="B181" s="125" t="s">
        <v>4</v>
      </c>
      <c r="C181" s="125" t="s">
        <v>169</v>
      </c>
      <c r="D181" s="143">
        <v>252</v>
      </c>
      <c r="E181" s="143">
        <v>1378</v>
      </c>
      <c r="F181" s="143">
        <v>233</v>
      </c>
      <c r="G181" s="143">
        <v>1260</v>
      </c>
      <c r="H181" s="143">
        <v>224</v>
      </c>
      <c r="I181" s="143">
        <v>1202</v>
      </c>
      <c r="J181" s="143">
        <v>225</v>
      </c>
      <c r="K181" s="143">
        <v>1187</v>
      </c>
      <c r="L181" s="143">
        <v>261</v>
      </c>
      <c r="M181" s="143">
        <v>1338</v>
      </c>
      <c r="N181" s="143">
        <v>118</v>
      </c>
      <c r="O181" s="143">
        <v>623</v>
      </c>
      <c r="P181" s="143">
        <v>106</v>
      </c>
      <c r="Q181" s="143">
        <v>571</v>
      </c>
      <c r="R181" s="143">
        <v>94</v>
      </c>
      <c r="S181" s="143">
        <v>479</v>
      </c>
      <c r="T181" s="143">
        <v>70</v>
      </c>
      <c r="U181" s="143">
        <v>346</v>
      </c>
      <c r="V181" s="143">
        <v>39</v>
      </c>
      <c r="W181" s="143">
        <v>216</v>
      </c>
      <c r="X181" s="143">
        <v>5</v>
      </c>
      <c r="Y181" s="143">
        <v>30</v>
      </c>
      <c r="Z181" s="143">
        <v>3</v>
      </c>
      <c r="AA181" s="143">
        <v>16</v>
      </c>
    </row>
    <row r="182" spans="1:27" x14ac:dyDescent="0.25">
      <c r="A182" s="44">
        <v>181</v>
      </c>
      <c r="B182" s="125" t="s">
        <v>7</v>
      </c>
      <c r="C182" s="125" t="s">
        <v>167</v>
      </c>
      <c r="D182" s="143">
        <v>5</v>
      </c>
      <c r="E182" s="143">
        <v>116</v>
      </c>
      <c r="F182" s="143">
        <v>19</v>
      </c>
      <c r="G182" s="143">
        <v>423</v>
      </c>
      <c r="H182" s="143">
        <v>40</v>
      </c>
      <c r="I182" s="143">
        <v>907</v>
      </c>
      <c r="J182" s="143">
        <v>72</v>
      </c>
      <c r="K182" s="143">
        <v>1615</v>
      </c>
      <c r="L182" s="143">
        <v>45</v>
      </c>
      <c r="M182" s="143">
        <v>1040</v>
      </c>
      <c r="N182" s="143">
        <v>49</v>
      </c>
      <c r="O182" s="143">
        <v>1005</v>
      </c>
      <c r="P182" s="143">
        <v>24</v>
      </c>
      <c r="Q182" s="143">
        <v>498</v>
      </c>
      <c r="R182" s="143">
        <v>21</v>
      </c>
      <c r="S182" s="143">
        <v>474</v>
      </c>
      <c r="T182" s="143">
        <v>20</v>
      </c>
      <c r="U182" s="143">
        <v>446</v>
      </c>
      <c r="V182" s="143">
        <v>54</v>
      </c>
      <c r="W182" s="143">
        <v>1238</v>
      </c>
      <c r="X182" s="143">
        <v>28</v>
      </c>
      <c r="Y182" s="143">
        <v>606</v>
      </c>
      <c r="Z182" s="143">
        <v>12</v>
      </c>
      <c r="AA182" s="143">
        <v>199</v>
      </c>
    </row>
    <row r="183" spans="1:27" x14ac:dyDescent="0.25">
      <c r="A183" s="44">
        <v>182</v>
      </c>
      <c r="B183" s="125" t="s">
        <v>157</v>
      </c>
      <c r="C183" s="125" t="s">
        <v>171</v>
      </c>
      <c r="D183" s="144"/>
      <c r="E183" s="144"/>
      <c r="F183" s="144"/>
      <c r="G183" s="144"/>
      <c r="H183" s="144"/>
      <c r="I183" s="144"/>
      <c r="J183" s="144"/>
      <c r="K183" s="144"/>
      <c r="L183" s="143">
        <v>212</v>
      </c>
      <c r="M183" s="143">
        <v>2937</v>
      </c>
      <c r="N183" s="143">
        <v>184</v>
      </c>
      <c r="O183" s="143">
        <v>2548</v>
      </c>
      <c r="P183" s="143">
        <v>99</v>
      </c>
      <c r="Q183" s="143">
        <v>1382</v>
      </c>
      <c r="R183" s="143">
        <v>62</v>
      </c>
      <c r="S183" s="143">
        <v>863</v>
      </c>
      <c r="T183" s="143">
        <v>20</v>
      </c>
      <c r="U183" s="143">
        <v>280</v>
      </c>
      <c r="V183" s="143">
        <v>18</v>
      </c>
      <c r="W183" s="143">
        <v>217</v>
      </c>
      <c r="X183" s="143">
        <v>7</v>
      </c>
      <c r="Y183" s="143">
        <v>81</v>
      </c>
      <c r="Z183" s="143">
        <v>2</v>
      </c>
      <c r="AA183" s="143">
        <v>28</v>
      </c>
    </row>
    <row r="184" spans="1:27" x14ac:dyDescent="0.25">
      <c r="A184" s="44">
        <v>183</v>
      </c>
      <c r="B184" s="125" t="s">
        <v>24</v>
      </c>
      <c r="C184" s="125" t="s">
        <v>167</v>
      </c>
      <c r="D184" s="144"/>
      <c r="E184" s="144"/>
      <c r="F184" s="143">
        <v>5</v>
      </c>
      <c r="G184" s="143">
        <v>149</v>
      </c>
      <c r="H184" s="143">
        <v>4</v>
      </c>
      <c r="I184" s="143">
        <v>117</v>
      </c>
      <c r="J184" s="143">
        <v>40</v>
      </c>
      <c r="K184" s="143">
        <v>1601</v>
      </c>
      <c r="L184" s="143">
        <v>74</v>
      </c>
      <c r="M184" s="143">
        <v>3018</v>
      </c>
      <c r="N184" s="143">
        <v>20</v>
      </c>
      <c r="O184" s="143">
        <v>804</v>
      </c>
      <c r="P184" s="143">
        <v>25</v>
      </c>
      <c r="Q184" s="143">
        <v>1022</v>
      </c>
      <c r="R184" s="143">
        <v>16</v>
      </c>
      <c r="S184" s="143">
        <v>653</v>
      </c>
      <c r="T184" s="143">
        <v>5</v>
      </c>
      <c r="U184" s="143">
        <v>209</v>
      </c>
      <c r="V184" s="143">
        <v>8</v>
      </c>
      <c r="W184" s="143">
        <v>260</v>
      </c>
      <c r="X184" s="143">
        <v>8</v>
      </c>
      <c r="Y184" s="143">
        <v>233</v>
      </c>
      <c r="Z184" s="143">
        <v>3</v>
      </c>
      <c r="AA184" s="143">
        <v>70</v>
      </c>
    </row>
    <row r="185" spans="1:27" x14ac:dyDescent="0.25">
      <c r="A185" s="44">
        <v>184</v>
      </c>
      <c r="B185" s="125" t="s">
        <v>33</v>
      </c>
      <c r="C185" s="125" t="s">
        <v>168</v>
      </c>
      <c r="D185" s="143">
        <v>11</v>
      </c>
      <c r="E185" s="143">
        <v>123</v>
      </c>
      <c r="F185" s="143">
        <v>14</v>
      </c>
      <c r="G185" s="143">
        <v>152</v>
      </c>
      <c r="H185" s="143">
        <v>43</v>
      </c>
      <c r="I185" s="143">
        <v>469</v>
      </c>
      <c r="J185" s="143">
        <v>78</v>
      </c>
      <c r="K185" s="143">
        <v>860</v>
      </c>
      <c r="L185" s="143">
        <v>131</v>
      </c>
      <c r="M185" s="143">
        <v>1310</v>
      </c>
      <c r="N185" s="143">
        <v>414</v>
      </c>
      <c r="O185" s="143">
        <v>3324</v>
      </c>
      <c r="P185" s="143">
        <v>80</v>
      </c>
      <c r="Q185" s="143">
        <v>867</v>
      </c>
      <c r="R185" s="143">
        <v>32</v>
      </c>
      <c r="S185" s="143">
        <v>345</v>
      </c>
      <c r="T185" s="143">
        <v>14</v>
      </c>
      <c r="U185" s="143">
        <v>153</v>
      </c>
      <c r="V185" s="143">
        <v>15</v>
      </c>
      <c r="W185" s="143">
        <v>166</v>
      </c>
      <c r="X185" s="143">
        <v>6</v>
      </c>
      <c r="Y185" s="143">
        <v>67</v>
      </c>
      <c r="Z185" s="143">
        <v>3</v>
      </c>
      <c r="AA185" s="143">
        <v>28</v>
      </c>
    </row>
    <row r="186" spans="1:27" x14ac:dyDescent="0.25">
      <c r="A186" s="44">
        <v>185</v>
      </c>
      <c r="B186" s="125" t="s">
        <v>8</v>
      </c>
      <c r="C186" s="125" t="s">
        <v>167</v>
      </c>
      <c r="D186" s="143">
        <v>4</v>
      </c>
      <c r="E186" s="143">
        <v>62</v>
      </c>
      <c r="F186" s="143">
        <v>19</v>
      </c>
      <c r="G186" s="143">
        <v>289</v>
      </c>
      <c r="H186" s="143">
        <v>37</v>
      </c>
      <c r="I186" s="143">
        <v>557</v>
      </c>
      <c r="J186" s="143">
        <v>127</v>
      </c>
      <c r="K186" s="143">
        <v>1897</v>
      </c>
      <c r="L186" s="143">
        <v>88</v>
      </c>
      <c r="M186" s="143">
        <v>1320</v>
      </c>
      <c r="N186" s="143">
        <v>98</v>
      </c>
      <c r="O186" s="143">
        <v>1461</v>
      </c>
      <c r="P186" s="143">
        <v>77</v>
      </c>
      <c r="Q186" s="143">
        <v>1148</v>
      </c>
      <c r="R186" s="143">
        <v>50</v>
      </c>
      <c r="S186" s="143">
        <v>742</v>
      </c>
      <c r="T186" s="143">
        <v>19</v>
      </c>
      <c r="U186" s="143">
        <v>289</v>
      </c>
      <c r="V186" s="143">
        <v>6</v>
      </c>
      <c r="W186" s="143">
        <v>82</v>
      </c>
      <c r="X186" s="144"/>
      <c r="Y186" s="144"/>
      <c r="Z186" s="144"/>
      <c r="AA186" s="144"/>
    </row>
    <row r="187" spans="1:27" x14ac:dyDescent="0.25">
      <c r="A187" s="44">
        <v>186</v>
      </c>
      <c r="B187" s="125" t="s">
        <v>157</v>
      </c>
      <c r="C187" s="125" t="s">
        <v>167</v>
      </c>
      <c r="D187" s="143">
        <v>136</v>
      </c>
      <c r="E187" s="143">
        <v>1217</v>
      </c>
      <c r="F187" s="143">
        <v>62</v>
      </c>
      <c r="G187" s="143">
        <v>525</v>
      </c>
      <c r="H187" s="143">
        <v>87</v>
      </c>
      <c r="I187" s="143">
        <v>739</v>
      </c>
      <c r="J187" s="143">
        <v>171</v>
      </c>
      <c r="K187" s="143">
        <v>1452</v>
      </c>
      <c r="L187" s="143">
        <v>256</v>
      </c>
      <c r="M187" s="143">
        <v>2147</v>
      </c>
      <c r="N187" s="143">
        <v>83</v>
      </c>
      <c r="O187" s="143">
        <v>713</v>
      </c>
      <c r="P187" s="143">
        <v>58</v>
      </c>
      <c r="Q187" s="143">
        <v>497</v>
      </c>
      <c r="R187" s="143">
        <v>31</v>
      </c>
      <c r="S187" s="143">
        <v>237</v>
      </c>
      <c r="T187" s="143">
        <v>13</v>
      </c>
      <c r="U187" s="143">
        <v>100</v>
      </c>
      <c r="V187" s="143">
        <v>18</v>
      </c>
      <c r="W187" s="143">
        <v>148</v>
      </c>
      <c r="X187" s="143">
        <v>2</v>
      </c>
      <c r="Y187" s="143">
        <v>22</v>
      </c>
      <c r="Z187" s="143">
        <v>4</v>
      </c>
      <c r="AA187" s="143">
        <v>29</v>
      </c>
    </row>
    <row r="188" spans="1:27" x14ac:dyDescent="0.25">
      <c r="A188" s="44">
        <v>187</v>
      </c>
      <c r="B188" s="125" t="s">
        <v>8</v>
      </c>
      <c r="C188" s="125" t="s">
        <v>167</v>
      </c>
      <c r="D188" s="144"/>
      <c r="E188" s="144"/>
      <c r="F188" s="143">
        <v>2</v>
      </c>
      <c r="G188" s="143">
        <v>68</v>
      </c>
      <c r="H188" s="143">
        <v>10</v>
      </c>
      <c r="I188" s="143">
        <v>367</v>
      </c>
      <c r="J188" s="143">
        <v>29</v>
      </c>
      <c r="K188" s="143">
        <v>1090</v>
      </c>
      <c r="L188" s="143">
        <v>46</v>
      </c>
      <c r="M188" s="143">
        <v>1693</v>
      </c>
      <c r="N188" s="143">
        <v>29</v>
      </c>
      <c r="O188" s="143">
        <v>1069</v>
      </c>
      <c r="P188" s="143">
        <v>35</v>
      </c>
      <c r="Q188" s="143">
        <v>1311</v>
      </c>
      <c r="R188" s="143">
        <v>23</v>
      </c>
      <c r="S188" s="143">
        <v>880</v>
      </c>
      <c r="T188" s="143">
        <v>6</v>
      </c>
      <c r="U188" s="143">
        <v>213</v>
      </c>
      <c r="V188" s="143">
        <v>14</v>
      </c>
      <c r="W188" s="143">
        <v>514</v>
      </c>
      <c r="X188" s="143">
        <v>8</v>
      </c>
      <c r="Y188" s="143">
        <v>294</v>
      </c>
      <c r="Z188" s="143">
        <v>2</v>
      </c>
      <c r="AA188" s="143">
        <v>73</v>
      </c>
    </row>
    <row r="189" spans="1:27" x14ac:dyDescent="0.25">
      <c r="A189" s="44">
        <v>188</v>
      </c>
      <c r="B189" s="125" t="s">
        <v>11</v>
      </c>
      <c r="C189" s="125" t="s">
        <v>171</v>
      </c>
      <c r="D189" s="144"/>
      <c r="E189" s="144"/>
      <c r="F189" s="143">
        <v>135</v>
      </c>
      <c r="G189" s="143">
        <v>1879</v>
      </c>
      <c r="H189" s="143">
        <v>10</v>
      </c>
      <c r="I189" s="143">
        <v>140</v>
      </c>
      <c r="J189" s="143">
        <v>38</v>
      </c>
      <c r="K189" s="143">
        <v>530</v>
      </c>
      <c r="L189" s="143">
        <v>53</v>
      </c>
      <c r="M189" s="143">
        <v>739</v>
      </c>
      <c r="N189" s="143">
        <v>57</v>
      </c>
      <c r="O189" s="143">
        <v>793</v>
      </c>
      <c r="P189" s="143">
        <v>66</v>
      </c>
      <c r="Q189" s="143">
        <v>921</v>
      </c>
      <c r="R189" s="143">
        <v>88</v>
      </c>
      <c r="S189" s="143">
        <v>1228</v>
      </c>
      <c r="T189" s="143">
        <v>31</v>
      </c>
      <c r="U189" s="143">
        <v>432</v>
      </c>
      <c r="V189" s="143">
        <v>8</v>
      </c>
      <c r="W189" s="143">
        <v>112</v>
      </c>
      <c r="X189" s="143">
        <v>1</v>
      </c>
      <c r="Y189" s="143">
        <v>14</v>
      </c>
      <c r="Z189" s="143">
        <v>49</v>
      </c>
      <c r="AA189" s="143">
        <v>677</v>
      </c>
    </row>
    <row r="190" spans="1:27" x14ac:dyDescent="0.25">
      <c r="A190" s="44">
        <v>189</v>
      </c>
      <c r="B190" s="125" t="s">
        <v>4</v>
      </c>
      <c r="C190" s="125" t="s">
        <v>169</v>
      </c>
      <c r="D190" s="143">
        <v>1</v>
      </c>
      <c r="E190" s="143">
        <v>13</v>
      </c>
      <c r="F190" s="143">
        <v>16</v>
      </c>
      <c r="G190" s="143">
        <v>208</v>
      </c>
      <c r="H190" s="143">
        <v>52</v>
      </c>
      <c r="I190" s="143">
        <v>667</v>
      </c>
      <c r="J190" s="143">
        <v>92</v>
      </c>
      <c r="K190" s="143">
        <v>1172</v>
      </c>
      <c r="L190" s="143">
        <v>106</v>
      </c>
      <c r="M190" s="143">
        <v>1374</v>
      </c>
      <c r="N190" s="143">
        <v>74</v>
      </c>
      <c r="O190" s="143">
        <v>964</v>
      </c>
      <c r="P190" s="143">
        <v>81</v>
      </c>
      <c r="Q190" s="143">
        <v>1049</v>
      </c>
      <c r="R190" s="143">
        <v>76</v>
      </c>
      <c r="S190" s="143">
        <v>960</v>
      </c>
      <c r="T190" s="143">
        <v>26</v>
      </c>
      <c r="U190" s="143">
        <v>340</v>
      </c>
      <c r="V190" s="143">
        <v>26</v>
      </c>
      <c r="W190" s="143">
        <v>331</v>
      </c>
      <c r="X190" s="143">
        <v>10</v>
      </c>
      <c r="Y190" s="143">
        <v>130</v>
      </c>
      <c r="Z190" s="143">
        <v>5</v>
      </c>
      <c r="AA190" s="143">
        <v>59</v>
      </c>
    </row>
    <row r="191" spans="1:27" x14ac:dyDescent="0.25">
      <c r="A191" s="44">
        <v>190</v>
      </c>
      <c r="B191" s="125" t="s">
        <v>160</v>
      </c>
      <c r="C191" s="125" t="s">
        <v>169</v>
      </c>
      <c r="D191" s="143">
        <v>5</v>
      </c>
      <c r="E191" s="143">
        <v>71</v>
      </c>
      <c r="F191" s="143">
        <v>14</v>
      </c>
      <c r="G191" s="143">
        <v>203</v>
      </c>
      <c r="H191" s="143">
        <v>28</v>
      </c>
      <c r="I191" s="143">
        <v>414</v>
      </c>
      <c r="J191" s="143">
        <v>47</v>
      </c>
      <c r="K191" s="143">
        <v>694</v>
      </c>
      <c r="L191" s="143">
        <v>115</v>
      </c>
      <c r="M191" s="143">
        <v>1699</v>
      </c>
      <c r="N191" s="143">
        <v>74</v>
      </c>
      <c r="O191" s="143">
        <v>1080</v>
      </c>
      <c r="P191" s="143">
        <v>110</v>
      </c>
      <c r="Q191" s="143">
        <v>1631</v>
      </c>
      <c r="R191" s="143">
        <v>43</v>
      </c>
      <c r="S191" s="143">
        <v>602</v>
      </c>
      <c r="T191" s="143">
        <v>37</v>
      </c>
      <c r="U191" s="143">
        <v>517</v>
      </c>
      <c r="V191" s="143">
        <v>14</v>
      </c>
      <c r="W191" s="143">
        <v>208</v>
      </c>
      <c r="X191" s="143">
        <v>4</v>
      </c>
      <c r="Y191" s="143">
        <v>57</v>
      </c>
      <c r="Z191" s="143">
        <v>2</v>
      </c>
      <c r="AA191" s="143">
        <v>26</v>
      </c>
    </row>
    <row r="192" spans="1:27" x14ac:dyDescent="0.25">
      <c r="A192" s="44">
        <v>191</v>
      </c>
      <c r="B192" s="125" t="s">
        <v>161</v>
      </c>
      <c r="C192" s="125" t="s">
        <v>167</v>
      </c>
      <c r="D192" s="144"/>
      <c r="E192" s="144"/>
      <c r="F192" s="144"/>
      <c r="G192" s="144"/>
      <c r="H192" s="144"/>
      <c r="I192" s="144"/>
      <c r="J192" s="144"/>
      <c r="K192" s="144"/>
      <c r="L192" s="143">
        <v>134</v>
      </c>
      <c r="M192" s="143">
        <v>1934</v>
      </c>
      <c r="N192" s="143">
        <v>185</v>
      </c>
      <c r="O192" s="143">
        <v>2658</v>
      </c>
      <c r="P192" s="143">
        <v>92</v>
      </c>
      <c r="Q192" s="143">
        <v>1324</v>
      </c>
      <c r="R192" s="143">
        <v>54</v>
      </c>
      <c r="S192" s="143">
        <v>780</v>
      </c>
      <c r="T192" s="143">
        <v>14</v>
      </c>
      <c r="U192" s="143">
        <v>200</v>
      </c>
      <c r="V192" s="143">
        <v>10</v>
      </c>
      <c r="W192" s="143">
        <v>140</v>
      </c>
      <c r="X192" s="144"/>
      <c r="Y192" s="144"/>
      <c r="Z192" s="144"/>
      <c r="AA192" s="144"/>
    </row>
    <row r="193" spans="1:27" x14ac:dyDescent="0.25">
      <c r="A193" s="44">
        <v>192</v>
      </c>
      <c r="B193" s="125" t="s">
        <v>157</v>
      </c>
      <c r="C193" s="125" t="s">
        <v>171</v>
      </c>
      <c r="D193" s="143">
        <v>1</v>
      </c>
      <c r="E193" s="143">
        <v>11</v>
      </c>
      <c r="F193" s="143">
        <v>8</v>
      </c>
      <c r="G193" s="143">
        <v>154</v>
      </c>
      <c r="H193" s="143">
        <v>43</v>
      </c>
      <c r="I193" s="143">
        <v>857</v>
      </c>
      <c r="J193" s="143">
        <v>63</v>
      </c>
      <c r="K193" s="143">
        <v>1244</v>
      </c>
      <c r="L193" s="143">
        <v>54</v>
      </c>
      <c r="M193" s="143">
        <v>1096</v>
      </c>
      <c r="N193" s="143">
        <v>45</v>
      </c>
      <c r="O193" s="143">
        <v>889</v>
      </c>
      <c r="P193" s="143">
        <v>40</v>
      </c>
      <c r="Q193" s="143">
        <v>827</v>
      </c>
      <c r="R193" s="143">
        <v>41</v>
      </c>
      <c r="S193" s="143">
        <v>838</v>
      </c>
      <c r="T193" s="143">
        <v>31</v>
      </c>
      <c r="U193" s="143">
        <v>657</v>
      </c>
      <c r="V193" s="143">
        <v>14</v>
      </c>
      <c r="W193" s="143">
        <v>293</v>
      </c>
      <c r="X193" s="143">
        <v>1</v>
      </c>
      <c r="Y193" s="143">
        <v>21</v>
      </c>
      <c r="Z193" s="143">
        <v>2</v>
      </c>
      <c r="AA193" s="143">
        <v>41</v>
      </c>
    </row>
    <row r="194" spans="1:27" x14ac:dyDescent="0.25">
      <c r="A194" s="44">
        <v>193</v>
      </c>
      <c r="B194" s="125" t="s">
        <v>3</v>
      </c>
      <c r="C194" s="125" t="s">
        <v>167</v>
      </c>
      <c r="D194" s="144"/>
      <c r="E194" s="144"/>
      <c r="F194" s="143">
        <v>4</v>
      </c>
      <c r="G194" s="143">
        <v>308</v>
      </c>
      <c r="H194" s="143">
        <v>4</v>
      </c>
      <c r="I194" s="143">
        <v>308</v>
      </c>
      <c r="J194" s="143">
        <v>13</v>
      </c>
      <c r="K194" s="143">
        <v>1026</v>
      </c>
      <c r="L194" s="143">
        <v>16</v>
      </c>
      <c r="M194" s="143">
        <v>1334</v>
      </c>
      <c r="N194" s="143">
        <v>8</v>
      </c>
      <c r="O194" s="143">
        <v>616</v>
      </c>
      <c r="P194" s="143">
        <v>11</v>
      </c>
      <c r="Q194" s="143">
        <v>924</v>
      </c>
      <c r="R194" s="143">
        <v>11</v>
      </c>
      <c r="S194" s="143">
        <v>924</v>
      </c>
      <c r="T194" s="143">
        <v>5</v>
      </c>
      <c r="U194" s="143">
        <v>411</v>
      </c>
      <c r="V194" s="143">
        <v>8</v>
      </c>
      <c r="W194" s="143">
        <v>613</v>
      </c>
      <c r="X194" s="143">
        <v>3</v>
      </c>
      <c r="Y194" s="143">
        <v>202</v>
      </c>
      <c r="Z194" s="144"/>
      <c r="AA194" s="144"/>
    </row>
    <row r="195" spans="1:27" x14ac:dyDescent="0.25">
      <c r="A195" s="44">
        <v>194</v>
      </c>
      <c r="B195" s="125" t="s">
        <v>33</v>
      </c>
      <c r="C195" s="125" t="s">
        <v>167</v>
      </c>
      <c r="D195" s="143">
        <v>13</v>
      </c>
      <c r="E195" s="143">
        <v>78</v>
      </c>
      <c r="F195" s="143">
        <v>3</v>
      </c>
      <c r="G195" s="143">
        <v>39</v>
      </c>
      <c r="H195" s="143">
        <v>22</v>
      </c>
      <c r="I195" s="143">
        <v>255</v>
      </c>
      <c r="J195" s="143">
        <v>25</v>
      </c>
      <c r="K195" s="143">
        <v>299</v>
      </c>
      <c r="L195" s="143">
        <v>174</v>
      </c>
      <c r="M195" s="143">
        <v>2213</v>
      </c>
      <c r="N195" s="143">
        <v>215</v>
      </c>
      <c r="O195" s="143">
        <v>2786</v>
      </c>
      <c r="P195" s="143">
        <v>46</v>
      </c>
      <c r="Q195" s="143">
        <v>585</v>
      </c>
      <c r="R195" s="143">
        <v>19</v>
      </c>
      <c r="S195" s="143">
        <v>218</v>
      </c>
      <c r="T195" s="143">
        <v>2</v>
      </c>
      <c r="U195" s="143">
        <v>30</v>
      </c>
      <c r="V195" s="143">
        <v>3</v>
      </c>
      <c r="W195" s="143">
        <v>37</v>
      </c>
      <c r="X195" s="143">
        <v>7</v>
      </c>
      <c r="Y195" s="143">
        <v>90</v>
      </c>
      <c r="Z195" s="143">
        <v>1</v>
      </c>
      <c r="AA195" s="143">
        <v>17</v>
      </c>
    </row>
    <row r="196" spans="1:27" x14ac:dyDescent="0.25">
      <c r="A196" s="44">
        <v>195</v>
      </c>
      <c r="B196" s="125" t="s">
        <v>31</v>
      </c>
      <c r="C196" s="125" t="s">
        <v>170</v>
      </c>
      <c r="D196" s="143">
        <v>1</v>
      </c>
      <c r="E196" s="143">
        <v>14</v>
      </c>
      <c r="F196" s="143">
        <v>11</v>
      </c>
      <c r="G196" s="143">
        <v>110</v>
      </c>
      <c r="H196" s="143">
        <v>57</v>
      </c>
      <c r="I196" s="143">
        <v>565</v>
      </c>
      <c r="J196" s="143">
        <v>126</v>
      </c>
      <c r="K196" s="143">
        <v>1252</v>
      </c>
      <c r="L196" s="143">
        <v>148</v>
      </c>
      <c r="M196" s="143">
        <v>1473</v>
      </c>
      <c r="N196" s="143">
        <v>120</v>
      </c>
      <c r="O196" s="143">
        <v>1195</v>
      </c>
      <c r="P196" s="143">
        <v>92</v>
      </c>
      <c r="Q196" s="143">
        <v>923</v>
      </c>
      <c r="R196" s="143">
        <v>63</v>
      </c>
      <c r="S196" s="143">
        <v>634</v>
      </c>
      <c r="T196" s="143">
        <v>33</v>
      </c>
      <c r="U196" s="143">
        <v>331</v>
      </c>
      <c r="V196" s="143">
        <v>10</v>
      </c>
      <c r="W196" s="143">
        <v>96</v>
      </c>
      <c r="X196" s="143">
        <v>1</v>
      </c>
      <c r="Y196" s="143">
        <v>14</v>
      </c>
      <c r="Z196" s="144"/>
      <c r="AA196" s="144"/>
    </row>
    <row r="197" spans="1:27" x14ac:dyDescent="0.25">
      <c r="A197" s="44">
        <v>196</v>
      </c>
      <c r="B197" s="125" t="s">
        <v>5</v>
      </c>
      <c r="C197" s="125" t="s">
        <v>168</v>
      </c>
      <c r="D197" s="143">
        <v>6</v>
      </c>
      <c r="E197" s="143">
        <v>71</v>
      </c>
      <c r="F197" s="143">
        <v>82</v>
      </c>
      <c r="G197" s="143">
        <v>926</v>
      </c>
      <c r="H197" s="143">
        <v>98</v>
      </c>
      <c r="I197" s="143">
        <v>1069</v>
      </c>
      <c r="J197" s="143">
        <v>126</v>
      </c>
      <c r="K197" s="143">
        <v>1422</v>
      </c>
      <c r="L197" s="143">
        <v>64</v>
      </c>
      <c r="M197" s="143">
        <v>725</v>
      </c>
      <c r="N197" s="143">
        <v>40</v>
      </c>
      <c r="O197" s="143">
        <v>453</v>
      </c>
      <c r="P197" s="143">
        <v>29</v>
      </c>
      <c r="Q197" s="143">
        <v>320</v>
      </c>
      <c r="R197" s="143">
        <v>18</v>
      </c>
      <c r="S197" s="143">
        <v>200</v>
      </c>
      <c r="T197" s="143">
        <v>16</v>
      </c>
      <c r="U197" s="143">
        <v>185</v>
      </c>
      <c r="V197" s="143">
        <v>61</v>
      </c>
      <c r="W197" s="143">
        <v>680</v>
      </c>
      <c r="X197" s="143">
        <v>23</v>
      </c>
      <c r="Y197" s="143">
        <v>257</v>
      </c>
      <c r="Z197" s="143">
        <v>25</v>
      </c>
      <c r="AA197" s="143">
        <v>285</v>
      </c>
    </row>
    <row r="198" spans="1:27" x14ac:dyDescent="0.25">
      <c r="A198" s="44">
        <v>197</v>
      </c>
      <c r="B198" s="125" t="s">
        <v>7</v>
      </c>
      <c r="C198" s="125" t="s">
        <v>167</v>
      </c>
      <c r="D198" s="143">
        <v>3</v>
      </c>
      <c r="E198" s="143">
        <v>32</v>
      </c>
      <c r="F198" s="143">
        <v>42</v>
      </c>
      <c r="G198" s="143">
        <v>585</v>
      </c>
      <c r="H198" s="143">
        <v>65</v>
      </c>
      <c r="I198" s="143">
        <v>472</v>
      </c>
      <c r="J198" s="143">
        <v>59</v>
      </c>
      <c r="K198" s="143">
        <v>902</v>
      </c>
      <c r="L198" s="143">
        <v>58</v>
      </c>
      <c r="M198" s="143">
        <v>1410</v>
      </c>
      <c r="N198" s="143">
        <v>41</v>
      </c>
      <c r="O198" s="143">
        <v>1019</v>
      </c>
      <c r="P198" s="143">
        <v>40</v>
      </c>
      <c r="Q198" s="143">
        <v>917</v>
      </c>
      <c r="R198" s="143">
        <v>30</v>
      </c>
      <c r="S198" s="143">
        <v>503</v>
      </c>
      <c r="T198" s="143">
        <v>19</v>
      </c>
      <c r="U198" s="143">
        <v>461</v>
      </c>
      <c r="V198" s="143">
        <v>5</v>
      </c>
      <c r="W198" s="143">
        <v>123</v>
      </c>
      <c r="X198" s="143">
        <v>6</v>
      </c>
      <c r="Y198" s="143">
        <v>116</v>
      </c>
      <c r="Z198" s="143">
        <v>2</v>
      </c>
      <c r="AA198" s="143">
        <v>40</v>
      </c>
    </row>
    <row r="199" spans="1:27" x14ac:dyDescent="0.25">
      <c r="A199" s="44">
        <v>198</v>
      </c>
      <c r="B199" s="125" t="s">
        <v>9</v>
      </c>
      <c r="C199" s="125" t="s">
        <v>171</v>
      </c>
      <c r="D199" s="144"/>
      <c r="E199" s="144"/>
      <c r="F199" s="144"/>
      <c r="G199" s="144"/>
      <c r="H199" s="143">
        <v>45</v>
      </c>
      <c r="I199" s="143">
        <v>621</v>
      </c>
      <c r="J199" s="143">
        <v>81</v>
      </c>
      <c r="K199" s="143">
        <v>1101</v>
      </c>
      <c r="L199" s="143">
        <v>88</v>
      </c>
      <c r="M199" s="143">
        <v>1175</v>
      </c>
      <c r="N199" s="143">
        <v>51</v>
      </c>
      <c r="O199" s="143">
        <v>687</v>
      </c>
      <c r="P199" s="143">
        <v>57</v>
      </c>
      <c r="Q199" s="143">
        <v>784</v>
      </c>
      <c r="R199" s="143">
        <v>66</v>
      </c>
      <c r="S199" s="143">
        <v>911</v>
      </c>
      <c r="T199" s="143">
        <v>49</v>
      </c>
      <c r="U199" s="143">
        <v>659</v>
      </c>
      <c r="V199" s="143">
        <v>38</v>
      </c>
      <c r="W199" s="143">
        <v>475</v>
      </c>
      <c r="X199" s="143">
        <v>4</v>
      </c>
      <c r="Y199" s="143">
        <v>58</v>
      </c>
      <c r="Z199" s="143">
        <v>5</v>
      </c>
      <c r="AA199" s="143">
        <v>69</v>
      </c>
    </row>
    <row r="200" spans="1:27" x14ac:dyDescent="0.25">
      <c r="A200" s="44">
        <v>199</v>
      </c>
      <c r="B200" s="125" t="s">
        <v>24</v>
      </c>
      <c r="C200" s="125" t="s">
        <v>169</v>
      </c>
      <c r="D200" s="143">
        <v>12</v>
      </c>
      <c r="E200" s="143">
        <v>155</v>
      </c>
      <c r="F200" s="143">
        <v>76</v>
      </c>
      <c r="G200" s="143">
        <v>968</v>
      </c>
      <c r="H200" s="143">
        <v>99</v>
      </c>
      <c r="I200" s="143">
        <v>1779</v>
      </c>
      <c r="J200" s="143">
        <v>80</v>
      </c>
      <c r="K200" s="143">
        <v>1486</v>
      </c>
      <c r="L200" s="143">
        <v>51</v>
      </c>
      <c r="M200" s="143">
        <v>612</v>
      </c>
      <c r="N200" s="143">
        <v>18</v>
      </c>
      <c r="O200" s="143">
        <v>268</v>
      </c>
      <c r="P200" s="143">
        <v>24</v>
      </c>
      <c r="Q200" s="143">
        <v>235</v>
      </c>
      <c r="R200" s="143">
        <v>24</v>
      </c>
      <c r="S200" s="143">
        <v>254</v>
      </c>
      <c r="T200" s="143">
        <v>23</v>
      </c>
      <c r="U200" s="143">
        <v>246</v>
      </c>
      <c r="V200" s="143">
        <v>11</v>
      </c>
      <c r="W200" s="143">
        <v>116</v>
      </c>
      <c r="X200" s="143">
        <v>8</v>
      </c>
      <c r="Y200" s="143">
        <v>122</v>
      </c>
      <c r="Z200" s="143">
        <v>2</v>
      </c>
      <c r="AA200" s="143">
        <v>32</v>
      </c>
    </row>
    <row r="201" spans="1:27" x14ac:dyDescent="0.25">
      <c r="A201" s="44">
        <v>200</v>
      </c>
      <c r="B201" s="125" t="s">
        <v>35</v>
      </c>
      <c r="C201" s="125" t="s">
        <v>167</v>
      </c>
      <c r="D201" s="143">
        <v>13</v>
      </c>
      <c r="E201" s="143">
        <v>154</v>
      </c>
      <c r="F201" s="143">
        <v>32</v>
      </c>
      <c r="G201" s="143">
        <v>391</v>
      </c>
      <c r="H201" s="143">
        <v>58</v>
      </c>
      <c r="I201" s="143">
        <v>719</v>
      </c>
      <c r="J201" s="143">
        <v>74</v>
      </c>
      <c r="K201" s="143">
        <v>927</v>
      </c>
      <c r="L201" s="143">
        <v>63</v>
      </c>
      <c r="M201" s="143">
        <v>788</v>
      </c>
      <c r="N201" s="143">
        <v>59</v>
      </c>
      <c r="O201" s="143">
        <v>717</v>
      </c>
      <c r="P201" s="143">
        <v>67</v>
      </c>
      <c r="Q201" s="143">
        <v>836</v>
      </c>
      <c r="R201" s="143">
        <v>35</v>
      </c>
      <c r="S201" s="143">
        <v>441</v>
      </c>
      <c r="T201" s="143">
        <v>27</v>
      </c>
      <c r="U201" s="143">
        <v>331</v>
      </c>
      <c r="V201" s="143">
        <v>28</v>
      </c>
      <c r="W201" s="143">
        <v>345</v>
      </c>
      <c r="X201" s="143">
        <v>23</v>
      </c>
      <c r="Y201" s="143">
        <v>277</v>
      </c>
      <c r="Z201" s="143">
        <v>21</v>
      </c>
      <c r="AA201" s="143">
        <v>268</v>
      </c>
    </row>
    <row r="202" spans="1:27" x14ac:dyDescent="0.25">
      <c r="A202" s="44">
        <v>201</v>
      </c>
      <c r="B202" s="125" t="s">
        <v>7</v>
      </c>
      <c r="C202" s="125" t="s">
        <v>171</v>
      </c>
      <c r="D202" s="143">
        <v>23</v>
      </c>
      <c r="E202" s="143">
        <v>72</v>
      </c>
      <c r="F202" s="143">
        <v>11</v>
      </c>
      <c r="G202" s="143">
        <v>34</v>
      </c>
      <c r="H202" s="143">
        <v>21</v>
      </c>
      <c r="I202" s="143">
        <v>101</v>
      </c>
      <c r="J202" s="143">
        <v>40</v>
      </c>
      <c r="K202" s="143">
        <v>286</v>
      </c>
      <c r="L202" s="143">
        <v>149</v>
      </c>
      <c r="M202" s="143">
        <v>1138</v>
      </c>
      <c r="N202" s="143">
        <v>307</v>
      </c>
      <c r="O202" s="143">
        <v>2063</v>
      </c>
      <c r="P202" s="143">
        <v>183</v>
      </c>
      <c r="Q202" s="143">
        <v>1342</v>
      </c>
      <c r="R202" s="143">
        <v>88</v>
      </c>
      <c r="S202" s="143">
        <v>652</v>
      </c>
      <c r="T202" s="143">
        <v>48</v>
      </c>
      <c r="U202" s="143">
        <v>333</v>
      </c>
      <c r="V202" s="143">
        <v>3</v>
      </c>
      <c r="W202" s="143">
        <v>23</v>
      </c>
      <c r="X202" s="144"/>
      <c r="Y202" s="144"/>
      <c r="Z202" s="143">
        <v>3</v>
      </c>
      <c r="AA202" s="143">
        <v>9</v>
      </c>
    </row>
    <row r="203" spans="1:27" x14ac:dyDescent="0.25">
      <c r="A203" s="44">
        <v>202</v>
      </c>
      <c r="B203" s="125" t="s">
        <v>5</v>
      </c>
      <c r="C203" s="125" t="s">
        <v>172</v>
      </c>
      <c r="D203" s="144"/>
      <c r="E203" s="144"/>
      <c r="F203" s="143">
        <v>40</v>
      </c>
      <c r="G203" s="143">
        <v>640</v>
      </c>
      <c r="H203" s="143">
        <v>132</v>
      </c>
      <c r="I203" s="143">
        <v>2104</v>
      </c>
      <c r="J203" s="143">
        <v>173</v>
      </c>
      <c r="K203" s="143">
        <v>2675</v>
      </c>
      <c r="L203" s="143">
        <v>31</v>
      </c>
      <c r="M203" s="143">
        <v>496</v>
      </c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</row>
    <row r="204" spans="1:27" x14ac:dyDescent="0.25">
      <c r="A204" s="44">
        <v>203</v>
      </c>
      <c r="B204" s="125" t="s">
        <v>105</v>
      </c>
      <c r="C204" s="125" t="s">
        <v>167</v>
      </c>
      <c r="D204" s="143">
        <v>15</v>
      </c>
      <c r="E204" s="143">
        <v>106</v>
      </c>
      <c r="F204" s="143">
        <v>45</v>
      </c>
      <c r="G204" s="143">
        <v>336</v>
      </c>
      <c r="H204" s="143">
        <v>91</v>
      </c>
      <c r="I204" s="143">
        <v>700</v>
      </c>
      <c r="J204" s="143">
        <v>139</v>
      </c>
      <c r="K204" s="143">
        <v>1145</v>
      </c>
      <c r="L204" s="143">
        <v>159</v>
      </c>
      <c r="M204" s="143">
        <v>1323</v>
      </c>
      <c r="N204" s="143">
        <v>81</v>
      </c>
      <c r="O204" s="143">
        <v>699</v>
      </c>
      <c r="P204" s="143">
        <v>85</v>
      </c>
      <c r="Q204" s="143">
        <v>736</v>
      </c>
      <c r="R204" s="143">
        <v>58</v>
      </c>
      <c r="S204" s="143">
        <v>466</v>
      </c>
      <c r="T204" s="143">
        <v>14</v>
      </c>
      <c r="U204" s="143">
        <v>115</v>
      </c>
      <c r="V204" s="143">
        <v>4</v>
      </c>
      <c r="W204" s="143">
        <v>35</v>
      </c>
      <c r="X204" s="143">
        <v>5</v>
      </c>
      <c r="Y204" s="143">
        <v>37</v>
      </c>
      <c r="Z204" s="143">
        <v>1</v>
      </c>
      <c r="AA204" s="143">
        <v>9</v>
      </c>
    </row>
    <row r="205" spans="1:27" x14ac:dyDescent="0.25">
      <c r="A205" s="44">
        <v>204</v>
      </c>
      <c r="B205" s="125" t="s">
        <v>103</v>
      </c>
      <c r="C205" s="125" t="s">
        <v>171</v>
      </c>
      <c r="D205" s="143">
        <v>18</v>
      </c>
      <c r="E205" s="143">
        <v>342</v>
      </c>
      <c r="F205" s="143">
        <v>19</v>
      </c>
      <c r="G205" s="143">
        <v>361</v>
      </c>
      <c r="H205" s="143">
        <v>26</v>
      </c>
      <c r="I205" s="143">
        <v>494</v>
      </c>
      <c r="J205" s="143">
        <v>37</v>
      </c>
      <c r="K205" s="143">
        <v>703</v>
      </c>
      <c r="L205" s="143">
        <v>30</v>
      </c>
      <c r="M205" s="143">
        <v>570</v>
      </c>
      <c r="N205" s="143">
        <v>27</v>
      </c>
      <c r="O205" s="143">
        <v>496</v>
      </c>
      <c r="P205" s="143">
        <v>19</v>
      </c>
      <c r="Q205" s="143">
        <v>361</v>
      </c>
      <c r="R205" s="143">
        <v>24</v>
      </c>
      <c r="S205" s="143">
        <v>456</v>
      </c>
      <c r="T205" s="143">
        <v>23</v>
      </c>
      <c r="U205" s="143">
        <v>437</v>
      </c>
      <c r="V205" s="143">
        <v>27</v>
      </c>
      <c r="W205" s="143">
        <v>513</v>
      </c>
      <c r="X205" s="143">
        <v>24</v>
      </c>
      <c r="Y205" s="143">
        <v>456</v>
      </c>
      <c r="Z205" s="143">
        <v>15</v>
      </c>
      <c r="AA205" s="143">
        <v>285</v>
      </c>
    </row>
    <row r="206" spans="1:27" x14ac:dyDescent="0.25">
      <c r="A206" s="44">
        <v>205</v>
      </c>
      <c r="B206" s="125" t="s">
        <v>24</v>
      </c>
      <c r="C206" s="125" t="s">
        <v>167</v>
      </c>
      <c r="D206" s="143">
        <v>10</v>
      </c>
      <c r="E206" s="143">
        <v>161</v>
      </c>
      <c r="F206" s="143">
        <v>81</v>
      </c>
      <c r="G206" s="143">
        <v>1276</v>
      </c>
      <c r="H206" s="143">
        <v>147</v>
      </c>
      <c r="I206" s="143">
        <v>2309</v>
      </c>
      <c r="J206" s="143">
        <v>48</v>
      </c>
      <c r="K206" s="143">
        <v>760</v>
      </c>
      <c r="L206" s="143">
        <v>13</v>
      </c>
      <c r="M206" s="143">
        <v>201</v>
      </c>
      <c r="N206" s="143">
        <v>3</v>
      </c>
      <c r="O206" s="143">
        <v>40</v>
      </c>
      <c r="P206" s="143">
        <v>3</v>
      </c>
      <c r="Q206" s="143">
        <v>40</v>
      </c>
      <c r="R206" s="144"/>
      <c r="S206" s="144"/>
      <c r="T206" s="143">
        <v>6</v>
      </c>
      <c r="U206" s="143">
        <v>87</v>
      </c>
      <c r="V206" s="143">
        <v>17</v>
      </c>
      <c r="W206" s="143">
        <v>260</v>
      </c>
      <c r="X206" s="143">
        <v>14</v>
      </c>
      <c r="Y206" s="143">
        <v>211</v>
      </c>
      <c r="Z206" s="144"/>
      <c r="AA206" s="144"/>
    </row>
    <row r="207" spans="1:27" x14ac:dyDescent="0.25">
      <c r="A207" s="44">
        <v>206</v>
      </c>
      <c r="B207" s="125" t="s">
        <v>7</v>
      </c>
      <c r="C207" s="125" t="s">
        <v>168</v>
      </c>
      <c r="D207" s="143">
        <v>1</v>
      </c>
      <c r="E207" s="143">
        <v>6</v>
      </c>
      <c r="F207" s="143">
        <v>10</v>
      </c>
      <c r="G207" s="143">
        <v>128</v>
      </c>
      <c r="H207" s="143">
        <v>24</v>
      </c>
      <c r="I207" s="143">
        <v>299</v>
      </c>
      <c r="J207" s="143">
        <v>27</v>
      </c>
      <c r="K207" s="143">
        <v>346</v>
      </c>
      <c r="L207" s="143">
        <v>120</v>
      </c>
      <c r="M207" s="143">
        <v>1727</v>
      </c>
      <c r="N207" s="143">
        <v>144</v>
      </c>
      <c r="O207" s="143">
        <v>1958</v>
      </c>
      <c r="P207" s="143">
        <v>24</v>
      </c>
      <c r="Q207" s="143">
        <v>353</v>
      </c>
      <c r="R207" s="143">
        <v>3</v>
      </c>
      <c r="S207" s="143">
        <v>32</v>
      </c>
      <c r="T207" s="144"/>
      <c r="U207" s="144"/>
      <c r="V207" s="143">
        <v>3</v>
      </c>
      <c r="W207" s="143">
        <v>25</v>
      </c>
      <c r="X207" s="144"/>
      <c r="Y207" s="144"/>
      <c r="Z207" s="144"/>
      <c r="AA207" s="144"/>
    </row>
    <row r="208" spans="1:27" x14ac:dyDescent="0.25">
      <c r="A208" s="44">
        <v>207</v>
      </c>
      <c r="B208" s="125" t="s">
        <v>5</v>
      </c>
      <c r="C208" s="125" t="s">
        <v>172</v>
      </c>
      <c r="D208" s="144"/>
      <c r="E208" s="144"/>
      <c r="F208" s="143">
        <v>8</v>
      </c>
      <c r="G208" s="143">
        <v>315</v>
      </c>
      <c r="H208" s="143">
        <v>18</v>
      </c>
      <c r="I208" s="143">
        <v>810</v>
      </c>
      <c r="J208" s="143">
        <v>61</v>
      </c>
      <c r="K208" s="143">
        <v>2699</v>
      </c>
      <c r="L208" s="143">
        <v>20</v>
      </c>
      <c r="M208" s="143">
        <v>900</v>
      </c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</row>
    <row r="209" spans="1:27" x14ac:dyDescent="0.25">
      <c r="A209" s="44">
        <v>208</v>
      </c>
      <c r="B209" s="125" t="s">
        <v>11</v>
      </c>
      <c r="C209" s="125" t="s">
        <v>169</v>
      </c>
      <c r="D209" s="143">
        <v>14</v>
      </c>
      <c r="E209" s="143">
        <v>97</v>
      </c>
      <c r="F209" s="143">
        <v>54</v>
      </c>
      <c r="G209" s="143">
        <v>450</v>
      </c>
      <c r="H209" s="143">
        <v>93</v>
      </c>
      <c r="I209" s="143">
        <v>722</v>
      </c>
      <c r="J209" s="143">
        <v>126</v>
      </c>
      <c r="K209" s="143">
        <v>1011</v>
      </c>
      <c r="L209" s="143">
        <v>148</v>
      </c>
      <c r="M209" s="143">
        <v>1227</v>
      </c>
      <c r="N209" s="143">
        <v>69</v>
      </c>
      <c r="O209" s="143">
        <v>525</v>
      </c>
      <c r="P209" s="143">
        <v>45</v>
      </c>
      <c r="Q209" s="143">
        <v>365</v>
      </c>
      <c r="R209" s="143">
        <v>22</v>
      </c>
      <c r="S209" s="143">
        <v>155</v>
      </c>
      <c r="T209" s="143">
        <v>3</v>
      </c>
      <c r="U209" s="143">
        <v>22</v>
      </c>
      <c r="V209" s="143">
        <v>4</v>
      </c>
      <c r="W209" s="143">
        <v>35</v>
      </c>
      <c r="X209" s="143">
        <v>4</v>
      </c>
      <c r="Y209" s="143">
        <v>22</v>
      </c>
      <c r="Z209" s="143">
        <v>5</v>
      </c>
      <c r="AA209" s="143">
        <v>28</v>
      </c>
    </row>
    <row r="210" spans="1:27" x14ac:dyDescent="0.25">
      <c r="A210" s="44">
        <v>209</v>
      </c>
      <c r="B210" s="125" t="s">
        <v>65</v>
      </c>
      <c r="C210" s="125" t="s">
        <v>170</v>
      </c>
      <c r="D210" s="143">
        <v>2</v>
      </c>
      <c r="E210" s="143">
        <v>23</v>
      </c>
      <c r="F210" s="143">
        <v>7</v>
      </c>
      <c r="G210" s="143">
        <v>101</v>
      </c>
      <c r="H210" s="143">
        <v>17</v>
      </c>
      <c r="I210" s="143">
        <v>246</v>
      </c>
      <c r="J210" s="143">
        <v>54</v>
      </c>
      <c r="K210" s="143">
        <v>776</v>
      </c>
      <c r="L210" s="143">
        <v>110</v>
      </c>
      <c r="M210" s="143">
        <v>1608</v>
      </c>
      <c r="N210" s="143">
        <v>45</v>
      </c>
      <c r="O210" s="143">
        <v>658</v>
      </c>
      <c r="P210" s="143">
        <v>49</v>
      </c>
      <c r="Q210" s="143">
        <v>702</v>
      </c>
      <c r="R210" s="143">
        <v>30</v>
      </c>
      <c r="S210" s="143">
        <v>413</v>
      </c>
      <c r="T210" s="143">
        <v>4</v>
      </c>
      <c r="U210" s="143">
        <v>67</v>
      </c>
      <c r="V210" s="143">
        <v>1</v>
      </c>
      <c r="W210" s="143">
        <v>19</v>
      </c>
      <c r="X210" s="143">
        <v>1</v>
      </c>
      <c r="Y210" s="143">
        <v>19</v>
      </c>
      <c r="Z210" s="143">
        <v>1</v>
      </c>
      <c r="AA210" s="143">
        <v>19</v>
      </c>
    </row>
    <row r="211" spans="1:27" x14ac:dyDescent="0.25">
      <c r="A211" s="44">
        <v>210</v>
      </c>
      <c r="B211" s="125" t="s">
        <v>9</v>
      </c>
      <c r="C211" s="125" t="s">
        <v>170</v>
      </c>
      <c r="D211" s="144"/>
      <c r="E211" s="144"/>
      <c r="F211" s="143">
        <v>6</v>
      </c>
      <c r="G211" s="143">
        <v>111</v>
      </c>
      <c r="H211" s="143">
        <v>14</v>
      </c>
      <c r="I211" s="143">
        <v>260</v>
      </c>
      <c r="J211" s="143">
        <v>43</v>
      </c>
      <c r="K211" s="143">
        <v>843</v>
      </c>
      <c r="L211" s="143">
        <v>60</v>
      </c>
      <c r="M211" s="143">
        <v>1201</v>
      </c>
      <c r="N211" s="143">
        <v>66</v>
      </c>
      <c r="O211" s="143">
        <v>1322</v>
      </c>
      <c r="P211" s="143">
        <v>23</v>
      </c>
      <c r="Q211" s="143">
        <v>444</v>
      </c>
      <c r="R211" s="143">
        <v>9</v>
      </c>
      <c r="S211" s="143">
        <v>177</v>
      </c>
      <c r="T211" s="143">
        <v>10</v>
      </c>
      <c r="U211" s="143">
        <v>202</v>
      </c>
      <c r="V211" s="144"/>
      <c r="W211" s="144"/>
      <c r="X211" s="144"/>
      <c r="Y211" s="144"/>
      <c r="Z211" s="144"/>
      <c r="AA211" s="144"/>
    </row>
    <row r="212" spans="1:27" x14ac:dyDescent="0.25">
      <c r="A212" s="44">
        <v>211</v>
      </c>
      <c r="B212" s="125" t="s">
        <v>7</v>
      </c>
      <c r="C212" s="125" t="s">
        <v>169</v>
      </c>
      <c r="D212" s="144"/>
      <c r="E212" s="144"/>
      <c r="F212" s="144"/>
      <c r="G212" s="144"/>
      <c r="H212" s="143">
        <v>6</v>
      </c>
      <c r="I212" s="143">
        <v>185</v>
      </c>
      <c r="J212" s="143">
        <v>57</v>
      </c>
      <c r="K212" s="143">
        <v>1688</v>
      </c>
      <c r="L212" s="143">
        <v>45</v>
      </c>
      <c r="M212" s="143">
        <v>1293</v>
      </c>
      <c r="N212" s="143">
        <v>13</v>
      </c>
      <c r="O212" s="143">
        <v>326</v>
      </c>
      <c r="P212" s="143">
        <v>19</v>
      </c>
      <c r="Q212" s="143">
        <v>491</v>
      </c>
      <c r="R212" s="143">
        <v>15</v>
      </c>
      <c r="S212" s="143">
        <v>403</v>
      </c>
      <c r="T212" s="144"/>
      <c r="U212" s="144"/>
      <c r="V212" s="144"/>
      <c r="W212" s="144"/>
      <c r="X212" s="144"/>
      <c r="Y212" s="144"/>
      <c r="Z212" s="143">
        <v>1</v>
      </c>
      <c r="AA212" s="143">
        <v>38</v>
      </c>
    </row>
    <row r="213" spans="1:27" x14ac:dyDescent="0.25">
      <c r="A213" s="44">
        <v>212</v>
      </c>
      <c r="B213" s="125" t="s">
        <v>11</v>
      </c>
      <c r="C213" s="125" t="s">
        <v>171</v>
      </c>
      <c r="D213" s="143">
        <v>4</v>
      </c>
      <c r="E213" s="143">
        <v>44</v>
      </c>
      <c r="F213" s="143">
        <v>13</v>
      </c>
      <c r="G213" s="143">
        <v>167</v>
      </c>
      <c r="H213" s="143">
        <v>27</v>
      </c>
      <c r="I213" s="143">
        <v>369</v>
      </c>
      <c r="J213" s="143">
        <v>38</v>
      </c>
      <c r="K213" s="143">
        <v>510</v>
      </c>
      <c r="L213" s="143">
        <v>80</v>
      </c>
      <c r="M213" s="143">
        <v>1045</v>
      </c>
      <c r="N213" s="143">
        <v>50</v>
      </c>
      <c r="O213" s="143">
        <v>702</v>
      </c>
      <c r="P213" s="143">
        <v>58</v>
      </c>
      <c r="Q213" s="143">
        <v>795</v>
      </c>
      <c r="R213" s="143">
        <v>31</v>
      </c>
      <c r="S213" s="143">
        <v>392</v>
      </c>
      <c r="T213" s="143">
        <v>11</v>
      </c>
      <c r="U213" s="143">
        <v>154</v>
      </c>
      <c r="V213" s="143">
        <v>6</v>
      </c>
      <c r="W213" s="143">
        <v>85</v>
      </c>
      <c r="X213" s="143">
        <v>3</v>
      </c>
      <c r="Y213" s="143">
        <v>41</v>
      </c>
      <c r="Z213" s="143">
        <v>2</v>
      </c>
      <c r="AA213" s="143">
        <v>29</v>
      </c>
    </row>
    <row r="214" spans="1:27" x14ac:dyDescent="0.25">
      <c r="A214" s="44">
        <v>213</v>
      </c>
      <c r="B214" s="125" t="s">
        <v>9</v>
      </c>
      <c r="C214" s="125" t="s">
        <v>170</v>
      </c>
      <c r="D214" s="143">
        <v>1</v>
      </c>
      <c r="E214" s="143">
        <v>29</v>
      </c>
      <c r="F214" s="143">
        <v>4</v>
      </c>
      <c r="G214" s="143">
        <v>93</v>
      </c>
      <c r="H214" s="143">
        <v>12</v>
      </c>
      <c r="I214" s="143">
        <v>260</v>
      </c>
      <c r="J214" s="143">
        <v>26</v>
      </c>
      <c r="K214" s="143">
        <v>600</v>
      </c>
      <c r="L214" s="143">
        <v>45</v>
      </c>
      <c r="M214" s="143">
        <v>1037</v>
      </c>
      <c r="N214" s="143">
        <v>48</v>
      </c>
      <c r="O214" s="143">
        <v>1015</v>
      </c>
      <c r="P214" s="143">
        <v>36</v>
      </c>
      <c r="Q214" s="143">
        <v>742</v>
      </c>
      <c r="R214" s="143">
        <v>15</v>
      </c>
      <c r="S214" s="143">
        <v>325</v>
      </c>
      <c r="T214" s="143">
        <v>5</v>
      </c>
      <c r="U214" s="143">
        <v>104</v>
      </c>
      <c r="V214" s="143">
        <v>2</v>
      </c>
      <c r="W214" s="143">
        <v>46</v>
      </c>
      <c r="X214" s="143">
        <v>2</v>
      </c>
      <c r="Y214" s="143">
        <v>35</v>
      </c>
      <c r="Z214" s="144"/>
      <c r="AA214" s="144"/>
    </row>
    <row r="215" spans="1:27" x14ac:dyDescent="0.25">
      <c r="A215" s="44">
        <v>214</v>
      </c>
      <c r="B215" s="125" t="s">
        <v>7</v>
      </c>
      <c r="C215" s="125" t="s">
        <v>171</v>
      </c>
      <c r="D215" s="143">
        <v>2</v>
      </c>
      <c r="E215" s="143">
        <v>34</v>
      </c>
      <c r="F215" s="143">
        <v>21</v>
      </c>
      <c r="G215" s="143">
        <v>309</v>
      </c>
      <c r="H215" s="143">
        <v>27</v>
      </c>
      <c r="I215" s="143">
        <v>226</v>
      </c>
      <c r="J215" s="143">
        <v>43</v>
      </c>
      <c r="K215" s="143">
        <v>297</v>
      </c>
      <c r="L215" s="143">
        <v>131</v>
      </c>
      <c r="M215" s="143">
        <v>913</v>
      </c>
      <c r="N215" s="143">
        <v>121</v>
      </c>
      <c r="O215" s="143">
        <v>857</v>
      </c>
      <c r="P215" s="143">
        <v>104</v>
      </c>
      <c r="Q215" s="143">
        <v>824</v>
      </c>
      <c r="R215" s="143">
        <v>54</v>
      </c>
      <c r="S215" s="143">
        <v>288</v>
      </c>
      <c r="T215" s="143">
        <v>55</v>
      </c>
      <c r="U215" s="143">
        <v>269</v>
      </c>
      <c r="V215" s="143">
        <v>51</v>
      </c>
      <c r="W215" s="143">
        <v>180</v>
      </c>
      <c r="X215" s="143">
        <v>17</v>
      </c>
      <c r="Y215" s="143">
        <v>46</v>
      </c>
      <c r="Z215" s="143">
        <v>12</v>
      </c>
      <c r="AA215" s="143">
        <v>26</v>
      </c>
    </row>
    <row r="216" spans="1:27" x14ac:dyDescent="0.25">
      <c r="A216" s="44">
        <v>215</v>
      </c>
      <c r="B216" s="125" t="s">
        <v>24</v>
      </c>
      <c r="C216" s="125" t="s">
        <v>170</v>
      </c>
      <c r="D216" s="144"/>
      <c r="E216" s="144"/>
      <c r="F216" s="144"/>
      <c r="G216" s="144"/>
      <c r="H216" s="144"/>
      <c r="I216" s="144"/>
      <c r="J216" s="143">
        <v>29</v>
      </c>
      <c r="K216" s="143">
        <v>858</v>
      </c>
      <c r="L216" s="143">
        <v>37</v>
      </c>
      <c r="M216" s="143">
        <v>1186</v>
      </c>
      <c r="N216" s="143">
        <v>16</v>
      </c>
      <c r="O216" s="143">
        <v>506</v>
      </c>
      <c r="P216" s="143">
        <v>14</v>
      </c>
      <c r="Q216" s="143">
        <v>426</v>
      </c>
      <c r="R216" s="143">
        <v>27</v>
      </c>
      <c r="S216" s="143">
        <v>881</v>
      </c>
      <c r="T216" s="143">
        <v>7</v>
      </c>
      <c r="U216" s="143">
        <v>234</v>
      </c>
      <c r="V216" s="143">
        <v>2</v>
      </c>
      <c r="W216" s="143">
        <v>58</v>
      </c>
      <c r="X216" s="144"/>
      <c r="Y216" s="144"/>
      <c r="Z216" s="144"/>
      <c r="AA216" s="144"/>
    </row>
    <row r="217" spans="1:27" x14ac:dyDescent="0.25">
      <c r="A217" s="44">
        <v>216</v>
      </c>
      <c r="B217" s="125" t="s">
        <v>7</v>
      </c>
      <c r="C217" s="125" t="s">
        <v>168</v>
      </c>
      <c r="D217" s="143">
        <v>4</v>
      </c>
      <c r="E217" s="143">
        <v>47</v>
      </c>
      <c r="F217" s="143">
        <v>23</v>
      </c>
      <c r="G217" s="143">
        <v>277</v>
      </c>
      <c r="H217" s="143">
        <v>34</v>
      </c>
      <c r="I217" s="143">
        <v>423</v>
      </c>
      <c r="J217" s="143">
        <v>32</v>
      </c>
      <c r="K217" s="143">
        <v>393</v>
      </c>
      <c r="L217" s="143">
        <v>62</v>
      </c>
      <c r="M217" s="143">
        <v>753</v>
      </c>
      <c r="N217" s="143">
        <v>59</v>
      </c>
      <c r="O217" s="143">
        <v>725</v>
      </c>
      <c r="P217" s="143">
        <v>47</v>
      </c>
      <c r="Q217" s="143">
        <v>587</v>
      </c>
      <c r="R217" s="143">
        <v>38</v>
      </c>
      <c r="S217" s="143">
        <v>473</v>
      </c>
      <c r="T217" s="143">
        <v>9</v>
      </c>
      <c r="U217" s="143">
        <v>110</v>
      </c>
      <c r="V217" s="143">
        <v>15</v>
      </c>
      <c r="W217" s="143">
        <v>189</v>
      </c>
      <c r="X217" s="143">
        <v>5</v>
      </c>
      <c r="Y217" s="143">
        <v>63</v>
      </c>
      <c r="Z217" s="143">
        <v>4</v>
      </c>
      <c r="AA217" s="143">
        <v>47</v>
      </c>
    </row>
    <row r="218" spans="1:27" x14ac:dyDescent="0.25">
      <c r="A218" s="44">
        <v>217</v>
      </c>
      <c r="B218" s="125" t="s">
        <v>4</v>
      </c>
      <c r="C218" s="125" t="s">
        <v>170</v>
      </c>
      <c r="D218" s="143">
        <v>30</v>
      </c>
      <c r="E218" s="143">
        <v>206</v>
      </c>
      <c r="F218" s="143">
        <v>21</v>
      </c>
      <c r="G218" s="143">
        <v>147</v>
      </c>
      <c r="H218" s="143">
        <v>54</v>
      </c>
      <c r="I218" s="143">
        <v>348</v>
      </c>
      <c r="J218" s="143">
        <v>64</v>
      </c>
      <c r="K218" s="143">
        <v>425</v>
      </c>
      <c r="L218" s="143">
        <v>88</v>
      </c>
      <c r="M218" s="143">
        <v>599</v>
      </c>
      <c r="N218" s="143">
        <v>120</v>
      </c>
      <c r="O218" s="143">
        <v>820</v>
      </c>
      <c r="P218" s="143">
        <v>110</v>
      </c>
      <c r="Q218" s="143">
        <v>774</v>
      </c>
      <c r="R218" s="143">
        <v>52</v>
      </c>
      <c r="S218" s="143">
        <v>360</v>
      </c>
      <c r="T218" s="143">
        <v>26</v>
      </c>
      <c r="U218" s="143">
        <v>181</v>
      </c>
      <c r="V218" s="143">
        <v>16</v>
      </c>
      <c r="W218" s="143">
        <v>111</v>
      </c>
      <c r="X218" s="143">
        <v>7</v>
      </c>
      <c r="Y218" s="143">
        <v>49</v>
      </c>
      <c r="Z218" s="143">
        <v>6</v>
      </c>
      <c r="AA218" s="143">
        <v>42</v>
      </c>
    </row>
    <row r="219" spans="1:27" x14ac:dyDescent="0.25">
      <c r="A219" s="44">
        <v>218</v>
      </c>
      <c r="B219" s="125" t="s">
        <v>11</v>
      </c>
      <c r="C219" s="125" t="s">
        <v>169</v>
      </c>
      <c r="D219" s="143">
        <v>35</v>
      </c>
      <c r="E219" s="143">
        <v>585</v>
      </c>
      <c r="F219" s="143">
        <v>24</v>
      </c>
      <c r="G219" s="143">
        <v>388</v>
      </c>
      <c r="H219" s="143">
        <v>19</v>
      </c>
      <c r="I219" s="143">
        <v>318</v>
      </c>
      <c r="J219" s="143">
        <v>32</v>
      </c>
      <c r="K219" s="143">
        <v>514</v>
      </c>
      <c r="L219" s="143">
        <v>65</v>
      </c>
      <c r="M219" s="143">
        <v>1068</v>
      </c>
      <c r="N219" s="143">
        <v>31</v>
      </c>
      <c r="O219" s="143">
        <v>510</v>
      </c>
      <c r="P219" s="143">
        <v>12</v>
      </c>
      <c r="Q219" s="143">
        <v>197</v>
      </c>
      <c r="R219" s="143">
        <v>4</v>
      </c>
      <c r="S219" s="143">
        <v>68</v>
      </c>
      <c r="T219" s="144"/>
      <c r="U219" s="144"/>
      <c r="V219" s="143">
        <v>1</v>
      </c>
      <c r="W219" s="143">
        <v>17</v>
      </c>
      <c r="X219" s="143">
        <v>1</v>
      </c>
      <c r="Y219" s="143">
        <v>16</v>
      </c>
      <c r="Z219" s="144"/>
      <c r="AA219" s="144"/>
    </row>
    <row r="220" spans="1:27" x14ac:dyDescent="0.25">
      <c r="A220" s="44">
        <v>219</v>
      </c>
      <c r="B220" s="125" t="s">
        <v>4</v>
      </c>
      <c r="C220" s="125" t="s">
        <v>170</v>
      </c>
      <c r="D220" s="143">
        <v>1</v>
      </c>
      <c r="E220" s="143">
        <v>20</v>
      </c>
      <c r="F220" s="143">
        <v>10</v>
      </c>
      <c r="G220" s="143">
        <v>149</v>
      </c>
      <c r="H220" s="143">
        <v>37</v>
      </c>
      <c r="I220" s="143">
        <v>560</v>
      </c>
      <c r="J220" s="143">
        <v>63</v>
      </c>
      <c r="K220" s="143">
        <v>977</v>
      </c>
      <c r="L220" s="143">
        <v>62</v>
      </c>
      <c r="M220" s="143">
        <v>974</v>
      </c>
      <c r="N220" s="143">
        <v>27</v>
      </c>
      <c r="O220" s="143">
        <v>424</v>
      </c>
      <c r="P220" s="143">
        <v>15</v>
      </c>
      <c r="Q220" s="143">
        <v>233</v>
      </c>
      <c r="R220" s="143">
        <v>11</v>
      </c>
      <c r="S220" s="143">
        <v>163</v>
      </c>
      <c r="T220" s="143">
        <v>7</v>
      </c>
      <c r="U220" s="143">
        <v>119</v>
      </c>
      <c r="V220" s="143">
        <v>1</v>
      </c>
      <c r="W220" s="143">
        <v>20</v>
      </c>
      <c r="X220" s="143">
        <v>1</v>
      </c>
      <c r="Y220" s="143">
        <v>16</v>
      </c>
      <c r="Z220" s="144"/>
      <c r="AA220" s="144"/>
    </row>
    <row r="221" spans="1:27" x14ac:dyDescent="0.25">
      <c r="A221" s="44">
        <v>220</v>
      </c>
      <c r="B221" s="125" t="s">
        <v>7</v>
      </c>
      <c r="C221" s="125" t="s">
        <v>169</v>
      </c>
      <c r="D221" s="143">
        <v>4</v>
      </c>
      <c r="E221" s="143">
        <v>36</v>
      </c>
      <c r="F221" s="143">
        <v>8</v>
      </c>
      <c r="G221" s="143">
        <v>72</v>
      </c>
      <c r="H221" s="143">
        <v>27</v>
      </c>
      <c r="I221" s="143">
        <v>270</v>
      </c>
      <c r="J221" s="143">
        <v>72</v>
      </c>
      <c r="K221" s="143">
        <v>772</v>
      </c>
      <c r="L221" s="143">
        <v>108</v>
      </c>
      <c r="M221" s="143">
        <v>1256</v>
      </c>
      <c r="N221" s="143">
        <v>65</v>
      </c>
      <c r="O221" s="143">
        <v>706</v>
      </c>
      <c r="P221" s="143">
        <v>25</v>
      </c>
      <c r="Q221" s="143">
        <v>300</v>
      </c>
      <c r="R221" s="143">
        <v>13</v>
      </c>
      <c r="S221" s="143">
        <v>137</v>
      </c>
      <c r="T221" s="143">
        <v>3</v>
      </c>
      <c r="U221" s="143">
        <v>30</v>
      </c>
      <c r="V221" s="143">
        <v>3</v>
      </c>
      <c r="W221" s="143">
        <v>30</v>
      </c>
      <c r="X221" s="144"/>
      <c r="Y221" s="144"/>
      <c r="Z221" s="143">
        <v>1</v>
      </c>
      <c r="AA221" s="143">
        <v>11</v>
      </c>
    </row>
    <row r="222" spans="1:27" x14ac:dyDescent="0.25">
      <c r="A222" s="44">
        <v>221</v>
      </c>
      <c r="B222" s="125" t="s">
        <v>4</v>
      </c>
      <c r="C222" s="125" t="s">
        <v>170</v>
      </c>
      <c r="D222" s="143">
        <v>4</v>
      </c>
      <c r="E222" s="143">
        <v>30</v>
      </c>
      <c r="F222" s="143">
        <v>12</v>
      </c>
      <c r="G222" s="143">
        <v>89</v>
      </c>
      <c r="H222" s="143">
        <v>25</v>
      </c>
      <c r="I222" s="143">
        <v>193</v>
      </c>
      <c r="J222" s="143">
        <v>54</v>
      </c>
      <c r="K222" s="143">
        <v>456</v>
      </c>
      <c r="L222" s="143">
        <v>113</v>
      </c>
      <c r="M222" s="143">
        <v>924</v>
      </c>
      <c r="N222" s="143">
        <v>96</v>
      </c>
      <c r="O222" s="143">
        <v>791</v>
      </c>
      <c r="P222" s="143">
        <v>52</v>
      </c>
      <c r="Q222" s="143">
        <v>435</v>
      </c>
      <c r="R222" s="143">
        <v>45</v>
      </c>
      <c r="S222" s="143">
        <v>337</v>
      </c>
      <c r="T222" s="143">
        <v>18</v>
      </c>
      <c r="U222" s="143">
        <v>148</v>
      </c>
      <c r="V222" s="143">
        <v>7</v>
      </c>
      <c r="W222" s="143">
        <v>64</v>
      </c>
      <c r="X222" s="143">
        <v>3</v>
      </c>
      <c r="Y222" s="143">
        <v>26</v>
      </c>
      <c r="Z222" s="143">
        <v>5</v>
      </c>
      <c r="AA222" s="143">
        <v>42</v>
      </c>
    </row>
    <row r="223" spans="1:27" x14ac:dyDescent="0.25">
      <c r="A223" s="44">
        <v>222</v>
      </c>
      <c r="B223" s="125" t="s">
        <v>7</v>
      </c>
      <c r="C223" s="125" t="s">
        <v>170</v>
      </c>
      <c r="D223" s="143">
        <v>1</v>
      </c>
      <c r="E223" s="143">
        <v>3</v>
      </c>
      <c r="F223" s="143">
        <v>4</v>
      </c>
      <c r="G223" s="143">
        <v>27</v>
      </c>
      <c r="H223" s="143">
        <v>32</v>
      </c>
      <c r="I223" s="143">
        <v>226</v>
      </c>
      <c r="J223" s="143">
        <v>81</v>
      </c>
      <c r="K223" s="143">
        <v>576</v>
      </c>
      <c r="L223" s="143">
        <v>123</v>
      </c>
      <c r="M223" s="143">
        <v>879</v>
      </c>
      <c r="N223" s="143">
        <v>93</v>
      </c>
      <c r="O223" s="143">
        <v>659</v>
      </c>
      <c r="P223" s="143">
        <v>86</v>
      </c>
      <c r="Q223" s="143">
        <v>614</v>
      </c>
      <c r="R223" s="143">
        <v>25</v>
      </c>
      <c r="S223" s="143">
        <v>180</v>
      </c>
      <c r="T223" s="143">
        <v>18</v>
      </c>
      <c r="U223" s="143">
        <v>126</v>
      </c>
      <c r="V223" s="143">
        <v>14</v>
      </c>
      <c r="W223" s="143">
        <v>99</v>
      </c>
      <c r="X223" s="143">
        <v>3</v>
      </c>
      <c r="Y223" s="143">
        <v>16</v>
      </c>
      <c r="Z223" s="144"/>
      <c r="AA223" s="144"/>
    </row>
    <row r="224" spans="1:27" x14ac:dyDescent="0.25">
      <c r="A224" s="44">
        <v>223</v>
      </c>
      <c r="B224" s="125" t="s">
        <v>27</v>
      </c>
      <c r="C224" s="125" t="s">
        <v>167</v>
      </c>
      <c r="D224" s="143">
        <v>2</v>
      </c>
      <c r="E224" s="143">
        <v>30</v>
      </c>
      <c r="F224" s="143">
        <v>11</v>
      </c>
      <c r="G224" s="143">
        <v>156</v>
      </c>
      <c r="H224" s="143">
        <v>19</v>
      </c>
      <c r="I224" s="143">
        <v>258</v>
      </c>
      <c r="J224" s="143">
        <v>31</v>
      </c>
      <c r="K224" s="143">
        <v>413</v>
      </c>
      <c r="L224" s="143">
        <v>56</v>
      </c>
      <c r="M224" s="143">
        <v>725</v>
      </c>
      <c r="N224" s="143">
        <v>39</v>
      </c>
      <c r="O224" s="143">
        <v>536</v>
      </c>
      <c r="P224" s="143">
        <v>48</v>
      </c>
      <c r="Q224" s="143">
        <v>664</v>
      </c>
      <c r="R224" s="143">
        <v>22</v>
      </c>
      <c r="S224" s="143">
        <v>250</v>
      </c>
      <c r="T224" s="143">
        <v>11</v>
      </c>
      <c r="U224" s="143">
        <v>135</v>
      </c>
      <c r="V224" s="143">
        <v>7</v>
      </c>
      <c r="W224" s="143">
        <v>102</v>
      </c>
      <c r="X224" s="143">
        <v>1</v>
      </c>
      <c r="Y224" s="143">
        <v>14</v>
      </c>
      <c r="Z224" s="143">
        <v>2</v>
      </c>
      <c r="AA224" s="143">
        <v>28</v>
      </c>
    </row>
    <row r="225" spans="1:27" x14ac:dyDescent="0.25">
      <c r="A225" s="44">
        <v>224</v>
      </c>
      <c r="B225" s="125" t="s">
        <v>4</v>
      </c>
      <c r="C225" s="125" t="s">
        <v>172</v>
      </c>
      <c r="D225" s="143">
        <v>28</v>
      </c>
      <c r="E225" s="143">
        <v>145</v>
      </c>
      <c r="F225" s="143">
        <v>36</v>
      </c>
      <c r="G225" s="143">
        <v>192</v>
      </c>
      <c r="H225" s="143">
        <v>73</v>
      </c>
      <c r="I225" s="143">
        <v>384</v>
      </c>
      <c r="J225" s="143">
        <v>45</v>
      </c>
      <c r="K225" s="143">
        <v>239</v>
      </c>
      <c r="L225" s="143">
        <v>41</v>
      </c>
      <c r="M225" s="143">
        <v>215</v>
      </c>
      <c r="N225" s="143">
        <v>48</v>
      </c>
      <c r="O225" s="143">
        <v>256</v>
      </c>
      <c r="P225" s="143">
        <v>98</v>
      </c>
      <c r="Q225" s="143">
        <v>518</v>
      </c>
      <c r="R225" s="143">
        <v>50</v>
      </c>
      <c r="S225" s="143">
        <v>262</v>
      </c>
      <c r="T225" s="143">
        <v>37</v>
      </c>
      <c r="U225" s="143">
        <v>198</v>
      </c>
      <c r="V225" s="143">
        <v>56</v>
      </c>
      <c r="W225" s="143">
        <v>297</v>
      </c>
      <c r="X225" s="143">
        <v>56</v>
      </c>
      <c r="Y225" s="143">
        <v>297</v>
      </c>
      <c r="Z225" s="143">
        <v>54</v>
      </c>
      <c r="AA225" s="143">
        <v>285</v>
      </c>
    </row>
    <row r="226" spans="1:27" x14ac:dyDescent="0.25">
      <c r="A226" s="44">
        <v>225</v>
      </c>
      <c r="B226" s="125" t="s">
        <v>105</v>
      </c>
      <c r="C226" s="125" t="s">
        <v>167</v>
      </c>
      <c r="D226" s="143">
        <v>9</v>
      </c>
      <c r="E226" s="143">
        <v>360</v>
      </c>
      <c r="F226" s="143">
        <v>6</v>
      </c>
      <c r="G226" s="143">
        <v>215</v>
      </c>
      <c r="H226" s="143">
        <v>16</v>
      </c>
      <c r="I226" s="143">
        <v>583</v>
      </c>
      <c r="J226" s="143">
        <v>18</v>
      </c>
      <c r="K226" s="143">
        <v>608</v>
      </c>
      <c r="L226" s="143">
        <v>25</v>
      </c>
      <c r="M226" s="143">
        <v>998</v>
      </c>
      <c r="N226" s="143">
        <v>5</v>
      </c>
      <c r="O226" s="143">
        <v>195</v>
      </c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</row>
    <row r="227" spans="1:27" x14ac:dyDescent="0.25">
      <c r="A227" s="44">
        <v>226</v>
      </c>
      <c r="B227" s="125" t="s">
        <v>18</v>
      </c>
      <c r="C227" s="125" t="s">
        <v>173</v>
      </c>
      <c r="D227" s="143">
        <v>5</v>
      </c>
      <c r="E227" s="143">
        <v>205</v>
      </c>
      <c r="F227" s="143">
        <v>6</v>
      </c>
      <c r="G227" s="143">
        <v>246</v>
      </c>
      <c r="H227" s="143">
        <v>4</v>
      </c>
      <c r="I227" s="143">
        <v>164</v>
      </c>
      <c r="J227" s="143">
        <v>8</v>
      </c>
      <c r="K227" s="143">
        <v>328</v>
      </c>
      <c r="L227" s="143">
        <v>9</v>
      </c>
      <c r="M227" s="143">
        <v>369</v>
      </c>
      <c r="N227" s="143">
        <v>7</v>
      </c>
      <c r="O227" s="143">
        <v>287</v>
      </c>
      <c r="P227" s="143">
        <v>12</v>
      </c>
      <c r="Q227" s="143">
        <v>492</v>
      </c>
      <c r="R227" s="143">
        <v>4</v>
      </c>
      <c r="S227" s="143">
        <v>164</v>
      </c>
      <c r="T227" s="143">
        <v>6</v>
      </c>
      <c r="U227" s="143">
        <v>246</v>
      </c>
      <c r="V227" s="143">
        <v>5</v>
      </c>
      <c r="W227" s="143">
        <v>205</v>
      </c>
      <c r="X227" s="143">
        <v>3</v>
      </c>
      <c r="Y227" s="143">
        <v>123</v>
      </c>
      <c r="Z227" s="143">
        <v>3</v>
      </c>
      <c r="AA227" s="143">
        <v>123</v>
      </c>
    </row>
    <row r="228" spans="1:27" x14ac:dyDescent="0.25">
      <c r="A228" s="44">
        <v>227</v>
      </c>
      <c r="B228" s="125" t="s">
        <v>9</v>
      </c>
      <c r="C228" s="125" t="s">
        <v>172</v>
      </c>
      <c r="D228" s="144"/>
      <c r="E228" s="144"/>
      <c r="F228" s="144"/>
      <c r="G228" s="144"/>
      <c r="H228" s="144"/>
      <c r="I228" s="144"/>
      <c r="J228" s="143">
        <v>54</v>
      </c>
      <c r="K228" s="143">
        <v>1132</v>
      </c>
      <c r="L228" s="143">
        <v>11</v>
      </c>
      <c r="M228" s="143">
        <v>232</v>
      </c>
      <c r="N228" s="143">
        <v>9</v>
      </c>
      <c r="O228" s="143">
        <v>189</v>
      </c>
      <c r="P228" s="143">
        <v>2</v>
      </c>
      <c r="Q228" s="143">
        <v>39</v>
      </c>
      <c r="R228" s="143">
        <v>8</v>
      </c>
      <c r="S228" s="143">
        <v>160</v>
      </c>
      <c r="T228" s="143">
        <v>8</v>
      </c>
      <c r="U228" s="143">
        <v>168</v>
      </c>
      <c r="V228" s="143">
        <v>24</v>
      </c>
      <c r="W228" s="143">
        <v>504</v>
      </c>
      <c r="X228" s="143">
        <v>12</v>
      </c>
      <c r="Y228" s="143">
        <v>252</v>
      </c>
      <c r="Z228" s="143">
        <v>6</v>
      </c>
      <c r="AA228" s="143">
        <v>125</v>
      </c>
    </row>
    <row r="229" spans="1:27" x14ac:dyDescent="0.25">
      <c r="A229" s="44">
        <v>228</v>
      </c>
      <c r="B229" s="125" t="s">
        <v>11</v>
      </c>
      <c r="C229" s="125" t="s">
        <v>170</v>
      </c>
      <c r="D229" s="143">
        <v>20</v>
      </c>
      <c r="E229" s="143">
        <v>218</v>
      </c>
      <c r="F229" s="143">
        <v>31</v>
      </c>
      <c r="G229" s="143">
        <v>437</v>
      </c>
      <c r="H229" s="143">
        <v>14</v>
      </c>
      <c r="I229" s="143">
        <v>195</v>
      </c>
      <c r="J229" s="143">
        <v>28</v>
      </c>
      <c r="K229" s="143">
        <v>400</v>
      </c>
      <c r="L229" s="143">
        <v>17</v>
      </c>
      <c r="M229" s="143">
        <v>237</v>
      </c>
      <c r="N229" s="143">
        <v>9</v>
      </c>
      <c r="O229" s="143">
        <v>132</v>
      </c>
      <c r="P229" s="143">
        <v>19</v>
      </c>
      <c r="Q229" s="143">
        <v>255</v>
      </c>
      <c r="R229" s="143">
        <v>19</v>
      </c>
      <c r="S229" s="143">
        <v>280</v>
      </c>
      <c r="T229" s="143">
        <v>9</v>
      </c>
      <c r="U229" s="143">
        <v>132</v>
      </c>
      <c r="V229" s="143">
        <v>22</v>
      </c>
      <c r="W229" s="143">
        <v>321</v>
      </c>
      <c r="X229" s="143">
        <v>1</v>
      </c>
      <c r="Y229" s="143">
        <v>16</v>
      </c>
      <c r="Z229" s="143">
        <v>8</v>
      </c>
      <c r="AA229" s="143">
        <v>112</v>
      </c>
    </row>
    <row r="230" spans="1:27" x14ac:dyDescent="0.25">
      <c r="A230" s="44">
        <v>229</v>
      </c>
      <c r="B230" s="125" t="s">
        <v>11</v>
      </c>
      <c r="C230" s="125" t="s">
        <v>167</v>
      </c>
      <c r="D230" s="143">
        <v>6</v>
      </c>
      <c r="E230" s="143">
        <v>110</v>
      </c>
      <c r="F230" s="143">
        <v>12</v>
      </c>
      <c r="G230" s="143">
        <v>237</v>
      </c>
      <c r="H230" s="143">
        <v>16</v>
      </c>
      <c r="I230" s="143">
        <v>303</v>
      </c>
      <c r="J230" s="143">
        <v>21</v>
      </c>
      <c r="K230" s="143">
        <v>395</v>
      </c>
      <c r="L230" s="143">
        <v>17</v>
      </c>
      <c r="M230" s="143">
        <v>325</v>
      </c>
      <c r="N230" s="143">
        <v>13</v>
      </c>
      <c r="O230" s="143">
        <v>253</v>
      </c>
      <c r="P230" s="143">
        <v>6</v>
      </c>
      <c r="Q230" s="143">
        <v>120</v>
      </c>
      <c r="R230" s="143">
        <v>16</v>
      </c>
      <c r="S230" s="143">
        <v>309</v>
      </c>
      <c r="T230" s="143">
        <v>16</v>
      </c>
      <c r="U230" s="143">
        <v>307</v>
      </c>
      <c r="V230" s="143">
        <v>9</v>
      </c>
      <c r="W230" s="143">
        <v>213</v>
      </c>
      <c r="X230" s="143">
        <v>4</v>
      </c>
      <c r="Y230" s="143">
        <v>81</v>
      </c>
      <c r="Z230" s="143">
        <v>1</v>
      </c>
      <c r="AA230" s="143">
        <v>19</v>
      </c>
    </row>
    <row r="231" spans="1:27" x14ac:dyDescent="0.25">
      <c r="A231" s="44">
        <v>230</v>
      </c>
      <c r="B231" s="125" t="s">
        <v>157</v>
      </c>
      <c r="C231" s="125" t="s">
        <v>168</v>
      </c>
      <c r="D231" s="143">
        <v>1</v>
      </c>
      <c r="E231" s="143">
        <v>18</v>
      </c>
      <c r="F231" s="143">
        <v>5</v>
      </c>
      <c r="G231" s="143">
        <v>63</v>
      </c>
      <c r="H231" s="143">
        <v>34</v>
      </c>
      <c r="I231" s="143">
        <v>463</v>
      </c>
      <c r="J231" s="143">
        <v>65</v>
      </c>
      <c r="K231" s="143">
        <v>905</v>
      </c>
      <c r="L231" s="143">
        <v>50</v>
      </c>
      <c r="M231" s="143">
        <v>672</v>
      </c>
      <c r="N231" s="143">
        <v>14</v>
      </c>
      <c r="O231" s="143">
        <v>179</v>
      </c>
      <c r="P231" s="143">
        <v>15</v>
      </c>
      <c r="Q231" s="143">
        <v>185</v>
      </c>
      <c r="R231" s="143">
        <v>7</v>
      </c>
      <c r="S231" s="143">
        <v>95</v>
      </c>
      <c r="T231" s="143">
        <v>1</v>
      </c>
      <c r="U231" s="143">
        <v>18</v>
      </c>
      <c r="V231" s="144"/>
      <c r="W231" s="144"/>
      <c r="X231" s="143">
        <v>1</v>
      </c>
      <c r="Y231" s="143">
        <v>14</v>
      </c>
      <c r="Z231" s="143">
        <v>1</v>
      </c>
      <c r="AA231" s="143">
        <v>9</v>
      </c>
    </row>
    <row r="232" spans="1:27" x14ac:dyDescent="0.25">
      <c r="A232" s="44">
        <v>231</v>
      </c>
      <c r="B232" s="125" t="s">
        <v>2</v>
      </c>
      <c r="C232" s="125" t="s">
        <v>170</v>
      </c>
      <c r="D232" s="143">
        <v>6</v>
      </c>
      <c r="E232" s="143">
        <v>255</v>
      </c>
      <c r="F232" s="143">
        <v>6</v>
      </c>
      <c r="G232" s="143">
        <v>240</v>
      </c>
      <c r="H232" s="143">
        <v>10</v>
      </c>
      <c r="I232" s="143">
        <v>401</v>
      </c>
      <c r="J232" s="143">
        <v>14</v>
      </c>
      <c r="K232" s="143">
        <v>546</v>
      </c>
      <c r="L232" s="143">
        <v>3</v>
      </c>
      <c r="M232" s="143">
        <v>120</v>
      </c>
      <c r="N232" s="143">
        <v>6</v>
      </c>
      <c r="O232" s="143">
        <v>240</v>
      </c>
      <c r="P232" s="143">
        <v>10</v>
      </c>
      <c r="Q232" s="143">
        <v>400</v>
      </c>
      <c r="R232" s="143">
        <v>5</v>
      </c>
      <c r="S232" s="143">
        <v>200</v>
      </c>
      <c r="T232" s="143">
        <v>4</v>
      </c>
      <c r="U232" s="143">
        <v>160</v>
      </c>
      <c r="V232" s="144"/>
      <c r="W232" s="144"/>
      <c r="X232" s="144"/>
      <c r="Y232" s="144"/>
      <c r="Z232" s="144"/>
      <c r="AA232" s="144"/>
    </row>
    <row r="233" spans="1:27" x14ac:dyDescent="0.25">
      <c r="A233" s="44">
        <v>232</v>
      </c>
      <c r="B233" s="125" t="s">
        <v>40</v>
      </c>
      <c r="C233" s="125" t="s">
        <v>167</v>
      </c>
      <c r="D233" s="143">
        <v>37</v>
      </c>
      <c r="E233" s="143">
        <v>199</v>
      </c>
      <c r="F233" s="143">
        <v>23</v>
      </c>
      <c r="G233" s="143">
        <v>132</v>
      </c>
      <c r="H233" s="143">
        <v>35</v>
      </c>
      <c r="I233" s="143">
        <v>217</v>
      </c>
      <c r="J233" s="143">
        <v>68</v>
      </c>
      <c r="K233" s="143">
        <v>411</v>
      </c>
      <c r="L233" s="143">
        <v>134</v>
      </c>
      <c r="M233" s="143">
        <v>823</v>
      </c>
      <c r="N233" s="143">
        <v>72</v>
      </c>
      <c r="O233" s="143">
        <v>449</v>
      </c>
      <c r="P233" s="143">
        <v>25</v>
      </c>
      <c r="Q233" s="143">
        <v>153</v>
      </c>
      <c r="R233" s="143">
        <v>12</v>
      </c>
      <c r="S233" s="143">
        <v>59</v>
      </c>
      <c r="T233" s="143">
        <v>8</v>
      </c>
      <c r="U233" s="143">
        <v>44</v>
      </c>
      <c r="V233" s="143">
        <v>2</v>
      </c>
      <c r="W233" s="143">
        <v>12</v>
      </c>
      <c r="X233" s="143">
        <v>5</v>
      </c>
      <c r="Y233" s="143">
        <v>25</v>
      </c>
      <c r="Z233" s="143">
        <v>5</v>
      </c>
      <c r="AA233" s="143">
        <v>31</v>
      </c>
    </row>
    <row r="234" spans="1:27" x14ac:dyDescent="0.25">
      <c r="A234" s="44">
        <v>233</v>
      </c>
      <c r="B234" s="125" t="s">
        <v>4</v>
      </c>
      <c r="C234" s="125" t="s">
        <v>169</v>
      </c>
      <c r="D234" s="143">
        <v>5</v>
      </c>
      <c r="E234" s="143">
        <v>29</v>
      </c>
      <c r="F234" s="143">
        <v>10</v>
      </c>
      <c r="G234" s="143">
        <v>62</v>
      </c>
      <c r="H234" s="143">
        <v>22</v>
      </c>
      <c r="I234" s="143">
        <v>135</v>
      </c>
      <c r="J234" s="143">
        <v>44</v>
      </c>
      <c r="K234" s="143">
        <v>268</v>
      </c>
      <c r="L234" s="143">
        <v>93</v>
      </c>
      <c r="M234" s="143">
        <v>521</v>
      </c>
      <c r="N234" s="143">
        <v>119</v>
      </c>
      <c r="O234" s="143">
        <v>676</v>
      </c>
      <c r="P234" s="143">
        <v>51</v>
      </c>
      <c r="Q234" s="143">
        <v>302</v>
      </c>
      <c r="R234" s="143">
        <v>44</v>
      </c>
      <c r="S234" s="143">
        <v>266</v>
      </c>
      <c r="T234" s="143">
        <v>18</v>
      </c>
      <c r="U234" s="143">
        <v>108</v>
      </c>
      <c r="V234" s="143">
        <v>20</v>
      </c>
      <c r="W234" s="143">
        <v>114</v>
      </c>
      <c r="X234" s="143">
        <v>1</v>
      </c>
      <c r="Y234" s="143">
        <v>6</v>
      </c>
      <c r="Z234" s="143">
        <v>9</v>
      </c>
      <c r="AA234" s="143">
        <v>56</v>
      </c>
    </row>
    <row r="235" spans="1:27" x14ac:dyDescent="0.25">
      <c r="A235" s="44">
        <v>234</v>
      </c>
      <c r="B235" s="125" t="s">
        <v>7</v>
      </c>
      <c r="C235" s="125" t="s">
        <v>172</v>
      </c>
      <c r="D235" s="143">
        <v>6</v>
      </c>
      <c r="E235" s="143">
        <v>123</v>
      </c>
      <c r="F235" s="143">
        <v>9</v>
      </c>
      <c r="G235" s="143">
        <v>190</v>
      </c>
      <c r="H235" s="143">
        <v>20</v>
      </c>
      <c r="I235" s="143">
        <v>459</v>
      </c>
      <c r="J235" s="143">
        <v>30</v>
      </c>
      <c r="K235" s="143">
        <v>649</v>
      </c>
      <c r="L235" s="143">
        <v>29</v>
      </c>
      <c r="M235" s="143">
        <v>635</v>
      </c>
      <c r="N235" s="143">
        <v>9</v>
      </c>
      <c r="O235" s="143">
        <v>191</v>
      </c>
      <c r="P235" s="143">
        <v>6</v>
      </c>
      <c r="Q235" s="143">
        <v>161</v>
      </c>
      <c r="R235" s="143">
        <v>3</v>
      </c>
      <c r="S235" s="143">
        <v>45</v>
      </c>
      <c r="T235" s="143">
        <v>1</v>
      </c>
      <c r="U235" s="143">
        <v>32</v>
      </c>
      <c r="V235" s="143">
        <v>1</v>
      </c>
      <c r="W235" s="143">
        <v>32</v>
      </c>
      <c r="X235" s="144"/>
      <c r="Y235" s="144"/>
      <c r="Z235" s="144"/>
      <c r="AA235" s="144"/>
    </row>
    <row r="236" spans="1:27" x14ac:dyDescent="0.25">
      <c r="A236" s="44">
        <v>235</v>
      </c>
      <c r="B236" s="125" t="s">
        <v>11</v>
      </c>
      <c r="C236" s="125" t="s">
        <v>167</v>
      </c>
      <c r="D236" s="144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3">
        <v>133</v>
      </c>
      <c r="Q236" s="143">
        <v>1262</v>
      </c>
      <c r="R236" s="143">
        <v>76</v>
      </c>
      <c r="S236" s="143">
        <v>721</v>
      </c>
      <c r="T236" s="143">
        <v>28</v>
      </c>
      <c r="U236" s="143">
        <v>266</v>
      </c>
      <c r="V236" s="143">
        <v>18</v>
      </c>
      <c r="W236" s="143">
        <v>166</v>
      </c>
      <c r="X236" s="143">
        <v>9</v>
      </c>
      <c r="Y236" s="143">
        <v>81</v>
      </c>
      <c r="Z236" s="143">
        <v>2</v>
      </c>
      <c r="AA236" s="143">
        <v>19</v>
      </c>
    </row>
    <row r="237" spans="1:27" x14ac:dyDescent="0.25">
      <c r="A237" s="44">
        <v>236</v>
      </c>
      <c r="B237" s="125" t="s">
        <v>157</v>
      </c>
      <c r="C237" s="125" t="s">
        <v>167</v>
      </c>
      <c r="D237" s="143">
        <v>2</v>
      </c>
      <c r="E237" s="143">
        <v>20</v>
      </c>
      <c r="F237" s="143">
        <v>6</v>
      </c>
      <c r="G237" s="143">
        <v>54</v>
      </c>
      <c r="H237" s="143">
        <v>8</v>
      </c>
      <c r="I237" s="143">
        <v>74</v>
      </c>
      <c r="J237" s="143">
        <v>34</v>
      </c>
      <c r="K237" s="143">
        <v>330</v>
      </c>
      <c r="L237" s="143">
        <v>96</v>
      </c>
      <c r="M237" s="143">
        <v>928</v>
      </c>
      <c r="N237" s="143">
        <v>45</v>
      </c>
      <c r="O237" s="143">
        <v>436</v>
      </c>
      <c r="P237" s="143">
        <v>32</v>
      </c>
      <c r="Q237" s="143">
        <v>311</v>
      </c>
      <c r="R237" s="143">
        <v>13</v>
      </c>
      <c r="S237" s="143">
        <v>128</v>
      </c>
      <c r="T237" s="143">
        <v>5</v>
      </c>
      <c r="U237" s="143">
        <v>47</v>
      </c>
      <c r="V237" s="143">
        <v>7</v>
      </c>
      <c r="W237" s="143">
        <v>71</v>
      </c>
      <c r="X237" s="144"/>
      <c r="Y237" s="144"/>
      <c r="Z237" s="143">
        <v>1</v>
      </c>
      <c r="AA237" s="143">
        <v>10</v>
      </c>
    </row>
    <row r="238" spans="1:27" x14ac:dyDescent="0.25">
      <c r="A238" s="44">
        <v>237</v>
      </c>
      <c r="B238" s="125" t="s">
        <v>9</v>
      </c>
      <c r="C238" s="125" t="s">
        <v>170</v>
      </c>
      <c r="D238" s="143">
        <v>5</v>
      </c>
      <c r="E238" s="143">
        <v>45</v>
      </c>
      <c r="F238" s="143">
        <v>14</v>
      </c>
      <c r="G238" s="143">
        <v>146</v>
      </c>
      <c r="H238" s="143">
        <v>9</v>
      </c>
      <c r="I238" s="143">
        <v>112</v>
      </c>
      <c r="J238" s="143">
        <v>28</v>
      </c>
      <c r="K238" s="143">
        <v>341</v>
      </c>
      <c r="L238" s="143">
        <v>21</v>
      </c>
      <c r="M238" s="143">
        <v>312</v>
      </c>
      <c r="N238" s="143">
        <v>29</v>
      </c>
      <c r="O238" s="143">
        <v>383</v>
      </c>
      <c r="P238" s="143">
        <v>44</v>
      </c>
      <c r="Q238" s="143">
        <v>476</v>
      </c>
      <c r="R238" s="143">
        <v>32</v>
      </c>
      <c r="S238" s="143">
        <v>262</v>
      </c>
      <c r="T238" s="143">
        <v>17</v>
      </c>
      <c r="U238" s="143">
        <v>113</v>
      </c>
      <c r="V238" s="143">
        <v>8</v>
      </c>
      <c r="W238" s="143">
        <v>102</v>
      </c>
      <c r="X238" s="143">
        <v>2</v>
      </c>
      <c r="Y238" s="143">
        <v>34</v>
      </c>
      <c r="Z238" s="144"/>
      <c r="AA238" s="144"/>
    </row>
    <row r="239" spans="1:27" x14ac:dyDescent="0.25">
      <c r="A239" s="44">
        <v>238</v>
      </c>
      <c r="B239" s="125" t="s">
        <v>5</v>
      </c>
      <c r="C239" s="125" t="s">
        <v>172</v>
      </c>
      <c r="D239" s="143">
        <v>3</v>
      </c>
      <c r="E239" s="143">
        <v>42</v>
      </c>
      <c r="F239" s="143">
        <v>25</v>
      </c>
      <c r="G239" s="143">
        <v>394</v>
      </c>
      <c r="H239" s="143">
        <v>36</v>
      </c>
      <c r="I239" s="143">
        <v>451</v>
      </c>
      <c r="J239" s="143">
        <v>42</v>
      </c>
      <c r="K239" s="143">
        <v>601</v>
      </c>
      <c r="L239" s="143">
        <v>21</v>
      </c>
      <c r="M239" s="143">
        <v>323</v>
      </c>
      <c r="N239" s="143">
        <v>7</v>
      </c>
      <c r="O239" s="143">
        <v>82</v>
      </c>
      <c r="P239" s="143">
        <v>13</v>
      </c>
      <c r="Q239" s="143">
        <v>90</v>
      </c>
      <c r="R239" s="143">
        <v>17</v>
      </c>
      <c r="S239" s="143">
        <v>52</v>
      </c>
      <c r="T239" s="143">
        <v>18</v>
      </c>
      <c r="U239" s="143">
        <v>122</v>
      </c>
      <c r="V239" s="143">
        <v>7</v>
      </c>
      <c r="W239" s="143">
        <v>77</v>
      </c>
      <c r="X239" s="143">
        <v>2</v>
      </c>
      <c r="Y239" s="143">
        <v>24</v>
      </c>
      <c r="Z239" s="144"/>
      <c r="AA239" s="144"/>
    </row>
    <row r="240" spans="1:27" x14ac:dyDescent="0.25">
      <c r="A240" s="44">
        <v>239</v>
      </c>
      <c r="B240" s="125" t="s">
        <v>105</v>
      </c>
      <c r="C240" s="125" t="s">
        <v>167</v>
      </c>
      <c r="D240" s="143">
        <v>1</v>
      </c>
      <c r="E240" s="143">
        <v>2</v>
      </c>
      <c r="F240" s="143">
        <v>7</v>
      </c>
      <c r="G240" s="143">
        <v>89</v>
      </c>
      <c r="H240" s="143">
        <v>19</v>
      </c>
      <c r="I240" s="143">
        <v>210</v>
      </c>
      <c r="J240" s="143">
        <v>40</v>
      </c>
      <c r="K240" s="143">
        <v>490</v>
      </c>
      <c r="L240" s="143">
        <v>33</v>
      </c>
      <c r="M240" s="143">
        <v>442</v>
      </c>
      <c r="N240" s="143">
        <v>13</v>
      </c>
      <c r="O240" s="143">
        <v>159</v>
      </c>
      <c r="P240" s="143">
        <v>30</v>
      </c>
      <c r="Q240" s="143">
        <v>287</v>
      </c>
      <c r="R240" s="143">
        <v>26</v>
      </c>
      <c r="S240" s="143">
        <v>263</v>
      </c>
      <c r="T240" s="143">
        <v>14</v>
      </c>
      <c r="U240" s="143">
        <v>185</v>
      </c>
      <c r="V240" s="143">
        <v>1</v>
      </c>
      <c r="W240" s="143">
        <v>16</v>
      </c>
      <c r="X240" s="143">
        <v>2</v>
      </c>
      <c r="Y240" s="143">
        <v>33</v>
      </c>
      <c r="Z240" s="143">
        <v>2</v>
      </c>
      <c r="AA240" s="143">
        <v>24</v>
      </c>
    </row>
    <row r="241" spans="1:27" x14ac:dyDescent="0.25">
      <c r="A241" s="44">
        <v>240</v>
      </c>
      <c r="B241" s="125" t="s">
        <v>157</v>
      </c>
      <c r="C241" s="125" t="s">
        <v>172</v>
      </c>
      <c r="D241" s="143">
        <v>2</v>
      </c>
      <c r="E241" s="143">
        <v>86</v>
      </c>
      <c r="F241" s="143">
        <v>3</v>
      </c>
      <c r="G241" s="143">
        <v>129</v>
      </c>
      <c r="H241" s="143">
        <v>8</v>
      </c>
      <c r="I241" s="143">
        <v>344</v>
      </c>
      <c r="J241" s="143">
        <v>4</v>
      </c>
      <c r="K241" s="143">
        <v>172</v>
      </c>
      <c r="L241" s="143">
        <v>7</v>
      </c>
      <c r="M241" s="143">
        <v>301</v>
      </c>
      <c r="N241" s="143">
        <v>1</v>
      </c>
      <c r="O241" s="143">
        <v>43</v>
      </c>
      <c r="P241" s="143">
        <v>6</v>
      </c>
      <c r="Q241" s="143">
        <v>258</v>
      </c>
      <c r="R241" s="144"/>
      <c r="S241" s="144"/>
      <c r="T241" s="143">
        <v>3</v>
      </c>
      <c r="U241" s="143">
        <v>129</v>
      </c>
      <c r="V241" s="143">
        <v>2</v>
      </c>
      <c r="W241" s="143">
        <v>86</v>
      </c>
      <c r="X241" s="143">
        <v>10</v>
      </c>
      <c r="Y241" s="143">
        <v>398</v>
      </c>
      <c r="Z241" s="143">
        <v>5</v>
      </c>
      <c r="AA241" s="143">
        <v>215</v>
      </c>
    </row>
    <row r="242" spans="1:27" x14ac:dyDescent="0.25">
      <c r="A242" s="44">
        <v>241</v>
      </c>
      <c r="B242" s="125" t="s">
        <v>105</v>
      </c>
      <c r="C242" s="125" t="s">
        <v>170</v>
      </c>
      <c r="D242" s="143">
        <v>12</v>
      </c>
      <c r="E242" s="143">
        <v>377</v>
      </c>
      <c r="F242" s="143">
        <v>7</v>
      </c>
      <c r="G242" s="143">
        <v>195</v>
      </c>
      <c r="H242" s="143">
        <v>5</v>
      </c>
      <c r="I242" s="143">
        <v>134</v>
      </c>
      <c r="J242" s="143">
        <v>8</v>
      </c>
      <c r="K242" s="143">
        <v>250</v>
      </c>
      <c r="L242" s="143">
        <v>19</v>
      </c>
      <c r="M242" s="143">
        <v>617</v>
      </c>
      <c r="N242" s="143">
        <v>10</v>
      </c>
      <c r="O242" s="143">
        <v>315</v>
      </c>
      <c r="P242" s="143">
        <v>4</v>
      </c>
      <c r="Q242" s="143">
        <v>125</v>
      </c>
      <c r="R242" s="143">
        <v>3</v>
      </c>
      <c r="S242" s="143">
        <v>88</v>
      </c>
      <c r="T242" s="144"/>
      <c r="U242" s="144"/>
      <c r="V242" s="144"/>
      <c r="W242" s="144"/>
      <c r="X242" s="144"/>
      <c r="Y242" s="144"/>
      <c r="Z242" s="144"/>
      <c r="AA242" s="144"/>
    </row>
    <row r="243" spans="1:27" x14ac:dyDescent="0.25">
      <c r="A243" s="44">
        <v>242</v>
      </c>
      <c r="B243" s="125" t="s">
        <v>11</v>
      </c>
      <c r="C243" s="125" t="s">
        <v>169</v>
      </c>
      <c r="D243" s="143">
        <v>14</v>
      </c>
      <c r="E243" s="143">
        <v>132</v>
      </c>
      <c r="F243" s="143">
        <v>13</v>
      </c>
      <c r="G243" s="143">
        <v>169</v>
      </c>
      <c r="H243" s="143">
        <v>15</v>
      </c>
      <c r="I243" s="143">
        <v>195</v>
      </c>
      <c r="J243" s="143">
        <v>16</v>
      </c>
      <c r="K243" s="143">
        <v>208</v>
      </c>
      <c r="L243" s="143">
        <v>26</v>
      </c>
      <c r="M243" s="143">
        <v>338</v>
      </c>
      <c r="N243" s="143">
        <v>16</v>
      </c>
      <c r="O243" s="143">
        <v>208</v>
      </c>
      <c r="P243" s="143">
        <v>18</v>
      </c>
      <c r="Q243" s="143">
        <v>234</v>
      </c>
      <c r="R243" s="143">
        <v>10</v>
      </c>
      <c r="S243" s="143">
        <v>130</v>
      </c>
      <c r="T243" s="143">
        <v>9</v>
      </c>
      <c r="U243" s="143">
        <v>117</v>
      </c>
      <c r="V243" s="143">
        <v>13</v>
      </c>
      <c r="W243" s="143">
        <v>169</v>
      </c>
      <c r="X243" s="143">
        <v>3</v>
      </c>
      <c r="Y243" s="143">
        <v>39</v>
      </c>
      <c r="Z243" s="143">
        <v>9</v>
      </c>
      <c r="AA243" s="143">
        <v>117</v>
      </c>
    </row>
    <row r="244" spans="1:27" x14ac:dyDescent="0.25">
      <c r="A244" s="44">
        <v>243</v>
      </c>
      <c r="B244" s="125" t="s">
        <v>3</v>
      </c>
      <c r="C244" s="125" t="s">
        <v>167</v>
      </c>
      <c r="D244" s="143">
        <v>9</v>
      </c>
      <c r="E244" s="143">
        <v>93</v>
      </c>
      <c r="F244" s="143">
        <v>14</v>
      </c>
      <c r="G244" s="143">
        <v>143</v>
      </c>
      <c r="H244" s="143">
        <v>18</v>
      </c>
      <c r="I244" s="143">
        <v>181</v>
      </c>
      <c r="J244" s="143">
        <v>41</v>
      </c>
      <c r="K244" s="143">
        <v>407</v>
      </c>
      <c r="L244" s="143">
        <v>30</v>
      </c>
      <c r="M244" s="143">
        <v>301</v>
      </c>
      <c r="N244" s="143">
        <v>17</v>
      </c>
      <c r="O244" s="143">
        <v>167</v>
      </c>
      <c r="P244" s="143">
        <v>28</v>
      </c>
      <c r="Q244" s="143">
        <v>279</v>
      </c>
      <c r="R244" s="143">
        <v>17</v>
      </c>
      <c r="S244" s="143">
        <v>172</v>
      </c>
      <c r="T244" s="143">
        <v>14</v>
      </c>
      <c r="U244" s="143">
        <v>138</v>
      </c>
      <c r="V244" s="143">
        <v>9</v>
      </c>
      <c r="W244" s="143">
        <v>88</v>
      </c>
      <c r="X244" s="143">
        <v>5</v>
      </c>
      <c r="Y244" s="143">
        <v>54</v>
      </c>
      <c r="Z244" s="143">
        <v>2</v>
      </c>
      <c r="AA244" s="143">
        <v>20</v>
      </c>
    </row>
    <row r="245" spans="1:27" x14ac:dyDescent="0.25">
      <c r="A245" s="44">
        <v>244</v>
      </c>
      <c r="B245" s="125" t="s">
        <v>3</v>
      </c>
      <c r="C245" s="125" t="s">
        <v>167</v>
      </c>
      <c r="D245" s="144"/>
      <c r="E245" s="144"/>
      <c r="F245" s="143">
        <v>10</v>
      </c>
      <c r="G245" s="143">
        <v>140</v>
      </c>
      <c r="H245" s="143">
        <v>32</v>
      </c>
      <c r="I245" s="143">
        <v>460</v>
      </c>
      <c r="J245" s="143">
        <v>97</v>
      </c>
      <c r="K245" s="143">
        <v>1399</v>
      </c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</row>
    <row r="246" spans="1:27" x14ac:dyDescent="0.25">
      <c r="A246" s="44">
        <v>245</v>
      </c>
      <c r="B246" s="125" t="s">
        <v>2</v>
      </c>
      <c r="C246" s="125" t="s">
        <v>171</v>
      </c>
      <c r="D246" s="143">
        <v>1</v>
      </c>
      <c r="E246" s="143">
        <v>6</v>
      </c>
      <c r="F246" s="143">
        <v>13</v>
      </c>
      <c r="G246" s="143">
        <v>75</v>
      </c>
      <c r="H246" s="143">
        <v>17</v>
      </c>
      <c r="I246" s="143">
        <v>125</v>
      </c>
      <c r="J246" s="143">
        <v>67</v>
      </c>
      <c r="K246" s="143">
        <v>363</v>
      </c>
      <c r="L246" s="143">
        <v>77</v>
      </c>
      <c r="M246" s="143">
        <v>429</v>
      </c>
      <c r="N246" s="143">
        <v>44</v>
      </c>
      <c r="O246" s="143">
        <v>247</v>
      </c>
      <c r="P246" s="143">
        <v>33</v>
      </c>
      <c r="Q246" s="143">
        <v>222</v>
      </c>
      <c r="R246" s="143">
        <v>50</v>
      </c>
      <c r="S246" s="143">
        <v>309</v>
      </c>
      <c r="T246" s="143">
        <v>22</v>
      </c>
      <c r="U246" s="143">
        <v>142</v>
      </c>
      <c r="V246" s="143">
        <v>1</v>
      </c>
      <c r="W246" s="143">
        <v>10</v>
      </c>
      <c r="X246" s="143">
        <v>5</v>
      </c>
      <c r="Y246" s="143">
        <v>29</v>
      </c>
      <c r="Z246" s="143">
        <v>5</v>
      </c>
      <c r="AA246" s="143">
        <v>29</v>
      </c>
    </row>
    <row r="247" spans="1:27" x14ac:dyDescent="0.25">
      <c r="A247" s="44">
        <v>246</v>
      </c>
      <c r="B247" s="125" t="s">
        <v>24</v>
      </c>
      <c r="C247" s="125" t="s">
        <v>172</v>
      </c>
      <c r="D247" s="143">
        <v>18</v>
      </c>
      <c r="E247" s="143">
        <v>55</v>
      </c>
      <c r="F247" s="143">
        <v>55</v>
      </c>
      <c r="G247" s="143">
        <v>103</v>
      </c>
      <c r="H247" s="143">
        <v>32</v>
      </c>
      <c r="I247" s="143">
        <v>128</v>
      </c>
      <c r="J247" s="143">
        <v>49</v>
      </c>
      <c r="K247" s="143">
        <v>333</v>
      </c>
      <c r="L247" s="143">
        <v>56</v>
      </c>
      <c r="M247" s="143">
        <v>399</v>
      </c>
      <c r="N247" s="143">
        <v>34</v>
      </c>
      <c r="O247" s="143">
        <v>247</v>
      </c>
      <c r="P247" s="143">
        <v>27</v>
      </c>
      <c r="Q247" s="143">
        <v>194</v>
      </c>
      <c r="R247" s="143">
        <v>24</v>
      </c>
      <c r="S247" s="143">
        <v>156</v>
      </c>
      <c r="T247" s="143">
        <v>33</v>
      </c>
      <c r="U247" s="143">
        <v>224</v>
      </c>
      <c r="V247" s="143">
        <v>4</v>
      </c>
      <c r="W247" s="143">
        <v>27</v>
      </c>
      <c r="X247" s="143">
        <v>4</v>
      </c>
      <c r="Y247" s="143">
        <v>30</v>
      </c>
      <c r="Z247" s="143">
        <v>3</v>
      </c>
      <c r="AA247" s="143">
        <v>25</v>
      </c>
    </row>
    <row r="248" spans="1:27" x14ac:dyDescent="0.25">
      <c r="A248" s="44">
        <v>247</v>
      </c>
      <c r="B248" s="125" t="s">
        <v>105</v>
      </c>
      <c r="C248" s="125" t="s">
        <v>167</v>
      </c>
      <c r="D248" s="143">
        <v>5</v>
      </c>
      <c r="E248" s="143">
        <v>91</v>
      </c>
      <c r="F248" s="143">
        <v>10</v>
      </c>
      <c r="G248" s="143">
        <v>182</v>
      </c>
      <c r="H248" s="143">
        <v>15</v>
      </c>
      <c r="I248" s="143">
        <v>272</v>
      </c>
      <c r="J248" s="143">
        <v>16</v>
      </c>
      <c r="K248" s="143">
        <v>295</v>
      </c>
      <c r="L248" s="143">
        <v>21</v>
      </c>
      <c r="M248" s="143">
        <v>386</v>
      </c>
      <c r="N248" s="143">
        <v>19</v>
      </c>
      <c r="O248" s="143">
        <v>334</v>
      </c>
      <c r="P248" s="143">
        <v>8</v>
      </c>
      <c r="Q248" s="143">
        <v>136</v>
      </c>
      <c r="R248" s="143">
        <v>4</v>
      </c>
      <c r="S248" s="143">
        <v>68</v>
      </c>
      <c r="T248" s="143">
        <v>5</v>
      </c>
      <c r="U248" s="143">
        <v>91</v>
      </c>
      <c r="V248" s="143">
        <v>3</v>
      </c>
      <c r="W248" s="143">
        <v>45</v>
      </c>
      <c r="X248" s="144"/>
      <c r="Y248" s="144"/>
      <c r="Z248" s="144"/>
      <c r="AA248" s="144"/>
    </row>
    <row r="249" spans="1:27" x14ac:dyDescent="0.25">
      <c r="A249" s="44">
        <v>248</v>
      </c>
      <c r="B249" s="125" t="s">
        <v>2</v>
      </c>
      <c r="C249" s="125" t="s">
        <v>170</v>
      </c>
      <c r="D249" s="144"/>
      <c r="E249" s="144"/>
      <c r="F249" s="144"/>
      <c r="G249" s="144"/>
      <c r="H249" s="144"/>
      <c r="I249" s="144"/>
      <c r="J249" s="144"/>
      <c r="K249" s="144"/>
      <c r="L249" s="143">
        <v>25</v>
      </c>
      <c r="M249" s="143">
        <v>362</v>
      </c>
      <c r="N249" s="143">
        <v>12</v>
      </c>
      <c r="O249" s="143">
        <v>174</v>
      </c>
      <c r="P249" s="143">
        <v>9</v>
      </c>
      <c r="Q249" s="143">
        <v>130</v>
      </c>
      <c r="R249" s="143">
        <v>13</v>
      </c>
      <c r="S249" s="143">
        <v>188</v>
      </c>
      <c r="T249" s="143">
        <v>13</v>
      </c>
      <c r="U249" s="143">
        <v>188</v>
      </c>
      <c r="V249" s="143">
        <v>24</v>
      </c>
      <c r="W249" s="143">
        <v>348</v>
      </c>
      <c r="X249" s="143">
        <v>15</v>
      </c>
      <c r="Y249" s="143">
        <v>217</v>
      </c>
      <c r="Z249" s="143">
        <v>15</v>
      </c>
      <c r="AA249" s="143">
        <v>217</v>
      </c>
    </row>
    <row r="250" spans="1:27" x14ac:dyDescent="0.25">
      <c r="A250" s="44">
        <v>249</v>
      </c>
      <c r="B250" s="125" t="s">
        <v>11</v>
      </c>
      <c r="C250" s="125" t="s">
        <v>169</v>
      </c>
      <c r="D250" s="143">
        <v>12</v>
      </c>
      <c r="E250" s="143">
        <v>64</v>
      </c>
      <c r="F250" s="143">
        <v>3</v>
      </c>
      <c r="G250" s="143">
        <v>43</v>
      </c>
      <c r="H250" s="143">
        <v>14</v>
      </c>
      <c r="I250" s="143">
        <v>180</v>
      </c>
      <c r="J250" s="143">
        <v>27</v>
      </c>
      <c r="K250" s="143">
        <v>318</v>
      </c>
      <c r="L250" s="143">
        <v>29</v>
      </c>
      <c r="M250" s="143">
        <v>376</v>
      </c>
      <c r="N250" s="143">
        <v>21</v>
      </c>
      <c r="O250" s="143">
        <v>246</v>
      </c>
      <c r="P250" s="143">
        <v>23</v>
      </c>
      <c r="Q250" s="143">
        <v>289</v>
      </c>
      <c r="R250" s="143">
        <v>11</v>
      </c>
      <c r="S250" s="143">
        <v>111</v>
      </c>
      <c r="T250" s="143">
        <v>6</v>
      </c>
      <c r="U250" s="143">
        <v>61</v>
      </c>
      <c r="V250" s="143">
        <v>1</v>
      </c>
      <c r="W250" s="143">
        <v>14</v>
      </c>
      <c r="X250" s="143">
        <v>7</v>
      </c>
      <c r="Y250" s="143">
        <v>102</v>
      </c>
      <c r="Z250" s="144"/>
      <c r="AA250" s="144"/>
    </row>
    <row r="251" spans="1:27" x14ac:dyDescent="0.25">
      <c r="A251" s="44">
        <v>250</v>
      </c>
      <c r="B251" s="125" t="s">
        <v>7</v>
      </c>
      <c r="C251" s="125" t="s">
        <v>167</v>
      </c>
      <c r="D251" s="144"/>
      <c r="E251" s="144"/>
      <c r="F251" s="143">
        <v>11</v>
      </c>
      <c r="G251" s="143">
        <v>148</v>
      </c>
      <c r="H251" s="143">
        <v>17</v>
      </c>
      <c r="I251" s="143">
        <v>238</v>
      </c>
      <c r="J251" s="143">
        <v>22</v>
      </c>
      <c r="K251" s="143">
        <v>279</v>
      </c>
      <c r="L251" s="143">
        <v>42</v>
      </c>
      <c r="M251" s="143">
        <v>514</v>
      </c>
      <c r="N251" s="143">
        <v>22</v>
      </c>
      <c r="O251" s="143">
        <v>310</v>
      </c>
      <c r="P251" s="143">
        <v>7</v>
      </c>
      <c r="Q251" s="143">
        <v>91</v>
      </c>
      <c r="R251" s="143">
        <v>2</v>
      </c>
      <c r="S251" s="143">
        <v>28</v>
      </c>
      <c r="T251" s="143">
        <v>5</v>
      </c>
      <c r="U251" s="143">
        <v>69</v>
      </c>
      <c r="V251" s="143">
        <v>1</v>
      </c>
      <c r="W251" s="143">
        <v>14</v>
      </c>
      <c r="X251" s="143">
        <v>4</v>
      </c>
      <c r="Y251" s="143">
        <v>46</v>
      </c>
      <c r="Z251" s="143">
        <v>4</v>
      </c>
      <c r="AA251" s="143">
        <v>45</v>
      </c>
    </row>
    <row r="252" spans="1:27" x14ac:dyDescent="0.25">
      <c r="A252" s="44">
        <v>251</v>
      </c>
      <c r="B252" s="125" t="s">
        <v>8</v>
      </c>
      <c r="C252" s="125" t="s">
        <v>170</v>
      </c>
      <c r="D252" s="144"/>
      <c r="E252" s="144"/>
      <c r="F252" s="144"/>
      <c r="G252" s="144"/>
      <c r="H252" s="144"/>
      <c r="I252" s="144"/>
      <c r="J252" s="143">
        <v>42</v>
      </c>
      <c r="K252" s="143">
        <v>416</v>
      </c>
      <c r="L252" s="143">
        <v>46</v>
      </c>
      <c r="M252" s="143">
        <v>485</v>
      </c>
      <c r="N252" s="143">
        <v>37</v>
      </c>
      <c r="O252" s="143">
        <v>397</v>
      </c>
      <c r="P252" s="143">
        <v>20</v>
      </c>
      <c r="Q252" s="143">
        <v>214</v>
      </c>
      <c r="R252" s="143">
        <v>10</v>
      </c>
      <c r="S252" s="143">
        <v>109</v>
      </c>
      <c r="T252" s="143">
        <v>5</v>
      </c>
      <c r="U252" s="143">
        <v>59</v>
      </c>
      <c r="V252" s="143">
        <v>2</v>
      </c>
      <c r="W252" s="143">
        <v>24</v>
      </c>
      <c r="X252" s="143">
        <v>3</v>
      </c>
      <c r="Y252" s="143">
        <v>34</v>
      </c>
      <c r="Z252" s="144"/>
      <c r="AA252" s="144"/>
    </row>
    <row r="253" spans="1:27" x14ac:dyDescent="0.25">
      <c r="A253" s="44">
        <v>252</v>
      </c>
      <c r="B253" s="125" t="s">
        <v>25</v>
      </c>
      <c r="C253" s="125" t="s">
        <v>168</v>
      </c>
      <c r="D253" s="144"/>
      <c r="E253" s="144"/>
      <c r="F253" s="144"/>
      <c r="G253" s="144"/>
      <c r="H253" s="143">
        <v>3</v>
      </c>
      <c r="I253" s="143">
        <v>44</v>
      </c>
      <c r="J253" s="143">
        <v>12</v>
      </c>
      <c r="K253" s="143">
        <v>198</v>
      </c>
      <c r="L253" s="143">
        <v>21</v>
      </c>
      <c r="M253" s="143">
        <v>330</v>
      </c>
      <c r="N253" s="143">
        <v>21</v>
      </c>
      <c r="O253" s="143">
        <v>327</v>
      </c>
      <c r="P253" s="143">
        <v>23</v>
      </c>
      <c r="Q253" s="143">
        <v>374</v>
      </c>
      <c r="R253" s="143">
        <v>18</v>
      </c>
      <c r="S253" s="143">
        <v>286</v>
      </c>
      <c r="T253" s="143">
        <v>6</v>
      </c>
      <c r="U253" s="143">
        <v>88</v>
      </c>
      <c r="V253" s="144"/>
      <c r="W253" s="144"/>
      <c r="X253" s="144"/>
      <c r="Y253" s="144"/>
      <c r="Z253" s="144"/>
      <c r="AA253" s="144"/>
    </row>
    <row r="254" spans="1:27" x14ac:dyDescent="0.25">
      <c r="A254" s="44">
        <v>253</v>
      </c>
      <c r="B254" s="125" t="s">
        <v>158</v>
      </c>
      <c r="C254" s="125" t="s">
        <v>168</v>
      </c>
      <c r="D254" s="143">
        <v>6</v>
      </c>
      <c r="E254" s="143">
        <v>18</v>
      </c>
      <c r="F254" s="143">
        <v>16</v>
      </c>
      <c r="G254" s="143">
        <v>97</v>
      </c>
      <c r="H254" s="143">
        <v>37</v>
      </c>
      <c r="I254" s="143">
        <v>197</v>
      </c>
      <c r="J254" s="143">
        <v>18</v>
      </c>
      <c r="K254" s="143">
        <v>104</v>
      </c>
      <c r="L254" s="143">
        <v>46</v>
      </c>
      <c r="M254" s="143">
        <v>300</v>
      </c>
      <c r="N254" s="143">
        <v>46</v>
      </c>
      <c r="O254" s="143">
        <v>299</v>
      </c>
      <c r="P254" s="143">
        <v>43</v>
      </c>
      <c r="Q254" s="143">
        <v>277</v>
      </c>
      <c r="R254" s="143">
        <v>18</v>
      </c>
      <c r="S254" s="143">
        <v>114</v>
      </c>
      <c r="T254" s="143">
        <v>16</v>
      </c>
      <c r="U254" s="143">
        <v>101</v>
      </c>
      <c r="V254" s="143">
        <v>8</v>
      </c>
      <c r="W254" s="143">
        <v>50</v>
      </c>
      <c r="X254" s="144"/>
      <c r="Y254" s="144"/>
      <c r="Z254" s="143">
        <v>1</v>
      </c>
      <c r="AA254" s="143">
        <v>4</v>
      </c>
    </row>
    <row r="255" spans="1:27" x14ac:dyDescent="0.25">
      <c r="A255" s="44">
        <v>254</v>
      </c>
      <c r="B255" s="125" t="s">
        <v>4</v>
      </c>
      <c r="C255" s="125" t="s">
        <v>168</v>
      </c>
      <c r="D255" s="143">
        <v>1</v>
      </c>
      <c r="E255" s="143">
        <v>83</v>
      </c>
      <c r="F255" s="144"/>
      <c r="G255" s="144"/>
      <c r="H255" s="144"/>
      <c r="I255" s="144"/>
      <c r="J255" s="143">
        <v>8</v>
      </c>
      <c r="K255" s="143">
        <v>483</v>
      </c>
      <c r="L255" s="143">
        <v>1</v>
      </c>
      <c r="M255" s="143">
        <v>83</v>
      </c>
      <c r="N255" s="143">
        <v>3</v>
      </c>
      <c r="O255" s="143">
        <v>150</v>
      </c>
      <c r="P255" s="143">
        <v>8</v>
      </c>
      <c r="Q255" s="143">
        <v>483</v>
      </c>
      <c r="R255" s="143">
        <v>4</v>
      </c>
      <c r="S255" s="143">
        <v>250</v>
      </c>
      <c r="T255" s="144"/>
      <c r="U255" s="144"/>
      <c r="V255" s="144"/>
      <c r="W255" s="144"/>
      <c r="X255" s="144"/>
      <c r="Y255" s="144"/>
      <c r="Z255" s="144"/>
      <c r="AA255" s="144"/>
    </row>
    <row r="256" spans="1:27" x14ac:dyDescent="0.25">
      <c r="A256" s="44">
        <v>255</v>
      </c>
      <c r="B256" s="125" t="s">
        <v>109</v>
      </c>
      <c r="C256" s="125" t="s">
        <v>168</v>
      </c>
      <c r="D256" s="143">
        <v>11</v>
      </c>
      <c r="E256" s="143">
        <v>247</v>
      </c>
      <c r="F256" s="143">
        <v>22</v>
      </c>
      <c r="G256" s="143">
        <v>520</v>
      </c>
      <c r="H256" s="143">
        <v>10</v>
      </c>
      <c r="I256" s="143">
        <v>236</v>
      </c>
      <c r="J256" s="143">
        <v>8</v>
      </c>
      <c r="K256" s="143">
        <v>197</v>
      </c>
      <c r="L256" s="143">
        <v>5</v>
      </c>
      <c r="M256" s="143">
        <v>119</v>
      </c>
      <c r="N256" s="143">
        <v>3</v>
      </c>
      <c r="O256" s="143">
        <v>72</v>
      </c>
      <c r="P256" s="143">
        <v>3</v>
      </c>
      <c r="Q256" s="143">
        <v>64</v>
      </c>
      <c r="R256" s="144"/>
      <c r="S256" s="144"/>
      <c r="T256" s="143">
        <v>3</v>
      </c>
      <c r="U256" s="143">
        <v>39</v>
      </c>
      <c r="V256" s="144"/>
      <c r="W256" s="144"/>
      <c r="X256" s="144"/>
      <c r="Y256" s="144"/>
      <c r="Z256" s="143">
        <v>1</v>
      </c>
      <c r="AA256" s="143">
        <v>26</v>
      </c>
    </row>
    <row r="257" spans="1:27" x14ac:dyDescent="0.25">
      <c r="A257" s="44">
        <v>256</v>
      </c>
      <c r="B257" s="125" t="s">
        <v>113</v>
      </c>
      <c r="C257" s="125" t="s">
        <v>169</v>
      </c>
      <c r="D257" s="144"/>
      <c r="E257" s="144"/>
      <c r="F257" s="144"/>
      <c r="G257" s="144"/>
      <c r="H257" s="143">
        <v>7</v>
      </c>
      <c r="I257" s="143">
        <v>99</v>
      </c>
      <c r="J257" s="143">
        <v>30</v>
      </c>
      <c r="K257" s="143">
        <v>449</v>
      </c>
      <c r="L257" s="143">
        <v>59</v>
      </c>
      <c r="M257" s="143">
        <v>866</v>
      </c>
      <c r="N257" s="143">
        <v>2</v>
      </c>
      <c r="O257" s="143">
        <v>30</v>
      </c>
      <c r="P257" s="143">
        <v>4</v>
      </c>
      <c r="Q257" s="143">
        <v>60</v>
      </c>
      <c r="R257" s="144"/>
      <c r="S257" s="144"/>
      <c r="T257" s="143">
        <v>1</v>
      </c>
      <c r="U257" s="143">
        <v>15</v>
      </c>
      <c r="V257" s="144"/>
      <c r="W257" s="144"/>
      <c r="X257" s="144"/>
      <c r="Y257" s="144"/>
      <c r="Z257" s="144"/>
      <c r="AA257" s="144"/>
    </row>
    <row r="258" spans="1:27" x14ac:dyDescent="0.25">
      <c r="A258" s="44">
        <v>257</v>
      </c>
      <c r="B258" s="125" t="s">
        <v>7</v>
      </c>
      <c r="C258" s="125" t="s">
        <v>171</v>
      </c>
      <c r="D258" s="143">
        <v>4</v>
      </c>
      <c r="E258" s="143">
        <v>41</v>
      </c>
      <c r="F258" s="143">
        <v>4</v>
      </c>
      <c r="G258" s="143">
        <v>46</v>
      </c>
      <c r="H258" s="143">
        <v>17</v>
      </c>
      <c r="I258" s="143">
        <v>180</v>
      </c>
      <c r="J258" s="143">
        <v>26</v>
      </c>
      <c r="K258" s="143">
        <v>284</v>
      </c>
      <c r="L258" s="143">
        <v>38</v>
      </c>
      <c r="M258" s="143">
        <v>361</v>
      </c>
      <c r="N258" s="143">
        <v>13</v>
      </c>
      <c r="O258" s="143">
        <v>148</v>
      </c>
      <c r="P258" s="143">
        <v>4</v>
      </c>
      <c r="Q258" s="143">
        <v>45</v>
      </c>
      <c r="R258" s="143">
        <v>29</v>
      </c>
      <c r="S258" s="143">
        <v>287</v>
      </c>
      <c r="T258" s="143">
        <v>6</v>
      </c>
      <c r="U258" s="143">
        <v>66</v>
      </c>
      <c r="V258" s="144"/>
      <c r="W258" s="144"/>
      <c r="X258" s="143">
        <v>2</v>
      </c>
      <c r="Y258" s="143">
        <v>15</v>
      </c>
      <c r="Z258" s="144"/>
      <c r="AA258" s="144"/>
    </row>
    <row r="259" spans="1:27" x14ac:dyDescent="0.25">
      <c r="A259" s="44">
        <v>258</v>
      </c>
      <c r="B259" s="125" t="s">
        <v>4</v>
      </c>
      <c r="C259" s="125" t="s">
        <v>167</v>
      </c>
      <c r="D259" s="143">
        <v>2</v>
      </c>
      <c r="E259" s="143">
        <v>20</v>
      </c>
      <c r="F259" s="143">
        <v>3</v>
      </c>
      <c r="G259" s="143">
        <v>30</v>
      </c>
      <c r="H259" s="143">
        <v>14</v>
      </c>
      <c r="I259" s="143">
        <v>137</v>
      </c>
      <c r="J259" s="143">
        <v>35</v>
      </c>
      <c r="K259" s="143">
        <v>342</v>
      </c>
      <c r="L259" s="143">
        <v>29</v>
      </c>
      <c r="M259" s="143">
        <v>289</v>
      </c>
      <c r="N259" s="143">
        <v>25</v>
      </c>
      <c r="O259" s="143">
        <v>256</v>
      </c>
      <c r="P259" s="143">
        <v>16</v>
      </c>
      <c r="Q259" s="143">
        <v>166</v>
      </c>
      <c r="R259" s="143">
        <v>11</v>
      </c>
      <c r="S259" s="143">
        <v>104</v>
      </c>
      <c r="T259" s="143">
        <v>7</v>
      </c>
      <c r="U259" s="143">
        <v>50</v>
      </c>
      <c r="V259" s="143">
        <v>2</v>
      </c>
      <c r="W259" s="143">
        <v>20</v>
      </c>
      <c r="X259" s="143">
        <v>1</v>
      </c>
      <c r="Y259" s="143">
        <v>10</v>
      </c>
      <c r="Z259" s="144"/>
      <c r="AA259" s="144"/>
    </row>
    <row r="260" spans="1:27" x14ac:dyDescent="0.25">
      <c r="A260" s="44">
        <v>259</v>
      </c>
      <c r="B260" s="125" t="s">
        <v>3</v>
      </c>
      <c r="C260" s="125" t="s">
        <v>171</v>
      </c>
      <c r="D260" s="144"/>
      <c r="E260" s="144"/>
      <c r="F260" s="143">
        <v>5</v>
      </c>
      <c r="G260" s="143">
        <v>96</v>
      </c>
      <c r="H260" s="143">
        <v>4</v>
      </c>
      <c r="I260" s="143">
        <v>67</v>
      </c>
      <c r="J260" s="143">
        <v>14</v>
      </c>
      <c r="K260" s="143">
        <v>292</v>
      </c>
      <c r="L260" s="143">
        <v>19</v>
      </c>
      <c r="M260" s="143">
        <v>404</v>
      </c>
      <c r="N260" s="143">
        <v>24</v>
      </c>
      <c r="O260" s="143">
        <v>495</v>
      </c>
      <c r="P260" s="143">
        <v>2</v>
      </c>
      <c r="Q260" s="143">
        <v>40</v>
      </c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</row>
    <row r="261" spans="1:27" x14ac:dyDescent="0.25">
      <c r="A261" s="44">
        <v>260</v>
      </c>
      <c r="B261" s="125" t="s">
        <v>24</v>
      </c>
      <c r="C261" s="125" t="s">
        <v>167</v>
      </c>
      <c r="D261" s="143">
        <v>7</v>
      </c>
      <c r="E261" s="143">
        <v>27</v>
      </c>
      <c r="F261" s="143">
        <v>20</v>
      </c>
      <c r="G261" s="143">
        <v>127</v>
      </c>
      <c r="H261" s="143">
        <v>13</v>
      </c>
      <c r="I261" s="143">
        <v>128</v>
      </c>
      <c r="J261" s="143">
        <v>17</v>
      </c>
      <c r="K261" s="143">
        <v>165</v>
      </c>
      <c r="L261" s="143">
        <v>32</v>
      </c>
      <c r="M261" s="143">
        <v>366</v>
      </c>
      <c r="N261" s="143">
        <v>19</v>
      </c>
      <c r="O261" s="143">
        <v>220</v>
      </c>
      <c r="P261" s="143">
        <v>16</v>
      </c>
      <c r="Q261" s="143">
        <v>181</v>
      </c>
      <c r="R261" s="143">
        <v>10</v>
      </c>
      <c r="S261" s="143">
        <v>132</v>
      </c>
      <c r="T261" s="144"/>
      <c r="U261" s="144"/>
      <c r="V261" s="143">
        <v>2</v>
      </c>
      <c r="W261" s="143">
        <v>33</v>
      </c>
      <c r="X261" s="144"/>
      <c r="Y261" s="144"/>
      <c r="Z261" s="144"/>
      <c r="AA261" s="144"/>
    </row>
    <row r="262" spans="1:27" x14ac:dyDescent="0.25">
      <c r="A262" s="44">
        <v>261</v>
      </c>
      <c r="B262" s="125" t="s">
        <v>5</v>
      </c>
      <c r="C262" s="125" t="s">
        <v>168</v>
      </c>
      <c r="D262" s="144"/>
      <c r="E262" s="144"/>
      <c r="F262" s="143">
        <v>4</v>
      </c>
      <c r="G262" s="143">
        <v>68</v>
      </c>
      <c r="H262" s="143">
        <v>8</v>
      </c>
      <c r="I262" s="143">
        <v>132</v>
      </c>
      <c r="J262" s="143">
        <v>6</v>
      </c>
      <c r="K262" s="143">
        <v>114</v>
      </c>
      <c r="L262" s="143">
        <v>15</v>
      </c>
      <c r="M262" s="143">
        <v>272</v>
      </c>
      <c r="N262" s="143">
        <v>13</v>
      </c>
      <c r="O262" s="143">
        <v>223</v>
      </c>
      <c r="P262" s="143">
        <v>14</v>
      </c>
      <c r="Q262" s="143">
        <v>250</v>
      </c>
      <c r="R262" s="143">
        <v>3</v>
      </c>
      <c r="S262" s="143">
        <v>45</v>
      </c>
      <c r="T262" s="143">
        <v>4</v>
      </c>
      <c r="U262" s="143">
        <v>68</v>
      </c>
      <c r="V262" s="143">
        <v>3</v>
      </c>
      <c r="W262" s="143">
        <v>45</v>
      </c>
      <c r="X262" s="143">
        <v>3</v>
      </c>
      <c r="Y262" s="143">
        <v>45</v>
      </c>
      <c r="Z262" s="143">
        <v>1</v>
      </c>
      <c r="AA262" s="143">
        <v>23</v>
      </c>
    </row>
    <row r="263" spans="1:27" x14ac:dyDescent="0.25">
      <c r="A263" s="44">
        <v>262</v>
      </c>
      <c r="B263" s="125" t="s">
        <v>18</v>
      </c>
      <c r="C263" s="125" t="s">
        <v>168</v>
      </c>
      <c r="D263" s="143">
        <v>1</v>
      </c>
      <c r="E263" s="143">
        <v>15</v>
      </c>
      <c r="F263" s="143">
        <v>10</v>
      </c>
      <c r="G263" s="143">
        <v>144</v>
      </c>
      <c r="H263" s="143">
        <v>6</v>
      </c>
      <c r="I263" s="143">
        <v>93</v>
      </c>
      <c r="J263" s="143">
        <v>14</v>
      </c>
      <c r="K263" s="143">
        <v>216</v>
      </c>
      <c r="L263" s="143">
        <v>24</v>
      </c>
      <c r="M263" s="143">
        <v>382</v>
      </c>
      <c r="N263" s="143">
        <v>4</v>
      </c>
      <c r="O263" s="143">
        <v>76</v>
      </c>
      <c r="P263" s="143">
        <v>5</v>
      </c>
      <c r="Q263" s="143">
        <v>104</v>
      </c>
      <c r="R263" s="143">
        <v>3</v>
      </c>
      <c r="S263" s="143">
        <v>66</v>
      </c>
      <c r="T263" s="143">
        <v>1</v>
      </c>
      <c r="U263" s="143">
        <v>28</v>
      </c>
      <c r="V263" s="144"/>
      <c r="W263" s="144"/>
      <c r="X263" s="144"/>
      <c r="Y263" s="144"/>
      <c r="Z263" s="144"/>
      <c r="AA263" s="144"/>
    </row>
    <row r="264" spans="1:27" x14ac:dyDescent="0.25">
      <c r="A264" s="44">
        <v>263</v>
      </c>
      <c r="B264" s="125" t="s">
        <v>16</v>
      </c>
      <c r="C264" s="125" t="s">
        <v>167</v>
      </c>
      <c r="D264" s="143">
        <v>1</v>
      </c>
      <c r="E264" s="143">
        <v>27</v>
      </c>
      <c r="F264" s="144"/>
      <c r="G264" s="144"/>
      <c r="H264" s="143">
        <v>1</v>
      </c>
      <c r="I264" s="143">
        <v>28</v>
      </c>
      <c r="J264" s="143">
        <v>2</v>
      </c>
      <c r="K264" s="143">
        <v>56</v>
      </c>
      <c r="L264" s="143">
        <v>22</v>
      </c>
      <c r="M264" s="143">
        <v>478</v>
      </c>
      <c r="N264" s="143">
        <v>8</v>
      </c>
      <c r="O264" s="143">
        <v>158</v>
      </c>
      <c r="P264" s="143">
        <v>8</v>
      </c>
      <c r="Q264" s="143">
        <v>161</v>
      </c>
      <c r="R264" s="143">
        <v>4</v>
      </c>
      <c r="S264" s="143">
        <v>54</v>
      </c>
      <c r="T264" s="143">
        <v>2</v>
      </c>
      <c r="U264" s="143">
        <v>27</v>
      </c>
      <c r="V264" s="143">
        <v>3</v>
      </c>
      <c r="W264" s="143">
        <v>24</v>
      </c>
      <c r="X264" s="144"/>
      <c r="Y264" s="144"/>
      <c r="Z264" s="144"/>
      <c r="AA264" s="144"/>
    </row>
    <row r="265" spans="1:27" x14ac:dyDescent="0.25">
      <c r="A265" s="44">
        <v>264</v>
      </c>
      <c r="B265" s="125" t="s">
        <v>3</v>
      </c>
      <c r="C265" s="125" t="s">
        <v>167</v>
      </c>
      <c r="D265" s="144"/>
      <c r="E265" s="144"/>
      <c r="F265" s="144"/>
      <c r="G265" s="144"/>
      <c r="H265" s="143">
        <v>3</v>
      </c>
      <c r="I265" s="143">
        <v>30</v>
      </c>
      <c r="J265" s="143">
        <v>17</v>
      </c>
      <c r="K265" s="143">
        <v>146</v>
      </c>
      <c r="L265" s="143">
        <v>14</v>
      </c>
      <c r="M265" s="143">
        <v>126</v>
      </c>
      <c r="N265" s="143">
        <v>8</v>
      </c>
      <c r="O265" s="143">
        <v>69</v>
      </c>
      <c r="P265" s="143">
        <v>23</v>
      </c>
      <c r="Q265" s="143">
        <v>205</v>
      </c>
      <c r="R265" s="143">
        <v>2</v>
      </c>
      <c r="S265" s="143">
        <v>20</v>
      </c>
      <c r="T265" s="143">
        <v>7</v>
      </c>
      <c r="U265" s="143">
        <v>59</v>
      </c>
      <c r="V265" s="143">
        <v>10</v>
      </c>
      <c r="W265" s="143">
        <v>89</v>
      </c>
      <c r="X265" s="143">
        <v>9</v>
      </c>
      <c r="Y265" s="143">
        <v>77</v>
      </c>
      <c r="Z265" s="143">
        <v>13</v>
      </c>
      <c r="AA265" s="143">
        <v>108</v>
      </c>
    </row>
    <row r="266" spans="1:27" x14ac:dyDescent="0.25">
      <c r="A266" s="44">
        <v>265</v>
      </c>
      <c r="B266" s="125" t="s">
        <v>3</v>
      </c>
      <c r="C266" s="125" t="s">
        <v>171</v>
      </c>
      <c r="D266" s="144"/>
      <c r="E266" s="144"/>
      <c r="F266" s="143">
        <v>4</v>
      </c>
      <c r="G266" s="143">
        <v>59</v>
      </c>
      <c r="H266" s="143">
        <v>7</v>
      </c>
      <c r="I266" s="143">
        <v>122</v>
      </c>
      <c r="J266" s="143">
        <v>18</v>
      </c>
      <c r="K266" s="143">
        <v>258</v>
      </c>
      <c r="L266" s="143">
        <v>22</v>
      </c>
      <c r="M266" s="143">
        <v>337</v>
      </c>
      <c r="N266" s="143">
        <v>8</v>
      </c>
      <c r="O266" s="143">
        <v>94</v>
      </c>
      <c r="P266" s="143">
        <v>3</v>
      </c>
      <c r="Q266" s="143">
        <v>60</v>
      </c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</row>
    <row r="267" spans="1:27" x14ac:dyDescent="0.25">
      <c r="A267" s="44">
        <v>266</v>
      </c>
      <c r="B267" s="125" t="s">
        <v>9</v>
      </c>
      <c r="C267" s="125" t="s">
        <v>172</v>
      </c>
      <c r="D267" s="143">
        <v>1</v>
      </c>
      <c r="E267" s="143">
        <v>2</v>
      </c>
      <c r="F267" s="143">
        <v>3</v>
      </c>
      <c r="G267" s="143">
        <v>35</v>
      </c>
      <c r="H267" s="143">
        <v>11</v>
      </c>
      <c r="I267" s="143">
        <v>99</v>
      </c>
      <c r="J267" s="143">
        <v>16</v>
      </c>
      <c r="K267" s="143">
        <v>170</v>
      </c>
      <c r="L267" s="143">
        <v>18</v>
      </c>
      <c r="M267" s="143">
        <v>231</v>
      </c>
      <c r="N267" s="143">
        <v>15</v>
      </c>
      <c r="O267" s="143">
        <v>159</v>
      </c>
      <c r="P267" s="143">
        <v>6</v>
      </c>
      <c r="Q267" s="143">
        <v>64</v>
      </c>
      <c r="R267" s="143">
        <v>8</v>
      </c>
      <c r="S267" s="143">
        <v>86</v>
      </c>
      <c r="T267" s="143">
        <v>1</v>
      </c>
      <c r="U267" s="143">
        <v>10</v>
      </c>
      <c r="V267" s="143">
        <v>1</v>
      </c>
      <c r="W267" s="143">
        <v>10</v>
      </c>
      <c r="X267" s="144"/>
      <c r="Y267" s="144"/>
      <c r="Z267" s="144"/>
      <c r="AA267" s="144"/>
    </row>
    <row r="268" spans="1:27" x14ac:dyDescent="0.25">
      <c r="A268" s="44">
        <v>267</v>
      </c>
      <c r="B268" s="125" t="s">
        <v>105</v>
      </c>
      <c r="C268" s="125" t="s">
        <v>173</v>
      </c>
      <c r="D268" s="143">
        <v>2</v>
      </c>
      <c r="E268" s="143">
        <v>2</v>
      </c>
      <c r="F268" s="143">
        <v>1</v>
      </c>
      <c r="G268" s="143">
        <v>15</v>
      </c>
      <c r="H268" s="143">
        <v>3</v>
      </c>
      <c r="I268" s="143">
        <v>45</v>
      </c>
      <c r="J268" s="143">
        <v>8</v>
      </c>
      <c r="K268" s="143">
        <v>100</v>
      </c>
      <c r="L268" s="143">
        <v>25</v>
      </c>
      <c r="M268" s="143">
        <v>327</v>
      </c>
      <c r="N268" s="143">
        <v>7</v>
      </c>
      <c r="O268" s="143">
        <v>85</v>
      </c>
      <c r="P268" s="143">
        <v>13</v>
      </c>
      <c r="Q268" s="143">
        <v>171</v>
      </c>
      <c r="R268" s="143">
        <v>3</v>
      </c>
      <c r="S268" s="143">
        <v>41</v>
      </c>
      <c r="T268" s="143">
        <v>1</v>
      </c>
      <c r="U268" s="143">
        <v>15</v>
      </c>
      <c r="V268" s="144"/>
      <c r="W268" s="144"/>
      <c r="X268" s="144"/>
      <c r="Y268" s="144"/>
      <c r="Z268" s="143">
        <v>1</v>
      </c>
      <c r="AA268" s="143">
        <v>15</v>
      </c>
    </row>
    <row r="269" spans="1:27" x14ac:dyDescent="0.25">
      <c r="A269" s="44">
        <v>268</v>
      </c>
      <c r="B269" s="125" t="s">
        <v>9</v>
      </c>
      <c r="C269" s="125" t="s">
        <v>167</v>
      </c>
      <c r="D269" s="144"/>
      <c r="E269" s="144"/>
      <c r="F269" s="144"/>
      <c r="G269" s="144"/>
      <c r="H269" s="144"/>
      <c r="I269" s="144"/>
      <c r="J269" s="144"/>
      <c r="K269" s="144"/>
      <c r="L269" s="143">
        <v>5</v>
      </c>
      <c r="M269" s="143">
        <v>110</v>
      </c>
      <c r="N269" s="143">
        <v>7</v>
      </c>
      <c r="O269" s="143">
        <v>154</v>
      </c>
      <c r="P269" s="143">
        <v>4</v>
      </c>
      <c r="Q269" s="143">
        <v>88</v>
      </c>
      <c r="R269" s="143">
        <v>2</v>
      </c>
      <c r="S269" s="143">
        <v>44</v>
      </c>
      <c r="T269" s="143">
        <v>3</v>
      </c>
      <c r="U269" s="143">
        <v>66</v>
      </c>
      <c r="V269" s="143">
        <v>5</v>
      </c>
      <c r="W269" s="143">
        <v>110</v>
      </c>
      <c r="X269" s="143">
        <v>5</v>
      </c>
      <c r="Y269" s="143">
        <v>110</v>
      </c>
      <c r="Z269" s="143">
        <v>5</v>
      </c>
      <c r="AA269" s="143">
        <v>110</v>
      </c>
    </row>
    <row r="270" spans="1:27" x14ac:dyDescent="0.25">
      <c r="A270" s="44">
        <v>269</v>
      </c>
      <c r="B270" s="125" t="s">
        <v>157</v>
      </c>
      <c r="C270" s="125" t="s">
        <v>172</v>
      </c>
      <c r="D270" s="143">
        <v>3</v>
      </c>
      <c r="E270" s="143">
        <v>60</v>
      </c>
      <c r="F270" s="143">
        <v>3</v>
      </c>
      <c r="G270" s="143">
        <v>69</v>
      </c>
      <c r="H270" s="143">
        <v>4</v>
      </c>
      <c r="I270" s="143">
        <v>96</v>
      </c>
      <c r="J270" s="143">
        <v>4</v>
      </c>
      <c r="K270" s="143">
        <v>88</v>
      </c>
      <c r="L270" s="143">
        <v>3</v>
      </c>
      <c r="M270" s="143">
        <v>70</v>
      </c>
      <c r="N270" s="143">
        <v>3</v>
      </c>
      <c r="O270" s="143">
        <v>57</v>
      </c>
      <c r="P270" s="143">
        <v>3</v>
      </c>
      <c r="Q270" s="143">
        <v>76</v>
      </c>
      <c r="R270" s="143">
        <v>3</v>
      </c>
      <c r="S270" s="143">
        <v>76</v>
      </c>
      <c r="T270" s="143">
        <v>2</v>
      </c>
      <c r="U270" s="143">
        <v>51</v>
      </c>
      <c r="V270" s="143">
        <v>4</v>
      </c>
      <c r="W270" s="143">
        <v>99</v>
      </c>
      <c r="X270" s="143">
        <v>2</v>
      </c>
      <c r="Y270" s="143">
        <v>47</v>
      </c>
      <c r="Z270" s="144"/>
      <c r="AA270" s="144"/>
    </row>
    <row r="271" spans="1:27" x14ac:dyDescent="0.25">
      <c r="A271" s="44">
        <v>270</v>
      </c>
      <c r="B271" s="125" t="s">
        <v>105</v>
      </c>
      <c r="C271" s="125" t="s">
        <v>167</v>
      </c>
      <c r="D271" s="144"/>
      <c r="E271" s="144"/>
      <c r="F271" s="144"/>
      <c r="G271" s="144"/>
      <c r="H271" s="144"/>
      <c r="I271" s="144"/>
      <c r="J271" s="143">
        <v>1</v>
      </c>
      <c r="K271" s="143">
        <v>164</v>
      </c>
      <c r="L271" s="143">
        <v>1</v>
      </c>
      <c r="M271" s="143">
        <v>164</v>
      </c>
      <c r="N271" s="144"/>
      <c r="O271" s="144"/>
      <c r="P271" s="144"/>
      <c r="Q271" s="144"/>
      <c r="R271" s="143">
        <v>1</v>
      </c>
      <c r="S271" s="143">
        <v>131</v>
      </c>
      <c r="T271" s="143">
        <v>1</v>
      </c>
      <c r="U271" s="143">
        <v>164</v>
      </c>
      <c r="V271" s="143">
        <v>1</v>
      </c>
      <c r="W271" s="143">
        <v>164</v>
      </c>
      <c r="X271" s="144"/>
      <c r="Y271" s="144"/>
      <c r="Z271" s="144"/>
      <c r="AA271" s="144"/>
    </row>
    <row r="272" spans="1:27" x14ac:dyDescent="0.25">
      <c r="A272" s="44">
        <v>271</v>
      </c>
      <c r="B272" s="125" t="s">
        <v>3</v>
      </c>
      <c r="C272" s="125" t="s">
        <v>172</v>
      </c>
      <c r="D272" s="143">
        <v>8</v>
      </c>
      <c r="E272" s="143">
        <v>128</v>
      </c>
      <c r="F272" s="144"/>
      <c r="G272" s="144"/>
      <c r="H272" s="144"/>
      <c r="I272" s="144"/>
      <c r="J272" s="144"/>
      <c r="K272" s="144"/>
      <c r="L272" s="143">
        <v>12</v>
      </c>
      <c r="M272" s="143">
        <v>192</v>
      </c>
      <c r="N272" s="143">
        <v>6</v>
      </c>
      <c r="O272" s="143">
        <v>96</v>
      </c>
      <c r="P272" s="143">
        <v>6</v>
      </c>
      <c r="Q272" s="143">
        <v>96</v>
      </c>
      <c r="R272" s="143">
        <v>8</v>
      </c>
      <c r="S272" s="143">
        <v>128</v>
      </c>
      <c r="T272" s="143">
        <v>3</v>
      </c>
      <c r="U272" s="143">
        <v>48</v>
      </c>
      <c r="V272" s="143">
        <v>4</v>
      </c>
      <c r="W272" s="143">
        <v>64</v>
      </c>
      <c r="X272" s="144"/>
      <c r="Y272" s="144"/>
      <c r="Z272" s="143">
        <v>2</v>
      </c>
      <c r="AA272" s="143">
        <v>32</v>
      </c>
    </row>
    <row r="273" spans="1:27" x14ac:dyDescent="0.25">
      <c r="A273" s="44">
        <v>272</v>
      </c>
      <c r="B273" s="125" t="s">
        <v>9</v>
      </c>
      <c r="C273" s="125" t="s">
        <v>173</v>
      </c>
      <c r="D273" s="144"/>
      <c r="E273" s="144"/>
      <c r="F273" s="144"/>
      <c r="G273" s="144"/>
      <c r="H273" s="143">
        <v>3</v>
      </c>
      <c r="I273" s="143">
        <v>91</v>
      </c>
      <c r="J273" s="143">
        <v>11</v>
      </c>
      <c r="K273" s="143">
        <v>300</v>
      </c>
      <c r="L273" s="143">
        <v>13</v>
      </c>
      <c r="M273" s="143">
        <v>357</v>
      </c>
      <c r="N273" s="143">
        <v>1</v>
      </c>
      <c r="O273" s="143">
        <v>30</v>
      </c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  <c r="AA273" s="144"/>
    </row>
    <row r="274" spans="1:27" x14ac:dyDescent="0.25">
      <c r="A274" s="44">
        <v>273</v>
      </c>
      <c r="B274" s="125" t="s">
        <v>3</v>
      </c>
      <c r="C274" s="125" t="s">
        <v>168</v>
      </c>
      <c r="D274" s="144"/>
      <c r="E274" s="144"/>
      <c r="F274" s="143">
        <v>8</v>
      </c>
      <c r="G274" s="143">
        <v>123</v>
      </c>
      <c r="H274" s="143">
        <v>2</v>
      </c>
      <c r="I274" s="143">
        <v>22</v>
      </c>
      <c r="J274" s="143">
        <v>7</v>
      </c>
      <c r="K274" s="143">
        <v>102</v>
      </c>
      <c r="L274" s="143">
        <v>12</v>
      </c>
      <c r="M274" s="143">
        <v>102</v>
      </c>
      <c r="N274" s="143">
        <v>8</v>
      </c>
      <c r="O274" s="143">
        <v>63</v>
      </c>
      <c r="P274" s="143">
        <v>14</v>
      </c>
      <c r="Q274" s="143">
        <v>188</v>
      </c>
      <c r="R274" s="143">
        <v>4</v>
      </c>
      <c r="S274" s="143">
        <v>70</v>
      </c>
      <c r="T274" s="143">
        <v>1</v>
      </c>
      <c r="U274" s="143">
        <v>18</v>
      </c>
      <c r="V274" s="143">
        <v>1</v>
      </c>
      <c r="W274" s="143">
        <v>11</v>
      </c>
      <c r="X274" s="143">
        <v>2</v>
      </c>
      <c r="Y274" s="143">
        <v>31</v>
      </c>
      <c r="Z274" s="143">
        <v>2</v>
      </c>
      <c r="AA274" s="143">
        <v>35</v>
      </c>
    </row>
    <row r="275" spans="1:27" x14ac:dyDescent="0.25">
      <c r="A275" s="44">
        <v>274</v>
      </c>
      <c r="B275" s="125" t="s">
        <v>4</v>
      </c>
      <c r="C275" s="125" t="s">
        <v>167</v>
      </c>
      <c r="D275" s="143">
        <v>5</v>
      </c>
      <c r="E275" s="143">
        <v>48</v>
      </c>
      <c r="F275" s="143">
        <v>12</v>
      </c>
      <c r="G275" s="143">
        <v>98</v>
      </c>
      <c r="H275" s="143">
        <v>14</v>
      </c>
      <c r="I275" s="143">
        <v>118</v>
      </c>
      <c r="J275" s="143">
        <v>7</v>
      </c>
      <c r="K275" s="143">
        <v>59</v>
      </c>
      <c r="L275" s="143">
        <v>12</v>
      </c>
      <c r="M275" s="143">
        <v>98</v>
      </c>
      <c r="N275" s="143">
        <v>10</v>
      </c>
      <c r="O275" s="143">
        <v>79</v>
      </c>
      <c r="P275" s="143">
        <v>5</v>
      </c>
      <c r="Q275" s="143">
        <v>48</v>
      </c>
      <c r="R275" s="143">
        <v>14</v>
      </c>
      <c r="S275" s="143">
        <v>143</v>
      </c>
      <c r="T275" s="143">
        <v>5</v>
      </c>
      <c r="U275" s="143">
        <v>31</v>
      </c>
      <c r="V275" s="143">
        <v>2</v>
      </c>
      <c r="W275" s="143">
        <v>24</v>
      </c>
      <c r="X275" s="144"/>
      <c r="Y275" s="144"/>
      <c r="Z275" s="144"/>
      <c r="AA275" s="144"/>
    </row>
    <row r="276" spans="1:27" x14ac:dyDescent="0.25">
      <c r="A276" s="44">
        <v>275</v>
      </c>
      <c r="B276" s="125" t="s">
        <v>103</v>
      </c>
      <c r="C276" s="125" t="s">
        <v>168</v>
      </c>
      <c r="D276" s="143">
        <v>10</v>
      </c>
      <c r="E276" s="143">
        <v>17</v>
      </c>
      <c r="F276" s="143">
        <v>15</v>
      </c>
      <c r="G276" s="143">
        <v>55</v>
      </c>
      <c r="H276" s="143">
        <v>19</v>
      </c>
      <c r="I276" s="143">
        <v>123</v>
      </c>
      <c r="J276" s="143">
        <v>25</v>
      </c>
      <c r="K276" s="143">
        <v>131</v>
      </c>
      <c r="L276" s="143">
        <v>16</v>
      </c>
      <c r="M276" s="143">
        <v>128</v>
      </c>
      <c r="N276" s="143">
        <v>13</v>
      </c>
      <c r="O276" s="143">
        <v>104</v>
      </c>
      <c r="P276" s="143">
        <v>10</v>
      </c>
      <c r="Q276" s="143">
        <v>84</v>
      </c>
      <c r="R276" s="143">
        <v>8</v>
      </c>
      <c r="S276" s="143">
        <v>52</v>
      </c>
      <c r="T276" s="143">
        <v>6</v>
      </c>
      <c r="U276" s="143">
        <v>34</v>
      </c>
      <c r="V276" s="143">
        <v>1</v>
      </c>
      <c r="W276" s="143">
        <v>5</v>
      </c>
      <c r="X276" s="144"/>
      <c r="Y276" s="144"/>
      <c r="Z276" s="144"/>
      <c r="AA276" s="144"/>
    </row>
    <row r="277" spans="1:27" x14ac:dyDescent="0.25">
      <c r="A277" s="44">
        <v>276</v>
      </c>
      <c r="B277" s="125" t="s">
        <v>7</v>
      </c>
      <c r="C277" s="125" t="s">
        <v>167</v>
      </c>
      <c r="D277" s="144"/>
      <c r="E277" s="144"/>
      <c r="F277" s="144"/>
      <c r="G277" s="144"/>
      <c r="H277" s="144"/>
      <c r="I277" s="144"/>
      <c r="J277" s="144"/>
      <c r="K277" s="144"/>
      <c r="L277" s="143">
        <v>1</v>
      </c>
      <c r="M277" s="143">
        <v>244</v>
      </c>
      <c r="N277" s="144"/>
      <c r="O277" s="144"/>
      <c r="P277" s="143">
        <v>1</v>
      </c>
      <c r="Q277" s="143">
        <v>244</v>
      </c>
      <c r="R277" s="143">
        <v>1</v>
      </c>
      <c r="S277" s="143">
        <v>244</v>
      </c>
      <c r="T277" s="144"/>
      <c r="U277" s="144"/>
      <c r="V277" s="144"/>
      <c r="W277" s="144"/>
      <c r="X277" s="144"/>
      <c r="Y277" s="144"/>
      <c r="Z277" s="144"/>
      <c r="AA277" s="144"/>
    </row>
    <row r="278" spans="1:27" x14ac:dyDescent="0.25">
      <c r="A278" s="44">
        <v>277</v>
      </c>
      <c r="B278" s="125" t="s">
        <v>157</v>
      </c>
      <c r="C278" s="125" t="s">
        <v>168</v>
      </c>
      <c r="D278" s="144"/>
      <c r="E278" s="144"/>
      <c r="F278" s="143">
        <v>1</v>
      </c>
      <c r="G278" s="143">
        <v>20</v>
      </c>
      <c r="H278" s="144"/>
      <c r="I278" s="144"/>
      <c r="J278" s="143">
        <v>2</v>
      </c>
      <c r="K278" s="143">
        <v>30</v>
      </c>
      <c r="L278" s="143">
        <v>18</v>
      </c>
      <c r="M278" s="143">
        <v>334</v>
      </c>
      <c r="N278" s="143">
        <v>9</v>
      </c>
      <c r="O278" s="143">
        <v>150</v>
      </c>
      <c r="P278" s="143">
        <v>6</v>
      </c>
      <c r="Q278" s="143">
        <v>120</v>
      </c>
      <c r="R278" s="143">
        <v>2</v>
      </c>
      <c r="S278" s="143">
        <v>47</v>
      </c>
      <c r="T278" s="143">
        <v>1</v>
      </c>
      <c r="U278" s="143">
        <v>10</v>
      </c>
      <c r="V278" s="143">
        <v>1</v>
      </c>
      <c r="W278" s="143">
        <v>10</v>
      </c>
      <c r="X278" s="143">
        <v>1</v>
      </c>
      <c r="Y278" s="143">
        <v>10</v>
      </c>
      <c r="Z278" s="144"/>
      <c r="AA278" s="144"/>
    </row>
    <row r="279" spans="1:27" x14ac:dyDescent="0.25">
      <c r="A279" s="44">
        <v>278</v>
      </c>
      <c r="B279" s="125" t="s">
        <v>65</v>
      </c>
      <c r="C279" s="125" t="s">
        <v>167</v>
      </c>
      <c r="D279" s="144"/>
      <c r="E279" s="144"/>
      <c r="F279" s="144"/>
      <c r="G279" s="144"/>
      <c r="H279" s="144"/>
      <c r="I279" s="144"/>
      <c r="J279" s="143">
        <v>4</v>
      </c>
      <c r="K279" s="143">
        <v>697</v>
      </c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  <c r="AA279" s="144"/>
    </row>
    <row r="280" spans="1:27" x14ac:dyDescent="0.25">
      <c r="A280" s="44">
        <v>279</v>
      </c>
      <c r="B280" s="125" t="s">
        <v>7</v>
      </c>
      <c r="C280" s="125" t="s">
        <v>172</v>
      </c>
      <c r="D280" s="144"/>
      <c r="E280" s="144"/>
      <c r="F280" s="144"/>
      <c r="G280" s="144"/>
      <c r="H280" s="143">
        <v>4</v>
      </c>
      <c r="I280" s="143">
        <v>38</v>
      </c>
      <c r="J280" s="143">
        <v>8</v>
      </c>
      <c r="K280" s="143">
        <v>80</v>
      </c>
      <c r="L280" s="143">
        <v>33</v>
      </c>
      <c r="M280" s="143">
        <v>316</v>
      </c>
      <c r="N280" s="143">
        <v>9</v>
      </c>
      <c r="O280" s="143">
        <v>88</v>
      </c>
      <c r="P280" s="143">
        <v>7</v>
      </c>
      <c r="Q280" s="143">
        <v>68</v>
      </c>
      <c r="R280" s="143">
        <v>6</v>
      </c>
      <c r="S280" s="143">
        <v>58</v>
      </c>
      <c r="T280" s="143">
        <v>1</v>
      </c>
      <c r="U280" s="143">
        <v>10</v>
      </c>
      <c r="V280" s="144"/>
      <c r="W280" s="144"/>
      <c r="X280" s="143">
        <v>2</v>
      </c>
      <c r="Y280" s="143">
        <v>20</v>
      </c>
      <c r="Z280" s="144"/>
      <c r="AA280" s="144"/>
    </row>
    <row r="281" spans="1:27" x14ac:dyDescent="0.25">
      <c r="A281" s="44">
        <v>280</v>
      </c>
      <c r="B281" s="125" t="s">
        <v>11</v>
      </c>
      <c r="C281" s="125" t="s">
        <v>168</v>
      </c>
      <c r="D281" s="144"/>
      <c r="E281" s="144"/>
      <c r="F281" s="143">
        <v>4</v>
      </c>
      <c r="G281" s="143">
        <v>80</v>
      </c>
      <c r="H281" s="143">
        <v>3</v>
      </c>
      <c r="I281" s="143">
        <v>48</v>
      </c>
      <c r="J281" s="143">
        <v>12</v>
      </c>
      <c r="K281" s="143">
        <v>246</v>
      </c>
      <c r="L281" s="143">
        <v>2</v>
      </c>
      <c r="M281" s="143">
        <v>40</v>
      </c>
      <c r="N281" s="143">
        <v>3</v>
      </c>
      <c r="O281" s="143">
        <v>57</v>
      </c>
      <c r="P281" s="143">
        <v>2</v>
      </c>
      <c r="Q281" s="143">
        <v>39</v>
      </c>
      <c r="R281" s="143">
        <v>6</v>
      </c>
      <c r="S281" s="143">
        <v>99</v>
      </c>
      <c r="T281" s="143">
        <v>1</v>
      </c>
      <c r="U281" s="143">
        <v>10</v>
      </c>
      <c r="V281" s="144"/>
      <c r="W281" s="144"/>
      <c r="X281" s="144"/>
      <c r="Y281" s="144"/>
      <c r="Z281" s="143">
        <v>1</v>
      </c>
      <c r="AA281" s="143">
        <v>20</v>
      </c>
    </row>
    <row r="282" spans="1:27" x14ac:dyDescent="0.25">
      <c r="A282" s="44">
        <v>281</v>
      </c>
      <c r="B282" s="125" t="s">
        <v>3</v>
      </c>
      <c r="C282" s="125" t="s">
        <v>168</v>
      </c>
      <c r="D282" s="143">
        <v>8</v>
      </c>
      <c r="E282" s="143">
        <v>38</v>
      </c>
      <c r="F282" s="143">
        <v>6</v>
      </c>
      <c r="G282" s="143">
        <v>29</v>
      </c>
      <c r="H282" s="143">
        <v>5</v>
      </c>
      <c r="I282" s="143">
        <v>25</v>
      </c>
      <c r="J282" s="143">
        <v>13</v>
      </c>
      <c r="K282" s="143">
        <v>69</v>
      </c>
      <c r="L282" s="143">
        <v>27</v>
      </c>
      <c r="M282" s="143">
        <v>163</v>
      </c>
      <c r="N282" s="143">
        <v>20</v>
      </c>
      <c r="O282" s="143">
        <v>118</v>
      </c>
      <c r="P282" s="143">
        <v>12</v>
      </c>
      <c r="Q282" s="143">
        <v>64</v>
      </c>
      <c r="R282" s="143">
        <v>8</v>
      </c>
      <c r="S282" s="143">
        <v>52</v>
      </c>
      <c r="T282" s="143">
        <v>3</v>
      </c>
      <c r="U282" s="143">
        <v>6</v>
      </c>
      <c r="V282" s="143">
        <v>3</v>
      </c>
      <c r="W282" s="143">
        <v>8</v>
      </c>
      <c r="X282" s="143">
        <v>3</v>
      </c>
      <c r="Y282" s="143">
        <v>9</v>
      </c>
      <c r="Z282" s="143">
        <v>3</v>
      </c>
      <c r="AA282" s="143">
        <v>8</v>
      </c>
    </row>
    <row r="283" spans="1:27" x14ac:dyDescent="0.25">
      <c r="A283" s="44">
        <v>282</v>
      </c>
      <c r="B283" s="125" t="s">
        <v>5</v>
      </c>
      <c r="C283" s="125" t="s">
        <v>172</v>
      </c>
      <c r="D283" s="143">
        <v>3</v>
      </c>
      <c r="E283" s="143">
        <v>47</v>
      </c>
      <c r="F283" s="143">
        <v>19</v>
      </c>
      <c r="G283" s="143">
        <v>277</v>
      </c>
      <c r="H283" s="143">
        <v>8</v>
      </c>
      <c r="I283" s="143">
        <v>113</v>
      </c>
      <c r="J283" s="144"/>
      <c r="K283" s="144"/>
      <c r="L283" s="144"/>
      <c r="M283" s="144"/>
      <c r="N283" s="144"/>
      <c r="O283" s="144"/>
      <c r="P283" s="144"/>
      <c r="Q283" s="144"/>
      <c r="R283" s="143">
        <v>2</v>
      </c>
      <c r="S283" s="143">
        <v>20</v>
      </c>
      <c r="T283" s="143">
        <v>2</v>
      </c>
      <c r="U283" s="143">
        <v>15</v>
      </c>
      <c r="V283" s="143">
        <v>2</v>
      </c>
      <c r="W283" s="143">
        <v>22</v>
      </c>
      <c r="X283" s="143">
        <v>2</v>
      </c>
      <c r="Y283" s="143">
        <v>22</v>
      </c>
      <c r="Z283" s="143">
        <v>5</v>
      </c>
      <c r="AA283" s="143">
        <v>68</v>
      </c>
    </row>
    <row r="284" spans="1:27" x14ac:dyDescent="0.25">
      <c r="A284" s="44">
        <v>283</v>
      </c>
      <c r="B284" s="125" t="s">
        <v>105</v>
      </c>
      <c r="C284" s="125" t="s">
        <v>167</v>
      </c>
      <c r="D284" s="143">
        <v>1</v>
      </c>
      <c r="E284" s="143">
        <v>18</v>
      </c>
      <c r="F284" s="143">
        <v>3</v>
      </c>
      <c r="G284" s="143">
        <v>28</v>
      </c>
      <c r="H284" s="143">
        <v>4</v>
      </c>
      <c r="I284" s="143">
        <v>57</v>
      </c>
      <c r="J284" s="143">
        <v>10</v>
      </c>
      <c r="K284" s="143">
        <v>106</v>
      </c>
      <c r="L284" s="143">
        <v>16</v>
      </c>
      <c r="M284" s="143">
        <v>206</v>
      </c>
      <c r="N284" s="143">
        <v>7</v>
      </c>
      <c r="O284" s="143">
        <v>87</v>
      </c>
      <c r="P284" s="143">
        <v>6</v>
      </c>
      <c r="Q284" s="143">
        <v>49</v>
      </c>
      <c r="R284" s="143">
        <v>1</v>
      </c>
      <c r="S284" s="143">
        <v>12</v>
      </c>
      <c r="T284" s="144"/>
      <c r="U284" s="144"/>
      <c r="V284" s="143">
        <v>1</v>
      </c>
      <c r="W284" s="143">
        <v>18</v>
      </c>
      <c r="X284" s="144"/>
      <c r="Y284" s="144"/>
      <c r="Z284" s="144"/>
      <c r="AA284" s="144"/>
    </row>
    <row r="285" spans="1:27" x14ac:dyDescent="0.25">
      <c r="A285" s="44">
        <v>284</v>
      </c>
      <c r="B285" s="125" t="s">
        <v>124</v>
      </c>
      <c r="C285" s="125" t="s">
        <v>170</v>
      </c>
      <c r="D285" s="143">
        <v>5</v>
      </c>
      <c r="E285" s="143">
        <v>134</v>
      </c>
      <c r="F285" s="144"/>
      <c r="G285" s="144"/>
      <c r="H285" s="144"/>
      <c r="I285" s="144"/>
      <c r="J285" s="144"/>
      <c r="K285" s="144"/>
      <c r="L285" s="144"/>
      <c r="M285" s="144"/>
      <c r="N285" s="143">
        <v>2</v>
      </c>
      <c r="O285" s="143">
        <v>56</v>
      </c>
      <c r="P285" s="143">
        <v>1</v>
      </c>
      <c r="Q285" s="143">
        <v>28</v>
      </c>
      <c r="R285" s="143">
        <v>4</v>
      </c>
      <c r="S285" s="143">
        <v>112</v>
      </c>
      <c r="T285" s="144"/>
      <c r="U285" s="144"/>
      <c r="V285" s="143">
        <v>2</v>
      </c>
      <c r="W285" s="143">
        <v>56</v>
      </c>
      <c r="X285" s="143">
        <v>2</v>
      </c>
      <c r="Y285" s="143">
        <v>56</v>
      </c>
      <c r="Z285" s="143">
        <v>4</v>
      </c>
      <c r="AA285" s="143">
        <v>112</v>
      </c>
    </row>
    <row r="286" spans="1:27" x14ac:dyDescent="0.25">
      <c r="A286" s="44">
        <v>285</v>
      </c>
      <c r="B286" s="125" t="s">
        <v>5</v>
      </c>
      <c r="C286" s="125" t="s">
        <v>168</v>
      </c>
      <c r="D286" s="144"/>
      <c r="E286" s="144"/>
      <c r="F286" s="143">
        <v>1</v>
      </c>
      <c r="G286" s="143">
        <v>20</v>
      </c>
      <c r="H286" s="143">
        <v>11</v>
      </c>
      <c r="I286" s="143">
        <v>211</v>
      </c>
      <c r="J286" s="143">
        <v>9</v>
      </c>
      <c r="K286" s="143">
        <v>172</v>
      </c>
      <c r="L286" s="143">
        <v>2</v>
      </c>
      <c r="M286" s="143">
        <v>40</v>
      </c>
      <c r="N286" s="143">
        <v>1</v>
      </c>
      <c r="O286" s="143">
        <v>20</v>
      </c>
      <c r="P286" s="143">
        <v>1</v>
      </c>
      <c r="Q286" s="143">
        <v>20</v>
      </c>
      <c r="R286" s="143">
        <v>1</v>
      </c>
      <c r="S286" s="143">
        <v>20</v>
      </c>
      <c r="T286" s="144"/>
      <c r="U286" s="144"/>
      <c r="V286" s="143">
        <v>2</v>
      </c>
      <c r="W286" s="143">
        <v>40</v>
      </c>
      <c r="X286" s="144"/>
      <c r="Y286" s="144"/>
      <c r="Z286" s="144"/>
      <c r="AA286" s="144"/>
    </row>
    <row r="287" spans="1:27" x14ac:dyDescent="0.25">
      <c r="A287" s="44">
        <v>286</v>
      </c>
      <c r="B287" s="125" t="s">
        <v>158</v>
      </c>
      <c r="C287" s="125" t="s">
        <v>171</v>
      </c>
      <c r="D287" s="144"/>
      <c r="E287" s="144"/>
      <c r="F287" s="144"/>
      <c r="G287" s="144"/>
      <c r="H287" s="144"/>
      <c r="I287" s="144"/>
      <c r="J287" s="144"/>
      <c r="K287" s="144"/>
      <c r="L287" s="144"/>
      <c r="M287" s="144"/>
      <c r="N287" s="144"/>
      <c r="O287" s="144"/>
      <c r="P287" s="144"/>
      <c r="Q287" s="144"/>
      <c r="R287" s="143">
        <v>14</v>
      </c>
      <c r="S287" s="143">
        <v>428</v>
      </c>
      <c r="T287" s="143">
        <v>2</v>
      </c>
      <c r="U287" s="143">
        <v>71</v>
      </c>
      <c r="V287" s="144"/>
      <c r="W287" s="144"/>
      <c r="X287" s="144"/>
      <c r="Y287" s="144"/>
      <c r="Z287" s="144"/>
      <c r="AA287" s="144"/>
    </row>
    <row r="288" spans="1:27" x14ac:dyDescent="0.25">
      <c r="A288" s="44">
        <v>287</v>
      </c>
      <c r="B288" s="125" t="s">
        <v>11</v>
      </c>
      <c r="C288" s="125" t="s">
        <v>169</v>
      </c>
      <c r="D288" s="144"/>
      <c r="E288" s="144"/>
      <c r="F288" s="144"/>
      <c r="G288" s="144"/>
      <c r="H288" s="144"/>
      <c r="I288" s="144"/>
      <c r="J288" s="144"/>
      <c r="K288" s="144"/>
      <c r="L288" s="144"/>
      <c r="M288" s="144"/>
      <c r="N288" s="144"/>
      <c r="O288" s="144"/>
      <c r="P288" s="143">
        <v>4</v>
      </c>
      <c r="Q288" s="143">
        <v>481</v>
      </c>
      <c r="R288" s="144"/>
      <c r="S288" s="144"/>
      <c r="T288" s="144"/>
      <c r="U288" s="144"/>
      <c r="V288" s="144"/>
      <c r="W288" s="144"/>
      <c r="X288" s="144"/>
      <c r="Y288" s="144"/>
      <c r="Z288" s="144"/>
      <c r="AA288" s="144"/>
    </row>
    <row r="289" spans="1:27" x14ac:dyDescent="0.25">
      <c r="A289" s="44">
        <v>288</v>
      </c>
      <c r="B289" s="125" t="s">
        <v>7</v>
      </c>
      <c r="C289" s="125" t="s">
        <v>168</v>
      </c>
      <c r="D289" s="143">
        <v>10</v>
      </c>
      <c r="E289" s="143">
        <v>49</v>
      </c>
      <c r="F289" s="143">
        <v>10</v>
      </c>
      <c r="G289" s="143">
        <v>43</v>
      </c>
      <c r="H289" s="143">
        <v>8</v>
      </c>
      <c r="I289" s="143">
        <v>47</v>
      </c>
      <c r="J289" s="143">
        <v>15</v>
      </c>
      <c r="K289" s="143">
        <v>79</v>
      </c>
      <c r="L289" s="143">
        <v>15</v>
      </c>
      <c r="M289" s="143">
        <v>80</v>
      </c>
      <c r="N289" s="143">
        <v>5</v>
      </c>
      <c r="O289" s="143">
        <v>35</v>
      </c>
      <c r="P289" s="143">
        <v>13</v>
      </c>
      <c r="Q289" s="143">
        <v>70</v>
      </c>
      <c r="R289" s="143">
        <v>9</v>
      </c>
      <c r="S289" s="143">
        <v>29</v>
      </c>
      <c r="T289" s="143">
        <v>4</v>
      </c>
      <c r="U289" s="143">
        <v>15</v>
      </c>
      <c r="V289" s="143">
        <v>4</v>
      </c>
      <c r="W289" s="143">
        <v>17</v>
      </c>
      <c r="X289" s="144"/>
      <c r="Y289" s="144"/>
      <c r="Z289" s="143">
        <v>1</v>
      </c>
      <c r="AA289" s="143">
        <v>6</v>
      </c>
    </row>
    <row r="290" spans="1:27" x14ac:dyDescent="0.25">
      <c r="A290" s="44">
        <v>289</v>
      </c>
      <c r="B290" s="125" t="s">
        <v>137</v>
      </c>
      <c r="C290" s="125" t="s">
        <v>167</v>
      </c>
      <c r="D290" s="143">
        <v>1</v>
      </c>
      <c r="E290" s="143">
        <v>12</v>
      </c>
      <c r="F290" s="144"/>
      <c r="G290" s="144"/>
      <c r="H290" s="143">
        <v>4</v>
      </c>
      <c r="I290" s="143">
        <v>48</v>
      </c>
      <c r="J290" s="143">
        <v>9</v>
      </c>
      <c r="K290" s="143">
        <v>108</v>
      </c>
      <c r="L290" s="143">
        <v>11</v>
      </c>
      <c r="M290" s="143">
        <v>132</v>
      </c>
      <c r="N290" s="143">
        <v>5</v>
      </c>
      <c r="O290" s="143">
        <v>60</v>
      </c>
      <c r="P290" s="143">
        <v>3</v>
      </c>
      <c r="Q290" s="143">
        <v>34</v>
      </c>
      <c r="R290" s="144"/>
      <c r="S290" s="144"/>
      <c r="T290" s="143">
        <v>1</v>
      </c>
      <c r="U290" s="143">
        <v>12</v>
      </c>
      <c r="V290" s="144"/>
      <c r="W290" s="144"/>
      <c r="X290" s="144"/>
      <c r="Y290" s="144"/>
      <c r="Z290" s="144"/>
      <c r="AA290" s="144"/>
    </row>
    <row r="291" spans="1:27" x14ac:dyDescent="0.25">
      <c r="A291" s="44">
        <v>290</v>
      </c>
      <c r="B291" s="125" t="s">
        <v>162</v>
      </c>
      <c r="C291" s="125" t="s">
        <v>167</v>
      </c>
      <c r="D291" s="143">
        <v>4</v>
      </c>
      <c r="E291" s="143">
        <v>29</v>
      </c>
      <c r="F291" s="143">
        <v>3</v>
      </c>
      <c r="G291" s="143">
        <v>27</v>
      </c>
      <c r="H291" s="143">
        <v>4</v>
      </c>
      <c r="I291" s="143">
        <v>32</v>
      </c>
      <c r="J291" s="143">
        <v>4</v>
      </c>
      <c r="K291" s="143">
        <v>36</v>
      </c>
      <c r="L291" s="143">
        <v>16</v>
      </c>
      <c r="M291" s="143">
        <v>141</v>
      </c>
      <c r="N291" s="143">
        <v>9</v>
      </c>
      <c r="O291" s="143">
        <v>67</v>
      </c>
      <c r="P291" s="143">
        <v>5</v>
      </c>
      <c r="Q291" s="143">
        <v>31</v>
      </c>
      <c r="R291" s="144"/>
      <c r="S291" s="144"/>
      <c r="T291" s="143">
        <v>1</v>
      </c>
      <c r="U291" s="143">
        <v>3</v>
      </c>
      <c r="V291" s="143">
        <v>3</v>
      </c>
      <c r="W291" s="143">
        <v>16</v>
      </c>
      <c r="X291" s="143">
        <v>5</v>
      </c>
      <c r="Y291" s="143">
        <v>17</v>
      </c>
      <c r="Z291" s="144"/>
      <c r="AA291" s="144"/>
    </row>
    <row r="292" spans="1:27" x14ac:dyDescent="0.25">
      <c r="A292" s="44">
        <v>291</v>
      </c>
      <c r="B292" s="125" t="s">
        <v>3</v>
      </c>
      <c r="C292" s="125" t="s">
        <v>171</v>
      </c>
      <c r="D292" s="143">
        <v>1</v>
      </c>
      <c r="E292" s="143">
        <v>97</v>
      </c>
      <c r="F292" s="144"/>
      <c r="G292" s="144"/>
      <c r="H292" s="144"/>
      <c r="I292" s="144"/>
      <c r="J292" s="144"/>
      <c r="K292" s="144"/>
      <c r="L292" s="143">
        <v>1</v>
      </c>
      <c r="M292" s="143">
        <v>99</v>
      </c>
      <c r="N292" s="144"/>
      <c r="O292" s="144"/>
      <c r="P292" s="144"/>
      <c r="Q292" s="144"/>
      <c r="R292" s="143">
        <v>3</v>
      </c>
      <c r="S292" s="143">
        <v>199</v>
      </c>
      <c r="T292" s="144"/>
      <c r="U292" s="144"/>
      <c r="V292" s="144"/>
      <c r="W292" s="144"/>
      <c r="X292" s="144"/>
      <c r="Y292" s="144"/>
      <c r="Z292" s="144"/>
      <c r="AA292" s="144"/>
    </row>
    <row r="293" spans="1:27" x14ac:dyDescent="0.25">
      <c r="A293" s="44">
        <v>292</v>
      </c>
      <c r="B293" s="125" t="s">
        <v>9</v>
      </c>
      <c r="C293" s="125" t="s">
        <v>170</v>
      </c>
      <c r="D293" s="143">
        <v>1</v>
      </c>
      <c r="E293" s="143">
        <v>13</v>
      </c>
      <c r="F293" s="143">
        <v>8</v>
      </c>
      <c r="G293" s="143">
        <v>84</v>
      </c>
      <c r="H293" s="143">
        <v>13</v>
      </c>
      <c r="I293" s="143">
        <v>125</v>
      </c>
      <c r="J293" s="143">
        <v>7</v>
      </c>
      <c r="K293" s="143">
        <v>57</v>
      </c>
      <c r="L293" s="143">
        <v>1</v>
      </c>
      <c r="M293" s="143">
        <v>10</v>
      </c>
      <c r="N293" s="144"/>
      <c r="O293" s="144"/>
      <c r="P293" s="143">
        <v>2</v>
      </c>
      <c r="Q293" s="143">
        <v>20</v>
      </c>
      <c r="R293" s="143">
        <v>1</v>
      </c>
      <c r="S293" s="143">
        <v>10</v>
      </c>
      <c r="T293" s="143">
        <v>2</v>
      </c>
      <c r="U293" s="143">
        <v>11</v>
      </c>
      <c r="V293" s="143">
        <v>2</v>
      </c>
      <c r="W293" s="143">
        <v>25</v>
      </c>
      <c r="X293" s="144"/>
      <c r="Y293" s="144"/>
      <c r="Z293" s="144"/>
      <c r="AA293" s="144"/>
    </row>
    <row r="294" spans="1:27" x14ac:dyDescent="0.25">
      <c r="A294" s="44">
        <v>293</v>
      </c>
      <c r="B294" s="125" t="s">
        <v>19</v>
      </c>
      <c r="C294" s="125" t="s">
        <v>167</v>
      </c>
      <c r="D294" s="143">
        <v>3</v>
      </c>
      <c r="E294" s="143">
        <v>11</v>
      </c>
      <c r="F294" s="143">
        <v>2</v>
      </c>
      <c r="G294" s="143">
        <v>20</v>
      </c>
      <c r="H294" s="143">
        <v>4</v>
      </c>
      <c r="I294" s="143">
        <v>20</v>
      </c>
      <c r="J294" s="143">
        <v>4</v>
      </c>
      <c r="K294" s="143">
        <v>62</v>
      </c>
      <c r="L294" s="143">
        <v>12</v>
      </c>
      <c r="M294" s="143">
        <v>63</v>
      </c>
      <c r="N294" s="143">
        <v>5</v>
      </c>
      <c r="O294" s="143">
        <v>68</v>
      </c>
      <c r="P294" s="143">
        <v>10</v>
      </c>
      <c r="Q294" s="143">
        <v>83</v>
      </c>
      <c r="R294" s="143">
        <v>2</v>
      </c>
      <c r="S294" s="143">
        <v>23</v>
      </c>
      <c r="T294" s="143">
        <v>1</v>
      </c>
      <c r="U294" s="143">
        <v>1</v>
      </c>
      <c r="V294" s="143">
        <v>5</v>
      </c>
      <c r="W294" s="143">
        <v>3</v>
      </c>
      <c r="X294" s="144"/>
      <c r="Y294" s="144"/>
      <c r="Z294" s="144"/>
      <c r="AA294" s="144"/>
    </row>
    <row r="295" spans="1:27" x14ac:dyDescent="0.25">
      <c r="A295" s="44">
        <v>294</v>
      </c>
      <c r="B295" s="125" t="s">
        <v>9</v>
      </c>
      <c r="C295" s="125" t="s">
        <v>167</v>
      </c>
      <c r="D295" s="144"/>
      <c r="E295" s="144"/>
      <c r="F295" s="144"/>
      <c r="G295" s="144"/>
      <c r="H295" s="144"/>
      <c r="I295" s="144"/>
      <c r="J295" s="144"/>
      <c r="K295" s="144"/>
      <c r="L295" s="144"/>
      <c r="M295" s="144"/>
      <c r="N295" s="143">
        <v>4</v>
      </c>
      <c r="O295" s="143">
        <v>36</v>
      </c>
      <c r="P295" s="143">
        <v>11</v>
      </c>
      <c r="Q295" s="143">
        <v>93</v>
      </c>
      <c r="R295" s="143">
        <v>10</v>
      </c>
      <c r="S295" s="143">
        <v>81</v>
      </c>
      <c r="T295" s="143">
        <v>10</v>
      </c>
      <c r="U295" s="143">
        <v>89</v>
      </c>
      <c r="V295" s="143">
        <v>2</v>
      </c>
      <c r="W295" s="143">
        <v>16</v>
      </c>
      <c r="X295" s="143">
        <v>1</v>
      </c>
      <c r="Y295" s="143">
        <v>10</v>
      </c>
      <c r="Z295" s="143">
        <v>3</v>
      </c>
      <c r="AA295" s="143">
        <v>25</v>
      </c>
    </row>
    <row r="296" spans="1:27" x14ac:dyDescent="0.25">
      <c r="A296" s="44">
        <v>295</v>
      </c>
      <c r="B296" s="125" t="s">
        <v>3</v>
      </c>
      <c r="C296" s="125" t="s">
        <v>170</v>
      </c>
      <c r="D296" s="143">
        <v>4</v>
      </c>
      <c r="E296" s="143">
        <v>22</v>
      </c>
      <c r="F296" s="143">
        <v>2</v>
      </c>
      <c r="G296" s="143">
        <v>7</v>
      </c>
      <c r="H296" s="143">
        <v>10</v>
      </c>
      <c r="I296" s="143">
        <v>62</v>
      </c>
      <c r="J296" s="143">
        <v>19</v>
      </c>
      <c r="K296" s="143">
        <v>94</v>
      </c>
      <c r="L296" s="143">
        <v>16</v>
      </c>
      <c r="M296" s="143">
        <v>105</v>
      </c>
      <c r="N296" s="143">
        <v>2</v>
      </c>
      <c r="O296" s="143">
        <v>24</v>
      </c>
      <c r="P296" s="143">
        <v>3</v>
      </c>
      <c r="Q296" s="143">
        <v>23</v>
      </c>
      <c r="R296" s="143">
        <v>1</v>
      </c>
      <c r="S296" s="143">
        <v>6</v>
      </c>
      <c r="T296" s="143">
        <v>1</v>
      </c>
      <c r="U296" s="143">
        <v>2</v>
      </c>
      <c r="V296" s="144"/>
      <c r="W296" s="144"/>
      <c r="X296" s="144"/>
      <c r="Y296" s="144"/>
      <c r="Z296" s="144"/>
      <c r="AA296" s="144"/>
    </row>
    <row r="297" spans="1:27" x14ac:dyDescent="0.25">
      <c r="A297" s="44">
        <v>296</v>
      </c>
      <c r="B297" s="125" t="s">
        <v>24</v>
      </c>
      <c r="C297" s="125" t="s">
        <v>168</v>
      </c>
      <c r="D297" s="144"/>
      <c r="E297" s="144"/>
      <c r="F297" s="143">
        <v>5</v>
      </c>
      <c r="G297" s="143">
        <v>64</v>
      </c>
      <c r="H297" s="143">
        <v>1</v>
      </c>
      <c r="I297" s="143">
        <v>12</v>
      </c>
      <c r="J297" s="143">
        <v>8</v>
      </c>
      <c r="K297" s="143">
        <v>96</v>
      </c>
      <c r="L297" s="143">
        <v>7</v>
      </c>
      <c r="M297" s="143">
        <v>87</v>
      </c>
      <c r="N297" s="143">
        <v>5</v>
      </c>
      <c r="O297" s="143">
        <v>57</v>
      </c>
      <c r="P297" s="144"/>
      <c r="Q297" s="144"/>
      <c r="R297" s="143">
        <v>1</v>
      </c>
      <c r="S297" s="143">
        <v>13</v>
      </c>
      <c r="T297" s="143">
        <v>2</v>
      </c>
      <c r="U297" s="143">
        <v>13</v>
      </c>
      <c r="V297" s="144"/>
      <c r="W297" s="144"/>
      <c r="X297" s="144"/>
      <c r="Y297" s="144"/>
      <c r="Z297" s="144"/>
      <c r="AA297" s="144"/>
    </row>
    <row r="298" spans="1:27" x14ac:dyDescent="0.25">
      <c r="A298" s="44">
        <v>297</v>
      </c>
      <c r="B298" s="125" t="s">
        <v>7</v>
      </c>
      <c r="C298" s="125" t="s">
        <v>168</v>
      </c>
      <c r="D298" s="143">
        <v>3</v>
      </c>
      <c r="E298" s="143">
        <v>36</v>
      </c>
      <c r="F298" s="143">
        <v>34</v>
      </c>
      <c r="G298" s="143">
        <v>135</v>
      </c>
      <c r="H298" s="143">
        <v>43</v>
      </c>
      <c r="I298" s="143">
        <v>110</v>
      </c>
      <c r="J298" s="143">
        <v>18</v>
      </c>
      <c r="K298" s="143">
        <v>46</v>
      </c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  <c r="AA298" s="144"/>
    </row>
    <row r="299" spans="1:27" x14ac:dyDescent="0.25">
      <c r="A299" s="44">
        <v>298</v>
      </c>
      <c r="B299" s="125" t="s">
        <v>65</v>
      </c>
      <c r="C299" s="125" t="s">
        <v>171</v>
      </c>
      <c r="D299" s="143">
        <v>1</v>
      </c>
      <c r="E299" s="143">
        <v>16</v>
      </c>
      <c r="F299" s="144"/>
      <c r="G299" s="144"/>
      <c r="H299" s="143">
        <v>2</v>
      </c>
      <c r="I299" s="143">
        <v>31</v>
      </c>
      <c r="J299" s="143">
        <v>10</v>
      </c>
      <c r="K299" s="143">
        <v>85</v>
      </c>
      <c r="L299" s="143">
        <v>5</v>
      </c>
      <c r="M299" s="143">
        <v>35</v>
      </c>
      <c r="N299" s="143">
        <v>3</v>
      </c>
      <c r="O299" s="143">
        <v>47</v>
      </c>
      <c r="P299" s="143">
        <v>7</v>
      </c>
      <c r="Q299" s="143">
        <v>54</v>
      </c>
      <c r="R299" s="143">
        <v>4</v>
      </c>
      <c r="S299" s="143">
        <v>47</v>
      </c>
      <c r="T299" s="143">
        <v>3</v>
      </c>
      <c r="U299" s="143">
        <v>3</v>
      </c>
      <c r="V299" s="143">
        <v>1</v>
      </c>
      <c r="W299" s="143">
        <v>1</v>
      </c>
      <c r="X299" s="144"/>
      <c r="Y299" s="144"/>
      <c r="Z299" s="144"/>
      <c r="AA299" s="144"/>
    </row>
    <row r="300" spans="1:27" x14ac:dyDescent="0.25">
      <c r="A300" s="44">
        <v>299</v>
      </c>
      <c r="B300" s="125" t="s">
        <v>65</v>
      </c>
      <c r="C300" s="125" t="s">
        <v>171</v>
      </c>
      <c r="D300" s="143">
        <v>5</v>
      </c>
      <c r="E300" s="143">
        <v>50</v>
      </c>
      <c r="F300" s="144"/>
      <c r="G300" s="144"/>
      <c r="H300" s="143">
        <v>3</v>
      </c>
      <c r="I300" s="143">
        <v>30</v>
      </c>
      <c r="J300" s="143">
        <v>6</v>
      </c>
      <c r="K300" s="143">
        <v>60</v>
      </c>
      <c r="L300" s="143">
        <v>5</v>
      </c>
      <c r="M300" s="143">
        <v>50</v>
      </c>
      <c r="N300" s="143">
        <v>4</v>
      </c>
      <c r="O300" s="143">
        <v>40</v>
      </c>
      <c r="P300" s="143">
        <v>1</v>
      </c>
      <c r="Q300" s="143">
        <v>10</v>
      </c>
      <c r="R300" s="143">
        <v>1</v>
      </c>
      <c r="S300" s="143">
        <v>8</v>
      </c>
      <c r="T300" s="143">
        <v>1</v>
      </c>
      <c r="U300" s="143">
        <v>10</v>
      </c>
      <c r="V300" s="143">
        <v>3</v>
      </c>
      <c r="W300" s="143">
        <v>30</v>
      </c>
      <c r="X300" s="143">
        <v>2</v>
      </c>
      <c r="Y300" s="143">
        <v>20</v>
      </c>
      <c r="Z300" s="143">
        <v>1</v>
      </c>
      <c r="AA300" s="143">
        <v>10</v>
      </c>
    </row>
    <row r="301" spans="1:27" x14ac:dyDescent="0.25">
      <c r="A301" s="44">
        <v>300</v>
      </c>
      <c r="B301" s="125" t="s">
        <v>11</v>
      </c>
      <c r="C301" s="125" t="s">
        <v>168</v>
      </c>
      <c r="D301" s="144"/>
      <c r="E301" s="144"/>
      <c r="F301" s="144"/>
      <c r="G301" s="144"/>
      <c r="H301" s="144"/>
      <c r="I301" s="144"/>
      <c r="J301" s="143">
        <v>6</v>
      </c>
      <c r="K301" s="143">
        <v>66</v>
      </c>
      <c r="L301" s="143">
        <v>10</v>
      </c>
      <c r="M301" s="143">
        <v>110</v>
      </c>
      <c r="N301" s="143">
        <v>5</v>
      </c>
      <c r="O301" s="143">
        <v>55</v>
      </c>
      <c r="P301" s="143">
        <v>5</v>
      </c>
      <c r="Q301" s="143">
        <v>53</v>
      </c>
      <c r="R301" s="144"/>
      <c r="S301" s="144"/>
      <c r="T301" s="143">
        <v>3</v>
      </c>
      <c r="U301" s="143">
        <v>33</v>
      </c>
      <c r="V301" s="144"/>
      <c r="W301" s="144"/>
      <c r="X301" s="144"/>
      <c r="Y301" s="144"/>
      <c r="Z301" s="144"/>
      <c r="AA301" s="144"/>
    </row>
    <row r="302" spans="1:27" x14ac:dyDescent="0.25">
      <c r="A302" s="44">
        <v>301</v>
      </c>
      <c r="B302" s="125" t="s">
        <v>3</v>
      </c>
      <c r="C302" s="125" t="s">
        <v>167</v>
      </c>
      <c r="D302" s="143">
        <v>2</v>
      </c>
      <c r="E302" s="143">
        <v>10</v>
      </c>
      <c r="F302" s="143">
        <v>4</v>
      </c>
      <c r="G302" s="143">
        <v>25</v>
      </c>
      <c r="H302" s="144"/>
      <c r="I302" s="144"/>
      <c r="J302" s="143">
        <v>12</v>
      </c>
      <c r="K302" s="143">
        <v>87</v>
      </c>
      <c r="L302" s="143">
        <v>7</v>
      </c>
      <c r="M302" s="143">
        <v>73</v>
      </c>
      <c r="N302" s="143">
        <v>4</v>
      </c>
      <c r="O302" s="143">
        <v>40</v>
      </c>
      <c r="P302" s="143">
        <v>5</v>
      </c>
      <c r="Q302" s="143">
        <v>48</v>
      </c>
      <c r="R302" s="143">
        <v>2</v>
      </c>
      <c r="S302" s="143">
        <v>20</v>
      </c>
      <c r="T302" s="144"/>
      <c r="U302" s="144"/>
      <c r="V302" s="144"/>
      <c r="W302" s="144"/>
      <c r="X302" s="144"/>
      <c r="Y302" s="144"/>
      <c r="Z302" s="144"/>
      <c r="AA302" s="144"/>
    </row>
    <row r="303" spans="1:27" x14ac:dyDescent="0.25">
      <c r="A303" s="44">
        <v>302</v>
      </c>
      <c r="B303" s="125" t="s">
        <v>11</v>
      </c>
      <c r="C303" s="125" t="s">
        <v>168</v>
      </c>
      <c r="D303" s="144"/>
      <c r="E303" s="144"/>
      <c r="F303" s="144"/>
      <c r="G303" s="144"/>
      <c r="H303" s="143">
        <v>1</v>
      </c>
      <c r="I303" s="143">
        <v>23</v>
      </c>
      <c r="J303" s="143">
        <v>6</v>
      </c>
      <c r="K303" s="143">
        <v>94</v>
      </c>
      <c r="L303" s="143">
        <v>6</v>
      </c>
      <c r="M303" s="143">
        <v>138</v>
      </c>
      <c r="N303" s="143">
        <v>2</v>
      </c>
      <c r="O303" s="143">
        <v>46</v>
      </c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  <c r="AA303" s="144"/>
    </row>
    <row r="304" spans="1:27" x14ac:dyDescent="0.25">
      <c r="A304" s="44">
        <v>303</v>
      </c>
      <c r="B304" s="125" t="s">
        <v>5</v>
      </c>
      <c r="C304" s="125" t="s">
        <v>171</v>
      </c>
      <c r="D304" s="144"/>
      <c r="E304" s="144"/>
      <c r="F304" s="144"/>
      <c r="G304" s="144"/>
      <c r="H304" s="144"/>
      <c r="I304" s="144"/>
      <c r="J304" s="143">
        <v>3</v>
      </c>
      <c r="K304" s="143">
        <v>108</v>
      </c>
      <c r="L304" s="143">
        <v>1</v>
      </c>
      <c r="M304" s="143">
        <v>36</v>
      </c>
      <c r="N304" s="143">
        <v>1</v>
      </c>
      <c r="O304" s="143">
        <v>36</v>
      </c>
      <c r="P304" s="143">
        <v>2</v>
      </c>
      <c r="Q304" s="143">
        <v>72</v>
      </c>
      <c r="R304" s="144"/>
      <c r="S304" s="144"/>
      <c r="T304" s="143">
        <v>1</v>
      </c>
      <c r="U304" s="143">
        <v>31</v>
      </c>
      <c r="V304" s="144"/>
      <c r="W304" s="144"/>
      <c r="X304" s="144"/>
      <c r="Y304" s="144"/>
      <c r="Z304" s="144"/>
      <c r="AA304" s="144"/>
    </row>
    <row r="305" spans="1:27" x14ac:dyDescent="0.25">
      <c r="A305" s="44">
        <v>304</v>
      </c>
      <c r="B305" s="125" t="s">
        <v>11</v>
      </c>
      <c r="C305" s="125" t="s">
        <v>171</v>
      </c>
      <c r="D305" s="143">
        <v>3</v>
      </c>
      <c r="E305" s="143">
        <v>31</v>
      </c>
      <c r="F305" s="143">
        <v>5</v>
      </c>
      <c r="G305" s="143">
        <v>90</v>
      </c>
      <c r="H305" s="143">
        <v>2</v>
      </c>
      <c r="I305" s="143">
        <v>45</v>
      </c>
      <c r="J305" s="143">
        <v>1</v>
      </c>
      <c r="K305" s="143">
        <v>25</v>
      </c>
      <c r="L305" s="143">
        <v>1</v>
      </c>
      <c r="M305" s="143">
        <v>13</v>
      </c>
      <c r="N305" s="143">
        <v>2</v>
      </c>
      <c r="O305" s="143">
        <v>48</v>
      </c>
      <c r="P305" s="144"/>
      <c r="Q305" s="144"/>
      <c r="R305" s="143">
        <v>1</v>
      </c>
      <c r="S305" s="143">
        <v>13</v>
      </c>
      <c r="T305" s="143">
        <v>1</v>
      </c>
      <c r="U305" s="143">
        <v>12</v>
      </c>
      <c r="V305" s="144"/>
      <c r="W305" s="144"/>
      <c r="X305" s="144"/>
      <c r="Y305" s="144"/>
      <c r="Z305" s="144"/>
      <c r="AA305" s="144"/>
    </row>
    <row r="306" spans="1:27" x14ac:dyDescent="0.25">
      <c r="A306" s="44">
        <v>305</v>
      </c>
      <c r="B306" s="125" t="s">
        <v>11</v>
      </c>
      <c r="C306" s="125" t="s">
        <v>171</v>
      </c>
      <c r="D306" s="143">
        <v>1</v>
      </c>
      <c r="E306" s="143">
        <v>6</v>
      </c>
      <c r="F306" s="144"/>
      <c r="G306" s="144"/>
      <c r="H306" s="143">
        <v>4</v>
      </c>
      <c r="I306" s="143">
        <v>49</v>
      </c>
      <c r="J306" s="143">
        <v>7</v>
      </c>
      <c r="K306" s="143">
        <v>56</v>
      </c>
      <c r="L306" s="143">
        <v>6</v>
      </c>
      <c r="M306" s="143">
        <v>60</v>
      </c>
      <c r="N306" s="143">
        <v>3</v>
      </c>
      <c r="O306" s="143">
        <v>37</v>
      </c>
      <c r="P306" s="143">
        <v>6</v>
      </c>
      <c r="Q306" s="143">
        <v>44</v>
      </c>
      <c r="R306" s="144"/>
      <c r="S306" s="144"/>
      <c r="T306" s="143">
        <v>1</v>
      </c>
      <c r="U306" s="143">
        <v>12</v>
      </c>
      <c r="V306" s="144"/>
      <c r="W306" s="144"/>
      <c r="X306" s="144"/>
      <c r="Y306" s="144"/>
      <c r="Z306" s="143">
        <v>1</v>
      </c>
      <c r="AA306" s="143">
        <v>12</v>
      </c>
    </row>
    <row r="307" spans="1:27" x14ac:dyDescent="0.25">
      <c r="A307" s="44">
        <v>306</v>
      </c>
      <c r="B307" s="125" t="s">
        <v>65</v>
      </c>
      <c r="C307" s="125" t="s">
        <v>168</v>
      </c>
      <c r="D307" s="144"/>
      <c r="E307" s="144"/>
      <c r="F307" s="143">
        <v>2</v>
      </c>
      <c r="G307" s="143">
        <v>12</v>
      </c>
      <c r="H307" s="144"/>
      <c r="I307" s="144"/>
      <c r="J307" s="143">
        <v>3</v>
      </c>
      <c r="K307" s="143">
        <v>27</v>
      </c>
      <c r="L307" s="143">
        <v>13</v>
      </c>
      <c r="M307" s="143">
        <v>115</v>
      </c>
      <c r="N307" s="143">
        <v>9</v>
      </c>
      <c r="O307" s="143">
        <v>85</v>
      </c>
      <c r="P307" s="143">
        <v>3</v>
      </c>
      <c r="Q307" s="143">
        <v>17</v>
      </c>
      <c r="R307" s="144"/>
      <c r="S307" s="144"/>
      <c r="T307" s="144"/>
      <c r="U307" s="144"/>
      <c r="V307" s="144"/>
      <c r="W307" s="144"/>
      <c r="X307" s="144"/>
      <c r="Y307" s="144"/>
      <c r="Z307" s="144"/>
      <c r="AA307" s="144"/>
    </row>
    <row r="308" spans="1:27" x14ac:dyDescent="0.25">
      <c r="A308" s="44">
        <v>307</v>
      </c>
      <c r="B308" s="125" t="s">
        <v>18</v>
      </c>
      <c r="C308" s="125" t="s">
        <v>167</v>
      </c>
      <c r="D308" s="144"/>
      <c r="E308" s="144"/>
      <c r="F308" s="143">
        <v>5</v>
      </c>
      <c r="G308" s="143">
        <v>43</v>
      </c>
      <c r="H308" s="144"/>
      <c r="I308" s="144"/>
      <c r="J308" s="143">
        <v>5</v>
      </c>
      <c r="K308" s="143">
        <v>38</v>
      </c>
      <c r="L308" s="143">
        <v>5</v>
      </c>
      <c r="M308" s="143">
        <v>55</v>
      </c>
      <c r="N308" s="143">
        <v>5</v>
      </c>
      <c r="O308" s="143">
        <v>43</v>
      </c>
      <c r="P308" s="143">
        <v>5</v>
      </c>
      <c r="Q308" s="143">
        <v>55</v>
      </c>
      <c r="R308" s="143">
        <v>1</v>
      </c>
      <c r="S308" s="143">
        <v>11</v>
      </c>
      <c r="T308" s="144"/>
      <c r="U308" s="144"/>
      <c r="V308" s="144"/>
      <c r="W308" s="144"/>
      <c r="X308" s="144"/>
      <c r="Y308" s="144"/>
      <c r="Z308" s="143">
        <v>1</v>
      </c>
      <c r="AA308" s="143">
        <v>11</v>
      </c>
    </row>
    <row r="309" spans="1:27" x14ac:dyDescent="0.25">
      <c r="A309" s="44">
        <v>308</v>
      </c>
      <c r="B309" s="125" t="s">
        <v>3</v>
      </c>
      <c r="C309" s="125" t="s">
        <v>170</v>
      </c>
      <c r="D309" s="144"/>
      <c r="E309" s="144"/>
      <c r="F309" s="144"/>
      <c r="G309" s="144"/>
      <c r="H309" s="144"/>
      <c r="I309" s="144"/>
      <c r="J309" s="144"/>
      <c r="K309" s="144"/>
      <c r="L309" s="143">
        <v>7</v>
      </c>
      <c r="M309" s="143">
        <v>112</v>
      </c>
      <c r="N309" s="143">
        <v>3</v>
      </c>
      <c r="O309" s="143">
        <v>40</v>
      </c>
      <c r="P309" s="143">
        <v>2</v>
      </c>
      <c r="Q309" s="143">
        <v>32</v>
      </c>
      <c r="R309" s="143">
        <v>4</v>
      </c>
      <c r="S309" s="143">
        <v>42</v>
      </c>
      <c r="T309" s="143">
        <v>2</v>
      </c>
      <c r="U309" s="143">
        <v>16</v>
      </c>
      <c r="V309" s="143">
        <v>1</v>
      </c>
      <c r="W309" s="143">
        <v>11</v>
      </c>
      <c r="X309" s="144"/>
      <c r="Y309" s="144"/>
      <c r="Z309" s="144"/>
      <c r="AA309" s="144"/>
    </row>
    <row r="310" spans="1:27" x14ac:dyDescent="0.25">
      <c r="A310" s="44">
        <v>309</v>
      </c>
      <c r="B310" s="125" t="s">
        <v>24</v>
      </c>
      <c r="C310" s="125" t="s">
        <v>171</v>
      </c>
      <c r="D310" s="144"/>
      <c r="E310" s="144"/>
      <c r="F310" s="144"/>
      <c r="G310" s="144"/>
      <c r="H310" s="144"/>
      <c r="I310" s="144"/>
      <c r="J310" s="143">
        <v>5</v>
      </c>
      <c r="K310" s="143">
        <v>76</v>
      </c>
      <c r="L310" s="143">
        <v>5</v>
      </c>
      <c r="M310" s="143">
        <v>88</v>
      </c>
      <c r="N310" s="143">
        <v>1</v>
      </c>
      <c r="O310" s="143">
        <v>14</v>
      </c>
      <c r="P310" s="143">
        <v>1</v>
      </c>
      <c r="Q310" s="143">
        <v>30</v>
      </c>
      <c r="R310" s="143">
        <v>2</v>
      </c>
      <c r="S310" s="143">
        <v>20</v>
      </c>
      <c r="T310" s="143">
        <v>2</v>
      </c>
      <c r="U310" s="143">
        <v>20</v>
      </c>
      <c r="V310" s="144"/>
      <c r="W310" s="144"/>
      <c r="X310" s="144"/>
      <c r="Y310" s="144"/>
      <c r="Z310" s="144"/>
      <c r="AA310" s="144"/>
    </row>
    <row r="311" spans="1:27" x14ac:dyDescent="0.25">
      <c r="A311" s="44">
        <v>310</v>
      </c>
      <c r="B311" s="125" t="s">
        <v>11</v>
      </c>
      <c r="C311" s="125" t="s">
        <v>170</v>
      </c>
      <c r="D311" s="143">
        <v>7</v>
      </c>
      <c r="E311" s="143">
        <v>60</v>
      </c>
      <c r="F311" s="143">
        <v>26</v>
      </c>
      <c r="G311" s="143">
        <v>120</v>
      </c>
      <c r="H311" s="143">
        <v>18</v>
      </c>
      <c r="I311" s="143">
        <v>49</v>
      </c>
      <c r="J311" s="143">
        <v>7</v>
      </c>
      <c r="K311" s="143">
        <v>18</v>
      </c>
      <c r="L311" s="144"/>
      <c r="M311" s="144"/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  <c r="AA311" s="144"/>
    </row>
    <row r="312" spans="1:27" x14ac:dyDescent="0.25">
      <c r="A312" s="44">
        <v>311</v>
      </c>
      <c r="B312" s="125" t="s">
        <v>11</v>
      </c>
      <c r="C312" s="125" t="s">
        <v>170</v>
      </c>
      <c r="D312" s="144"/>
      <c r="E312" s="144"/>
      <c r="F312" s="144"/>
      <c r="G312" s="144"/>
      <c r="H312" s="143">
        <v>3</v>
      </c>
      <c r="I312" s="143">
        <v>32</v>
      </c>
      <c r="J312" s="143">
        <v>4</v>
      </c>
      <c r="K312" s="143">
        <v>44</v>
      </c>
      <c r="L312" s="143">
        <v>7</v>
      </c>
      <c r="M312" s="143">
        <v>81</v>
      </c>
      <c r="N312" s="143">
        <v>9</v>
      </c>
      <c r="O312" s="143">
        <v>71</v>
      </c>
      <c r="P312" s="144"/>
      <c r="Q312" s="144"/>
      <c r="R312" s="144"/>
      <c r="S312" s="144"/>
      <c r="T312" s="143">
        <v>1</v>
      </c>
      <c r="U312" s="143">
        <v>12</v>
      </c>
      <c r="V312" s="144"/>
      <c r="W312" s="144"/>
      <c r="X312" s="144"/>
      <c r="Y312" s="144"/>
      <c r="Z312" s="144"/>
      <c r="AA312" s="144"/>
    </row>
    <row r="313" spans="1:27" x14ac:dyDescent="0.25">
      <c r="A313" s="44">
        <v>312</v>
      </c>
      <c r="B313" s="125" t="s">
        <v>11</v>
      </c>
      <c r="C313" s="125" t="s">
        <v>167</v>
      </c>
      <c r="D313" s="144"/>
      <c r="E313" s="144"/>
      <c r="F313" s="144"/>
      <c r="G313" s="144"/>
      <c r="H313" s="143">
        <v>5</v>
      </c>
      <c r="I313" s="143">
        <v>75</v>
      </c>
      <c r="J313" s="143">
        <v>2</v>
      </c>
      <c r="K313" s="143">
        <v>29</v>
      </c>
      <c r="L313" s="143">
        <v>3</v>
      </c>
      <c r="M313" s="143">
        <v>45</v>
      </c>
      <c r="N313" s="143">
        <v>6</v>
      </c>
      <c r="O313" s="143">
        <v>88</v>
      </c>
      <c r="P313" s="144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  <c r="AA313" s="144"/>
    </row>
    <row r="314" spans="1:27" x14ac:dyDescent="0.25">
      <c r="A314" s="44">
        <v>313</v>
      </c>
      <c r="B314" s="125" t="s">
        <v>3</v>
      </c>
      <c r="C314" s="125" t="s">
        <v>168</v>
      </c>
      <c r="D314" s="143">
        <v>2</v>
      </c>
      <c r="E314" s="143">
        <v>20</v>
      </c>
      <c r="F314" s="143">
        <v>3</v>
      </c>
      <c r="G314" s="143">
        <v>30</v>
      </c>
      <c r="H314" s="143">
        <v>2</v>
      </c>
      <c r="I314" s="143">
        <v>23</v>
      </c>
      <c r="J314" s="143">
        <v>3</v>
      </c>
      <c r="K314" s="143">
        <v>29</v>
      </c>
      <c r="L314" s="143">
        <v>7</v>
      </c>
      <c r="M314" s="143">
        <v>73</v>
      </c>
      <c r="N314" s="143">
        <v>2</v>
      </c>
      <c r="O314" s="143">
        <v>20</v>
      </c>
      <c r="P314" s="143">
        <v>1</v>
      </c>
      <c r="Q314" s="143">
        <v>10</v>
      </c>
      <c r="R314" s="144"/>
      <c r="S314" s="144"/>
      <c r="T314" s="143">
        <v>1</v>
      </c>
      <c r="U314" s="143">
        <v>10</v>
      </c>
      <c r="V314" s="143">
        <v>1</v>
      </c>
      <c r="W314" s="143">
        <v>10</v>
      </c>
      <c r="X314" s="144"/>
      <c r="Y314" s="144"/>
      <c r="Z314" s="143">
        <v>2</v>
      </c>
      <c r="AA314" s="143">
        <v>8</v>
      </c>
    </row>
    <row r="315" spans="1:27" x14ac:dyDescent="0.25">
      <c r="A315" s="44">
        <v>314</v>
      </c>
      <c r="B315" s="125" t="s">
        <v>65</v>
      </c>
      <c r="C315" s="125" t="s">
        <v>173</v>
      </c>
      <c r="D315" s="144"/>
      <c r="E315" s="144"/>
      <c r="F315" s="144"/>
      <c r="G315" s="144"/>
      <c r="H315" s="143">
        <v>1</v>
      </c>
      <c r="I315" s="143">
        <v>13</v>
      </c>
      <c r="J315" s="143">
        <v>4</v>
      </c>
      <c r="K315" s="143">
        <v>45</v>
      </c>
      <c r="L315" s="143">
        <v>6</v>
      </c>
      <c r="M315" s="143">
        <v>54</v>
      </c>
      <c r="N315" s="143">
        <v>3</v>
      </c>
      <c r="O315" s="143">
        <v>30</v>
      </c>
      <c r="P315" s="143">
        <v>3</v>
      </c>
      <c r="Q315" s="143">
        <v>48</v>
      </c>
      <c r="R315" s="143">
        <v>4</v>
      </c>
      <c r="S315" s="143">
        <v>41</v>
      </c>
      <c r="T315" s="144"/>
      <c r="U315" s="144"/>
      <c r="V315" s="144"/>
      <c r="W315" s="144"/>
      <c r="X315" s="144"/>
      <c r="Y315" s="144"/>
      <c r="Z315" s="144"/>
      <c r="AA315" s="144"/>
    </row>
    <row r="316" spans="1:27" x14ac:dyDescent="0.25">
      <c r="A316" s="44">
        <v>315</v>
      </c>
      <c r="B316" s="125" t="s">
        <v>7</v>
      </c>
      <c r="C316" s="125" t="s">
        <v>169</v>
      </c>
      <c r="D316" s="143">
        <v>1</v>
      </c>
      <c r="E316" s="143">
        <v>13</v>
      </c>
      <c r="F316" s="144"/>
      <c r="G316" s="144"/>
      <c r="H316" s="143">
        <v>4</v>
      </c>
      <c r="I316" s="143">
        <v>44</v>
      </c>
      <c r="J316" s="143">
        <v>3</v>
      </c>
      <c r="K316" s="143">
        <v>33</v>
      </c>
      <c r="L316" s="143">
        <v>6</v>
      </c>
      <c r="M316" s="143">
        <v>72</v>
      </c>
      <c r="N316" s="143">
        <v>1</v>
      </c>
      <c r="O316" s="143">
        <v>13</v>
      </c>
      <c r="P316" s="144"/>
      <c r="Q316" s="144"/>
      <c r="R316" s="143">
        <v>4</v>
      </c>
      <c r="S316" s="143">
        <v>52</v>
      </c>
      <c r="T316" s="144"/>
      <c r="U316" s="144"/>
      <c r="V316" s="144"/>
      <c r="W316" s="144"/>
      <c r="X316" s="144"/>
      <c r="Y316" s="144"/>
      <c r="Z316" s="144"/>
      <c r="AA316" s="144"/>
    </row>
    <row r="317" spans="1:27" x14ac:dyDescent="0.25">
      <c r="A317" s="44">
        <v>316</v>
      </c>
      <c r="B317" s="125" t="s">
        <v>9</v>
      </c>
      <c r="C317" s="125" t="s">
        <v>168</v>
      </c>
      <c r="D317" s="144"/>
      <c r="E317" s="144"/>
      <c r="F317" s="143">
        <v>14</v>
      </c>
      <c r="G317" s="143">
        <v>164</v>
      </c>
      <c r="H317" s="143">
        <v>2</v>
      </c>
      <c r="I317" s="143">
        <v>22</v>
      </c>
      <c r="J317" s="144"/>
      <c r="K317" s="144"/>
      <c r="L317" s="144"/>
      <c r="M317" s="144"/>
      <c r="N317" s="144"/>
      <c r="O317" s="144"/>
      <c r="P317" s="144"/>
      <c r="Q317" s="144"/>
      <c r="R317" s="143">
        <v>2</v>
      </c>
      <c r="S317" s="143">
        <v>22</v>
      </c>
      <c r="T317" s="144"/>
      <c r="U317" s="144"/>
      <c r="V317" s="144"/>
      <c r="W317" s="144"/>
      <c r="X317" s="144"/>
      <c r="Y317" s="144"/>
      <c r="Z317" s="144"/>
      <c r="AA317" s="144"/>
    </row>
    <row r="318" spans="1:27" x14ac:dyDescent="0.25">
      <c r="A318" s="44">
        <v>317</v>
      </c>
      <c r="B318" s="125" t="s">
        <v>7</v>
      </c>
      <c r="C318" s="125" t="s">
        <v>167</v>
      </c>
      <c r="D318" s="144"/>
      <c r="E318" s="144"/>
      <c r="F318" s="143">
        <v>1</v>
      </c>
      <c r="G318" s="143">
        <v>7</v>
      </c>
      <c r="H318" s="143">
        <v>5</v>
      </c>
      <c r="I318" s="143">
        <v>35</v>
      </c>
      <c r="J318" s="143">
        <v>6</v>
      </c>
      <c r="K318" s="143">
        <v>46</v>
      </c>
      <c r="L318" s="143">
        <v>5</v>
      </c>
      <c r="M318" s="143">
        <v>30</v>
      </c>
      <c r="N318" s="143">
        <v>8</v>
      </c>
      <c r="O318" s="143">
        <v>46</v>
      </c>
      <c r="P318" s="143">
        <v>5</v>
      </c>
      <c r="Q318" s="143">
        <v>23</v>
      </c>
      <c r="R318" s="143">
        <v>1</v>
      </c>
      <c r="S318" s="143">
        <v>9</v>
      </c>
      <c r="T318" s="143">
        <v>3</v>
      </c>
      <c r="U318" s="143">
        <v>8</v>
      </c>
      <c r="V318" s="144"/>
      <c r="W318" s="144"/>
      <c r="X318" s="144"/>
      <c r="Y318" s="144"/>
      <c r="Z318" s="144"/>
      <c r="AA318" s="144"/>
    </row>
    <row r="319" spans="1:27" x14ac:dyDescent="0.25">
      <c r="A319" s="44">
        <v>318</v>
      </c>
      <c r="B319" s="125" t="s">
        <v>4</v>
      </c>
      <c r="C319" s="125" t="s">
        <v>168</v>
      </c>
      <c r="D319" s="144"/>
      <c r="E319" s="144"/>
      <c r="F319" s="143">
        <v>1</v>
      </c>
      <c r="G319" s="143">
        <v>10</v>
      </c>
      <c r="H319" s="143">
        <v>1</v>
      </c>
      <c r="I319" s="143">
        <v>10</v>
      </c>
      <c r="J319" s="143">
        <v>4</v>
      </c>
      <c r="K319" s="143">
        <v>43</v>
      </c>
      <c r="L319" s="143">
        <v>9</v>
      </c>
      <c r="M319" s="143">
        <v>60</v>
      </c>
      <c r="N319" s="143">
        <v>3</v>
      </c>
      <c r="O319" s="143">
        <v>19</v>
      </c>
      <c r="P319" s="143">
        <v>3</v>
      </c>
      <c r="Q319" s="143">
        <v>36</v>
      </c>
      <c r="R319" s="143">
        <v>2</v>
      </c>
      <c r="S319" s="143">
        <v>12</v>
      </c>
      <c r="T319" s="143">
        <v>2</v>
      </c>
      <c r="U319" s="143">
        <v>8</v>
      </c>
      <c r="V319" s="144"/>
      <c r="W319" s="144"/>
      <c r="X319" s="143">
        <v>1</v>
      </c>
      <c r="Y319" s="143">
        <v>2</v>
      </c>
      <c r="Z319" s="144"/>
      <c r="AA319" s="144"/>
    </row>
    <row r="320" spans="1:27" x14ac:dyDescent="0.25">
      <c r="A320" s="44">
        <v>319</v>
      </c>
      <c r="B320" s="125" t="s">
        <v>3</v>
      </c>
      <c r="C320" s="125" t="s">
        <v>168</v>
      </c>
      <c r="D320" s="144"/>
      <c r="E320" s="144"/>
      <c r="F320" s="143">
        <v>1</v>
      </c>
      <c r="G320" s="143">
        <v>31</v>
      </c>
      <c r="H320" s="144"/>
      <c r="I320" s="144"/>
      <c r="J320" s="143">
        <v>2</v>
      </c>
      <c r="K320" s="143">
        <v>44</v>
      </c>
      <c r="L320" s="143">
        <v>5</v>
      </c>
      <c r="M320" s="143">
        <v>126</v>
      </c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  <c r="AA320" s="144"/>
    </row>
    <row r="321" spans="1:27" x14ac:dyDescent="0.25">
      <c r="A321" s="44">
        <v>320</v>
      </c>
      <c r="B321" s="125" t="s">
        <v>3</v>
      </c>
      <c r="C321" s="125" t="s">
        <v>168</v>
      </c>
      <c r="D321" s="143">
        <v>1</v>
      </c>
      <c r="E321" s="143">
        <v>8</v>
      </c>
      <c r="F321" s="143">
        <v>1</v>
      </c>
      <c r="G321" s="143">
        <v>15</v>
      </c>
      <c r="H321" s="144"/>
      <c r="I321" s="144"/>
      <c r="J321" s="144"/>
      <c r="K321" s="144"/>
      <c r="L321" s="143">
        <v>11</v>
      </c>
      <c r="M321" s="143">
        <v>106</v>
      </c>
      <c r="N321" s="143">
        <v>1</v>
      </c>
      <c r="O321" s="143">
        <v>12</v>
      </c>
      <c r="P321" s="143">
        <v>2</v>
      </c>
      <c r="Q321" s="143">
        <v>24</v>
      </c>
      <c r="R321" s="143">
        <v>2</v>
      </c>
      <c r="S321" s="143">
        <v>30</v>
      </c>
      <c r="T321" s="143">
        <v>1</v>
      </c>
      <c r="U321" s="143">
        <v>6</v>
      </c>
      <c r="V321" s="144"/>
      <c r="W321" s="144"/>
      <c r="X321" s="144"/>
      <c r="Y321" s="144"/>
      <c r="Z321" s="144"/>
      <c r="AA321" s="144"/>
    </row>
    <row r="322" spans="1:27" x14ac:dyDescent="0.25">
      <c r="A322" s="44">
        <v>321</v>
      </c>
      <c r="B322" s="125" t="s">
        <v>24</v>
      </c>
      <c r="C322" s="125" t="s">
        <v>170</v>
      </c>
      <c r="D322" s="143">
        <v>2</v>
      </c>
      <c r="E322" s="143">
        <v>25</v>
      </c>
      <c r="F322" s="143">
        <v>3</v>
      </c>
      <c r="G322" s="143">
        <v>21</v>
      </c>
      <c r="H322" s="143">
        <v>1</v>
      </c>
      <c r="I322" s="143">
        <v>10</v>
      </c>
      <c r="J322" s="143">
        <v>2</v>
      </c>
      <c r="K322" s="143">
        <v>15</v>
      </c>
      <c r="L322" s="143">
        <v>1</v>
      </c>
      <c r="M322" s="143">
        <v>10</v>
      </c>
      <c r="N322" s="143">
        <v>1</v>
      </c>
      <c r="O322" s="143">
        <v>23</v>
      </c>
      <c r="P322" s="143">
        <v>3</v>
      </c>
      <c r="Q322" s="143">
        <v>21</v>
      </c>
      <c r="R322" s="144"/>
      <c r="S322" s="144"/>
      <c r="T322" s="143">
        <v>1</v>
      </c>
      <c r="U322" s="143">
        <v>13</v>
      </c>
      <c r="V322" s="143">
        <v>3</v>
      </c>
      <c r="W322" s="143">
        <v>30</v>
      </c>
      <c r="X322" s="143">
        <v>1</v>
      </c>
      <c r="Y322" s="143">
        <v>10</v>
      </c>
      <c r="Z322" s="143">
        <v>1</v>
      </c>
      <c r="AA322" s="143">
        <v>15</v>
      </c>
    </row>
    <row r="323" spans="1:27" x14ac:dyDescent="0.25">
      <c r="A323" s="44">
        <v>322</v>
      </c>
      <c r="B323" s="125" t="s">
        <v>7</v>
      </c>
      <c r="C323" s="125" t="s">
        <v>167</v>
      </c>
      <c r="D323" s="143">
        <v>3</v>
      </c>
      <c r="E323" s="143">
        <v>24</v>
      </c>
      <c r="F323" s="143">
        <v>1</v>
      </c>
      <c r="G323" s="143">
        <v>8</v>
      </c>
      <c r="H323" s="143">
        <v>2</v>
      </c>
      <c r="I323" s="143">
        <v>16</v>
      </c>
      <c r="J323" s="143">
        <v>7</v>
      </c>
      <c r="K323" s="143">
        <v>56</v>
      </c>
      <c r="L323" s="143">
        <v>7</v>
      </c>
      <c r="M323" s="143">
        <v>56</v>
      </c>
      <c r="N323" s="143">
        <v>2</v>
      </c>
      <c r="O323" s="143">
        <v>16</v>
      </c>
      <c r="P323" s="143">
        <v>1</v>
      </c>
      <c r="Q323" s="143">
        <v>8</v>
      </c>
      <c r="R323" s="144"/>
      <c r="S323" s="144"/>
      <c r="T323" s="144"/>
      <c r="U323" s="144"/>
      <c r="V323" s="144"/>
      <c r="W323" s="144"/>
      <c r="X323" s="143">
        <v>1</v>
      </c>
      <c r="Y323" s="143">
        <v>8</v>
      </c>
      <c r="Z323" s="144"/>
      <c r="AA323" s="144"/>
    </row>
    <row r="324" spans="1:27" x14ac:dyDescent="0.25">
      <c r="A324" s="44">
        <v>323</v>
      </c>
      <c r="B324" s="125" t="s">
        <v>157</v>
      </c>
      <c r="C324" s="125" t="s">
        <v>170</v>
      </c>
      <c r="D324" s="144"/>
      <c r="E324" s="144"/>
      <c r="F324" s="143">
        <v>3</v>
      </c>
      <c r="G324" s="143">
        <v>19</v>
      </c>
      <c r="H324" s="144"/>
      <c r="I324" s="144"/>
      <c r="J324" s="143">
        <v>2</v>
      </c>
      <c r="K324" s="143">
        <v>13</v>
      </c>
      <c r="L324" s="143">
        <v>5</v>
      </c>
      <c r="M324" s="143">
        <v>45</v>
      </c>
      <c r="N324" s="143">
        <v>2</v>
      </c>
      <c r="O324" s="143">
        <v>18</v>
      </c>
      <c r="P324" s="143">
        <v>6</v>
      </c>
      <c r="Q324" s="143">
        <v>50</v>
      </c>
      <c r="R324" s="143">
        <v>3</v>
      </c>
      <c r="S324" s="143">
        <v>14</v>
      </c>
      <c r="T324" s="143">
        <v>2</v>
      </c>
      <c r="U324" s="143">
        <v>9</v>
      </c>
      <c r="V324" s="143">
        <v>2</v>
      </c>
      <c r="W324" s="143">
        <v>18</v>
      </c>
      <c r="X324" s="144"/>
      <c r="Y324" s="144"/>
      <c r="Z324" s="144"/>
      <c r="AA324" s="144"/>
    </row>
    <row r="325" spans="1:27" x14ac:dyDescent="0.25">
      <c r="A325" s="44">
        <v>324</v>
      </c>
      <c r="B325" s="125" t="s">
        <v>11</v>
      </c>
      <c r="C325" s="125" t="s">
        <v>170</v>
      </c>
      <c r="D325" s="14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3">
        <v>1</v>
      </c>
      <c r="W325" s="143">
        <v>25</v>
      </c>
      <c r="X325" s="143">
        <v>3</v>
      </c>
      <c r="Y325" s="143">
        <v>74</v>
      </c>
      <c r="Z325" s="143">
        <v>4</v>
      </c>
      <c r="AA325" s="143">
        <v>81</v>
      </c>
    </row>
    <row r="326" spans="1:27" x14ac:dyDescent="0.25">
      <c r="A326" s="44">
        <v>325</v>
      </c>
      <c r="B326" s="125" t="s">
        <v>24</v>
      </c>
      <c r="C326" s="125" t="s">
        <v>170</v>
      </c>
      <c r="D326" s="144"/>
      <c r="E326" s="144"/>
      <c r="F326" s="143">
        <v>2</v>
      </c>
      <c r="G326" s="143">
        <v>30</v>
      </c>
      <c r="H326" s="144"/>
      <c r="I326" s="144"/>
      <c r="J326" s="143">
        <v>4</v>
      </c>
      <c r="K326" s="143">
        <v>59</v>
      </c>
      <c r="L326" s="143">
        <v>3</v>
      </c>
      <c r="M326" s="143">
        <v>41</v>
      </c>
      <c r="N326" s="143">
        <v>1</v>
      </c>
      <c r="O326" s="143">
        <v>15</v>
      </c>
      <c r="P326" s="143">
        <v>1</v>
      </c>
      <c r="Q326" s="143">
        <v>15</v>
      </c>
      <c r="R326" s="143">
        <v>1</v>
      </c>
      <c r="S326" s="143">
        <v>15</v>
      </c>
      <c r="T326" s="144"/>
      <c r="U326" s="144"/>
      <c r="V326" s="144"/>
      <c r="W326" s="144"/>
      <c r="X326" s="144"/>
      <c r="Y326" s="144"/>
      <c r="Z326" s="144"/>
      <c r="AA326" s="144"/>
    </row>
    <row r="327" spans="1:27" x14ac:dyDescent="0.25">
      <c r="A327" s="44">
        <v>326</v>
      </c>
      <c r="B327" s="125" t="s">
        <v>24</v>
      </c>
      <c r="C327" s="125" t="s">
        <v>167</v>
      </c>
      <c r="D327" s="144"/>
      <c r="E327" s="144"/>
      <c r="F327" s="143">
        <v>23</v>
      </c>
      <c r="G327" s="143">
        <v>66</v>
      </c>
      <c r="H327" s="143">
        <v>30</v>
      </c>
      <c r="I327" s="143">
        <v>59</v>
      </c>
      <c r="J327" s="143">
        <v>23</v>
      </c>
      <c r="K327" s="143">
        <v>46</v>
      </c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  <c r="AA327" s="144"/>
    </row>
    <row r="328" spans="1:27" x14ac:dyDescent="0.25">
      <c r="A328" s="44">
        <v>327</v>
      </c>
      <c r="B328" s="125" t="s">
        <v>5</v>
      </c>
      <c r="C328" s="125" t="s">
        <v>167</v>
      </c>
      <c r="D328" s="143">
        <v>6</v>
      </c>
      <c r="E328" s="143">
        <v>33</v>
      </c>
      <c r="F328" s="143">
        <v>11</v>
      </c>
      <c r="G328" s="143">
        <v>42</v>
      </c>
      <c r="H328" s="143">
        <v>26</v>
      </c>
      <c r="I328" s="143">
        <v>53</v>
      </c>
      <c r="J328" s="143">
        <v>22</v>
      </c>
      <c r="K328" s="143">
        <v>44</v>
      </c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  <c r="AA328" s="144"/>
    </row>
    <row r="329" spans="1:27" x14ac:dyDescent="0.25">
      <c r="A329" s="44">
        <v>328</v>
      </c>
      <c r="B329" s="125" t="s">
        <v>5</v>
      </c>
      <c r="C329" s="125" t="s">
        <v>168</v>
      </c>
      <c r="D329" s="144"/>
      <c r="E329" s="144"/>
      <c r="F329" s="143">
        <v>1</v>
      </c>
      <c r="G329" s="143">
        <v>6</v>
      </c>
      <c r="H329" s="144"/>
      <c r="I329" s="144"/>
      <c r="J329" s="143">
        <v>3</v>
      </c>
      <c r="K329" s="143">
        <v>30</v>
      </c>
      <c r="L329" s="143">
        <v>14</v>
      </c>
      <c r="M329" s="143">
        <v>69</v>
      </c>
      <c r="N329" s="144"/>
      <c r="O329" s="144"/>
      <c r="P329" s="143">
        <v>5</v>
      </c>
      <c r="Q329" s="143">
        <v>44</v>
      </c>
      <c r="R329" s="144"/>
      <c r="S329" s="144"/>
      <c r="T329" s="144"/>
      <c r="U329" s="144"/>
      <c r="V329" s="143">
        <v>1</v>
      </c>
      <c r="W329" s="143">
        <v>13</v>
      </c>
      <c r="X329" s="144"/>
      <c r="Y329" s="144"/>
      <c r="Z329" s="144"/>
      <c r="AA329" s="144"/>
    </row>
    <row r="330" spans="1:27" x14ac:dyDescent="0.25">
      <c r="A330" s="44">
        <v>329</v>
      </c>
      <c r="B330" s="125" t="s">
        <v>7</v>
      </c>
      <c r="C330" s="125" t="s">
        <v>167</v>
      </c>
      <c r="D330" s="144"/>
      <c r="E330" s="144"/>
      <c r="F330" s="144"/>
      <c r="G330" s="144"/>
      <c r="H330" s="144"/>
      <c r="I330" s="144"/>
      <c r="J330" s="143">
        <v>1</v>
      </c>
      <c r="K330" s="143">
        <v>29</v>
      </c>
      <c r="L330" s="143">
        <v>3</v>
      </c>
      <c r="M330" s="143">
        <v>58</v>
      </c>
      <c r="N330" s="143">
        <v>1</v>
      </c>
      <c r="O330" s="143">
        <v>43</v>
      </c>
      <c r="P330" s="144"/>
      <c r="Q330" s="144"/>
      <c r="R330" s="144"/>
      <c r="S330" s="144"/>
      <c r="T330" s="144"/>
      <c r="U330" s="144"/>
      <c r="V330" s="143">
        <v>1</v>
      </c>
      <c r="W330" s="143">
        <v>29</v>
      </c>
      <c r="X330" s="144"/>
      <c r="Y330" s="144"/>
      <c r="Z330" s="144"/>
      <c r="AA330" s="144"/>
    </row>
    <row r="331" spans="1:27" x14ac:dyDescent="0.25">
      <c r="A331" s="44">
        <v>330</v>
      </c>
      <c r="B331" s="125" t="s">
        <v>31</v>
      </c>
      <c r="C331" s="125" t="s">
        <v>172</v>
      </c>
      <c r="D331" s="144"/>
      <c r="E331" s="144"/>
      <c r="F331" s="144"/>
      <c r="G331" s="144"/>
      <c r="H331" s="143">
        <v>1</v>
      </c>
      <c r="I331" s="143">
        <v>4</v>
      </c>
      <c r="J331" s="143">
        <v>9</v>
      </c>
      <c r="K331" s="143">
        <v>58</v>
      </c>
      <c r="L331" s="143">
        <v>5</v>
      </c>
      <c r="M331" s="143">
        <v>25</v>
      </c>
      <c r="N331" s="143">
        <v>2</v>
      </c>
      <c r="O331" s="143">
        <v>15</v>
      </c>
      <c r="P331" s="143">
        <v>8</v>
      </c>
      <c r="Q331" s="143">
        <v>28</v>
      </c>
      <c r="R331" s="143">
        <v>6</v>
      </c>
      <c r="S331" s="143">
        <v>25</v>
      </c>
      <c r="T331" s="144"/>
      <c r="U331" s="144"/>
      <c r="V331" s="144"/>
      <c r="W331" s="144"/>
      <c r="X331" s="144"/>
      <c r="Y331" s="144"/>
      <c r="Z331" s="144"/>
      <c r="AA331" s="144"/>
    </row>
    <row r="332" spans="1:27" x14ac:dyDescent="0.25">
      <c r="A332" s="44">
        <v>331</v>
      </c>
      <c r="B332" s="125" t="s">
        <v>24</v>
      </c>
      <c r="C332" s="125" t="s">
        <v>171</v>
      </c>
      <c r="D332" s="143">
        <v>3</v>
      </c>
      <c r="E332" s="143">
        <v>15</v>
      </c>
      <c r="F332" s="143">
        <v>4</v>
      </c>
      <c r="G332" s="143">
        <v>15</v>
      </c>
      <c r="H332" s="143">
        <v>6</v>
      </c>
      <c r="I332" s="143">
        <v>30</v>
      </c>
      <c r="J332" s="143">
        <v>5</v>
      </c>
      <c r="K332" s="143">
        <v>43</v>
      </c>
      <c r="L332" s="143">
        <v>3</v>
      </c>
      <c r="M332" s="143">
        <v>25</v>
      </c>
      <c r="N332" s="144"/>
      <c r="O332" s="144"/>
      <c r="P332" s="144"/>
      <c r="Q332" s="144"/>
      <c r="R332" s="144"/>
      <c r="S332" s="144"/>
      <c r="T332" s="144"/>
      <c r="U332" s="144"/>
      <c r="V332" s="143">
        <v>1</v>
      </c>
      <c r="W332" s="143">
        <v>13</v>
      </c>
      <c r="X332" s="143">
        <v>1</v>
      </c>
      <c r="Y332" s="143">
        <v>13</v>
      </c>
      <c r="Z332" s="144"/>
      <c r="AA332" s="144"/>
    </row>
    <row r="333" spans="1:27" x14ac:dyDescent="0.25">
      <c r="A333" s="44">
        <v>332</v>
      </c>
      <c r="B333" s="125" t="s">
        <v>65</v>
      </c>
      <c r="C333" s="125" t="s">
        <v>168</v>
      </c>
      <c r="D333" s="143">
        <v>4</v>
      </c>
      <c r="E333" s="143">
        <v>19</v>
      </c>
      <c r="F333" s="143">
        <v>19</v>
      </c>
      <c r="G333" s="143">
        <v>57</v>
      </c>
      <c r="H333" s="143">
        <v>13</v>
      </c>
      <c r="I333" s="143">
        <v>23</v>
      </c>
      <c r="J333" s="143">
        <v>29</v>
      </c>
      <c r="K333" s="143">
        <v>51</v>
      </c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</row>
    <row r="334" spans="1:27" x14ac:dyDescent="0.25">
      <c r="A334" s="44">
        <v>333</v>
      </c>
      <c r="B334" s="125" t="s">
        <v>7</v>
      </c>
      <c r="C334" s="125" t="s">
        <v>172</v>
      </c>
      <c r="D334" s="143">
        <v>1</v>
      </c>
      <c r="E334" s="143">
        <v>12</v>
      </c>
      <c r="F334" s="143">
        <v>1</v>
      </c>
      <c r="G334" s="143">
        <v>12</v>
      </c>
      <c r="H334" s="143">
        <v>2</v>
      </c>
      <c r="I334" s="143">
        <v>24</v>
      </c>
      <c r="J334" s="143">
        <v>3</v>
      </c>
      <c r="K334" s="143">
        <v>36</v>
      </c>
      <c r="L334" s="143">
        <v>4</v>
      </c>
      <c r="M334" s="143">
        <v>36</v>
      </c>
      <c r="N334" s="143">
        <v>3</v>
      </c>
      <c r="O334" s="143">
        <v>30</v>
      </c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</row>
    <row r="335" spans="1:27" x14ac:dyDescent="0.25">
      <c r="A335" s="44">
        <v>334</v>
      </c>
      <c r="B335" s="125" t="s">
        <v>24</v>
      </c>
      <c r="C335" s="125" t="s">
        <v>170</v>
      </c>
      <c r="D335" s="144"/>
      <c r="E335" s="144"/>
      <c r="F335" s="143">
        <v>2</v>
      </c>
      <c r="G335" s="143">
        <v>35</v>
      </c>
      <c r="H335" s="144"/>
      <c r="I335" s="144"/>
      <c r="J335" s="143">
        <v>2</v>
      </c>
      <c r="K335" s="143">
        <v>33</v>
      </c>
      <c r="L335" s="143">
        <v>2</v>
      </c>
      <c r="M335" s="143">
        <v>33</v>
      </c>
      <c r="N335" s="143">
        <v>4</v>
      </c>
      <c r="O335" s="143">
        <v>47</v>
      </c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</row>
    <row r="336" spans="1:27" x14ac:dyDescent="0.25">
      <c r="A336" s="44">
        <v>335</v>
      </c>
      <c r="B336" s="125" t="s">
        <v>24</v>
      </c>
      <c r="C336" s="125" t="s">
        <v>171</v>
      </c>
      <c r="D336" s="143">
        <v>2</v>
      </c>
      <c r="E336" s="143">
        <v>22</v>
      </c>
      <c r="F336" s="143">
        <v>11</v>
      </c>
      <c r="G336" s="143">
        <v>35</v>
      </c>
      <c r="H336" s="143">
        <v>23</v>
      </c>
      <c r="I336" s="143">
        <v>46</v>
      </c>
      <c r="J336" s="143">
        <v>23</v>
      </c>
      <c r="K336" s="143">
        <v>46</v>
      </c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</row>
    <row r="337" spans="1:27" x14ac:dyDescent="0.25">
      <c r="A337" s="44">
        <v>336</v>
      </c>
      <c r="B337" s="125" t="s">
        <v>3</v>
      </c>
      <c r="C337" s="125" t="s">
        <v>168</v>
      </c>
      <c r="D337" s="143">
        <v>3</v>
      </c>
      <c r="E337" s="143">
        <v>16</v>
      </c>
      <c r="F337" s="143">
        <v>13</v>
      </c>
      <c r="G337" s="143">
        <v>46</v>
      </c>
      <c r="H337" s="143">
        <v>26</v>
      </c>
      <c r="I337" s="143">
        <v>53</v>
      </c>
      <c r="J337" s="143">
        <v>13</v>
      </c>
      <c r="K337" s="143">
        <v>26</v>
      </c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</row>
    <row r="338" spans="1:27" x14ac:dyDescent="0.25">
      <c r="A338" s="44">
        <v>337</v>
      </c>
      <c r="B338" s="125" t="s">
        <v>5</v>
      </c>
      <c r="C338" s="125" t="s">
        <v>170</v>
      </c>
      <c r="D338" s="143">
        <v>1</v>
      </c>
      <c r="E338" s="143">
        <v>10</v>
      </c>
      <c r="F338" s="143">
        <v>1</v>
      </c>
      <c r="G338" s="143">
        <v>12</v>
      </c>
      <c r="H338" s="143">
        <v>2</v>
      </c>
      <c r="I338" s="143">
        <v>15</v>
      </c>
      <c r="J338" s="144"/>
      <c r="K338" s="144"/>
      <c r="L338" s="143">
        <v>5</v>
      </c>
      <c r="M338" s="143">
        <v>48</v>
      </c>
      <c r="N338" s="144"/>
      <c r="O338" s="144"/>
      <c r="P338" s="143">
        <v>2</v>
      </c>
      <c r="Q338" s="143">
        <v>13</v>
      </c>
      <c r="R338" s="144"/>
      <c r="S338" s="144"/>
      <c r="T338" s="143">
        <v>2</v>
      </c>
      <c r="U338" s="143">
        <v>17</v>
      </c>
      <c r="V338" s="143">
        <v>1</v>
      </c>
      <c r="W338" s="143">
        <v>6</v>
      </c>
      <c r="X338" s="143">
        <v>1</v>
      </c>
      <c r="Y338" s="143">
        <v>10</v>
      </c>
      <c r="Z338" s="144"/>
      <c r="AA338" s="144"/>
    </row>
    <row r="339" spans="1:27" x14ac:dyDescent="0.25">
      <c r="A339" s="44">
        <v>338</v>
      </c>
      <c r="B339" s="125" t="s">
        <v>24</v>
      </c>
      <c r="C339" s="125" t="s">
        <v>169</v>
      </c>
      <c r="D339" s="144"/>
      <c r="E339" s="144"/>
      <c r="F339" s="144"/>
      <c r="G339" s="144"/>
      <c r="H339" s="144"/>
      <c r="I339" s="144"/>
      <c r="J339" s="143">
        <v>3</v>
      </c>
      <c r="K339" s="143">
        <v>20</v>
      </c>
      <c r="L339" s="143">
        <v>7</v>
      </c>
      <c r="M339" s="143">
        <v>84</v>
      </c>
      <c r="N339" s="143">
        <v>2</v>
      </c>
      <c r="O339" s="143">
        <v>24</v>
      </c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</row>
    <row r="340" spans="1:27" x14ac:dyDescent="0.25">
      <c r="A340" s="44">
        <v>339</v>
      </c>
      <c r="B340" s="125" t="s">
        <v>164</v>
      </c>
      <c r="C340" s="125" t="s">
        <v>172</v>
      </c>
      <c r="D340" s="143">
        <v>11</v>
      </c>
      <c r="E340" s="143">
        <v>62</v>
      </c>
      <c r="F340" s="143">
        <v>22</v>
      </c>
      <c r="G340" s="143">
        <v>48</v>
      </c>
      <c r="H340" s="143">
        <v>8</v>
      </c>
      <c r="I340" s="143">
        <v>9</v>
      </c>
      <c r="J340" s="143">
        <v>6</v>
      </c>
      <c r="K340" s="143">
        <v>7</v>
      </c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</row>
    <row r="341" spans="1:27" x14ac:dyDescent="0.25">
      <c r="A341" s="44">
        <v>340</v>
      </c>
      <c r="B341" s="125" t="s">
        <v>24</v>
      </c>
      <c r="C341" s="125" t="s">
        <v>170</v>
      </c>
      <c r="D341" s="144"/>
      <c r="E341" s="144"/>
      <c r="F341" s="144"/>
      <c r="G341" s="144"/>
      <c r="H341" s="144"/>
      <c r="I341" s="144"/>
      <c r="J341" s="144"/>
      <c r="K341" s="144"/>
      <c r="L341" s="143">
        <v>3</v>
      </c>
      <c r="M341" s="143">
        <v>42</v>
      </c>
      <c r="N341" s="143">
        <v>5</v>
      </c>
      <c r="O341" s="143">
        <v>61</v>
      </c>
      <c r="P341" s="144"/>
      <c r="Q341" s="144"/>
      <c r="R341" s="144"/>
      <c r="S341" s="144"/>
      <c r="T341" s="144"/>
      <c r="U341" s="144"/>
      <c r="V341" s="143">
        <v>1</v>
      </c>
      <c r="W341" s="143">
        <v>21</v>
      </c>
      <c r="X341" s="144"/>
      <c r="Y341" s="144"/>
      <c r="Z341" s="144"/>
      <c r="AA341" s="144"/>
    </row>
    <row r="342" spans="1:27" x14ac:dyDescent="0.25">
      <c r="A342" s="44">
        <v>341</v>
      </c>
      <c r="B342" s="125" t="s">
        <v>19</v>
      </c>
      <c r="C342" s="125" t="s">
        <v>169</v>
      </c>
      <c r="D342" s="144"/>
      <c r="E342" s="144"/>
      <c r="F342" s="143">
        <v>8</v>
      </c>
      <c r="G342" s="143">
        <v>18</v>
      </c>
      <c r="H342" s="143">
        <v>35</v>
      </c>
      <c r="I342" s="143">
        <v>69</v>
      </c>
      <c r="J342" s="143">
        <v>17</v>
      </c>
      <c r="K342" s="143">
        <v>33</v>
      </c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</row>
    <row r="343" spans="1:27" x14ac:dyDescent="0.25">
      <c r="A343" s="44">
        <v>342</v>
      </c>
      <c r="B343" s="125" t="s">
        <v>69</v>
      </c>
      <c r="C343" s="125" t="s">
        <v>170</v>
      </c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3">
        <v>1</v>
      </c>
      <c r="O343" s="143">
        <v>5</v>
      </c>
      <c r="P343" s="143">
        <v>9</v>
      </c>
      <c r="Q343" s="143">
        <v>44</v>
      </c>
      <c r="R343" s="143">
        <v>4</v>
      </c>
      <c r="S343" s="143">
        <v>21</v>
      </c>
      <c r="T343" s="143">
        <v>5</v>
      </c>
      <c r="U343" s="143">
        <v>25</v>
      </c>
      <c r="V343" s="143">
        <v>3</v>
      </c>
      <c r="W343" s="143">
        <v>13</v>
      </c>
      <c r="X343" s="143">
        <v>1</v>
      </c>
      <c r="Y343" s="143">
        <v>5</v>
      </c>
      <c r="Z343" s="143">
        <v>1</v>
      </c>
      <c r="AA343" s="143">
        <v>5</v>
      </c>
    </row>
    <row r="344" spans="1:27" x14ac:dyDescent="0.25">
      <c r="A344" s="44">
        <v>343</v>
      </c>
      <c r="B344" s="125" t="s">
        <v>24</v>
      </c>
      <c r="C344" s="125" t="s">
        <v>167</v>
      </c>
      <c r="D344" s="144"/>
      <c r="E344" s="144"/>
      <c r="F344" s="144"/>
      <c r="G344" s="144"/>
      <c r="H344" s="144"/>
      <c r="I344" s="144"/>
      <c r="J344" s="143">
        <v>10</v>
      </c>
      <c r="K344" s="143">
        <v>34</v>
      </c>
      <c r="L344" s="143">
        <v>12</v>
      </c>
      <c r="M344" s="143">
        <v>40</v>
      </c>
      <c r="N344" s="143">
        <v>7</v>
      </c>
      <c r="O344" s="143">
        <v>23</v>
      </c>
      <c r="P344" s="143">
        <v>3</v>
      </c>
      <c r="Q344" s="143">
        <v>10</v>
      </c>
      <c r="R344" s="144"/>
      <c r="S344" s="144"/>
      <c r="T344" s="143">
        <v>2</v>
      </c>
      <c r="U344" s="143">
        <v>7</v>
      </c>
      <c r="V344" s="144"/>
      <c r="W344" s="144"/>
      <c r="X344" s="143">
        <v>1</v>
      </c>
      <c r="Y344" s="143">
        <v>3</v>
      </c>
      <c r="Z344" s="144"/>
      <c r="AA344" s="144"/>
    </row>
    <row r="345" spans="1:27" x14ac:dyDescent="0.25">
      <c r="A345" s="44">
        <v>344</v>
      </c>
      <c r="B345" s="125" t="s">
        <v>175</v>
      </c>
      <c r="C345" s="125" t="s">
        <v>170</v>
      </c>
      <c r="D345" s="143">
        <v>3</v>
      </c>
      <c r="E345" s="143">
        <v>10</v>
      </c>
      <c r="F345" s="143">
        <v>25</v>
      </c>
      <c r="G345" s="143">
        <v>48</v>
      </c>
      <c r="H345" s="143">
        <v>32</v>
      </c>
      <c r="I345" s="143">
        <v>38</v>
      </c>
      <c r="J345" s="143">
        <v>14</v>
      </c>
      <c r="K345" s="143">
        <v>17</v>
      </c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</row>
    <row r="346" spans="1:27" x14ac:dyDescent="0.25">
      <c r="A346" s="44">
        <v>345</v>
      </c>
      <c r="B346" s="125" t="s">
        <v>11</v>
      </c>
      <c r="C346" s="125" t="s">
        <v>168</v>
      </c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3">
        <v>5</v>
      </c>
      <c r="W346" s="143">
        <v>93</v>
      </c>
      <c r="X346" s="143">
        <v>1</v>
      </c>
      <c r="Y346" s="143">
        <v>19</v>
      </c>
      <c r="Z346" s="144"/>
      <c r="AA346" s="144"/>
    </row>
    <row r="347" spans="1:27" x14ac:dyDescent="0.25">
      <c r="A347" s="44">
        <v>346</v>
      </c>
      <c r="B347" s="125" t="s">
        <v>2</v>
      </c>
      <c r="C347" s="125" t="s">
        <v>168</v>
      </c>
      <c r="D347" s="144"/>
      <c r="E347" s="144"/>
      <c r="F347" s="144"/>
      <c r="G347" s="144"/>
      <c r="H347" s="144"/>
      <c r="I347" s="144"/>
      <c r="J347" s="143">
        <v>2</v>
      </c>
      <c r="K347" s="143">
        <v>50</v>
      </c>
      <c r="L347" s="144"/>
      <c r="M347" s="144"/>
      <c r="N347" s="143">
        <v>2</v>
      </c>
      <c r="O347" s="143">
        <v>50</v>
      </c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</row>
    <row r="348" spans="1:27" x14ac:dyDescent="0.25">
      <c r="A348" s="44">
        <v>347</v>
      </c>
      <c r="B348" s="125" t="s">
        <v>3</v>
      </c>
      <c r="C348" s="125" t="s">
        <v>168</v>
      </c>
      <c r="D348" s="144"/>
      <c r="E348" s="144"/>
      <c r="F348" s="144"/>
      <c r="G348" s="144"/>
      <c r="H348" s="143">
        <v>2</v>
      </c>
      <c r="I348" s="143">
        <v>11</v>
      </c>
      <c r="J348" s="143">
        <v>5</v>
      </c>
      <c r="K348" s="143">
        <v>36</v>
      </c>
      <c r="L348" s="143">
        <v>2</v>
      </c>
      <c r="M348" s="143">
        <v>11</v>
      </c>
      <c r="N348" s="143">
        <v>5</v>
      </c>
      <c r="O348" s="143">
        <v>33</v>
      </c>
      <c r="P348" s="144"/>
      <c r="Q348" s="144"/>
      <c r="R348" s="144"/>
      <c r="S348" s="144"/>
      <c r="T348" s="143">
        <v>1</v>
      </c>
      <c r="U348" s="143">
        <v>7</v>
      </c>
      <c r="V348" s="144"/>
      <c r="W348" s="144"/>
      <c r="X348" s="144"/>
      <c r="Y348" s="144"/>
      <c r="Z348" s="144"/>
      <c r="AA348" s="144"/>
    </row>
    <row r="349" spans="1:27" x14ac:dyDescent="0.25">
      <c r="A349" s="44">
        <v>348</v>
      </c>
      <c r="B349" s="125" t="s">
        <v>9</v>
      </c>
      <c r="C349" s="125" t="s">
        <v>173</v>
      </c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3">
        <v>4</v>
      </c>
      <c r="Y349" s="143">
        <v>41</v>
      </c>
      <c r="Z349" s="143">
        <v>6</v>
      </c>
      <c r="AA349" s="143">
        <v>55</v>
      </c>
    </row>
    <row r="350" spans="1:27" x14ac:dyDescent="0.25">
      <c r="A350" s="44">
        <v>349</v>
      </c>
      <c r="B350" s="125" t="s">
        <v>12</v>
      </c>
      <c r="C350" s="125" t="s">
        <v>167</v>
      </c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3">
        <v>1</v>
      </c>
      <c r="W350" s="143">
        <v>13</v>
      </c>
      <c r="X350" s="143">
        <v>2</v>
      </c>
      <c r="Y350" s="143">
        <v>25</v>
      </c>
      <c r="Z350" s="143">
        <v>5</v>
      </c>
      <c r="AA350" s="143">
        <v>55</v>
      </c>
    </row>
    <row r="351" spans="1:27" x14ac:dyDescent="0.25">
      <c r="A351" s="44">
        <v>350</v>
      </c>
      <c r="B351" s="125" t="s">
        <v>8</v>
      </c>
      <c r="C351" s="125" t="s">
        <v>168</v>
      </c>
      <c r="D351" s="143">
        <v>1</v>
      </c>
      <c r="E351" s="143">
        <v>18</v>
      </c>
      <c r="F351" s="143">
        <v>2</v>
      </c>
      <c r="G351" s="143">
        <v>25</v>
      </c>
      <c r="H351" s="143">
        <v>8</v>
      </c>
      <c r="I351" s="143">
        <v>50</v>
      </c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</row>
    <row r="352" spans="1:27" x14ac:dyDescent="0.25">
      <c r="A352" s="44">
        <v>351</v>
      </c>
      <c r="B352" s="125" t="s">
        <v>3</v>
      </c>
      <c r="C352" s="125" t="s">
        <v>167</v>
      </c>
      <c r="D352" s="144"/>
      <c r="E352" s="144"/>
      <c r="F352" s="144"/>
      <c r="G352" s="144"/>
      <c r="H352" s="143">
        <v>2</v>
      </c>
      <c r="I352" s="143">
        <v>17</v>
      </c>
      <c r="J352" s="143">
        <v>2</v>
      </c>
      <c r="K352" s="143">
        <v>17</v>
      </c>
      <c r="L352" s="143">
        <v>2</v>
      </c>
      <c r="M352" s="143">
        <v>16</v>
      </c>
      <c r="N352" s="143">
        <v>3</v>
      </c>
      <c r="O352" s="143">
        <v>25</v>
      </c>
      <c r="P352" s="143">
        <v>1</v>
      </c>
      <c r="Q352" s="143">
        <v>8</v>
      </c>
      <c r="R352" s="143">
        <v>1</v>
      </c>
      <c r="S352" s="143">
        <v>8</v>
      </c>
      <c r="T352" s="144"/>
      <c r="U352" s="144"/>
      <c r="V352" s="144"/>
      <c r="W352" s="144"/>
      <c r="X352" s="144"/>
      <c r="Y352" s="144"/>
      <c r="Z352" s="144"/>
      <c r="AA352" s="144"/>
    </row>
    <row r="353" spans="1:27" x14ac:dyDescent="0.25">
      <c r="A353" s="44">
        <v>352</v>
      </c>
      <c r="B353" s="125" t="s">
        <v>9</v>
      </c>
      <c r="C353" s="125" t="s">
        <v>168</v>
      </c>
      <c r="D353" s="143">
        <v>7</v>
      </c>
      <c r="E353" s="143">
        <v>91</v>
      </c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</row>
    <row r="354" spans="1:27" x14ac:dyDescent="0.25">
      <c r="A354" s="44">
        <v>353</v>
      </c>
      <c r="B354" s="125" t="s">
        <v>3</v>
      </c>
      <c r="C354" s="125" t="s">
        <v>169</v>
      </c>
      <c r="D354" s="144"/>
      <c r="E354" s="144"/>
      <c r="F354" s="144"/>
      <c r="G354" s="144"/>
      <c r="H354" s="144"/>
      <c r="I354" s="144"/>
      <c r="J354" s="144"/>
      <c r="K354" s="144"/>
      <c r="L354" s="143">
        <v>4</v>
      </c>
      <c r="M354" s="143">
        <v>40</v>
      </c>
      <c r="N354" s="143">
        <v>5</v>
      </c>
      <c r="O354" s="143">
        <v>50</v>
      </c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</row>
    <row r="355" spans="1:27" x14ac:dyDescent="0.25">
      <c r="A355" s="44">
        <v>354</v>
      </c>
      <c r="B355" s="125" t="s">
        <v>3</v>
      </c>
      <c r="C355" s="125" t="s">
        <v>170</v>
      </c>
      <c r="D355" s="143">
        <v>1</v>
      </c>
      <c r="E355" s="143">
        <v>8</v>
      </c>
      <c r="F355" s="143">
        <v>2</v>
      </c>
      <c r="G355" s="143">
        <v>22</v>
      </c>
      <c r="H355" s="143">
        <v>2</v>
      </c>
      <c r="I355" s="143">
        <v>17</v>
      </c>
      <c r="J355" s="143">
        <v>2</v>
      </c>
      <c r="K355" s="143">
        <v>16</v>
      </c>
      <c r="L355" s="143">
        <v>2</v>
      </c>
      <c r="M355" s="143">
        <v>16</v>
      </c>
      <c r="N355" s="143">
        <v>1</v>
      </c>
      <c r="O355" s="143">
        <v>11</v>
      </c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</row>
    <row r="356" spans="1:27" x14ac:dyDescent="0.25">
      <c r="A356" s="44">
        <v>355</v>
      </c>
      <c r="B356" s="125" t="s">
        <v>24</v>
      </c>
      <c r="C356" s="125" t="s">
        <v>167</v>
      </c>
      <c r="D356" s="144"/>
      <c r="E356" s="144"/>
      <c r="F356" s="144"/>
      <c r="G356" s="144"/>
      <c r="H356" s="143">
        <v>1</v>
      </c>
      <c r="I356" s="143">
        <v>14</v>
      </c>
      <c r="J356" s="143">
        <v>2</v>
      </c>
      <c r="K356" s="143">
        <v>21</v>
      </c>
      <c r="L356" s="143">
        <v>2</v>
      </c>
      <c r="M356" s="143">
        <v>28</v>
      </c>
      <c r="N356" s="143">
        <v>2</v>
      </c>
      <c r="O356" s="143">
        <v>19</v>
      </c>
      <c r="P356" s="144"/>
      <c r="Q356" s="144"/>
      <c r="R356" s="144"/>
      <c r="S356" s="144"/>
      <c r="T356" s="143">
        <v>1</v>
      </c>
      <c r="U356" s="143">
        <v>7</v>
      </c>
      <c r="V356" s="144"/>
      <c r="W356" s="144"/>
      <c r="X356" s="144"/>
      <c r="Y356" s="144"/>
      <c r="Z356" s="144"/>
      <c r="AA356" s="144"/>
    </row>
    <row r="357" spans="1:27" x14ac:dyDescent="0.25">
      <c r="A357" s="44">
        <v>356</v>
      </c>
      <c r="B357" s="125" t="s">
        <v>162</v>
      </c>
      <c r="C357" s="125" t="s">
        <v>170</v>
      </c>
      <c r="D357" s="144"/>
      <c r="E357" s="144"/>
      <c r="F357" s="143">
        <v>2</v>
      </c>
      <c r="G357" s="143">
        <v>12</v>
      </c>
      <c r="H357" s="143">
        <v>15</v>
      </c>
      <c r="I357" s="143">
        <v>49</v>
      </c>
      <c r="J357" s="143">
        <v>7</v>
      </c>
      <c r="K357" s="143">
        <v>21</v>
      </c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</row>
    <row r="358" spans="1:27" x14ac:dyDescent="0.25">
      <c r="A358" s="44">
        <v>357</v>
      </c>
      <c r="B358" s="125" t="s">
        <v>24</v>
      </c>
      <c r="C358" s="125" t="s">
        <v>167</v>
      </c>
      <c r="D358" s="144"/>
      <c r="E358" s="144"/>
      <c r="F358" s="144"/>
      <c r="G358" s="144"/>
      <c r="H358" s="143">
        <v>1</v>
      </c>
      <c r="I358" s="143">
        <v>27</v>
      </c>
      <c r="J358" s="143">
        <v>3</v>
      </c>
      <c r="K358" s="143">
        <v>54</v>
      </c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</row>
    <row r="359" spans="1:27" x14ac:dyDescent="0.25">
      <c r="A359" s="44">
        <v>358</v>
      </c>
      <c r="B359" s="125" t="s">
        <v>9</v>
      </c>
      <c r="C359" s="125" t="s">
        <v>168</v>
      </c>
      <c r="D359" s="144"/>
      <c r="E359" s="144"/>
      <c r="F359" s="143">
        <v>14</v>
      </c>
      <c r="G359" s="143">
        <v>50</v>
      </c>
      <c r="H359" s="143">
        <v>10</v>
      </c>
      <c r="I359" s="143">
        <v>24</v>
      </c>
      <c r="J359" s="143">
        <v>2</v>
      </c>
      <c r="K359" s="143">
        <v>5</v>
      </c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</row>
    <row r="360" spans="1:27" x14ac:dyDescent="0.25">
      <c r="A360" s="44">
        <v>359</v>
      </c>
      <c r="B360" s="125" t="s">
        <v>3</v>
      </c>
      <c r="C360" s="125" t="s">
        <v>168</v>
      </c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3">
        <v>4</v>
      </c>
      <c r="W360" s="143">
        <v>65</v>
      </c>
      <c r="X360" s="144"/>
      <c r="Y360" s="144"/>
      <c r="Z360" s="143">
        <v>1</v>
      </c>
      <c r="AA360" s="143">
        <v>13</v>
      </c>
    </row>
    <row r="361" spans="1:27" x14ac:dyDescent="0.25">
      <c r="A361" s="44">
        <v>360</v>
      </c>
      <c r="B361" s="125" t="s">
        <v>8</v>
      </c>
      <c r="C361" s="125" t="s">
        <v>170</v>
      </c>
      <c r="D361" s="144"/>
      <c r="E361" s="144"/>
      <c r="F361" s="144"/>
      <c r="G361" s="144"/>
      <c r="H361" s="144"/>
      <c r="I361" s="144"/>
      <c r="J361" s="144"/>
      <c r="K361" s="144"/>
      <c r="L361" s="143">
        <v>2</v>
      </c>
      <c r="M361" s="143">
        <v>23</v>
      </c>
      <c r="N361" s="144"/>
      <c r="O361" s="144"/>
      <c r="P361" s="143">
        <v>8</v>
      </c>
      <c r="Q361" s="143">
        <v>53</v>
      </c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</row>
    <row r="362" spans="1:27" x14ac:dyDescent="0.25">
      <c r="A362" s="44">
        <v>361</v>
      </c>
      <c r="B362" s="125" t="s">
        <v>17</v>
      </c>
      <c r="C362" s="125" t="s">
        <v>170</v>
      </c>
      <c r="D362" s="144"/>
      <c r="E362" s="144"/>
      <c r="F362" s="144"/>
      <c r="G362" s="144"/>
      <c r="H362" s="144"/>
      <c r="I362" s="144"/>
      <c r="J362" s="143">
        <v>1</v>
      </c>
      <c r="K362" s="143">
        <v>6</v>
      </c>
      <c r="L362" s="143">
        <v>6</v>
      </c>
      <c r="M362" s="143">
        <v>45</v>
      </c>
      <c r="N362" s="143">
        <v>4</v>
      </c>
      <c r="O362" s="143">
        <v>24</v>
      </c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</row>
    <row r="363" spans="1:27" x14ac:dyDescent="0.25">
      <c r="A363" s="44">
        <v>362</v>
      </c>
      <c r="B363" s="125" t="s">
        <v>19</v>
      </c>
      <c r="C363" s="125" t="s">
        <v>168</v>
      </c>
      <c r="D363" s="144"/>
      <c r="E363" s="144"/>
      <c r="F363" s="143">
        <v>1</v>
      </c>
      <c r="G363" s="143">
        <v>10</v>
      </c>
      <c r="H363" s="143">
        <v>1</v>
      </c>
      <c r="I363" s="143">
        <v>10</v>
      </c>
      <c r="J363" s="144"/>
      <c r="K363" s="144"/>
      <c r="L363" s="144"/>
      <c r="M363" s="144"/>
      <c r="N363" s="144"/>
      <c r="O363" s="144"/>
      <c r="P363" s="143">
        <v>1</v>
      </c>
      <c r="Q363" s="143">
        <v>10</v>
      </c>
      <c r="R363" s="144"/>
      <c r="S363" s="144"/>
      <c r="T363" s="143">
        <v>1</v>
      </c>
      <c r="U363" s="143">
        <v>5</v>
      </c>
      <c r="V363" s="143">
        <v>3</v>
      </c>
      <c r="W363" s="143">
        <v>30</v>
      </c>
      <c r="X363" s="143">
        <v>1</v>
      </c>
      <c r="Y363" s="143">
        <v>10</v>
      </c>
      <c r="Z363" s="144"/>
      <c r="AA363" s="144"/>
    </row>
    <row r="364" spans="1:27" x14ac:dyDescent="0.25">
      <c r="A364" s="44">
        <v>363</v>
      </c>
      <c r="B364" s="125" t="s">
        <v>7</v>
      </c>
      <c r="C364" s="125" t="s">
        <v>170</v>
      </c>
      <c r="D364" s="144"/>
      <c r="E364" s="144"/>
      <c r="F364" s="144"/>
      <c r="G364" s="144"/>
      <c r="H364" s="144"/>
      <c r="I364" s="144"/>
      <c r="J364" s="144"/>
      <c r="K364" s="144"/>
      <c r="L364" s="143">
        <v>1</v>
      </c>
      <c r="M364" s="143">
        <v>6</v>
      </c>
      <c r="N364" s="143">
        <v>1</v>
      </c>
      <c r="O364" s="143">
        <v>7</v>
      </c>
      <c r="P364" s="143">
        <v>4</v>
      </c>
      <c r="Q364" s="143">
        <v>24</v>
      </c>
      <c r="R364" s="143">
        <v>4</v>
      </c>
      <c r="S364" s="143">
        <v>25</v>
      </c>
      <c r="T364" s="143">
        <v>1</v>
      </c>
      <c r="U364" s="143">
        <v>6</v>
      </c>
      <c r="V364" s="143">
        <v>1</v>
      </c>
      <c r="W364" s="143">
        <v>7</v>
      </c>
      <c r="X364" s="144"/>
      <c r="Y364" s="144"/>
      <c r="Z364" s="144"/>
      <c r="AA364" s="144"/>
    </row>
    <row r="365" spans="1:27" x14ac:dyDescent="0.25">
      <c r="A365" s="44">
        <v>364</v>
      </c>
      <c r="B365" s="125" t="s">
        <v>24</v>
      </c>
      <c r="C365" s="125" t="s">
        <v>168</v>
      </c>
      <c r="D365" s="144"/>
      <c r="E365" s="144"/>
      <c r="F365" s="144"/>
      <c r="G365" s="144"/>
      <c r="H365" s="144"/>
      <c r="I365" s="144"/>
      <c r="J365" s="143">
        <v>2</v>
      </c>
      <c r="K365" s="143">
        <v>34</v>
      </c>
      <c r="L365" s="143">
        <v>2</v>
      </c>
      <c r="M365" s="143">
        <v>34</v>
      </c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</row>
    <row r="366" spans="1:27" x14ac:dyDescent="0.25">
      <c r="A366" s="44">
        <v>365</v>
      </c>
      <c r="B366" s="125" t="s">
        <v>3</v>
      </c>
      <c r="C366" s="125" t="s">
        <v>171</v>
      </c>
      <c r="D366" s="143">
        <v>2</v>
      </c>
      <c r="E366" s="143">
        <v>18</v>
      </c>
      <c r="F366" s="143">
        <v>9</v>
      </c>
      <c r="G366" s="143">
        <v>33</v>
      </c>
      <c r="H366" s="143">
        <v>3</v>
      </c>
      <c r="I366" s="143">
        <v>7</v>
      </c>
      <c r="J366" s="143">
        <v>4</v>
      </c>
      <c r="K366" s="143">
        <v>9</v>
      </c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</row>
    <row r="367" spans="1:27" x14ac:dyDescent="0.25">
      <c r="A367" s="44">
        <v>366</v>
      </c>
      <c r="B367" s="125" t="s">
        <v>3</v>
      </c>
      <c r="C367" s="125" t="s">
        <v>167</v>
      </c>
      <c r="D367" s="144"/>
      <c r="E367" s="144"/>
      <c r="F367" s="144"/>
      <c r="G367" s="144"/>
      <c r="H367" s="144"/>
      <c r="I367" s="144"/>
      <c r="J367" s="144"/>
      <c r="K367" s="144"/>
      <c r="L367" s="143">
        <v>5</v>
      </c>
      <c r="M367" s="143">
        <v>55</v>
      </c>
      <c r="N367" s="144"/>
      <c r="O367" s="144"/>
      <c r="P367" s="143">
        <v>1</v>
      </c>
      <c r="Q367" s="143">
        <v>11</v>
      </c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</row>
    <row r="368" spans="1:27" x14ac:dyDescent="0.25">
      <c r="A368" s="44">
        <v>367</v>
      </c>
      <c r="B368" s="125" t="s">
        <v>7</v>
      </c>
      <c r="C368" s="125" t="s">
        <v>167</v>
      </c>
      <c r="D368" s="144"/>
      <c r="E368" s="144"/>
      <c r="F368" s="144"/>
      <c r="G368" s="144"/>
      <c r="H368" s="144"/>
      <c r="I368" s="144"/>
      <c r="J368" s="144"/>
      <c r="K368" s="144"/>
      <c r="L368" s="143">
        <v>3</v>
      </c>
      <c r="M368" s="143">
        <v>33</v>
      </c>
      <c r="N368" s="143">
        <v>1</v>
      </c>
      <c r="O368" s="143">
        <v>11</v>
      </c>
      <c r="P368" s="143">
        <v>1</v>
      </c>
      <c r="Q368" s="143">
        <v>11</v>
      </c>
      <c r="R368" s="143">
        <v>1</v>
      </c>
      <c r="S368" s="143">
        <v>5</v>
      </c>
      <c r="T368" s="143">
        <v>1</v>
      </c>
      <c r="U368" s="143">
        <v>5</v>
      </c>
      <c r="V368" s="144"/>
      <c r="W368" s="144"/>
      <c r="X368" s="144"/>
      <c r="Y368" s="144"/>
      <c r="Z368" s="144"/>
      <c r="AA368" s="144"/>
    </row>
    <row r="369" spans="1:27" x14ac:dyDescent="0.25">
      <c r="A369" s="44">
        <v>368</v>
      </c>
      <c r="B369" s="125" t="s">
        <v>163</v>
      </c>
      <c r="C369" s="125" t="s">
        <v>167</v>
      </c>
      <c r="D369" s="144"/>
      <c r="E369" s="144"/>
      <c r="F369" s="143">
        <v>3</v>
      </c>
      <c r="G369" s="143">
        <v>34</v>
      </c>
      <c r="H369" s="144"/>
      <c r="I369" s="144"/>
      <c r="J369" s="144"/>
      <c r="K369" s="144"/>
      <c r="L369" s="144"/>
      <c r="M369" s="144"/>
      <c r="N369" s="144"/>
      <c r="O369" s="144"/>
      <c r="P369" s="143">
        <v>1</v>
      </c>
      <c r="Q369" s="143">
        <v>12</v>
      </c>
      <c r="R369" s="143">
        <v>1</v>
      </c>
      <c r="S369" s="143">
        <v>12</v>
      </c>
      <c r="T369" s="144"/>
      <c r="U369" s="144"/>
      <c r="V369" s="143">
        <v>1</v>
      </c>
      <c r="W369" s="143">
        <v>6</v>
      </c>
      <c r="X369" s="144"/>
      <c r="Y369" s="144"/>
      <c r="Z369" s="144"/>
      <c r="AA369" s="144"/>
    </row>
    <row r="370" spans="1:27" x14ac:dyDescent="0.25">
      <c r="A370" s="44">
        <v>369</v>
      </c>
      <c r="B370" s="125" t="s">
        <v>8</v>
      </c>
      <c r="C370" s="125" t="s">
        <v>167</v>
      </c>
      <c r="D370" s="144"/>
      <c r="E370" s="144"/>
      <c r="F370" s="144"/>
      <c r="G370" s="144"/>
      <c r="H370" s="144"/>
      <c r="I370" s="144"/>
      <c r="J370" s="144"/>
      <c r="K370" s="144"/>
      <c r="L370" s="143">
        <v>1</v>
      </c>
      <c r="M370" s="143">
        <v>62</v>
      </c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</row>
    <row r="371" spans="1:27" x14ac:dyDescent="0.25">
      <c r="A371" s="44">
        <v>370</v>
      </c>
      <c r="B371" s="125" t="s">
        <v>103</v>
      </c>
      <c r="C371" s="125" t="s">
        <v>174</v>
      </c>
      <c r="D371" s="144"/>
      <c r="E371" s="144"/>
      <c r="F371" s="143">
        <v>3</v>
      </c>
      <c r="G371" s="143">
        <v>19</v>
      </c>
      <c r="H371" s="143">
        <v>5</v>
      </c>
      <c r="I371" s="143">
        <v>31</v>
      </c>
      <c r="J371" s="143">
        <v>2</v>
      </c>
      <c r="K371" s="143">
        <v>10</v>
      </c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</row>
    <row r="372" spans="1:27" x14ac:dyDescent="0.25">
      <c r="A372" s="44">
        <v>371</v>
      </c>
      <c r="B372" s="125" t="s">
        <v>4</v>
      </c>
      <c r="C372" s="125" t="s">
        <v>171</v>
      </c>
      <c r="D372" s="144"/>
      <c r="E372" s="144"/>
      <c r="F372" s="144"/>
      <c r="G372" s="144"/>
      <c r="H372" s="144"/>
      <c r="I372" s="144"/>
      <c r="J372" s="143">
        <v>3</v>
      </c>
      <c r="K372" s="143">
        <v>60</v>
      </c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</row>
    <row r="373" spans="1:27" x14ac:dyDescent="0.25">
      <c r="A373" s="44">
        <v>372</v>
      </c>
      <c r="B373" s="125" t="s">
        <v>65</v>
      </c>
      <c r="C373" s="125" t="s">
        <v>168</v>
      </c>
      <c r="D373" s="143">
        <v>2</v>
      </c>
      <c r="E373" s="143">
        <v>21</v>
      </c>
      <c r="F373" s="144"/>
      <c r="G373" s="144"/>
      <c r="H373" s="144"/>
      <c r="I373" s="144"/>
      <c r="J373" s="144"/>
      <c r="K373" s="144"/>
      <c r="L373" s="143">
        <v>1</v>
      </c>
      <c r="M373" s="143">
        <v>10</v>
      </c>
      <c r="N373" s="144"/>
      <c r="O373" s="144"/>
      <c r="P373" s="144"/>
      <c r="Q373" s="144"/>
      <c r="R373" s="144"/>
      <c r="S373" s="144"/>
      <c r="T373" s="143">
        <v>3</v>
      </c>
      <c r="U373" s="143">
        <v>29</v>
      </c>
      <c r="V373" s="144"/>
      <c r="W373" s="144"/>
      <c r="X373" s="144"/>
      <c r="Y373" s="144"/>
      <c r="Z373" s="144"/>
      <c r="AA373" s="144"/>
    </row>
    <row r="374" spans="1:27" x14ac:dyDescent="0.25">
      <c r="A374" s="44">
        <v>373</v>
      </c>
      <c r="B374" s="125" t="s">
        <v>9</v>
      </c>
      <c r="C374" s="125" t="s">
        <v>168</v>
      </c>
      <c r="D374" s="144"/>
      <c r="E374" s="144"/>
      <c r="F374" s="143">
        <v>1</v>
      </c>
      <c r="G374" s="143">
        <v>6</v>
      </c>
      <c r="H374" s="144"/>
      <c r="I374" s="144"/>
      <c r="J374" s="143">
        <v>2</v>
      </c>
      <c r="K374" s="143">
        <v>12</v>
      </c>
      <c r="L374" s="143">
        <v>3</v>
      </c>
      <c r="M374" s="143">
        <v>18</v>
      </c>
      <c r="N374" s="143">
        <v>1</v>
      </c>
      <c r="O374" s="143">
        <v>6</v>
      </c>
      <c r="P374" s="143">
        <v>2</v>
      </c>
      <c r="Q374" s="143">
        <v>12</v>
      </c>
      <c r="R374" s="143">
        <v>1</v>
      </c>
      <c r="S374" s="143">
        <v>6</v>
      </c>
      <c r="T374" s="144"/>
      <c r="U374" s="144"/>
      <c r="V374" s="144"/>
      <c r="W374" s="144"/>
      <c r="X374" s="144"/>
      <c r="Y374" s="144"/>
      <c r="Z374" s="144"/>
      <c r="AA374" s="144"/>
    </row>
    <row r="375" spans="1:27" x14ac:dyDescent="0.25">
      <c r="A375" s="44">
        <v>374</v>
      </c>
      <c r="B375" s="125" t="s">
        <v>127</v>
      </c>
      <c r="C375" s="125" t="s">
        <v>168</v>
      </c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3">
        <v>5</v>
      </c>
      <c r="W375" s="143">
        <v>50</v>
      </c>
      <c r="X375" s="144"/>
      <c r="Y375" s="144"/>
      <c r="Z375" s="143">
        <v>1</v>
      </c>
      <c r="AA375" s="143">
        <v>10</v>
      </c>
    </row>
    <row r="376" spans="1:27" x14ac:dyDescent="0.25">
      <c r="A376" s="44">
        <v>375</v>
      </c>
      <c r="B376" s="125" t="s">
        <v>158</v>
      </c>
      <c r="C376" s="125" t="s">
        <v>167</v>
      </c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3">
        <v>3</v>
      </c>
      <c r="W376" s="143">
        <v>34</v>
      </c>
      <c r="X376" s="143">
        <v>2</v>
      </c>
      <c r="Y376" s="143">
        <v>23</v>
      </c>
      <c r="Z376" s="144"/>
      <c r="AA376" s="144"/>
    </row>
    <row r="377" spans="1:27" x14ac:dyDescent="0.25">
      <c r="A377" s="44">
        <v>376</v>
      </c>
      <c r="B377" s="125" t="s">
        <v>5</v>
      </c>
      <c r="C377" s="125" t="s">
        <v>167</v>
      </c>
      <c r="D377" s="144"/>
      <c r="E377" s="144"/>
      <c r="F377" s="143">
        <v>1</v>
      </c>
      <c r="G377" s="143">
        <v>11</v>
      </c>
      <c r="H377" s="144"/>
      <c r="I377" s="144"/>
      <c r="J377" s="144"/>
      <c r="K377" s="144"/>
      <c r="L377" s="143">
        <v>3</v>
      </c>
      <c r="M377" s="143">
        <v>22</v>
      </c>
      <c r="N377" s="144"/>
      <c r="O377" s="144"/>
      <c r="P377" s="143">
        <v>1</v>
      </c>
      <c r="Q377" s="143">
        <v>11</v>
      </c>
      <c r="R377" s="144"/>
      <c r="S377" s="144"/>
      <c r="T377" s="143">
        <v>1</v>
      </c>
      <c r="U377" s="143">
        <v>11</v>
      </c>
      <c r="V377" s="144"/>
      <c r="W377" s="144"/>
      <c r="X377" s="144"/>
      <c r="Y377" s="144"/>
      <c r="Z377" s="144"/>
      <c r="AA377" s="144"/>
    </row>
    <row r="378" spans="1:27" x14ac:dyDescent="0.25">
      <c r="A378" s="44">
        <v>377</v>
      </c>
      <c r="B378" s="125" t="s">
        <v>5</v>
      </c>
      <c r="C378" s="125" t="s">
        <v>170</v>
      </c>
      <c r="D378" s="144"/>
      <c r="E378" s="144"/>
      <c r="F378" s="143">
        <v>1</v>
      </c>
      <c r="G378" s="143">
        <v>13</v>
      </c>
      <c r="H378" s="144"/>
      <c r="I378" s="144"/>
      <c r="J378" s="143">
        <v>1</v>
      </c>
      <c r="K378" s="143">
        <v>13</v>
      </c>
      <c r="L378" s="144"/>
      <c r="M378" s="144"/>
      <c r="N378" s="144"/>
      <c r="O378" s="144"/>
      <c r="P378" s="143">
        <v>1</v>
      </c>
      <c r="Q378" s="143">
        <v>12</v>
      </c>
      <c r="R378" s="144"/>
      <c r="S378" s="144"/>
      <c r="T378" s="143">
        <v>1</v>
      </c>
      <c r="U378" s="143">
        <v>16</v>
      </c>
      <c r="V378" s="144"/>
      <c r="W378" s="144"/>
      <c r="X378" s="144"/>
      <c r="Y378" s="144"/>
      <c r="Z378" s="144"/>
      <c r="AA378" s="144"/>
    </row>
    <row r="379" spans="1:27" x14ac:dyDescent="0.25">
      <c r="A379" s="44">
        <v>378</v>
      </c>
      <c r="B379" s="125" t="s">
        <v>27</v>
      </c>
      <c r="C379" s="125" t="s">
        <v>169</v>
      </c>
      <c r="D379" s="144"/>
      <c r="E379" s="144"/>
      <c r="F379" s="143">
        <v>0</v>
      </c>
      <c r="G379" s="143">
        <v>3</v>
      </c>
      <c r="H379" s="144"/>
      <c r="I379" s="144"/>
      <c r="J379" s="143">
        <v>4</v>
      </c>
      <c r="K379" s="143">
        <v>38</v>
      </c>
      <c r="L379" s="143">
        <v>1</v>
      </c>
      <c r="M379" s="143">
        <v>13</v>
      </c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</row>
    <row r="380" spans="1:27" x14ac:dyDescent="0.25">
      <c r="A380" s="44">
        <v>379</v>
      </c>
      <c r="B380" s="125" t="s">
        <v>3</v>
      </c>
      <c r="C380" s="125" t="s">
        <v>167</v>
      </c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3">
        <v>1</v>
      </c>
      <c r="S380" s="143">
        <v>9</v>
      </c>
      <c r="T380" s="144"/>
      <c r="U380" s="144"/>
      <c r="V380" s="144"/>
      <c r="W380" s="144"/>
      <c r="X380" s="143">
        <v>2</v>
      </c>
      <c r="Y380" s="143">
        <v>18</v>
      </c>
      <c r="Z380" s="143">
        <v>3</v>
      </c>
      <c r="AA380" s="143">
        <v>26</v>
      </c>
    </row>
    <row r="381" spans="1:27" x14ac:dyDescent="0.25">
      <c r="A381" s="44">
        <v>380</v>
      </c>
      <c r="B381" s="125" t="s">
        <v>5</v>
      </c>
      <c r="C381" s="125" t="s">
        <v>168</v>
      </c>
      <c r="D381" s="144"/>
      <c r="E381" s="144"/>
      <c r="F381" s="143">
        <v>1</v>
      </c>
      <c r="G381" s="143">
        <v>6</v>
      </c>
      <c r="H381" s="143">
        <v>1</v>
      </c>
      <c r="I381" s="143">
        <v>4</v>
      </c>
      <c r="J381" s="143">
        <v>3</v>
      </c>
      <c r="K381" s="143">
        <v>13</v>
      </c>
      <c r="L381" s="143">
        <v>5</v>
      </c>
      <c r="M381" s="143">
        <v>24</v>
      </c>
      <c r="N381" s="144"/>
      <c r="O381" s="144"/>
      <c r="P381" s="144"/>
      <c r="Q381" s="144"/>
      <c r="R381" s="144"/>
      <c r="S381" s="144"/>
      <c r="T381" s="143">
        <v>1</v>
      </c>
      <c r="U381" s="143">
        <v>5</v>
      </c>
      <c r="V381" s="144"/>
      <c r="W381" s="144"/>
      <c r="X381" s="144"/>
      <c r="Y381" s="144"/>
      <c r="Z381" s="144"/>
      <c r="AA381" s="144"/>
    </row>
    <row r="382" spans="1:27" x14ac:dyDescent="0.25">
      <c r="A382" s="44">
        <v>381</v>
      </c>
      <c r="B382" s="125" t="s">
        <v>9</v>
      </c>
      <c r="C382" s="125" t="s">
        <v>167</v>
      </c>
      <c r="D382" s="144"/>
      <c r="E382" s="144"/>
      <c r="F382" s="144"/>
      <c r="G382" s="144"/>
      <c r="H382" s="143">
        <v>1</v>
      </c>
      <c r="I382" s="143">
        <v>25</v>
      </c>
      <c r="J382" s="144"/>
      <c r="K382" s="144"/>
      <c r="L382" s="144"/>
      <c r="M382" s="144"/>
      <c r="N382" s="143">
        <v>1</v>
      </c>
      <c r="O382" s="143">
        <v>25</v>
      </c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</row>
    <row r="383" spans="1:27" x14ac:dyDescent="0.25">
      <c r="A383" s="44">
        <v>382</v>
      </c>
      <c r="B383" s="125" t="s">
        <v>4</v>
      </c>
      <c r="C383" s="125" t="s">
        <v>168</v>
      </c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3">
        <v>1</v>
      </c>
      <c r="W383" s="143">
        <v>10</v>
      </c>
      <c r="X383" s="143">
        <v>1</v>
      </c>
      <c r="Y383" s="143">
        <v>10</v>
      </c>
      <c r="Z383" s="143">
        <v>3</v>
      </c>
      <c r="AA383" s="143">
        <v>30</v>
      </c>
    </row>
    <row r="384" spans="1:27" x14ac:dyDescent="0.25">
      <c r="A384" s="44">
        <v>383</v>
      </c>
      <c r="B384" s="125" t="s">
        <v>7</v>
      </c>
      <c r="C384" s="125" t="s">
        <v>168</v>
      </c>
      <c r="D384" s="144"/>
      <c r="E384" s="144"/>
      <c r="F384" s="143">
        <v>2</v>
      </c>
      <c r="G384" s="143">
        <v>18</v>
      </c>
      <c r="H384" s="143">
        <v>2</v>
      </c>
      <c r="I384" s="143">
        <v>18</v>
      </c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3">
        <v>1</v>
      </c>
      <c r="U384" s="143">
        <v>4</v>
      </c>
      <c r="V384" s="144"/>
      <c r="W384" s="144"/>
      <c r="X384" s="144"/>
      <c r="Y384" s="144"/>
      <c r="Z384" s="143">
        <v>1</v>
      </c>
      <c r="AA384" s="143">
        <v>9</v>
      </c>
    </row>
    <row r="385" spans="1:27" x14ac:dyDescent="0.25">
      <c r="A385" s="44">
        <v>384</v>
      </c>
      <c r="B385" s="125" t="s">
        <v>24</v>
      </c>
      <c r="C385" s="125" t="s">
        <v>168</v>
      </c>
      <c r="D385" s="144"/>
      <c r="E385" s="144"/>
      <c r="F385" s="144"/>
      <c r="G385" s="144"/>
      <c r="H385" s="144"/>
      <c r="I385" s="144"/>
      <c r="J385" s="144"/>
      <c r="K385" s="144"/>
      <c r="L385" s="143">
        <v>3</v>
      </c>
      <c r="M385" s="143">
        <v>24</v>
      </c>
      <c r="N385" s="143">
        <v>1</v>
      </c>
      <c r="O385" s="143">
        <v>10</v>
      </c>
      <c r="P385" s="143">
        <v>1</v>
      </c>
      <c r="Q385" s="143">
        <v>5</v>
      </c>
      <c r="R385" s="143">
        <v>1</v>
      </c>
      <c r="S385" s="143">
        <v>5</v>
      </c>
      <c r="T385" s="143">
        <v>1</v>
      </c>
      <c r="U385" s="143">
        <v>5</v>
      </c>
      <c r="V385" s="144"/>
      <c r="W385" s="144"/>
      <c r="X385" s="144"/>
      <c r="Y385" s="144"/>
      <c r="Z385" s="144"/>
      <c r="AA385" s="144"/>
    </row>
    <row r="386" spans="1:27" x14ac:dyDescent="0.25">
      <c r="A386" s="44">
        <v>385</v>
      </c>
      <c r="B386" s="125" t="s">
        <v>175</v>
      </c>
      <c r="C386" s="125" t="s">
        <v>169</v>
      </c>
      <c r="D386" s="144"/>
      <c r="E386" s="144"/>
      <c r="F386" s="144"/>
      <c r="G386" s="144"/>
      <c r="H386" s="144"/>
      <c r="I386" s="144"/>
      <c r="J386" s="144"/>
      <c r="K386" s="144"/>
      <c r="L386" s="143">
        <v>3</v>
      </c>
      <c r="M386" s="143">
        <v>48</v>
      </c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</row>
    <row r="387" spans="1:27" x14ac:dyDescent="0.25">
      <c r="A387" s="44">
        <v>386</v>
      </c>
      <c r="B387" s="125" t="s">
        <v>3</v>
      </c>
      <c r="C387" s="125" t="s">
        <v>168</v>
      </c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3">
        <v>1</v>
      </c>
      <c r="W387" s="143">
        <v>12</v>
      </c>
      <c r="X387" s="143">
        <v>2</v>
      </c>
      <c r="Y387" s="143">
        <v>24</v>
      </c>
      <c r="Z387" s="143">
        <v>1</v>
      </c>
      <c r="AA387" s="143">
        <v>11</v>
      </c>
    </row>
    <row r="388" spans="1:27" x14ac:dyDescent="0.25">
      <c r="A388" s="44">
        <v>387</v>
      </c>
      <c r="B388" s="125" t="s">
        <v>113</v>
      </c>
      <c r="C388" s="125" t="s">
        <v>168</v>
      </c>
      <c r="D388" s="144"/>
      <c r="E388" s="144"/>
      <c r="F388" s="144"/>
      <c r="G388" s="144"/>
      <c r="H388" s="144"/>
      <c r="I388" s="144"/>
      <c r="J388" s="143">
        <v>7</v>
      </c>
      <c r="K388" s="143">
        <v>40</v>
      </c>
      <c r="L388" s="143">
        <v>1</v>
      </c>
      <c r="M388" s="143">
        <v>7</v>
      </c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</row>
    <row r="389" spans="1:27" x14ac:dyDescent="0.25">
      <c r="A389" s="44">
        <v>388</v>
      </c>
      <c r="B389" s="125" t="s">
        <v>9</v>
      </c>
      <c r="C389" s="125" t="s">
        <v>167</v>
      </c>
      <c r="D389" s="144"/>
      <c r="E389" s="144"/>
      <c r="F389" s="143">
        <v>1</v>
      </c>
      <c r="G389" s="143">
        <v>10</v>
      </c>
      <c r="H389" s="144"/>
      <c r="I389" s="144"/>
      <c r="J389" s="144"/>
      <c r="K389" s="144"/>
      <c r="L389" s="143">
        <v>1</v>
      </c>
      <c r="M389" s="143">
        <v>10</v>
      </c>
      <c r="N389" s="143">
        <v>3</v>
      </c>
      <c r="O389" s="143">
        <v>27</v>
      </c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</row>
    <row r="390" spans="1:27" x14ac:dyDescent="0.25">
      <c r="A390" s="44">
        <v>389</v>
      </c>
      <c r="B390" s="125" t="s">
        <v>4</v>
      </c>
      <c r="C390" s="125" t="s">
        <v>171</v>
      </c>
      <c r="D390" s="144"/>
      <c r="E390" s="144"/>
      <c r="F390" s="144"/>
      <c r="G390" s="144"/>
      <c r="H390" s="144"/>
      <c r="I390" s="144"/>
      <c r="J390" s="143">
        <v>1</v>
      </c>
      <c r="K390" s="143">
        <v>15</v>
      </c>
      <c r="L390" s="144"/>
      <c r="M390" s="144"/>
      <c r="N390" s="144"/>
      <c r="O390" s="144"/>
      <c r="P390" s="143">
        <v>2</v>
      </c>
      <c r="Q390" s="143">
        <v>30</v>
      </c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</row>
    <row r="391" spans="1:27" x14ac:dyDescent="0.25">
      <c r="A391" s="44">
        <v>390</v>
      </c>
      <c r="B391" s="125" t="s">
        <v>9</v>
      </c>
      <c r="C391" s="125" t="s">
        <v>168</v>
      </c>
      <c r="D391" s="144"/>
      <c r="E391" s="144"/>
      <c r="F391" s="144"/>
      <c r="G391" s="144"/>
      <c r="H391" s="144"/>
      <c r="I391" s="144"/>
      <c r="J391" s="144"/>
      <c r="K391" s="144"/>
      <c r="L391" s="143">
        <v>2</v>
      </c>
      <c r="M391" s="143">
        <v>30</v>
      </c>
      <c r="N391" s="143">
        <v>1</v>
      </c>
      <c r="O391" s="143">
        <v>15</v>
      </c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</row>
    <row r="392" spans="1:27" x14ac:dyDescent="0.25">
      <c r="A392" s="44">
        <v>391</v>
      </c>
      <c r="B392" s="125" t="s">
        <v>175</v>
      </c>
      <c r="C392" s="125" t="s">
        <v>167</v>
      </c>
      <c r="D392" s="144"/>
      <c r="E392" s="144"/>
      <c r="F392" s="144"/>
      <c r="G392" s="144"/>
      <c r="H392" s="144"/>
      <c r="I392" s="144"/>
      <c r="J392" s="144"/>
      <c r="K392" s="144"/>
      <c r="L392" s="143">
        <v>3</v>
      </c>
      <c r="M392" s="143">
        <v>33</v>
      </c>
      <c r="N392" s="144"/>
      <c r="O392" s="144"/>
      <c r="P392" s="143">
        <v>1</v>
      </c>
      <c r="Q392" s="143">
        <v>10</v>
      </c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</row>
    <row r="393" spans="1:27" x14ac:dyDescent="0.25">
      <c r="A393" s="44">
        <v>392</v>
      </c>
      <c r="B393" s="125" t="s">
        <v>3</v>
      </c>
      <c r="C393" s="125" t="s">
        <v>169</v>
      </c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3">
        <v>2</v>
      </c>
      <c r="W393" s="143">
        <v>28</v>
      </c>
      <c r="X393" s="143">
        <v>1</v>
      </c>
      <c r="Y393" s="143">
        <v>15</v>
      </c>
      <c r="Z393" s="144"/>
      <c r="AA393" s="144"/>
    </row>
    <row r="394" spans="1:27" x14ac:dyDescent="0.25">
      <c r="A394" s="44">
        <v>393</v>
      </c>
      <c r="B394" s="125" t="s">
        <v>3</v>
      </c>
      <c r="C394" s="125" t="s">
        <v>168</v>
      </c>
      <c r="D394" s="144"/>
      <c r="E394" s="144"/>
      <c r="F394" s="144"/>
      <c r="G394" s="144"/>
      <c r="H394" s="143">
        <v>3</v>
      </c>
      <c r="I394" s="143">
        <v>28</v>
      </c>
      <c r="J394" s="144"/>
      <c r="K394" s="144"/>
      <c r="L394" s="143">
        <v>1</v>
      </c>
      <c r="M394" s="143">
        <v>14</v>
      </c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</row>
    <row r="395" spans="1:27" x14ac:dyDescent="0.25">
      <c r="A395" s="44">
        <v>394</v>
      </c>
      <c r="B395" s="125" t="s">
        <v>65</v>
      </c>
      <c r="C395" s="125" t="s">
        <v>171</v>
      </c>
      <c r="D395" s="144"/>
      <c r="E395" s="144"/>
      <c r="F395" s="144"/>
      <c r="G395" s="144"/>
      <c r="H395" s="144"/>
      <c r="I395" s="144"/>
      <c r="J395" s="144"/>
      <c r="K395" s="144"/>
      <c r="L395" s="143">
        <v>2</v>
      </c>
      <c r="M395" s="143">
        <v>14</v>
      </c>
      <c r="N395" s="143">
        <v>1</v>
      </c>
      <c r="O395" s="143">
        <v>7</v>
      </c>
      <c r="P395" s="143">
        <v>1</v>
      </c>
      <c r="Q395" s="143">
        <v>7</v>
      </c>
      <c r="R395" s="143">
        <v>1</v>
      </c>
      <c r="S395" s="143">
        <v>12</v>
      </c>
      <c r="T395" s="144"/>
      <c r="U395" s="144"/>
      <c r="V395" s="144"/>
      <c r="W395" s="144"/>
      <c r="X395" s="144"/>
      <c r="Y395" s="144"/>
      <c r="Z395" s="144"/>
      <c r="AA395" s="144"/>
    </row>
    <row r="396" spans="1:27" x14ac:dyDescent="0.25">
      <c r="A396" s="44">
        <v>395</v>
      </c>
      <c r="B396" s="125" t="s">
        <v>9</v>
      </c>
      <c r="C396" s="125" t="s">
        <v>167</v>
      </c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3">
        <v>1</v>
      </c>
      <c r="O396" s="143">
        <v>10</v>
      </c>
      <c r="P396" s="144"/>
      <c r="Q396" s="144"/>
      <c r="R396" s="143">
        <v>3</v>
      </c>
      <c r="S396" s="143">
        <v>30</v>
      </c>
      <c r="T396" s="144"/>
      <c r="U396" s="144"/>
      <c r="V396" s="144"/>
      <c r="W396" s="144"/>
      <c r="X396" s="144"/>
      <c r="Y396" s="144"/>
      <c r="Z396" s="144"/>
      <c r="AA396" s="144"/>
    </row>
    <row r="397" spans="1:27" x14ac:dyDescent="0.25">
      <c r="A397" s="44">
        <v>396</v>
      </c>
      <c r="B397" s="125" t="s">
        <v>3</v>
      </c>
      <c r="C397" s="125" t="s">
        <v>167</v>
      </c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3">
        <v>1</v>
      </c>
      <c r="U397" s="143">
        <v>10</v>
      </c>
      <c r="V397" s="143">
        <v>2</v>
      </c>
      <c r="W397" s="143">
        <v>20</v>
      </c>
      <c r="X397" s="144"/>
      <c r="Y397" s="144"/>
      <c r="Z397" s="143">
        <v>1</v>
      </c>
      <c r="AA397" s="143">
        <v>10</v>
      </c>
    </row>
    <row r="398" spans="1:27" x14ac:dyDescent="0.25">
      <c r="A398" s="44">
        <v>397</v>
      </c>
      <c r="B398" s="125" t="s">
        <v>3</v>
      </c>
      <c r="C398" s="125" t="s">
        <v>167</v>
      </c>
      <c r="D398" s="144"/>
      <c r="E398" s="144"/>
      <c r="F398" s="144"/>
      <c r="G398" s="144"/>
      <c r="H398" s="144"/>
      <c r="I398" s="144"/>
      <c r="J398" s="143">
        <v>1</v>
      </c>
      <c r="K398" s="143">
        <v>5</v>
      </c>
      <c r="L398" s="143">
        <v>1</v>
      </c>
      <c r="M398" s="143">
        <v>5</v>
      </c>
      <c r="N398" s="143">
        <v>3</v>
      </c>
      <c r="O398" s="143">
        <v>11</v>
      </c>
      <c r="P398" s="143">
        <v>2</v>
      </c>
      <c r="Q398" s="143">
        <v>12</v>
      </c>
      <c r="R398" s="144"/>
      <c r="S398" s="144"/>
      <c r="T398" s="143">
        <v>1</v>
      </c>
      <c r="U398" s="143">
        <v>6</v>
      </c>
      <c r="V398" s="144"/>
      <c r="W398" s="144"/>
      <c r="X398" s="144"/>
      <c r="Y398" s="144"/>
      <c r="Z398" s="144"/>
      <c r="AA398" s="144"/>
    </row>
    <row r="399" spans="1:27" x14ac:dyDescent="0.25">
      <c r="A399" s="44">
        <v>398</v>
      </c>
      <c r="B399" s="125" t="s">
        <v>3</v>
      </c>
      <c r="C399" s="125" t="s">
        <v>167</v>
      </c>
      <c r="D399" s="144"/>
      <c r="E399" s="144"/>
      <c r="F399" s="143">
        <v>4</v>
      </c>
      <c r="G399" s="143">
        <v>38</v>
      </c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</row>
    <row r="400" spans="1:27" x14ac:dyDescent="0.25">
      <c r="A400" s="44">
        <v>399</v>
      </c>
      <c r="B400" s="125" t="s">
        <v>3</v>
      </c>
      <c r="C400" s="125" t="s">
        <v>167</v>
      </c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3">
        <v>1</v>
      </c>
      <c r="U400" s="143">
        <v>19</v>
      </c>
      <c r="V400" s="143">
        <v>1</v>
      </c>
      <c r="W400" s="143">
        <v>18</v>
      </c>
      <c r="X400" s="144"/>
      <c r="Y400" s="144"/>
      <c r="Z400" s="144"/>
      <c r="AA400" s="144"/>
    </row>
    <row r="401" spans="1:27" x14ac:dyDescent="0.25">
      <c r="A401" s="44">
        <v>400</v>
      </c>
      <c r="B401" s="125" t="s">
        <v>5</v>
      </c>
      <c r="C401" s="125" t="s">
        <v>170</v>
      </c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3">
        <v>1</v>
      </c>
      <c r="Q401" s="143">
        <v>19</v>
      </c>
      <c r="R401" s="144"/>
      <c r="S401" s="144"/>
      <c r="T401" s="143">
        <v>1</v>
      </c>
      <c r="U401" s="143">
        <v>17</v>
      </c>
      <c r="V401" s="144"/>
      <c r="W401" s="144"/>
      <c r="X401" s="144"/>
      <c r="Y401" s="144"/>
      <c r="Z401" s="144"/>
      <c r="AA401" s="144"/>
    </row>
    <row r="402" spans="1:27" x14ac:dyDescent="0.25">
      <c r="A402" s="44">
        <v>401</v>
      </c>
      <c r="B402" s="125" t="s">
        <v>9</v>
      </c>
      <c r="C402" s="125" t="s">
        <v>168</v>
      </c>
      <c r="D402" s="144"/>
      <c r="E402" s="144"/>
      <c r="F402" s="144"/>
      <c r="G402" s="144"/>
      <c r="H402" s="144"/>
      <c r="I402" s="144"/>
      <c r="J402" s="143">
        <v>2</v>
      </c>
      <c r="K402" s="143">
        <v>18</v>
      </c>
      <c r="L402" s="143">
        <v>1</v>
      </c>
      <c r="M402" s="143">
        <v>9</v>
      </c>
      <c r="N402" s="144"/>
      <c r="O402" s="144"/>
      <c r="P402" s="144"/>
      <c r="Q402" s="144"/>
      <c r="R402" s="144"/>
      <c r="S402" s="144"/>
      <c r="T402" s="144"/>
      <c r="U402" s="144"/>
      <c r="V402" s="143">
        <v>2</v>
      </c>
      <c r="W402" s="143">
        <v>9</v>
      </c>
      <c r="X402" s="144"/>
      <c r="Y402" s="144"/>
      <c r="Z402" s="144"/>
      <c r="AA402" s="144"/>
    </row>
    <row r="403" spans="1:27" x14ac:dyDescent="0.25">
      <c r="A403" s="44">
        <v>402</v>
      </c>
      <c r="B403" s="125" t="s">
        <v>16</v>
      </c>
      <c r="C403" s="125" t="s">
        <v>169</v>
      </c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3">
        <v>3</v>
      </c>
      <c r="O403" s="143">
        <v>35</v>
      </c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</row>
    <row r="404" spans="1:27" x14ac:dyDescent="0.25">
      <c r="A404" s="44">
        <v>403</v>
      </c>
      <c r="B404" s="125" t="s">
        <v>3</v>
      </c>
      <c r="C404" s="125" t="s">
        <v>171</v>
      </c>
      <c r="D404" s="144"/>
      <c r="E404" s="144"/>
      <c r="F404" s="144"/>
      <c r="G404" s="144"/>
      <c r="H404" s="144"/>
      <c r="I404" s="144"/>
      <c r="J404" s="144"/>
      <c r="K404" s="144"/>
      <c r="L404" s="143">
        <v>2</v>
      </c>
      <c r="M404" s="143">
        <v>18</v>
      </c>
      <c r="N404" s="143">
        <v>1</v>
      </c>
      <c r="O404" s="143">
        <v>9</v>
      </c>
      <c r="P404" s="144"/>
      <c r="Q404" s="144"/>
      <c r="R404" s="144"/>
      <c r="S404" s="144"/>
      <c r="T404" s="143">
        <v>1</v>
      </c>
      <c r="U404" s="143">
        <v>8</v>
      </c>
      <c r="V404" s="144"/>
      <c r="W404" s="144"/>
      <c r="X404" s="144"/>
      <c r="Y404" s="144"/>
      <c r="Z404" s="144"/>
      <c r="AA404" s="144"/>
    </row>
    <row r="405" spans="1:27" x14ac:dyDescent="0.25">
      <c r="A405" s="44">
        <v>404</v>
      </c>
      <c r="B405" s="125" t="s">
        <v>65</v>
      </c>
      <c r="C405" s="125" t="s">
        <v>167</v>
      </c>
      <c r="D405" s="144"/>
      <c r="E405" s="144"/>
      <c r="F405" s="144"/>
      <c r="G405" s="144"/>
      <c r="H405" s="144"/>
      <c r="I405" s="144"/>
      <c r="J405" s="143">
        <v>2</v>
      </c>
      <c r="K405" s="143">
        <v>16</v>
      </c>
      <c r="L405" s="144"/>
      <c r="M405" s="144"/>
      <c r="N405" s="143">
        <v>1</v>
      </c>
      <c r="O405" s="143">
        <v>9</v>
      </c>
      <c r="P405" s="144"/>
      <c r="Q405" s="144"/>
      <c r="R405" s="143">
        <v>1</v>
      </c>
      <c r="S405" s="143">
        <v>9</v>
      </c>
      <c r="T405" s="144"/>
      <c r="U405" s="144"/>
      <c r="V405" s="144"/>
      <c r="W405" s="144"/>
      <c r="X405" s="144"/>
      <c r="Y405" s="144"/>
      <c r="Z405" s="144"/>
      <c r="AA405" s="144"/>
    </row>
    <row r="406" spans="1:27" x14ac:dyDescent="0.25">
      <c r="A406" s="44">
        <v>405</v>
      </c>
      <c r="B406" s="125" t="s">
        <v>3</v>
      </c>
      <c r="C406" s="125" t="s">
        <v>168</v>
      </c>
      <c r="D406" s="144"/>
      <c r="E406" s="144"/>
      <c r="F406" s="144"/>
      <c r="G406" s="144"/>
      <c r="H406" s="144"/>
      <c r="I406" s="144"/>
      <c r="J406" s="144"/>
      <c r="K406" s="144"/>
      <c r="L406" s="143">
        <v>1</v>
      </c>
      <c r="M406" s="143">
        <v>11</v>
      </c>
      <c r="N406" s="144"/>
      <c r="O406" s="144"/>
      <c r="P406" s="143">
        <v>1</v>
      </c>
      <c r="Q406" s="143">
        <v>11</v>
      </c>
      <c r="R406" s="144"/>
      <c r="S406" s="144"/>
      <c r="T406" s="143">
        <v>1</v>
      </c>
      <c r="U406" s="143">
        <v>11</v>
      </c>
      <c r="V406" s="144"/>
      <c r="W406" s="144"/>
      <c r="X406" s="144"/>
      <c r="Y406" s="144"/>
      <c r="Z406" s="144"/>
      <c r="AA406" s="144"/>
    </row>
    <row r="407" spans="1:27" x14ac:dyDescent="0.25">
      <c r="A407" s="44">
        <v>406</v>
      </c>
      <c r="B407" s="125" t="s">
        <v>9</v>
      </c>
      <c r="C407" s="125" t="s">
        <v>171</v>
      </c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3">
        <v>1</v>
      </c>
      <c r="O407" s="143">
        <v>13</v>
      </c>
      <c r="P407" s="144"/>
      <c r="Q407" s="144"/>
      <c r="R407" s="143">
        <v>2</v>
      </c>
      <c r="S407" s="143">
        <v>19</v>
      </c>
      <c r="T407" s="144"/>
      <c r="U407" s="144"/>
      <c r="V407" s="144"/>
      <c r="W407" s="144"/>
      <c r="X407" s="144"/>
      <c r="Y407" s="144"/>
      <c r="Z407" s="144"/>
      <c r="AA407" s="144"/>
    </row>
    <row r="408" spans="1:27" x14ac:dyDescent="0.25">
      <c r="A408" s="44">
        <v>407</v>
      </c>
      <c r="B408" s="125" t="s">
        <v>3</v>
      </c>
      <c r="C408" s="125" t="s">
        <v>168</v>
      </c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3">
        <v>2</v>
      </c>
      <c r="W408" s="143">
        <v>20</v>
      </c>
      <c r="X408" s="144"/>
      <c r="Y408" s="144"/>
      <c r="Z408" s="143">
        <v>1</v>
      </c>
      <c r="AA408" s="143">
        <v>10</v>
      </c>
    </row>
    <row r="409" spans="1:27" x14ac:dyDescent="0.25">
      <c r="A409" s="44">
        <v>408</v>
      </c>
      <c r="B409" s="125" t="s">
        <v>3</v>
      </c>
      <c r="C409" s="125" t="s">
        <v>171</v>
      </c>
      <c r="D409" s="144"/>
      <c r="E409" s="144"/>
      <c r="F409" s="144"/>
      <c r="G409" s="144"/>
      <c r="H409" s="144"/>
      <c r="I409" s="144"/>
      <c r="J409" s="144"/>
      <c r="K409" s="144"/>
      <c r="L409" s="143">
        <v>3</v>
      </c>
      <c r="M409" s="143">
        <v>20</v>
      </c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3">
        <v>1</v>
      </c>
      <c r="AA409" s="143">
        <v>10</v>
      </c>
    </row>
    <row r="410" spans="1:27" x14ac:dyDescent="0.25">
      <c r="A410" s="44">
        <v>409</v>
      </c>
      <c r="B410" s="125" t="s">
        <v>3</v>
      </c>
      <c r="C410" s="125" t="s">
        <v>170</v>
      </c>
      <c r="D410" s="144"/>
      <c r="E410" s="144"/>
      <c r="F410" s="144"/>
      <c r="G410" s="144"/>
      <c r="H410" s="143">
        <v>1</v>
      </c>
      <c r="I410" s="143">
        <v>10</v>
      </c>
      <c r="J410" s="143">
        <v>1</v>
      </c>
      <c r="K410" s="143">
        <v>10</v>
      </c>
      <c r="L410" s="144"/>
      <c r="M410" s="144"/>
      <c r="N410" s="143">
        <v>1</v>
      </c>
      <c r="O410" s="143">
        <v>10</v>
      </c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</row>
    <row r="411" spans="1:27" x14ac:dyDescent="0.25">
      <c r="A411" s="44">
        <v>410</v>
      </c>
      <c r="B411" s="125" t="s">
        <v>176</v>
      </c>
      <c r="C411" s="125" t="s">
        <v>168</v>
      </c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3">
        <v>3</v>
      </c>
      <c r="W411" s="143">
        <v>30</v>
      </c>
      <c r="X411" s="144"/>
      <c r="Y411" s="144"/>
      <c r="Z411" s="144"/>
      <c r="AA411" s="144"/>
    </row>
    <row r="412" spans="1:27" x14ac:dyDescent="0.25">
      <c r="A412" s="44">
        <v>411</v>
      </c>
      <c r="B412" s="125" t="s">
        <v>4</v>
      </c>
      <c r="C412" s="125" t="s">
        <v>171</v>
      </c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3">
        <v>3</v>
      </c>
      <c r="W412" s="143">
        <v>13</v>
      </c>
      <c r="X412" s="143">
        <v>3</v>
      </c>
      <c r="Y412" s="143">
        <v>16</v>
      </c>
      <c r="Z412" s="144"/>
      <c r="AA412" s="144"/>
    </row>
    <row r="413" spans="1:27" x14ac:dyDescent="0.25">
      <c r="A413" s="44">
        <v>412</v>
      </c>
      <c r="B413" s="125" t="s">
        <v>5</v>
      </c>
      <c r="C413" s="125" t="s">
        <v>168</v>
      </c>
      <c r="D413" s="143">
        <v>3</v>
      </c>
      <c r="E413" s="143">
        <v>28</v>
      </c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</row>
    <row r="414" spans="1:27" x14ac:dyDescent="0.25">
      <c r="A414" s="44">
        <v>413</v>
      </c>
      <c r="B414" s="125" t="s">
        <v>175</v>
      </c>
      <c r="C414" s="125" t="s">
        <v>171</v>
      </c>
      <c r="D414" s="144"/>
      <c r="E414" s="144"/>
      <c r="F414" s="144"/>
      <c r="G414" s="144"/>
      <c r="H414" s="143">
        <v>1</v>
      </c>
      <c r="I414" s="143">
        <v>9</v>
      </c>
      <c r="J414" s="144"/>
      <c r="K414" s="144"/>
      <c r="L414" s="144"/>
      <c r="M414" s="144"/>
      <c r="N414" s="143">
        <v>1</v>
      </c>
      <c r="O414" s="143">
        <v>6</v>
      </c>
      <c r="P414" s="143">
        <v>1</v>
      </c>
      <c r="Q414" s="143">
        <v>9</v>
      </c>
      <c r="R414" s="144"/>
      <c r="S414" s="144"/>
      <c r="T414" s="143">
        <v>1</v>
      </c>
      <c r="U414" s="143">
        <v>5</v>
      </c>
      <c r="V414" s="144"/>
      <c r="W414" s="144"/>
      <c r="X414" s="144"/>
      <c r="Y414" s="144"/>
      <c r="Z414" s="144"/>
      <c r="AA414" s="144"/>
    </row>
    <row r="415" spans="1:27" x14ac:dyDescent="0.25">
      <c r="A415" s="44">
        <v>414</v>
      </c>
      <c r="B415" s="125" t="s">
        <v>3</v>
      </c>
      <c r="C415" s="125" t="s">
        <v>170</v>
      </c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3">
        <v>2</v>
      </c>
      <c r="Y415" s="143">
        <v>27</v>
      </c>
      <c r="Z415" s="144"/>
      <c r="AA415" s="144"/>
    </row>
    <row r="416" spans="1:27" x14ac:dyDescent="0.25">
      <c r="A416" s="44">
        <v>415</v>
      </c>
      <c r="B416" s="125" t="s">
        <v>113</v>
      </c>
      <c r="C416" s="125" t="s">
        <v>168</v>
      </c>
      <c r="D416" s="144"/>
      <c r="E416" s="144"/>
      <c r="F416" s="143">
        <v>1</v>
      </c>
      <c r="G416" s="143">
        <v>11</v>
      </c>
      <c r="H416" s="144"/>
      <c r="I416" s="144"/>
      <c r="J416" s="144"/>
      <c r="K416" s="144"/>
      <c r="L416" s="144"/>
      <c r="M416" s="144"/>
      <c r="N416" s="144"/>
      <c r="O416" s="144"/>
      <c r="P416" s="143">
        <v>1</v>
      </c>
      <c r="Q416" s="143">
        <v>16</v>
      </c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</row>
    <row r="417" spans="1:27" x14ac:dyDescent="0.25">
      <c r="A417" s="44">
        <v>416</v>
      </c>
      <c r="B417" s="125" t="s">
        <v>9</v>
      </c>
      <c r="C417" s="125" t="s">
        <v>167</v>
      </c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3">
        <v>1</v>
      </c>
      <c r="W417" s="143">
        <v>7</v>
      </c>
      <c r="X417" s="143">
        <v>2</v>
      </c>
      <c r="Y417" s="143">
        <v>13</v>
      </c>
      <c r="Z417" s="143">
        <v>1</v>
      </c>
      <c r="AA417" s="143">
        <v>7</v>
      </c>
    </row>
    <row r="418" spans="1:27" x14ac:dyDescent="0.25">
      <c r="A418" s="44">
        <v>417</v>
      </c>
      <c r="B418" s="125" t="s">
        <v>157</v>
      </c>
      <c r="C418" s="125" t="s">
        <v>171</v>
      </c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3">
        <v>2</v>
      </c>
      <c r="W418" s="143">
        <v>26</v>
      </c>
      <c r="X418" s="144"/>
      <c r="Y418" s="144"/>
      <c r="Z418" s="144"/>
      <c r="AA418" s="144"/>
    </row>
    <row r="419" spans="1:27" x14ac:dyDescent="0.25">
      <c r="A419" s="44">
        <v>418</v>
      </c>
      <c r="B419" s="125" t="s">
        <v>4</v>
      </c>
      <c r="C419" s="125" t="s">
        <v>171</v>
      </c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3">
        <v>1</v>
      </c>
      <c r="Q419" s="143">
        <v>13</v>
      </c>
      <c r="R419" s="143">
        <v>1</v>
      </c>
      <c r="S419" s="143">
        <v>13</v>
      </c>
      <c r="T419" s="144"/>
      <c r="U419" s="144"/>
      <c r="V419" s="144"/>
      <c r="W419" s="144"/>
      <c r="X419" s="144"/>
      <c r="Y419" s="144"/>
      <c r="Z419" s="144"/>
      <c r="AA419" s="144"/>
    </row>
    <row r="420" spans="1:27" x14ac:dyDescent="0.25">
      <c r="A420" s="44">
        <v>419</v>
      </c>
      <c r="B420" s="125" t="s">
        <v>9</v>
      </c>
      <c r="C420" s="125" t="s">
        <v>174</v>
      </c>
      <c r="D420" s="144"/>
      <c r="E420" s="144"/>
      <c r="F420" s="144"/>
      <c r="G420" s="144"/>
      <c r="H420" s="144"/>
      <c r="I420" s="144"/>
      <c r="J420" s="144"/>
      <c r="K420" s="144"/>
      <c r="L420" s="143">
        <v>1</v>
      </c>
      <c r="M420" s="143">
        <v>13</v>
      </c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3">
        <v>1</v>
      </c>
      <c r="Y420" s="143">
        <v>13</v>
      </c>
      <c r="Z420" s="144"/>
      <c r="AA420" s="144"/>
    </row>
    <row r="421" spans="1:27" x14ac:dyDescent="0.25">
      <c r="A421" s="44">
        <v>420</v>
      </c>
      <c r="B421" s="125" t="s">
        <v>33</v>
      </c>
      <c r="C421" s="125" t="s">
        <v>171</v>
      </c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3">
        <v>1</v>
      </c>
      <c r="W421" s="143">
        <v>13</v>
      </c>
      <c r="X421" s="143">
        <v>1</v>
      </c>
      <c r="Y421" s="143">
        <v>13</v>
      </c>
      <c r="Z421" s="144"/>
      <c r="AA421" s="144"/>
    </row>
    <row r="422" spans="1:27" x14ac:dyDescent="0.25">
      <c r="A422" s="44">
        <v>421</v>
      </c>
      <c r="B422" s="125" t="s">
        <v>4</v>
      </c>
      <c r="C422" s="125" t="s">
        <v>170</v>
      </c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3">
        <v>1</v>
      </c>
      <c r="Y422" s="143">
        <v>25</v>
      </c>
      <c r="Z422" s="144"/>
      <c r="AA422" s="144"/>
    </row>
    <row r="423" spans="1:27" x14ac:dyDescent="0.25">
      <c r="A423" s="44">
        <v>422</v>
      </c>
      <c r="B423" s="125" t="s">
        <v>127</v>
      </c>
      <c r="C423" s="125" t="s">
        <v>167</v>
      </c>
      <c r="D423" s="144"/>
      <c r="E423" s="144"/>
      <c r="F423" s="144"/>
      <c r="G423" s="144"/>
      <c r="H423" s="143">
        <v>1</v>
      </c>
      <c r="I423" s="143">
        <v>12</v>
      </c>
      <c r="J423" s="144"/>
      <c r="K423" s="144"/>
      <c r="L423" s="143">
        <v>1</v>
      </c>
      <c r="M423" s="143">
        <v>12</v>
      </c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</row>
    <row r="424" spans="1:27" x14ac:dyDescent="0.25">
      <c r="A424" s="44">
        <v>423</v>
      </c>
      <c r="B424" s="125" t="s">
        <v>7</v>
      </c>
      <c r="C424" s="125" t="s">
        <v>167</v>
      </c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3">
        <v>2</v>
      </c>
      <c r="Y424" s="143">
        <v>12</v>
      </c>
      <c r="Z424" s="143">
        <v>2</v>
      </c>
      <c r="AA424" s="143">
        <v>12</v>
      </c>
    </row>
    <row r="425" spans="1:27" x14ac:dyDescent="0.25">
      <c r="A425" s="44">
        <v>424</v>
      </c>
      <c r="B425" s="125" t="s">
        <v>5</v>
      </c>
      <c r="C425" s="125" t="s">
        <v>167</v>
      </c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3">
        <v>2</v>
      </c>
      <c r="Q425" s="143">
        <v>24</v>
      </c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</row>
    <row r="426" spans="1:27" x14ac:dyDescent="0.25">
      <c r="A426" s="44">
        <v>425</v>
      </c>
      <c r="B426" s="125" t="s">
        <v>18</v>
      </c>
      <c r="C426" s="125" t="s">
        <v>167</v>
      </c>
      <c r="D426" s="144"/>
      <c r="E426" s="144"/>
      <c r="F426" s="143">
        <v>0</v>
      </c>
      <c r="G426" s="143">
        <v>3</v>
      </c>
      <c r="H426" s="143">
        <v>1</v>
      </c>
      <c r="I426" s="143">
        <v>16</v>
      </c>
      <c r="J426" s="143">
        <v>0</v>
      </c>
      <c r="K426" s="143">
        <v>3</v>
      </c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</row>
    <row r="427" spans="1:27" x14ac:dyDescent="0.25">
      <c r="A427" s="44">
        <v>426</v>
      </c>
      <c r="B427" s="125" t="s">
        <v>130</v>
      </c>
      <c r="C427" s="125" t="s">
        <v>168</v>
      </c>
      <c r="D427" s="144"/>
      <c r="E427" s="144"/>
      <c r="F427" s="144"/>
      <c r="G427" s="144"/>
      <c r="H427" s="143">
        <v>1</v>
      </c>
      <c r="I427" s="143">
        <v>23</v>
      </c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</row>
    <row r="428" spans="1:27" x14ac:dyDescent="0.25">
      <c r="A428" s="44">
        <v>427</v>
      </c>
      <c r="B428" s="125" t="s">
        <v>3</v>
      </c>
      <c r="C428" s="125" t="s">
        <v>172</v>
      </c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3">
        <v>1</v>
      </c>
      <c r="S428" s="143">
        <v>21</v>
      </c>
      <c r="T428" s="144"/>
      <c r="U428" s="144"/>
      <c r="V428" s="144"/>
      <c r="W428" s="144"/>
      <c r="X428" s="144"/>
      <c r="Y428" s="144"/>
      <c r="Z428" s="144"/>
      <c r="AA428" s="144"/>
    </row>
    <row r="429" spans="1:27" x14ac:dyDescent="0.25">
      <c r="A429" s="44">
        <v>428</v>
      </c>
      <c r="B429" s="125" t="s">
        <v>133</v>
      </c>
      <c r="C429" s="125" t="s">
        <v>170</v>
      </c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3">
        <v>1</v>
      </c>
      <c r="Y429" s="143">
        <v>21</v>
      </c>
      <c r="Z429" s="144"/>
      <c r="AA429" s="144"/>
    </row>
    <row r="430" spans="1:27" x14ac:dyDescent="0.25">
      <c r="A430" s="44">
        <v>429</v>
      </c>
      <c r="B430" s="125" t="s">
        <v>19</v>
      </c>
      <c r="C430" s="125" t="s">
        <v>169</v>
      </c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3">
        <v>1</v>
      </c>
      <c r="Y430" s="143">
        <v>20</v>
      </c>
      <c r="Z430" s="144"/>
      <c r="AA430" s="144"/>
    </row>
    <row r="431" spans="1:27" x14ac:dyDescent="0.25">
      <c r="A431" s="44">
        <v>430</v>
      </c>
      <c r="B431" s="125" t="s">
        <v>7</v>
      </c>
      <c r="C431" s="125" t="s">
        <v>172</v>
      </c>
      <c r="D431" s="144"/>
      <c r="E431" s="144"/>
      <c r="F431" s="144"/>
      <c r="G431" s="144"/>
      <c r="H431" s="144"/>
      <c r="I431" s="144"/>
      <c r="J431" s="144"/>
      <c r="K431" s="144"/>
      <c r="L431" s="143">
        <v>1</v>
      </c>
      <c r="M431" s="143">
        <v>10</v>
      </c>
      <c r="N431" s="144"/>
      <c r="O431" s="144"/>
      <c r="P431" s="143">
        <v>1</v>
      </c>
      <c r="Q431" s="143">
        <v>10</v>
      </c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</row>
    <row r="432" spans="1:27" x14ac:dyDescent="0.25">
      <c r="A432" s="44">
        <v>431</v>
      </c>
      <c r="B432" s="125" t="s">
        <v>177</v>
      </c>
      <c r="C432" s="125" t="s">
        <v>171</v>
      </c>
      <c r="D432" s="144"/>
      <c r="E432" s="144"/>
      <c r="F432" s="144"/>
      <c r="G432" s="144"/>
      <c r="H432" s="143">
        <v>1</v>
      </c>
      <c r="I432" s="143">
        <v>10</v>
      </c>
      <c r="J432" s="143">
        <v>1</v>
      </c>
      <c r="K432" s="143">
        <v>10</v>
      </c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  <c r="AA432" s="144"/>
    </row>
    <row r="433" spans="1:27" x14ac:dyDescent="0.25">
      <c r="A433" s="44">
        <v>432</v>
      </c>
      <c r="B433" s="125" t="s">
        <v>175</v>
      </c>
      <c r="C433" s="125" t="s">
        <v>170</v>
      </c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3">
        <v>1</v>
      </c>
      <c r="W433" s="143">
        <v>20</v>
      </c>
      <c r="X433" s="144"/>
      <c r="Y433" s="144"/>
      <c r="Z433" s="144"/>
      <c r="AA433" s="144"/>
    </row>
    <row r="434" spans="1:27" x14ac:dyDescent="0.25">
      <c r="A434" s="44">
        <v>433</v>
      </c>
      <c r="B434" s="125" t="s">
        <v>24</v>
      </c>
      <c r="C434" s="125" t="s">
        <v>171</v>
      </c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3">
        <v>2</v>
      </c>
      <c r="W434" s="143">
        <v>20</v>
      </c>
      <c r="X434" s="144"/>
      <c r="Y434" s="144"/>
      <c r="Z434" s="144"/>
      <c r="AA434" s="144"/>
    </row>
    <row r="435" spans="1:27" x14ac:dyDescent="0.25">
      <c r="A435" s="44">
        <v>434</v>
      </c>
      <c r="B435" s="125" t="s">
        <v>3</v>
      </c>
      <c r="C435" s="125" t="s">
        <v>173</v>
      </c>
      <c r="D435" s="144"/>
      <c r="E435" s="144"/>
      <c r="F435" s="143">
        <v>2</v>
      </c>
      <c r="G435" s="143">
        <v>3</v>
      </c>
      <c r="H435" s="143">
        <v>4</v>
      </c>
      <c r="I435" s="143">
        <v>6</v>
      </c>
      <c r="J435" s="143">
        <v>8</v>
      </c>
      <c r="K435" s="143">
        <v>11</v>
      </c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  <c r="AA435" s="144"/>
    </row>
    <row r="436" spans="1:27" x14ac:dyDescent="0.25">
      <c r="A436" s="44">
        <v>435</v>
      </c>
      <c r="B436" s="125" t="s">
        <v>9</v>
      </c>
      <c r="C436" s="125" t="s">
        <v>168</v>
      </c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3">
        <v>1</v>
      </c>
      <c r="S436" s="143">
        <v>11</v>
      </c>
      <c r="T436" s="143">
        <v>1</v>
      </c>
      <c r="U436" s="143">
        <v>8</v>
      </c>
      <c r="V436" s="144"/>
      <c r="W436" s="144"/>
      <c r="X436" s="144"/>
      <c r="Y436" s="144"/>
      <c r="Z436" s="144"/>
      <c r="AA436" s="144"/>
    </row>
    <row r="437" spans="1:27" x14ac:dyDescent="0.25">
      <c r="A437" s="44">
        <v>436</v>
      </c>
      <c r="B437" s="125" t="s">
        <v>3</v>
      </c>
      <c r="C437" s="125" t="s">
        <v>170</v>
      </c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3">
        <v>2</v>
      </c>
      <c r="Y437" s="143">
        <v>19</v>
      </c>
      <c r="Z437" s="144"/>
      <c r="AA437" s="144"/>
    </row>
    <row r="438" spans="1:27" x14ac:dyDescent="0.25">
      <c r="A438" s="44">
        <v>437</v>
      </c>
      <c r="B438" s="125" t="s">
        <v>113</v>
      </c>
      <c r="C438" s="125" t="s">
        <v>170</v>
      </c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3">
        <v>1</v>
      </c>
      <c r="S438" s="143">
        <v>19</v>
      </c>
      <c r="T438" s="144"/>
      <c r="U438" s="144"/>
      <c r="V438" s="144"/>
      <c r="W438" s="144"/>
      <c r="X438" s="144"/>
      <c r="Y438" s="144"/>
      <c r="Z438" s="144"/>
      <c r="AA438" s="144"/>
    </row>
    <row r="439" spans="1:27" x14ac:dyDescent="0.25">
      <c r="A439" s="44">
        <v>438</v>
      </c>
      <c r="B439" s="125" t="s">
        <v>27</v>
      </c>
      <c r="C439" s="125" t="s">
        <v>169</v>
      </c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3">
        <v>2</v>
      </c>
      <c r="AA439" s="143">
        <v>18</v>
      </c>
    </row>
    <row r="440" spans="1:27" x14ac:dyDescent="0.25">
      <c r="A440" s="44">
        <v>439</v>
      </c>
      <c r="B440" s="125" t="s">
        <v>4</v>
      </c>
      <c r="C440" s="125" t="s">
        <v>168</v>
      </c>
      <c r="D440" s="144"/>
      <c r="E440" s="144"/>
      <c r="F440" s="144"/>
      <c r="G440" s="144"/>
      <c r="H440" s="144"/>
      <c r="I440" s="144"/>
      <c r="J440" s="144"/>
      <c r="K440" s="144"/>
      <c r="L440" s="143">
        <v>1</v>
      </c>
      <c r="M440" s="143">
        <v>16</v>
      </c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  <c r="AA440" s="144"/>
    </row>
    <row r="441" spans="1:27" x14ac:dyDescent="0.25">
      <c r="A441" s="44">
        <v>440</v>
      </c>
      <c r="B441" s="125" t="s">
        <v>3</v>
      </c>
      <c r="C441" s="125" t="s">
        <v>171</v>
      </c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3">
        <v>1</v>
      </c>
      <c r="Q441" s="143">
        <v>16</v>
      </c>
      <c r="R441" s="144"/>
      <c r="S441" s="144"/>
      <c r="T441" s="144"/>
      <c r="U441" s="144"/>
      <c r="V441" s="144"/>
      <c r="W441" s="144"/>
      <c r="X441" s="144"/>
      <c r="Y441" s="144"/>
      <c r="Z441" s="144"/>
      <c r="AA441" s="144"/>
    </row>
    <row r="442" spans="1:27" x14ac:dyDescent="0.25">
      <c r="A442" s="44">
        <v>441</v>
      </c>
      <c r="B442" s="125" t="s">
        <v>4</v>
      </c>
      <c r="C442" s="125" t="s">
        <v>170</v>
      </c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3">
        <v>1</v>
      </c>
      <c r="Y442" s="143">
        <v>8</v>
      </c>
      <c r="Z442" s="143">
        <v>1</v>
      </c>
      <c r="AA442" s="143">
        <v>8</v>
      </c>
    </row>
    <row r="443" spans="1:27" x14ac:dyDescent="0.25">
      <c r="A443" s="44">
        <v>442</v>
      </c>
      <c r="B443" s="125" t="s">
        <v>19</v>
      </c>
      <c r="C443" s="125" t="s">
        <v>172</v>
      </c>
      <c r="D443" s="144"/>
      <c r="E443" s="144"/>
      <c r="F443" s="144"/>
      <c r="G443" s="144"/>
      <c r="H443" s="144"/>
      <c r="I443" s="144"/>
      <c r="J443" s="143">
        <v>1</v>
      </c>
      <c r="K443" s="143">
        <v>15</v>
      </c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  <c r="AA443" s="144"/>
    </row>
    <row r="444" spans="1:27" x14ac:dyDescent="0.25">
      <c r="A444" s="44">
        <v>443</v>
      </c>
      <c r="B444" s="125" t="s">
        <v>33</v>
      </c>
      <c r="C444" s="125" t="s">
        <v>169</v>
      </c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3">
        <v>2</v>
      </c>
      <c r="AA444" s="143">
        <v>15</v>
      </c>
    </row>
    <row r="445" spans="1:27" x14ac:dyDescent="0.25">
      <c r="A445" s="44">
        <v>444</v>
      </c>
      <c r="B445" s="125" t="s">
        <v>3</v>
      </c>
      <c r="C445" s="125" t="s">
        <v>169</v>
      </c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3">
        <v>1</v>
      </c>
      <c r="Y445" s="143">
        <v>15</v>
      </c>
      <c r="Z445" s="144"/>
      <c r="AA445" s="144"/>
    </row>
    <row r="446" spans="1:27" x14ac:dyDescent="0.25">
      <c r="A446" s="44">
        <v>445</v>
      </c>
      <c r="B446" s="125" t="s">
        <v>65</v>
      </c>
      <c r="C446" s="125" t="s">
        <v>167</v>
      </c>
      <c r="D446" s="144"/>
      <c r="E446" s="144"/>
      <c r="F446" s="144"/>
      <c r="G446" s="144"/>
      <c r="H446" s="144"/>
      <c r="I446" s="144"/>
      <c r="J446" s="144"/>
      <c r="K446" s="144"/>
      <c r="L446" s="143">
        <v>2</v>
      </c>
      <c r="M446" s="143">
        <v>15</v>
      </c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</row>
    <row r="447" spans="1:27" x14ac:dyDescent="0.25">
      <c r="A447" s="44">
        <v>446</v>
      </c>
      <c r="B447" s="125" t="s">
        <v>104</v>
      </c>
      <c r="C447" s="125" t="s">
        <v>167</v>
      </c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3">
        <v>1</v>
      </c>
      <c r="S447" s="143">
        <v>15</v>
      </c>
      <c r="T447" s="144"/>
      <c r="U447" s="144"/>
      <c r="V447" s="144"/>
      <c r="W447" s="144"/>
      <c r="X447" s="144"/>
      <c r="Y447" s="144"/>
      <c r="Z447" s="144"/>
      <c r="AA447" s="144"/>
    </row>
    <row r="448" spans="1:27" x14ac:dyDescent="0.25">
      <c r="A448" s="44">
        <v>447</v>
      </c>
      <c r="B448" s="125" t="s">
        <v>7</v>
      </c>
      <c r="C448" s="125" t="s">
        <v>168</v>
      </c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3">
        <v>1</v>
      </c>
      <c r="AA448" s="143">
        <v>14</v>
      </c>
    </row>
    <row r="449" spans="1:27" x14ac:dyDescent="0.25">
      <c r="A449" s="44">
        <v>448</v>
      </c>
      <c r="B449" s="125" t="s">
        <v>3</v>
      </c>
      <c r="C449" s="125" t="s">
        <v>167</v>
      </c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3">
        <v>1</v>
      </c>
      <c r="Q449" s="143">
        <v>14</v>
      </c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</row>
    <row r="450" spans="1:27" x14ac:dyDescent="0.25">
      <c r="A450" s="44">
        <v>449</v>
      </c>
      <c r="B450" s="125" t="s">
        <v>9</v>
      </c>
      <c r="C450" s="125" t="s">
        <v>172</v>
      </c>
      <c r="D450" s="144"/>
      <c r="E450" s="144"/>
      <c r="F450" s="144"/>
      <c r="G450" s="144"/>
      <c r="H450" s="144"/>
      <c r="I450" s="144"/>
      <c r="J450" s="144"/>
      <c r="K450" s="144"/>
      <c r="L450" s="143">
        <v>1</v>
      </c>
      <c r="M450" s="143">
        <v>13</v>
      </c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</row>
    <row r="451" spans="1:27" x14ac:dyDescent="0.25">
      <c r="A451" s="44">
        <v>450</v>
      </c>
      <c r="B451" s="125" t="s">
        <v>9</v>
      </c>
      <c r="C451" s="125" t="s">
        <v>168</v>
      </c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3">
        <v>1</v>
      </c>
      <c r="W451" s="143">
        <v>12</v>
      </c>
      <c r="X451" s="144"/>
      <c r="Y451" s="144"/>
      <c r="Z451" s="144"/>
      <c r="AA451" s="144"/>
    </row>
    <row r="452" spans="1:27" x14ac:dyDescent="0.25">
      <c r="A452" s="44">
        <v>451</v>
      </c>
      <c r="B452" s="125" t="s">
        <v>113</v>
      </c>
      <c r="C452" s="125" t="s">
        <v>171</v>
      </c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3">
        <v>1</v>
      </c>
      <c r="W452" s="143">
        <v>12</v>
      </c>
      <c r="X452" s="144"/>
      <c r="Y452" s="144"/>
      <c r="Z452" s="144"/>
      <c r="AA452" s="144"/>
    </row>
    <row r="453" spans="1:27" x14ac:dyDescent="0.25">
      <c r="A453" s="44">
        <v>452</v>
      </c>
      <c r="B453" s="125" t="s">
        <v>3</v>
      </c>
      <c r="C453" s="125" t="s">
        <v>167</v>
      </c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3">
        <v>1</v>
      </c>
      <c r="AA453" s="143">
        <v>11</v>
      </c>
    </row>
    <row r="454" spans="1:27" x14ac:dyDescent="0.25">
      <c r="A454" s="44">
        <v>453</v>
      </c>
      <c r="B454" s="125" t="s">
        <v>8</v>
      </c>
      <c r="C454" s="125" t="s">
        <v>173</v>
      </c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3">
        <v>1</v>
      </c>
      <c r="W454" s="143">
        <v>11</v>
      </c>
      <c r="X454" s="144"/>
      <c r="Y454" s="144"/>
      <c r="Z454" s="144"/>
      <c r="AA454" s="144"/>
    </row>
    <row r="455" spans="1:27" x14ac:dyDescent="0.25">
      <c r="A455" s="44">
        <v>454</v>
      </c>
      <c r="B455" s="125" t="s">
        <v>113</v>
      </c>
      <c r="C455" s="125" t="s">
        <v>167</v>
      </c>
      <c r="D455" s="144"/>
      <c r="E455" s="144"/>
      <c r="F455" s="144"/>
      <c r="G455" s="144"/>
      <c r="H455" s="144"/>
      <c r="I455" s="144"/>
      <c r="J455" s="144"/>
      <c r="K455" s="144"/>
      <c r="L455" s="143">
        <v>1</v>
      </c>
      <c r="M455" s="143">
        <v>11</v>
      </c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</row>
    <row r="456" spans="1:27" x14ac:dyDescent="0.25">
      <c r="A456" s="44">
        <v>455</v>
      </c>
      <c r="B456" s="125" t="s">
        <v>9</v>
      </c>
      <c r="C456" s="125" t="s">
        <v>169</v>
      </c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3">
        <v>1</v>
      </c>
      <c r="Y456" s="143">
        <v>10</v>
      </c>
      <c r="Z456" s="144"/>
      <c r="AA456" s="144"/>
    </row>
    <row r="457" spans="1:27" x14ac:dyDescent="0.25">
      <c r="A457" s="44">
        <v>456</v>
      </c>
      <c r="B457" s="125" t="s">
        <v>127</v>
      </c>
      <c r="C457" s="125" t="s">
        <v>169</v>
      </c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3">
        <v>1</v>
      </c>
      <c r="W457" s="143">
        <v>10</v>
      </c>
      <c r="X457" s="144"/>
      <c r="Y457" s="144"/>
      <c r="Z457" s="144"/>
      <c r="AA457" s="144"/>
    </row>
    <row r="458" spans="1:27" x14ac:dyDescent="0.25">
      <c r="A458" s="44">
        <v>457</v>
      </c>
      <c r="B458" s="125" t="s">
        <v>3</v>
      </c>
      <c r="C458" s="125" t="s">
        <v>169</v>
      </c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3">
        <v>1</v>
      </c>
      <c r="W458" s="143">
        <v>10</v>
      </c>
      <c r="X458" s="144"/>
      <c r="Y458" s="144"/>
      <c r="Z458" s="144"/>
      <c r="AA458" s="144"/>
    </row>
    <row r="459" spans="1:27" x14ac:dyDescent="0.25">
      <c r="A459" s="44">
        <v>458</v>
      </c>
      <c r="B459" s="125" t="s">
        <v>175</v>
      </c>
      <c r="C459" s="125" t="s">
        <v>167</v>
      </c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3">
        <v>1</v>
      </c>
      <c r="W459" s="143">
        <v>10</v>
      </c>
      <c r="X459" s="144"/>
      <c r="Y459" s="144"/>
      <c r="Z459" s="144"/>
      <c r="AA459" s="144"/>
    </row>
    <row r="460" spans="1:27" x14ac:dyDescent="0.25">
      <c r="A460" s="44">
        <v>459</v>
      </c>
      <c r="B460" s="125" t="s">
        <v>3</v>
      </c>
      <c r="C460" s="125" t="s">
        <v>173</v>
      </c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3">
        <v>1</v>
      </c>
      <c r="Y460" s="143">
        <v>10</v>
      </c>
      <c r="Z460" s="144"/>
      <c r="AA460" s="144"/>
    </row>
    <row r="461" spans="1:27" x14ac:dyDescent="0.25">
      <c r="A461" s="44">
        <v>460</v>
      </c>
      <c r="B461" s="125" t="s">
        <v>4</v>
      </c>
      <c r="C461" s="125" t="s">
        <v>168</v>
      </c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3">
        <v>1</v>
      </c>
      <c r="Y461" s="143">
        <v>9</v>
      </c>
      <c r="Z461" s="144"/>
      <c r="AA461" s="144"/>
    </row>
    <row r="462" spans="1:27" x14ac:dyDescent="0.25">
      <c r="A462" s="44">
        <v>461</v>
      </c>
      <c r="B462" s="125" t="s">
        <v>7</v>
      </c>
      <c r="C462" s="125" t="s">
        <v>168</v>
      </c>
      <c r="D462" s="144"/>
      <c r="E462" s="144"/>
      <c r="F462" s="143">
        <v>1</v>
      </c>
      <c r="G462" s="143">
        <v>9</v>
      </c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</row>
    <row r="463" spans="1:27" x14ac:dyDescent="0.25">
      <c r="A463" s="44">
        <v>462</v>
      </c>
      <c r="B463" s="125" t="s">
        <v>9</v>
      </c>
      <c r="C463" s="125" t="s">
        <v>167</v>
      </c>
      <c r="D463" s="144"/>
      <c r="E463" s="144"/>
      <c r="F463" s="144"/>
      <c r="G463" s="144"/>
      <c r="H463" s="144"/>
      <c r="I463" s="144"/>
      <c r="J463" s="144"/>
      <c r="K463" s="144"/>
      <c r="L463" s="143">
        <v>1</v>
      </c>
      <c r="M463" s="143">
        <v>9</v>
      </c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</row>
    <row r="464" spans="1:27" x14ac:dyDescent="0.25">
      <c r="A464" s="44">
        <v>463</v>
      </c>
      <c r="B464" s="125" t="s">
        <v>3</v>
      </c>
      <c r="C464" s="125" t="s">
        <v>171</v>
      </c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3">
        <v>1</v>
      </c>
      <c r="W464" s="143">
        <v>9</v>
      </c>
      <c r="X464" s="144"/>
      <c r="Y464" s="144"/>
      <c r="Z464" s="144"/>
      <c r="AA464" s="144"/>
    </row>
    <row r="465" spans="1:27" x14ac:dyDescent="0.25">
      <c r="A465" s="44">
        <v>464</v>
      </c>
      <c r="B465" s="125" t="s">
        <v>65</v>
      </c>
      <c r="C465" s="125" t="s">
        <v>170</v>
      </c>
      <c r="D465" s="144"/>
      <c r="E465" s="144"/>
      <c r="F465" s="144"/>
      <c r="G465" s="144"/>
      <c r="H465" s="144"/>
      <c r="I465" s="144"/>
      <c r="J465" s="143">
        <v>1</v>
      </c>
      <c r="K465" s="143">
        <v>9</v>
      </c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</row>
    <row r="466" spans="1:27" x14ac:dyDescent="0.25">
      <c r="A466" s="44">
        <v>465</v>
      </c>
      <c r="B466" s="125" t="s">
        <v>24</v>
      </c>
      <c r="C466" s="125" t="s">
        <v>168</v>
      </c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3">
        <v>1</v>
      </c>
      <c r="O466" s="143">
        <v>7</v>
      </c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</row>
    <row r="467" spans="1:27" x14ac:dyDescent="0.25">
      <c r="A467" s="44">
        <v>466</v>
      </c>
      <c r="B467" s="125" t="s">
        <v>24</v>
      </c>
      <c r="C467" s="125" t="s">
        <v>170</v>
      </c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3">
        <v>1</v>
      </c>
      <c r="U467" s="143">
        <v>7</v>
      </c>
      <c r="V467" s="144"/>
      <c r="W467" s="144"/>
      <c r="X467" s="144"/>
      <c r="Y467" s="144"/>
      <c r="Z467" s="144"/>
      <c r="AA467" s="144"/>
    </row>
    <row r="468" spans="1:27" x14ac:dyDescent="0.25">
      <c r="A468" s="44">
        <v>467</v>
      </c>
      <c r="B468" s="125" t="s">
        <v>9</v>
      </c>
      <c r="D468" s="144"/>
      <c r="E468" s="144"/>
      <c r="F468" s="144"/>
      <c r="G468" s="144"/>
      <c r="H468" s="143">
        <v>2</v>
      </c>
      <c r="I468" s="143">
        <v>6</v>
      </c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</row>
    <row r="469" spans="1:27" x14ac:dyDescent="0.25"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3">
        <v>1</v>
      </c>
      <c r="W469" s="143">
        <v>6</v>
      </c>
      <c r="X469" s="144"/>
      <c r="Y469" s="144"/>
      <c r="Z469" s="144"/>
      <c r="AA469" s="144"/>
    </row>
    <row r="470" spans="1:27" x14ac:dyDescent="0.25"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</row>
    <row r="471" spans="1:27" x14ac:dyDescent="0.25"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</row>
    <row r="473" spans="1:27" x14ac:dyDescent="0.25"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</row>
    <row r="474" spans="1:27" x14ac:dyDescent="0.25"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</row>
    <row r="475" spans="1:27" x14ac:dyDescent="0.25"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</row>
    <row r="476" spans="1:27" x14ac:dyDescent="0.25"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</row>
    <row r="477" spans="1:27" x14ac:dyDescent="0.25"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</row>
    <row r="478" spans="1:27" x14ac:dyDescent="0.25"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</row>
    <row r="479" spans="1:27" x14ac:dyDescent="0.25"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</row>
    <row r="480" spans="1:27" x14ac:dyDescent="0.25"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</row>
    <row r="481" spans="4:27" x14ac:dyDescent="0.25"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</row>
    <row r="482" spans="4:27" x14ac:dyDescent="0.25"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</row>
    <row r="483" spans="4:27" x14ac:dyDescent="0.25"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</row>
    <row r="484" spans="4:27" x14ac:dyDescent="0.25"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</row>
    <row r="485" spans="4:27" x14ac:dyDescent="0.25"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</row>
    <row r="486" spans="4:27" x14ac:dyDescent="0.25"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</row>
    <row r="487" spans="4:27" x14ac:dyDescent="0.25"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</row>
    <row r="488" spans="4:27" x14ac:dyDescent="0.25"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</row>
    <row r="489" spans="4:27" x14ac:dyDescent="0.25"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</row>
    <row r="490" spans="4:27" x14ac:dyDescent="0.25"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</row>
    <row r="491" spans="4:27" x14ac:dyDescent="0.25"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</row>
    <row r="492" spans="4:27" x14ac:dyDescent="0.25"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</row>
    <row r="493" spans="4:27" x14ac:dyDescent="0.25"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</row>
    <row r="494" spans="4:27" x14ac:dyDescent="0.25"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</row>
    <row r="495" spans="4:27" x14ac:dyDescent="0.25"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</row>
    <row r="496" spans="4:27" x14ac:dyDescent="0.25"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  <c r="AA496" s="144"/>
    </row>
    <row r="497" spans="4:27" x14ac:dyDescent="0.25"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  <c r="AA497" s="144"/>
    </row>
    <row r="498" spans="4:27" x14ac:dyDescent="0.25"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</row>
    <row r="499" spans="4:27" x14ac:dyDescent="0.25"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  <c r="AA499" s="144"/>
    </row>
    <row r="500" spans="4:27" x14ac:dyDescent="0.25"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</row>
    <row r="501" spans="4:27" x14ac:dyDescent="0.25"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</row>
    <row r="502" spans="4:27" x14ac:dyDescent="0.25"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  <c r="AA502" s="144"/>
    </row>
    <row r="503" spans="4:27" x14ac:dyDescent="0.25"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  <c r="AA503" s="144"/>
    </row>
    <row r="504" spans="4:27" x14ac:dyDescent="0.25"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  <c r="AA504" s="144"/>
    </row>
    <row r="505" spans="4:27" x14ac:dyDescent="0.25"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</row>
    <row r="506" spans="4:27" x14ac:dyDescent="0.25"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  <c r="AA506" s="144"/>
    </row>
    <row r="507" spans="4:27" x14ac:dyDescent="0.25"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  <c r="AA507" s="144"/>
    </row>
    <row r="508" spans="4:27" x14ac:dyDescent="0.25"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  <c r="AA508" s="144"/>
    </row>
    <row r="509" spans="4:27" x14ac:dyDescent="0.25"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  <c r="AA509" s="144"/>
    </row>
    <row r="510" spans="4:27" x14ac:dyDescent="0.25"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  <c r="AA510" s="144"/>
    </row>
    <row r="511" spans="4:27" x14ac:dyDescent="0.25"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</row>
    <row r="512" spans="4:27" x14ac:dyDescent="0.25"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</row>
    <row r="513" spans="4:27" x14ac:dyDescent="0.25"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</row>
    <row r="514" spans="4:27" x14ac:dyDescent="0.25"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</row>
    <row r="515" spans="4:27" x14ac:dyDescent="0.25"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</row>
    <row r="516" spans="4:27" x14ac:dyDescent="0.25"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</row>
    <row r="517" spans="4:27" x14ac:dyDescent="0.25"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</row>
    <row r="518" spans="4:27" x14ac:dyDescent="0.25"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</row>
    <row r="519" spans="4:27" x14ac:dyDescent="0.25"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</row>
    <row r="520" spans="4:27" x14ac:dyDescent="0.25"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</row>
    <row r="521" spans="4:27" x14ac:dyDescent="0.25"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</row>
    <row r="522" spans="4:27" x14ac:dyDescent="0.25"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</row>
    <row r="523" spans="4:27" x14ac:dyDescent="0.25"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</row>
    <row r="524" spans="4:27" x14ac:dyDescent="0.25"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</row>
    <row r="525" spans="4:27" x14ac:dyDescent="0.25"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</row>
    <row r="526" spans="4:27" x14ac:dyDescent="0.25"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</row>
    <row r="527" spans="4:27" x14ac:dyDescent="0.25"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</row>
    <row r="528" spans="4:27" x14ac:dyDescent="0.25"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</row>
    <row r="529" spans="4:27" x14ac:dyDescent="0.25"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</row>
    <row r="530" spans="4:27" x14ac:dyDescent="0.25"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</row>
    <row r="531" spans="4:27" x14ac:dyDescent="0.25"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</row>
    <row r="532" spans="4:27" x14ac:dyDescent="0.25"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</row>
    <row r="533" spans="4:27" x14ac:dyDescent="0.25"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</row>
    <row r="534" spans="4:27" x14ac:dyDescent="0.25"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</row>
    <row r="535" spans="4:27" x14ac:dyDescent="0.25"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</row>
    <row r="536" spans="4:27" x14ac:dyDescent="0.25"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</row>
    <row r="537" spans="4:27" x14ac:dyDescent="0.25"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</row>
    <row r="538" spans="4:27" x14ac:dyDescent="0.25"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</row>
    <row r="539" spans="4:27" x14ac:dyDescent="0.25"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</row>
    <row r="540" spans="4:27" x14ac:dyDescent="0.25"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</row>
    <row r="541" spans="4:27" x14ac:dyDescent="0.25"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</row>
    <row r="542" spans="4:27" x14ac:dyDescent="0.25"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</row>
    <row r="543" spans="4:27" x14ac:dyDescent="0.25"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</row>
    <row r="544" spans="4:27" x14ac:dyDescent="0.25"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</row>
    <row r="545" spans="4:27" x14ac:dyDescent="0.25"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</row>
    <row r="546" spans="4:27" x14ac:dyDescent="0.25"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</row>
    <row r="547" spans="4:27" x14ac:dyDescent="0.25"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</row>
    <row r="548" spans="4:27" x14ac:dyDescent="0.25"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</row>
    <row r="549" spans="4:27" x14ac:dyDescent="0.25"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</row>
    <row r="550" spans="4:27" x14ac:dyDescent="0.25"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</row>
    <row r="551" spans="4:27" x14ac:dyDescent="0.25"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</row>
    <row r="552" spans="4:27" x14ac:dyDescent="0.25"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</row>
    <row r="553" spans="4:27" x14ac:dyDescent="0.25"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</row>
    <row r="554" spans="4:27" x14ac:dyDescent="0.25"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</row>
    <row r="555" spans="4:27" x14ac:dyDescent="0.25"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</row>
    <row r="556" spans="4:27" x14ac:dyDescent="0.25"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</row>
    <row r="557" spans="4:27" x14ac:dyDescent="0.25"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</row>
    <row r="558" spans="4:27" x14ac:dyDescent="0.25"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</row>
    <row r="559" spans="4:27" x14ac:dyDescent="0.25"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</row>
    <row r="560" spans="4:27" x14ac:dyDescent="0.25"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</row>
    <row r="561" spans="4:27" x14ac:dyDescent="0.25"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</row>
    <row r="562" spans="4:27" x14ac:dyDescent="0.25"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  <c r="AA562" s="144"/>
    </row>
    <row r="563" spans="4:27" x14ac:dyDescent="0.25"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</row>
    <row r="564" spans="4:27" x14ac:dyDescent="0.25"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</row>
    <row r="565" spans="4:27" x14ac:dyDescent="0.25"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</row>
    <row r="566" spans="4:27" x14ac:dyDescent="0.25"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</row>
    <row r="567" spans="4:27" x14ac:dyDescent="0.25"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</row>
    <row r="568" spans="4:27" x14ac:dyDescent="0.25"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  <c r="AA568" s="144"/>
    </row>
    <row r="569" spans="4:27" x14ac:dyDescent="0.25"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  <c r="AA569" s="144"/>
    </row>
    <row r="570" spans="4:27" x14ac:dyDescent="0.25"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  <c r="AA570" s="144"/>
    </row>
    <row r="571" spans="4:27" x14ac:dyDescent="0.25"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  <c r="AA571" s="144"/>
    </row>
    <row r="572" spans="4:27" x14ac:dyDescent="0.25"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</row>
    <row r="573" spans="4:27" x14ac:dyDescent="0.25"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  <c r="AA573" s="144"/>
    </row>
    <row r="574" spans="4:27" x14ac:dyDescent="0.25"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  <c r="AA574" s="144"/>
    </row>
    <row r="575" spans="4:27" x14ac:dyDescent="0.25"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  <c r="AA575" s="144"/>
    </row>
    <row r="576" spans="4:27" x14ac:dyDescent="0.25"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  <c r="AA576" s="144"/>
    </row>
    <row r="577" spans="4:27" x14ac:dyDescent="0.25"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  <c r="AA577" s="144"/>
    </row>
    <row r="578" spans="4:27" x14ac:dyDescent="0.25"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  <c r="AA578" s="144"/>
    </row>
    <row r="579" spans="4:27" x14ac:dyDescent="0.25"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  <c r="AA579" s="144"/>
    </row>
    <row r="580" spans="4:27" x14ac:dyDescent="0.25"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  <c r="AA580" s="144"/>
    </row>
    <row r="581" spans="4:27" x14ac:dyDescent="0.25"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  <c r="AA581" s="144"/>
    </row>
    <row r="582" spans="4:27" x14ac:dyDescent="0.25"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  <c r="AA582" s="144"/>
    </row>
    <row r="583" spans="4:27" x14ac:dyDescent="0.25"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</row>
    <row r="584" spans="4:27" x14ac:dyDescent="0.25"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</row>
    <row r="585" spans="4:27" x14ac:dyDescent="0.25"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</row>
    <row r="586" spans="4:27" x14ac:dyDescent="0.25"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  <c r="AA586" s="144"/>
    </row>
    <row r="587" spans="4:27" x14ac:dyDescent="0.25"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</row>
    <row r="588" spans="4:27" x14ac:dyDescent="0.25"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  <c r="AA588" s="144"/>
    </row>
    <row r="589" spans="4:27" x14ac:dyDescent="0.25"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</row>
    <row r="590" spans="4:27" x14ac:dyDescent="0.25"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</row>
    <row r="591" spans="4:27" x14ac:dyDescent="0.25"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  <c r="AA591" s="144"/>
    </row>
    <row r="592" spans="4:27" x14ac:dyDescent="0.25"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  <c r="AA592" s="144"/>
    </row>
    <row r="593" spans="4:27" x14ac:dyDescent="0.25"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</row>
    <row r="594" spans="4:27" x14ac:dyDescent="0.25"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  <c r="AA594" s="144"/>
    </row>
    <row r="595" spans="4:27" x14ac:dyDescent="0.25"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  <c r="AA595" s="144"/>
    </row>
    <row r="596" spans="4:27" x14ac:dyDescent="0.25"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7C153-86C1-419A-9337-A4C65A3BBCCB}">
  <sheetPr codeName="Blad8"/>
  <dimension ref="A1:AA407"/>
  <sheetViews>
    <sheetView workbookViewId="0"/>
  </sheetViews>
  <sheetFormatPr defaultRowHeight="15" x14ac:dyDescent="0.25"/>
  <cols>
    <col min="2" max="3" width="20.42578125" customWidth="1"/>
  </cols>
  <sheetData>
    <row r="1" spans="1:27" s="1" customFormat="1" ht="60" x14ac:dyDescent="0.25">
      <c r="A1" s="141" t="s">
        <v>250</v>
      </c>
      <c r="B1" s="142" t="s">
        <v>0</v>
      </c>
      <c r="C1" s="142" t="s">
        <v>150</v>
      </c>
      <c r="D1" s="138" t="s">
        <v>275</v>
      </c>
      <c r="E1" s="138" t="s">
        <v>276</v>
      </c>
      <c r="F1" s="138" t="s">
        <v>277</v>
      </c>
      <c r="G1" s="138" t="s">
        <v>278</v>
      </c>
      <c r="H1" s="138" t="s">
        <v>279</v>
      </c>
      <c r="I1" s="138" t="s">
        <v>280</v>
      </c>
      <c r="J1" s="138" t="s">
        <v>281</v>
      </c>
      <c r="K1" s="138" t="s">
        <v>282</v>
      </c>
      <c r="L1" s="138" t="s">
        <v>283</v>
      </c>
      <c r="M1" s="138" t="s">
        <v>284</v>
      </c>
      <c r="N1" s="138" t="s">
        <v>285</v>
      </c>
      <c r="O1" s="138" t="s">
        <v>286</v>
      </c>
      <c r="P1" s="138" t="s">
        <v>287</v>
      </c>
      <c r="Q1" s="138" t="s">
        <v>288</v>
      </c>
      <c r="R1" s="138" t="s">
        <v>289</v>
      </c>
      <c r="S1" s="138" t="s">
        <v>290</v>
      </c>
      <c r="T1" s="138" t="s">
        <v>291</v>
      </c>
      <c r="U1" s="138" t="s">
        <v>292</v>
      </c>
      <c r="V1" s="138" t="s">
        <v>293</v>
      </c>
      <c r="W1" s="138" t="s">
        <v>294</v>
      </c>
      <c r="X1" s="138" t="s">
        <v>295</v>
      </c>
      <c r="Y1" s="138" t="s">
        <v>298</v>
      </c>
      <c r="Z1" s="138" t="s">
        <v>296</v>
      </c>
      <c r="AA1" s="138" t="s">
        <v>297</v>
      </c>
    </row>
    <row r="2" spans="1:27" x14ac:dyDescent="0.25">
      <c r="A2" s="44">
        <v>1</v>
      </c>
      <c r="B2" s="125" t="s">
        <v>157</v>
      </c>
      <c r="C2" s="125" t="s">
        <v>167</v>
      </c>
      <c r="D2" s="143">
        <v>116</v>
      </c>
      <c r="E2" s="143">
        <v>5277</v>
      </c>
      <c r="F2" s="143">
        <v>150</v>
      </c>
      <c r="G2" s="143">
        <v>6846</v>
      </c>
      <c r="H2" s="143">
        <v>650</v>
      </c>
      <c r="I2" s="143">
        <v>29701</v>
      </c>
      <c r="J2" s="143">
        <v>4668</v>
      </c>
      <c r="K2" s="143">
        <v>214411</v>
      </c>
      <c r="L2" s="143">
        <v>6150</v>
      </c>
      <c r="M2" s="143">
        <v>282623</v>
      </c>
      <c r="N2" s="143">
        <v>4072</v>
      </c>
      <c r="O2" s="143">
        <v>187912</v>
      </c>
      <c r="P2" s="143">
        <v>1805</v>
      </c>
      <c r="Q2" s="143">
        <v>83846</v>
      </c>
      <c r="R2" s="143">
        <v>1301</v>
      </c>
      <c r="S2" s="143">
        <v>60431</v>
      </c>
      <c r="T2" s="143">
        <v>1513</v>
      </c>
      <c r="U2" s="143">
        <v>70065</v>
      </c>
      <c r="V2" s="143">
        <v>851</v>
      </c>
      <c r="W2" s="143">
        <v>39055</v>
      </c>
      <c r="X2" s="143">
        <v>295</v>
      </c>
      <c r="Y2" s="143">
        <v>11255</v>
      </c>
      <c r="Z2" s="143">
        <v>174</v>
      </c>
      <c r="AA2" s="143">
        <v>7412</v>
      </c>
    </row>
    <row r="3" spans="1:27" x14ac:dyDescent="0.25">
      <c r="A3" s="44">
        <v>2</v>
      </c>
      <c r="B3" s="125" t="s">
        <v>3</v>
      </c>
      <c r="C3" s="125" t="s">
        <v>168</v>
      </c>
      <c r="D3" s="143">
        <v>177</v>
      </c>
      <c r="E3" s="143">
        <v>2296</v>
      </c>
      <c r="F3" s="143">
        <v>229</v>
      </c>
      <c r="G3" s="143">
        <v>2953</v>
      </c>
      <c r="H3" s="143">
        <v>1099</v>
      </c>
      <c r="I3" s="143">
        <v>14444</v>
      </c>
      <c r="J3" s="143">
        <v>11578</v>
      </c>
      <c r="K3" s="143">
        <v>152297</v>
      </c>
      <c r="L3" s="143">
        <v>17639</v>
      </c>
      <c r="M3" s="143">
        <v>234065</v>
      </c>
      <c r="N3" s="143">
        <v>4428</v>
      </c>
      <c r="O3" s="143">
        <v>60347</v>
      </c>
      <c r="P3" s="143">
        <v>9161</v>
      </c>
      <c r="Q3" s="143">
        <v>124116</v>
      </c>
      <c r="R3" s="143">
        <v>3965</v>
      </c>
      <c r="S3" s="143">
        <v>53545</v>
      </c>
      <c r="T3" s="143">
        <v>6459</v>
      </c>
      <c r="U3" s="143">
        <v>88006</v>
      </c>
      <c r="V3" s="143">
        <v>1227</v>
      </c>
      <c r="W3" s="143">
        <v>16409</v>
      </c>
      <c r="X3" s="143">
        <v>197</v>
      </c>
      <c r="Y3" s="143">
        <v>2636</v>
      </c>
      <c r="Z3" s="143">
        <v>125</v>
      </c>
      <c r="AA3" s="143">
        <v>1644</v>
      </c>
    </row>
    <row r="4" spans="1:27" x14ac:dyDescent="0.25">
      <c r="A4" s="44">
        <v>3</v>
      </c>
      <c r="B4" s="125" t="s">
        <v>5</v>
      </c>
      <c r="C4" s="125" t="s">
        <v>167</v>
      </c>
      <c r="D4" s="143">
        <v>93</v>
      </c>
      <c r="E4" s="143">
        <v>2112</v>
      </c>
      <c r="F4" s="143">
        <v>127</v>
      </c>
      <c r="G4" s="143">
        <v>3019</v>
      </c>
      <c r="H4" s="143">
        <v>581</v>
      </c>
      <c r="I4" s="143">
        <v>13814</v>
      </c>
      <c r="J4" s="143">
        <v>6675</v>
      </c>
      <c r="K4" s="143">
        <v>157711</v>
      </c>
      <c r="L4" s="143">
        <v>10713</v>
      </c>
      <c r="M4" s="143">
        <v>249087</v>
      </c>
      <c r="N4" s="143">
        <v>5316</v>
      </c>
      <c r="O4" s="143">
        <v>126613</v>
      </c>
      <c r="P4" s="143">
        <v>2995</v>
      </c>
      <c r="Q4" s="143">
        <v>67731</v>
      </c>
      <c r="R4" s="143">
        <v>1441</v>
      </c>
      <c r="S4" s="143">
        <v>33919</v>
      </c>
      <c r="T4" s="143">
        <v>1774</v>
      </c>
      <c r="U4" s="143">
        <v>41889</v>
      </c>
      <c r="V4" s="143">
        <v>1127</v>
      </c>
      <c r="W4" s="143">
        <v>27409</v>
      </c>
      <c r="X4" s="143">
        <v>155</v>
      </c>
      <c r="Y4" s="143">
        <v>3711</v>
      </c>
      <c r="Z4" s="143">
        <v>46</v>
      </c>
      <c r="AA4" s="143">
        <v>1099</v>
      </c>
    </row>
    <row r="5" spans="1:27" x14ac:dyDescent="0.25">
      <c r="A5" s="44">
        <v>4</v>
      </c>
      <c r="B5" s="125" t="s">
        <v>5</v>
      </c>
      <c r="C5" s="125" t="s">
        <v>169</v>
      </c>
      <c r="D5" s="143">
        <v>134</v>
      </c>
      <c r="E5" s="143">
        <v>1799</v>
      </c>
      <c r="F5" s="143">
        <v>281</v>
      </c>
      <c r="G5" s="143">
        <v>3333</v>
      </c>
      <c r="H5" s="143">
        <v>1398</v>
      </c>
      <c r="I5" s="143">
        <v>17540</v>
      </c>
      <c r="J5" s="143">
        <v>12160</v>
      </c>
      <c r="K5" s="143">
        <v>149958</v>
      </c>
      <c r="L5" s="143">
        <v>24277</v>
      </c>
      <c r="M5" s="143">
        <v>286099</v>
      </c>
      <c r="N5" s="143">
        <v>12115</v>
      </c>
      <c r="O5" s="143">
        <v>154164</v>
      </c>
      <c r="P5" s="143">
        <v>2745</v>
      </c>
      <c r="Q5" s="143">
        <v>34151</v>
      </c>
      <c r="R5" s="143">
        <v>1321</v>
      </c>
      <c r="S5" s="143">
        <v>16622</v>
      </c>
      <c r="T5" s="143">
        <v>645</v>
      </c>
      <c r="U5" s="143">
        <v>8196</v>
      </c>
      <c r="V5" s="143">
        <v>269</v>
      </c>
      <c r="W5" s="143">
        <v>3436</v>
      </c>
      <c r="X5" s="143">
        <v>91</v>
      </c>
      <c r="Y5" s="143">
        <v>1105</v>
      </c>
      <c r="Z5" s="143">
        <v>47</v>
      </c>
      <c r="AA5" s="143">
        <v>492</v>
      </c>
    </row>
    <row r="6" spans="1:27" x14ac:dyDescent="0.25">
      <c r="A6" s="44">
        <v>5</v>
      </c>
      <c r="B6" s="125" t="s">
        <v>4</v>
      </c>
      <c r="C6" s="125" t="s">
        <v>168</v>
      </c>
      <c r="D6" s="143">
        <v>56</v>
      </c>
      <c r="E6" s="143">
        <v>731</v>
      </c>
      <c r="F6" s="143">
        <v>52</v>
      </c>
      <c r="G6" s="143">
        <v>685</v>
      </c>
      <c r="H6" s="143">
        <v>400</v>
      </c>
      <c r="I6" s="143">
        <v>5188</v>
      </c>
      <c r="J6" s="143">
        <v>6080</v>
      </c>
      <c r="K6" s="143">
        <v>78631</v>
      </c>
      <c r="L6" s="143">
        <v>19967</v>
      </c>
      <c r="M6" s="143">
        <v>258836</v>
      </c>
      <c r="N6" s="143">
        <v>2786</v>
      </c>
      <c r="O6" s="143">
        <v>36294</v>
      </c>
      <c r="P6" s="143">
        <v>8545</v>
      </c>
      <c r="Q6" s="143">
        <v>111796</v>
      </c>
      <c r="R6" s="143">
        <v>3874</v>
      </c>
      <c r="S6" s="143">
        <v>50671</v>
      </c>
      <c r="T6" s="143">
        <v>7570</v>
      </c>
      <c r="U6" s="143">
        <v>99073</v>
      </c>
      <c r="V6" s="143">
        <v>1660</v>
      </c>
      <c r="W6" s="143">
        <v>21722</v>
      </c>
      <c r="X6" s="143">
        <v>164</v>
      </c>
      <c r="Y6" s="143">
        <v>2035</v>
      </c>
      <c r="Z6" s="143">
        <v>44</v>
      </c>
      <c r="AA6" s="143">
        <v>562</v>
      </c>
    </row>
    <row r="7" spans="1:27" x14ac:dyDescent="0.25">
      <c r="A7" s="44">
        <v>6</v>
      </c>
      <c r="B7" s="125" t="s">
        <v>3</v>
      </c>
      <c r="C7" s="125" t="s">
        <v>168</v>
      </c>
      <c r="D7" s="143">
        <v>73</v>
      </c>
      <c r="E7" s="143">
        <v>985</v>
      </c>
      <c r="F7" s="143">
        <v>160</v>
      </c>
      <c r="G7" s="143">
        <v>2103</v>
      </c>
      <c r="H7" s="143">
        <v>864</v>
      </c>
      <c r="I7" s="143">
        <v>11689</v>
      </c>
      <c r="J7" s="143">
        <v>11793</v>
      </c>
      <c r="K7" s="143">
        <v>158652</v>
      </c>
      <c r="L7" s="143">
        <v>15154</v>
      </c>
      <c r="M7" s="143">
        <v>205899</v>
      </c>
      <c r="N7" s="143">
        <v>3380</v>
      </c>
      <c r="O7" s="143">
        <v>45968</v>
      </c>
      <c r="P7" s="143">
        <v>4719</v>
      </c>
      <c r="Q7" s="143">
        <v>64499</v>
      </c>
      <c r="R7" s="143">
        <v>1848</v>
      </c>
      <c r="S7" s="143">
        <v>25173</v>
      </c>
      <c r="T7" s="143">
        <v>6453</v>
      </c>
      <c r="U7" s="143">
        <v>89802</v>
      </c>
      <c r="V7" s="143">
        <v>1636</v>
      </c>
      <c r="W7" s="143">
        <v>22433</v>
      </c>
      <c r="X7" s="143">
        <v>175</v>
      </c>
      <c r="Y7" s="143">
        <v>2309</v>
      </c>
      <c r="Z7" s="143">
        <v>44</v>
      </c>
      <c r="AA7" s="143">
        <v>603</v>
      </c>
    </row>
    <row r="8" spans="1:27" x14ac:dyDescent="0.25">
      <c r="A8" s="44">
        <v>7</v>
      </c>
      <c r="B8" s="125" t="s">
        <v>4</v>
      </c>
      <c r="C8" s="125" t="s">
        <v>167</v>
      </c>
      <c r="D8" s="143">
        <v>102</v>
      </c>
      <c r="E8" s="143">
        <v>2814</v>
      </c>
      <c r="F8" s="143">
        <v>81</v>
      </c>
      <c r="G8" s="143">
        <v>2216</v>
      </c>
      <c r="H8" s="143">
        <v>439</v>
      </c>
      <c r="I8" s="143">
        <v>11860</v>
      </c>
      <c r="J8" s="143">
        <v>3677</v>
      </c>
      <c r="K8" s="143">
        <v>99974</v>
      </c>
      <c r="L8" s="143">
        <v>6016</v>
      </c>
      <c r="M8" s="143">
        <v>163645</v>
      </c>
      <c r="N8" s="143">
        <v>4319</v>
      </c>
      <c r="O8" s="143">
        <v>116753</v>
      </c>
      <c r="P8" s="143">
        <v>2014</v>
      </c>
      <c r="Q8" s="143">
        <v>55057</v>
      </c>
      <c r="R8" s="143">
        <v>1277</v>
      </c>
      <c r="S8" s="143">
        <v>35076</v>
      </c>
      <c r="T8" s="143">
        <v>1922</v>
      </c>
      <c r="U8" s="143">
        <v>52665</v>
      </c>
      <c r="V8" s="143">
        <v>1443</v>
      </c>
      <c r="W8" s="143">
        <v>39126</v>
      </c>
      <c r="X8" s="143">
        <v>352</v>
      </c>
      <c r="Y8" s="143">
        <v>8056</v>
      </c>
      <c r="Z8" s="143">
        <v>285</v>
      </c>
      <c r="AA8" s="143">
        <v>6913</v>
      </c>
    </row>
    <row r="9" spans="1:27" x14ac:dyDescent="0.25">
      <c r="A9" s="44">
        <v>8</v>
      </c>
      <c r="B9" s="125" t="s">
        <v>3</v>
      </c>
      <c r="C9" s="125" t="s">
        <v>168</v>
      </c>
      <c r="D9" s="143">
        <v>104</v>
      </c>
      <c r="E9" s="143">
        <v>1395</v>
      </c>
      <c r="F9" s="143">
        <v>145</v>
      </c>
      <c r="G9" s="143">
        <v>1866</v>
      </c>
      <c r="H9" s="143">
        <v>888</v>
      </c>
      <c r="I9" s="143">
        <v>11757</v>
      </c>
      <c r="J9" s="143">
        <v>11712</v>
      </c>
      <c r="K9" s="143">
        <v>159483</v>
      </c>
      <c r="L9" s="143">
        <v>16507</v>
      </c>
      <c r="M9" s="143">
        <v>220628</v>
      </c>
      <c r="N9" s="143">
        <v>2847</v>
      </c>
      <c r="O9" s="143">
        <v>38166</v>
      </c>
      <c r="P9" s="143">
        <v>3991</v>
      </c>
      <c r="Q9" s="143">
        <v>53283</v>
      </c>
      <c r="R9" s="143">
        <v>1653</v>
      </c>
      <c r="S9" s="143">
        <v>22084</v>
      </c>
      <c r="T9" s="143">
        <v>4660</v>
      </c>
      <c r="U9" s="143">
        <v>62892</v>
      </c>
      <c r="V9" s="143">
        <v>1292</v>
      </c>
      <c r="W9" s="143">
        <v>17092</v>
      </c>
      <c r="X9" s="143">
        <v>80</v>
      </c>
      <c r="Y9" s="143">
        <v>1058</v>
      </c>
      <c r="Z9" s="143">
        <v>71</v>
      </c>
      <c r="AA9" s="143">
        <v>942</v>
      </c>
    </row>
    <row r="10" spans="1:27" x14ac:dyDescent="0.25">
      <c r="A10" s="44">
        <v>9</v>
      </c>
      <c r="B10" s="125" t="s">
        <v>157</v>
      </c>
      <c r="C10" s="125" t="s">
        <v>167</v>
      </c>
      <c r="D10" s="144"/>
      <c r="E10" s="144"/>
      <c r="F10" s="143">
        <v>17</v>
      </c>
      <c r="G10" s="143">
        <v>255</v>
      </c>
      <c r="H10" s="143">
        <v>678</v>
      </c>
      <c r="I10" s="143">
        <v>10156</v>
      </c>
      <c r="J10" s="143">
        <v>4725</v>
      </c>
      <c r="K10" s="143">
        <v>67801</v>
      </c>
      <c r="L10" s="143">
        <v>9898</v>
      </c>
      <c r="M10" s="143">
        <v>143611</v>
      </c>
      <c r="N10" s="143">
        <v>7174</v>
      </c>
      <c r="O10" s="143">
        <v>106583</v>
      </c>
      <c r="P10" s="143">
        <v>4803</v>
      </c>
      <c r="Q10" s="143">
        <v>70526</v>
      </c>
      <c r="R10" s="143">
        <v>2595</v>
      </c>
      <c r="S10" s="143">
        <v>38054</v>
      </c>
      <c r="T10" s="143">
        <v>2355</v>
      </c>
      <c r="U10" s="143">
        <v>34197</v>
      </c>
      <c r="V10" s="143">
        <v>1611</v>
      </c>
      <c r="W10" s="143">
        <v>23250</v>
      </c>
      <c r="X10" s="143">
        <v>276</v>
      </c>
      <c r="Y10" s="143">
        <v>3989</v>
      </c>
      <c r="Z10" s="143">
        <v>123</v>
      </c>
      <c r="AA10" s="143">
        <v>1767</v>
      </c>
    </row>
    <row r="11" spans="1:27" x14ac:dyDescent="0.25">
      <c r="A11" s="44">
        <v>10</v>
      </c>
      <c r="B11" s="125" t="s">
        <v>157</v>
      </c>
      <c r="C11" s="125" t="s">
        <v>167</v>
      </c>
      <c r="D11" s="143">
        <v>96</v>
      </c>
      <c r="E11" s="143">
        <v>3027</v>
      </c>
      <c r="F11" s="143">
        <v>96</v>
      </c>
      <c r="G11" s="143">
        <v>3002</v>
      </c>
      <c r="H11" s="143">
        <v>398</v>
      </c>
      <c r="I11" s="143">
        <v>12312</v>
      </c>
      <c r="J11" s="143">
        <v>3093</v>
      </c>
      <c r="K11" s="143">
        <v>96916</v>
      </c>
      <c r="L11" s="143">
        <v>4372</v>
      </c>
      <c r="M11" s="143">
        <v>137078</v>
      </c>
      <c r="N11" s="143">
        <v>2653</v>
      </c>
      <c r="O11" s="143">
        <v>83331</v>
      </c>
      <c r="P11" s="143">
        <v>1276</v>
      </c>
      <c r="Q11" s="143">
        <v>40283</v>
      </c>
      <c r="R11" s="143">
        <v>866</v>
      </c>
      <c r="S11" s="143">
        <v>27316</v>
      </c>
      <c r="T11" s="143">
        <v>1195</v>
      </c>
      <c r="U11" s="143">
        <v>37764</v>
      </c>
      <c r="V11" s="143">
        <v>769</v>
      </c>
      <c r="W11" s="143">
        <v>23923</v>
      </c>
      <c r="X11" s="143">
        <v>225</v>
      </c>
      <c r="Y11" s="143">
        <v>6118</v>
      </c>
      <c r="Z11" s="143">
        <v>200</v>
      </c>
      <c r="AA11" s="143">
        <v>5708</v>
      </c>
    </row>
    <row r="12" spans="1:27" x14ac:dyDescent="0.25">
      <c r="A12" s="44">
        <v>11</v>
      </c>
      <c r="B12" s="125" t="s">
        <v>4</v>
      </c>
      <c r="C12" s="125" t="s">
        <v>167</v>
      </c>
      <c r="D12" s="143">
        <v>22</v>
      </c>
      <c r="E12" s="143">
        <v>513</v>
      </c>
      <c r="F12" s="143">
        <v>44</v>
      </c>
      <c r="G12" s="143">
        <v>1018</v>
      </c>
      <c r="H12" s="143">
        <v>328</v>
      </c>
      <c r="I12" s="143">
        <v>7420</v>
      </c>
      <c r="J12" s="143">
        <v>4110</v>
      </c>
      <c r="K12" s="143">
        <v>88917</v>
      </c>
      <c r="L12" s="143">
        <v>4261</v>
      </c>
      <c r="M12" s="143">
        <v>93863</v>
      </c>
      <c r="N12" s="143">
        <v>2592</v>
      </c>
      <c r="O12" s="143">
        <v>59335</v>
      </c>
      <c r="P12" s="143">
        <v>1730</v>
      </c>
      <c r="Q12" s="143">
        <v>37608</v>
      </c>
      <c r="R12" s="143">
        <v>2436</v>
      </c>
      <c r="S12" s="143">
        <v>56421</v>
      </c>
      <c r="T12" s="143">
        <v>1882</v>
      </c>
      <c r="U12" s="143">
        <v>43276</v>
      </c>
      <c r="V12" s="143">
        <v>439</v>
      </c>
      <c r="W12" s="143">
        <v>10138</v>
      </c>
      <c r="X12" s="143">
        <v>107</v>
      </c>
      <c r="Y12" s="143">
        <v>2202</v>
      </c>
      <c r="Z12" s="143">
        <v>16</v>
      </c>
      <c r="AA12" s="143">
        <v>365</v>
      </c>
    </row>
    <row r="13" spans="1:27" x14ac:dyDescent="0.25">
      <c r="A13" s="44">
        <v>12</v>
      </c>
      <c r="B13" s="125" t="s">
        <v>157</v>
      </c>
      <c r="C13" s="125" t="s">
        <v>167</v>
      </c>
      <c r="D13" s="143">
        <v>89</v>
      </c>
      <c r="E13" s="143">
        <v>1655</v>
      </c>
      <c r="F13" s="143">
        <v>148</v>
      </c>
      <c r="G13" s="143">
        <v>2716</v>
      </c>
      <c r="H13" s="143">
        <v>492</v>
      </c>
      <c r="I13" s="143">
        <v>9154</v>
      </c>
      <c r="J13" s="143">
        <v>3501</v>
      </c>
      <c r="K13" s="143">
        <v>65297</v>
      </c>
      <c r="L13" s="143">
        <v>5220</v>
      </c>
      <c r="M13" s="143">
        <v>97687</v>
      </c>
      <c r="N13" s="143">
        <v>3395</v>
      </c>
      <c r="O13" s="143">
        <v>63592</v>
      </c>
      <c r="P13" s="143">
        <v>2018</v>
      </c>
      <c r="Q13" s="143">
        <v>37893</v>
      </c>
      <c r="R13" s="143">
        <v>1389</v>
      </c>
      <c r="S13" s="143">
        <v>26041</v>
      </c>
      <c r="T13" s="143">
        <v>1758</v>
      </c>
      <c r="U13" s="143">
        <v>32945</v>
      </c>
      <c r="V13" s="143">
        <v>1055</v>
      </c>
      <c r="W13" s="143">
        <v>19697</v>
      </c>
      <c r="X13" s="143">
        <v>224</v>
      </c>
      <c r="Y13" s="143">
        <v>4095</v>
      </c>
      <c r="Z13" s="143">
        <v>164</v>
      </c>
      <c r="AA13" s="143">
        <v>2865</v>
      </c>
    </row>
    <row r="14" spans="1:27" x14ac:dyDescent="0.25">
      <c r="A14" s="44">
        <v>13</v>
      </c>
      <c r="B14" s="125" t="s">
        <v>92</v>
      </c>
      <c r="C14" s="125" t="s">
        <v>169</v>
      </c>
      <c r="D14" s="143">
        <v>138</v>
      </c>
      <c r="E14" s="143">
        <v>551</v>
      </c>
      <c r="F14" s="143">
        <v>695</v>
      </c>
      <c r="G14" s="143">
        <v>2773</v>
      </c>
      <c r="H14" s="143">
        <v>3743</v>
      </c>
      <c r="I14" s="143">
        <v>14935</v>
      </c>
      <c r="J14" s="143">
        <v>26887</v>
      </c>
      <c r="K14" s="143">
        <v>93568</v>
      </c>
      <c r="L14" s="143">
        <v>32660</v>
      </c>
      <c r="M14" s="143">
        <v>130314</v>
      </c>
      <c r="N14" s="143">
        <v>17437</v>
      </c>
      <c r="O14" s="143">
        <v>69575</v>
      </c>
      <c r="P14" s="143">
        <v>7641</v>
      </c>
      <c r="Q14" s="143">
        <v>30487</v>
      </c>
      <c r="R14" s="143">
        <v>1658</v>
      </c>
      <c r="S14" s="143">
        <v>6615</v>
      </c>
      <c r="T14" s="143">
        <v>9</v>
      </c>
      <c r="U14" s="143">
        <v>38</v>
      </c>
      <c r="V14" s="143">
        <v>5</v>
      </c>
      <c r="W14" s="143">
        <v>21</v>
      </c>
      <c r="X14" s="143">
        <v>1</v>
      </c>
      <c r="Y14" s="143">
        <v>4</v>
      </c>
      <c r="Z14" s="143">
        <v>1</v>
      </c>
      <c r="AA14" s="143">
        <v>4</v>
      </c>
    </row>
    <row r="15" spans="1:27" x14ac:dyDescent="0.25">
      <c r="A15" s="44">
        <v>14</v>
      </c>
      <c r="B15" s="125" t="s">
        <v>4</v>
      </c>
      <c r="C15" s="125" t="s">
        <v>167</v>
      </c>
      <c r="D15" s="143">
        <v>33</v>
      </c>
      <c r="E15" s="143">
        <v>1320</v>
      </c>
      <c r="F15" s="143">
        <v>39</v>
      </c>
      <c r="G15" s="143">
        <v>1583</v>
      </c>
      <c r="H15" s="143">
        <v>207</v>
      </c>
      <c r="I15" s="143">
        <v>8204</v>
      </c>
      <c r="J15" s="143">
        <v>1931</v>
      </c>
      <c r="K15" s="143">
        <v>77337</v>
      </c>
      <c r="L15" s="143">
        <v>2629</v>
      </c>
      <c r="M15" s="143">
        <v>103600</v>
      </c>
      <c r="N15" s="143">
        <v>1404</v>
      </c>
      <c r="O15" s="143">
        <v>55852</v>
      </c>
      <c r="P15" s="143">
        <v>562</v>
      </c>
      <c r="Q15" s="143">
        <v>22743</v>
      </c>
      <c r="R15" s="143">
        <v>401</v>
      </c>
      <c r="S15" s="143">
        <v>16060</v>
      </c>
      <c r="T15" s="143">
        <v>635</v>
      </c>
      <c r="U15" s="143">
        <v>25331</v>
      </c>
      <c r="V15" s="143">
        <v>456</v>
      </c>
      <c r="W15" s="143">
        <v>17940</v>
      </c>
      <c r="X15" s="143">
        <v>238</v>
      </c>
      <c r="Y15" s="143">
        <v>6607</v>
      </c>
      <c r="Z15" s="143">
        <v>188</v>
      </c>
      <c r="AA15" s="143">
        <v>6149</v>
      </c>
    </row>
    <row r="16" spans="1:27" x14ac:dyDescent="0.25">
      <c r="A16" s="44">
        <v>15</v>
      </c>
      <c r="B16" s="125" t="s">
        <v>3</v>
      </c>
      <c r="C16" s="125" t="s">
        <v>169</v>
      </c>
      <c r="D16" s="143">
        <v>95</v>
      </c>
      <c r="E16" s="143">
        <v>1131</v>
      </c>
      <c r="F16" s="143">
        <v>149</v>
      </c>
      <c r="G16" s="143">
        <v>1684</v>
      </c>
      <c r="H16" s="143">
        <v>714</v>
      </c>
      <c r="I16" s="143">
        <v>8437</v>
      </c>
      <c r="J16" s="143">
        <v>5668</v>
      </c>
      <c r="K16" s="143">
        <v>69070</v>
      </c>
      <c r="L16" s="143">
        <v>10593</v>
      </c>
      <c r="M16" s="143">
        <v>128330</v>
      </c>
      <c r="N16" s="143">
        <v>6347</v>
      </c>
      <c r="O16" s="143">
        <v>79430</v>
      </c>
      <c r="P16" s="143">
        <v>1406</v>
      </c>
      <c r="Q16" s="143">
        <v>17319</v>
      </c>
      <c r="R16" s="143">
        <v>683</v>
      </c>
      <c r="S16" s="143">
        <v>8297</v>
      </c>
      <c r="T16" s="143">
        <v>364</v>
      </c>
      <c r="U16" s="143">
        <v>4330</v>
      </c>
      <c r="V16" s="143">
        <v>190</v>
      </c>
      <c r="W16" s="143">
        <v>2343</v>
      </c>
      <c r="X16" s="143">
        <v>51</v>
      </c>
      <c r="Y16" s="143">
        <v>582</v>
      </c>
      <c r="Z16" s="143">
        <v>35</v>
      </c>
      <c r="AA16" s="143">
        <v>359</v>
      </c>
    </row>
    <row r="17" spans="1:27" x14ac:dyDescent="0.25">
      <c r="A17" s="44">
        <v>16</v>
      </c>
      <c r="B17" s="125" t="s">
        <v>3</v>
      </c>
      <c r="C17" s="125" t="s">
        <v>167</v>
      </c>
      <c r="D17" s="143">
        <v>43</v>
      </c>
      <c r="E17" s="143">
        <v>708</v>
      </c>
      <c r="F17" s="143">
        <v>72</v>
      </c>
      <c r="G17" s="143">
        <v>1098</v>
      </c>
      <c r="H17" s="143">
        <v>333</v>
      </c>
      <c r="I17" s="143">
        <v>5627</v>
      </c>
      <c r="J17" s="143">
        <v>2882</v>
      </c>
      <c r="K17" s="143">
        <v>49763</v>
      </c>
      <c r="L17" s="143">
        <v>4252</v>
      </c>
      <c r="M17" s="143">
        <v>70455</v>
      </c>
      <c r="N17" s="143">
        <v>2439</v>
      </c>
      <c r="O17" s="143">
        <v>42709</v>
      </c>
      <c r="P17" s="143">
        <v>1141</v>
      </c>
      <c r="Q17" s="143">
        <v>19275</v>
      </c>
      <c r="R17" s="143">
        <v>2981</v>
      </c>
      <c r="S17" s="143">
        <v>52417</v>
      </c>
      <c r="T17" s="143">
        <v>1955</v>
      </c>
      <c r="U17" s="143">
        <v>34350</v>
      </c>
      <c r="V17" s="143">
        <v>968</v>
      </c>
      <c r="W17" s="143">
        <v>16874</v>
      </c>
      <c r="X17" s="143">
        <v>137</v>
      </c>
      <c r="Y17" s="143">
        <v>2264</v>
      </c>
      <c r="Z17" s="143">
        <v>41</v>
      </c>
      <c r="AA17" s="143">
        <v>672</v>
      </c>
    </row>
    <row r="18" spans="1:27" x14ac:dyDescent="0.25">
      <c r="A18" s="44">
        <v>17</v>
      </c>
      <c r="B18" s="125" t="s">
        <v>4</v>
      </c>
      <c r="C18" s="125" t="s">
        <v>167</v>
      </c>
      <c r="D18" s="143">
        <v>33</v>
      </c>
      <c r="E18" s="143">
        <v>524</v>
      </c>
      <c r="F18" s="143">
        <v>41</v>
      </c>
      <c r="G18" s="143">
        <v>644</v>
      </c>
      <c r="H18" s="143">
        <v>358</v>
      </c>
      <c r="I18" s="143">
        <v>5599</v>
      </c>
      <c r="J18" s="143">
        <v>3396</v>
      </c>
      <c r="K18" s="143">
        <v>52440</v>
      </c>
      <c r="L18" s="143">
        <v>3482</v>
      </c>
      <c r="M18" s="143">
        <v>54317</v>
      </c>
      <c r="N18" s="143">
        <v>2891</v>
      </c>
      <c r="O18" s="143">
        <v>45222</v>
      </c>
      <c r="P18" s="143">
        <v>1190</v>
      </c>
      <c r="Q18" s="143">
        <v>18832</v>
      </c>
      <c r="R18" s="143">
        <v>3040</v>
      </c>
      <c r="S18" s="143">
        <v>47700</v>
      </c>
      <c r="T18" s="143">
        <v>2316</v>
      </c>
      <c r="U18" s="143">
        <v>36134</v>
      </c>
      <c r="V18" s="143">
        <v>614</v>
      </c>
      <c r="W18" s="143">
        <v>9605</v>
      </c>
      <c r="X18" s="143">
        <v>75</v>
      </c>
      <c r="Y18" s="143">
        <v>1090</v>
      </c>
      <c r="Z18" s="143">
        <v>23</v>
      </c>
      <c r="AA18" s="143">
        <v>370</v>
      </c>
    </row>
    <row r="19" spans="1:27" x14ac:dyDescent="0.25">
      <c r="A19" s="44">
        <v>18</v>
      </c>
      <c r="B19" s="125" t="s">
        <v>157</v>
      </c>
      <c r="C19" s="125" t="s">
        <v>167</v>
      </c>
      <c r="D19" s="144"/>
      <c r="E19" s="144"/>
      <c r="F19" s="143">
        <v>6</v>
      </c>
      <c r="G19" s="143">
        <v>151</v>
      </c>
      <c r="H19" s="143">
        <v>516</v>
      </c>
      <c r="I19" s="143">
        <v>13339</v>
      </c>
      <c r="J19" s="143">
        <v>1903</v>
      </c>
      <c r="K19" s="143">
        <v>53297</v>
      </c>
      <c r="L19" s="143">
        <v>3089</v>
      </c>
      <c r="M19" s="143">
        <v>87651</v>
      </c>
      <c r="N19" s="143">
        <v>1434</v>
      </c>
      <c r="O19" s="143">
        <v>41834</v>
      </c>
      <c r="P19" s="143">
        <v>816</v>
      </c>
      <c r="Q19" s="143">
        <v>23935</v>
      </c>
      <c r="R19" s="143">
        <v>518</v>
      </c>
      <c r="S19" s="143">
        <v>15339</v>
      </c>
      <c r="T19" s="143">
        <v>528</v>
      </c>
      <c r="U19" s="143">
        <v>15598</v>
      </c>
      <c r="V19" s="143">
        <v>333</v>
      </c>
      <c r="W19" s="143">
        <v>9803</v>
      </c>
      <c r="X19" s="143">
        <v>67</v>
      </c>
      <c r="Y19" s="143">
        <v>1974</v>
      </c>
      <c r="Z19" s="143">
        <v>37</v>
      </c>
      <c r="AA19" s="143">
        <v>1072</v>
      </c>
    </row>
    <row r="20" spans="1:27" x14ac:dyDescent="0.25">
      <c r="A20" s="44">
        <v>19</v>
      </c>
      <c r="B20" s="125" t="s">
        <v>5</v>
      </c>
      <c r="C20" s="125" t="s">
        <v>167</v>
      </c>
      <c r="D20" s="143">
        <v>70</v>
      </c>
      <c r="E20" s="143">
        <v>944</v>
      </c>
      <c r="F20" s="143">
        <v>85</v>
      </c>
      <c r="G20" s="143">
        <v>1095</v>
      </c>
      <c r="H20" s="143">
        <v>374</v>
      </c>
      <c r="I20" s="143">
        <v>4995</v>
      </c>
      <c r="J20" s="143">
        <v>3366</v>
      </c>
      <c r="K20" s="143">
        <v>45159</v>
      </c>
      <c r="L20" s="143">
        <v>5279</v>
      </c>
      <c r="M20" s="143">
        <v>70413</v>
      </c>
      <c r="N20" s="143">
        <v>3745</v>
      </c>
      <c r="O20" s="143">
        <v>49082</v>
      </c>
      <c r="P20" s="143">
        <v>2151</v>
      </c>
      <c r="Q20" s="143">
        <v>28445</v>
      </c>
      <c r="R20" s="143">
        <v>1514</v>
      </c>
      <c r="S20" s="143">
        <v>19955</v>
      </c>
      <c r="T20" s="143">
        <v>1367</v>
      </c>
      <c r="U20" s="143">
        <v>18815</v>
      </c>
      <c r="V20" s="143">
        <v>828</v>
      </c>
      <c r="W20" s="143">
        <v>11378</v>
      </c>
      <c r="X20" s="143">
        <v>156</v>
      </c>
      <c r="Y20" s="143">
        <v>2188</v>
      </c>
      <c r="Z20" s="143">
        <v>47</v>
      </c>
      <c r="AA20" s="143">
        <v>665</v>
      </c>
    </row>
    <row r="21" spans="1:27" x14ac:dyDescent="0.25">
      <c r="A21" s="44">
        <v>20</v>
      </c>
      <c r="B21" s="125" t="s">
        <v>5</v>
      </c>
      <c r="C21" s="125" t="s">
        <v>167</v>
      </c>
      <c r="D21" s="143">
        <v>19</v>
      </c>
      <c r="E21" s="143">
        <v>1052</v>
      </c>
      <c r="F21" s="143">
        <v>27</v>
      </c>
      <c r="G21" s="143">
        <v>1456</v>
      </c>
      <c r="H21" s="143">
        <v>121</v>
      </c>
      <c r="I21" s="143">
        <v>6081</v>
      </c>
      <c r="J21" s="143">
        <v>1053</v>
      </c>
      <c r="K21" s="143">
        <v>56364</v>
      </c>
      <c r="L21" s="143">
        <v>1387</v>
      </c>
      <c r="M21" s="143">
        <v>73117</v>
      </c>
      <c r="N21" s="143">
        <v>840</v>
      </c>
      <c r="O21" s="143">
        <v>44809</v>
      </c>
      <c r="P21" s="143">
        <v>413</v>
      </c>
      <c r="Q21" s="143">
        <v>22187</v>
      </c>
      <c r="R21" s="143">
        <v>264</v>
      </c>
      <c r="S21" s="143">
        <v>14056</v>
      </c>
      <c r="T21" s="143">
        <v>320</v>
      </c>
      <c r="U21" s="143">
        <v>17431</v>
      </c>
      <c r="V21" s="143">
        <v>201</v>
      </c>
      <c r="W21" s="143">
        <v>10675</v>
      </c>
      <c r="X21" s="143">
        <v>51</v>
      </c>
      <c r="Y21" s="143">
        <v>2631</v>
      </c>
      <c r="Z21" s="143">
        <v>17</v>
      </c>
      <c r="AA21" s="143">
        <v>879</v>
      </c>
    </row>
    <row r="22" spans="1:27" x14ac:dyDescent="0.25">
      <c r="A22" s="44">
        <v>21</v>
      </c>
      <c r="B22" s="125" t="s">
        <v>18</v>
      </c>
      <c r="C22" s="125" t="s">
        <v>168</v>
      </c>
      <c r="D22" s="144"/>
      <c r="E22" s="144"/>
      <c r="F22" s="143">
        <v>3186</v>
      </c>
      <c r="G22" s="143">
        <v>6340</v>
      </c>
      <c r="H22" s="143">
        <v>7073</v>
      </c>
      <c r="I22" s="143">
        <v>14075</v>
      </c>
      <c r="J22" s="143">
        <v>18953</v>
      </c>
      <c r="K22" s="143">
        <v>37715</v>
      </c>
      <c r="L22" s="143">
        <v>34883</v>
      </c>
      <c r="M22" s="143">
        <v>69417</v>
      </c>
      <c r="N22" s="143">
        <v>28410</v>
      </c>
      <c r="O22" s="143">
        <v>56536</v>
      </c>
      <c r="P22" s="143">
        <v>24208</v>
      </c>
      <c r="Q22" s="143">
        <v>48173</v>
      </c>
      <c r="R22" s="143">
        <v>4317</v>
      </c>
      <c r="S22" s="143">
        <v>8590</v>
      </c>
      <c r="T22" s="143">
        <v>83</v>
      </c>
      <c r="U22" s="143">
        <v>165</v>
      </c>
      <c r="V22" s="143">
        <v>28</v>
      </c>
      <c r="W22" s="143">
        <v>56</v>
      </c>
      <c r="X22" s="143">
        <v>1</v>
      </c>
      <c r="Y22" s="143">
        <v>2</v>
      </c>
      <c r="Z22" s="144"/>
      <c r="AA22" s="144"/>
    </row>
    <row r="23" spans="1:27" x14ac:dyDescent="0.25">
      <c r="A23" s="44">
        <v>22</v>
      </c>
      <c r="B23" s="125" t="s">
        <v>3</v>
      </c>
      <c r="C23" s="125" t="s">
        <v>167</v>
      </c>
      <c r="D23" s="144"/>
      <c r="E23" s="144"/>
      <c r="F23" s="144"/>
      <c r="G23" s="144"/>
      <c r="H23" s="144"/>
      <c r="I23" s="144"/>
      <c r="J23" s="143">
        <v>13</v>
      </c>
      <c r="K23" s="143">
        <v>216</v>
      </c>
      <c r="L23" s="143">
        <v>3236</v>
      </c>
      <c r="M23" s="143">
        <v>62162</v>
      </c>
      <c r="N23" s="143">
        <v>3682</v>
      </c>
      <c r="O23" s="143">
        <v>71348</v>
      </c>
      <c r="P23" s="143">
        <v>1797</v>
      </c>
      <c r="Q23" s="143">
        <v>34683</v>
      </c>
      <c r="R23" s="143">
        <v>1012</v>
      </c>
      <c r="S23" s="143">
        <v>19434</v>
      </c>
      <c r="T23" s="143">
        <v>1177</v>
      </c>
      <c r="U23" s="143">
        <v>22820</v>
      </c>
      <c r="V23" s="143">
        <v>849</v>
      </c>
      <c r="W23" s="143">
        <v>16462</v>
      </c>
      <c r="X23" s="143">
        <v>129</v>
      </c>
      <c r="Y23" s="143">
        <v>2422</v>
      </c>
      <c r="Z23" s="143">
        <v>72</v>
      </c>
      <c r="AA23" s="143">
        <v>1355</v>
      </c>
    </row>
    <row r="24" spans="1:27" x14ac:dyDescent="0.25">
      <c r="A24" s="44">
        <v>23</v>
      </c>
      <c r="B24" s="125" t="s">
        <v>157</v>
      </c>
      <c r="C24" s="125" t="s">
        <v>167</v>
      </c>
      <c r="D24" s="144"/>
      <c r="E24" s="144"/>
      <c r="F24" s="143">
        <v>8</v>
      </c>
      <c r="G24" s="143">
        <v>337</v>
      </c>
      <c r="H24" s="143">
        <v>425</v>
      </c>
      <c r="I24" s="143">
        <v>17071</v>
      </c>
      <c r="J24" s="143">
        <v>976</v>
      </c>
      <c r="K24" s="143">
        <v>39437</v>
      </c>
      <c r="L24" s="143">
        <v>1260</v>
      </c>
      <c r="M24" s="143">
        <v>51036</v>
      </c>
      <c r="N24" s="143">
        <v>1153</v>
      </c>
      <c r="O24" s="143">
        <v>47831</v>
      </c>
      <c r="P24" s="143">
        <v>715</v>
      </c>
      <c r="Q24" s="143">
        <v>29659</v>
      </c>
      <c r="R24" s="143">
        <v>360</v>
      </c>
      <c r="S24" s="143">
        <v>14834</v>
      </c>
      <c r="T24" s="143">
        <v>340</v>
      </c>
      <c r="U24" s="143">
        <v>14095</v>
      </c>
      <c r="V24" s="143">
        <v>181</v>
      </c>
      <c r="W24" s="143">
        <v>7435</v>
      </c>
      <c r="X24" s="143">
        <v>29</v>
      </c>
      <c r="Y24" s="143">
        <v>1196</v>
      </c>
      <c r="Z24" s="143">
        <v>16</v>
      </c>
      <c r="AA24" s="143">
        <v>656</v>
      </c>
    </row>
    <row r="25" spans="1:27" x14ac:dyDescent="0.25">
      <c r="A25" s="44">
        <v>24</v>
      </c>
      <c r="B25" s="125" t="s">
        <v>3</v>
      </c>
      <c r="C25" s="125" t="s">
        <v>170</v>
      </c>
      <c r="D25" s="143">
        <v>10</v>
      </c>
      <c r="E25" s="143">
        <v>369</v>
      </c>
      <c r="F25" s="143">
        <v>36</v>
      </c>
      <c r="G25" s="143">
        <v>1039</v>
      </c>
      <c r="H25" s="143">
        <v>261</v>
      </c>
      <c r="I25" s="143">
        <v>8839</v>
      </c>
      <c r="J25" s="143">
        <v>1089</v>
      </c>
      <c r="K25" s="143">
        <v>39888</v>
      </c>
      <c r="L25" s="143">
        <v>1529</v>
      </c>
      <c r="M25" s="143">
        <v>54363</v>
      </c>
      <c r="N25" s="143">
        <v>755</v>
      </c>
      <c r="O25" s="143">
        <v>26867</v>
      </c>
      <c r="P25" s="143">
        <v>938</v>
      </c>
      <c r="Q25" s="143">
        <v>33340</v>
      </c>
      <c r="R25" s="143">
        <v>1114</v>
      </c>
      <c r="S25" s="143">
        <v>40515</v>
      </c>
      <c r="T25" s="143">
        <v>358</v>
      </c>
      <c r="U25" s="143">
        <v>12704</v>
      </c>
      <c r="V25" s="143">
        <v>68</v>
      </c>
      <c r="W25" s="143">
        <v>2098</v>
      </c>
      <c r="X25" s="143">
        <v>9</v>
      </c>
      <c r="Y25" s="143">
        <v>328</v>
      </c>
      <c r="Z25" s="143">
        <v>2</v>
      </c>
      <c r="AA25" s="143">
        <v>72</v>
      </c>
    </row>
    <row r="26" spans="1:27" x14ac:dyDescent="0.25">
      <c r="A26" s="44">
        <v>25</v>
      </c>
      <c r="B26" s="125" t="s">
        <v>5</v>
      </c>
      <c r="C26" s="125" t="s">
        <v>168</v>
      </c>
      <c r="D26" s="143">
        <v>617</v>
      </c>
      <c r="E26" s="143">
        <v>7317</v>
      </c>
      <c r="F26" s="143">
        <v>678</v>
      </c>
      <c r="G26" s="143">
        <v>7990</v>
      </c>
      <c r="H26" s="143">
        <v>921</v>
      </c>
      <c r="I26" s="143">
        <v>10831</v>
      </c>
      <c r="J26" s="143">
        <v>1399</v>
      </c>
      <c r="K26" s="143">
        <v>16552</v>
      </c>
      <c r="L26" s="143">
        <v>3126</v>
      </c>
      <c r="M26" s="143">
        <v>36922</v>
      </c>
      <c r="N26" s="143">
        <v>3639</v>
      </c>
      <c r="O26" s="143">
        <v>43129</v>
      </c>
      <c r="P26" s="143">
        <v>2570</v>
      </c>
      <c r="Q26" s="143">
        <v>30486</v>
      </c>
      <c r="R26" s="143">
        <v>1465</v>
      </c>
      <c r="S26" s="143">
        <v>17370</v>
      </c>
      <c r="T26" s="143">
        <v>1336</v>
      </c>
      <c r="U26" s="143">
        <v>15874</v>
      </c>
      <c r="V26" s="143">
        <v>1283</v>
      </c>
      <c r="W26" s="143">
        <v>15160</v>
      </c>
      <c r="X26" s="143">
        <v>867</v>
      </c>
      <c r="Y26" s="143">
        <v>10174</v>
      </c>
      <c r="Z26" s="143">
        <v>701</v>
      </c>
      <c r="AA26" s="143">
        <v>8349</v>
      </c>
    </row>
    <row r="27" spans="1:27" x14ac:dyDescent="0.25">
      <c r="A27" s="44">
        <v>26</v>
      </c>
      <c r="B27" s="125" t="s">
        <v>5</v>
      </c>
      <c r="C27" s="125" t="s">
        <v>169</v>
      </c>
      <c r="D27" s="143">
        <v>68</v>
      </c>
      <c r="E27" s="143">
        <v>671</v>
      </c>
      <c r="F27" s="143">
        <v>97</v>
      </c>
      <c r="G27" s="143">
        <v>916</v>
      </c>
      <c r="H27" s="143">
        <v>566</v>
      </c>
      <c r="I27" s="143">
        <v>5442</v>
      </c>
      <c r="J27" s="143">
        <v>4783</v>
      </c>
      <c r="K27" s="143">
        <v>46993</v>
      </c>
      <c r="L27" s="143">
        <v>8451</v>
      </c>
      <c r="M27" s="143">
        <v>82148</v>
      </c>
      <c r="N27" s="143">
        <v>5635</v>
      </c>
      <c r="O27" s="143">
        <v>55121</v>
      </c>
      <c r="P27" s="143">
        <v>1090</v>
      </c>
      <c r="Q27" s="143">
        <v>10627</v>
      </c>
      <c r="R27" s="143">
        <v>654</v>
      </c>
      <c r="S27" s="143">
        <v>6321</v>
      </c>
      <c r="T27" s="143">
        <v>390</v>
      </c>
      <c r="U27" s="143">
        <v>3784</v>
      </c>
      <c r="V27" s="143">
        <v>172</v>
      </c>
      <c r="W27" s="143">
        <v>1682</v>
      </c>
      <c r="X27" s="143">
        <v>50</v>
      </c>
      <c r="Y27" s="143">
        <v>480</v>
      </c>
      <c r="Z27" s="143">
        <v>42</v>
      </c>
      <c r="AA27" s="143">
        <v>298</v>
      </c>
    </row>
    <row r="28" spans="1:27" x14ac:dyDescent="0.25">
      <c r="A28" s="44">
        <v>27</v>
      </c>
      <c r="B28" s="125" t="s">
        <v>3</v>
      </c>
      <c r="C28" s="125" t="s">
        <v>168</v>
      </c>
      <c r="D28" s="143">
        <v>79</v>
      </c>
      <c r="E28" s="143">
        <v>852</v>
      </c>
      <c r="F28" s="143">
        <v>84</v>
      </c>
      <c r="G28" s="143">
        <v>929</v>
      </c>
      <c r="H28" s="143">
        <v>261</v>
      </c>
      <c r="I28" s="143">
        <v>2834</v>
      </c>
      <c r="J28" s="143">
        <v>1868</v>
      </c>
      <c r="K28" s="143">
        <v>20588</v>
      </c>
      <c r="L28" s="143">
        <v>6857</v>
      </c>
      <c r="M28" s="143">
        <v>74992</v>
      </c>
      <c r="N28" s="143">
        <v>1899</v>
      </c>
      <c r="O28" s="143">
        <v>20993</v>
      </c>
      <c r="P28" s="143">
        <v>2852</v>
      </c>
      <c r="Q28" s="143">
        <v>31367</v>
      </c>
      <c r="R28" s="143">
        <v>1265</v>
      </c>
      <c r="S28" s="143">
        <v>13934</v>
      </c>
      <c r="T28" s="143">
        <v>2143</v>
      </c>
      <c r="U28" s="143">
        <v>23816</v>
      </c>
      <c r="V28" s="143">
        <v>896</v>
      </c>
      <c r="W28" s="143">
        <v>9884</v>
      </c>
      <c r="X28" s="143">
        <v>128</v>
      </c>
      <c r="Y28" s="143">
        <v>1413</v>
      </c>
      <c r="Z28" s="143">
        <v>88</v>
      </c>
      <c r="AA28" s="143">
        <v>997</v>
      </c>
    </row>
    <row r="29" spans="1:27" x14ac:dyDescent="0.25">
      <c r="A29" s="44">
        <v>28</v>
      </c>
      <c r="B29" s="125" t="s">
        <v>5</v>
      </c>
      <c r="C29" s="125" t="s">
        <v>168</v>
      </c>
      <c r="D29" s="143">
        <v>316</v>
      </c>
      <c r="E29" s="143">
        <v>2772</v>
      </c>
      <c r="F29" s="143">
        <v>371</v>
      </c>
      <c r="G29" s="143">
        <v>3257</v>
      </c>
      <c r="H29" s="143">
        <v>711</v>
      </c>
      <c r="I29" s="143">
        <v>6139</v>
      </c>
      <c r="J29" s="143">
        <v>2177</v>
      </c>
      <c r="K29" s="143">
        <v>19142</v>
      </c>
      <c r="L29" s="143">
        <v>7270</v>
      </c>
      <c r="M29" s="143">
        <v>63630</v>
      </c>
      <c r="N29" s="143">
        <v>4654</v>
      </c>
      <c r="O29" s="143">
        <v>40894</v>
      </c>
      <c r="P29" s="143">
        <v>3754</v>
      </c>
      <c r="Q29" s="143">
        <v>33136</v>
      </c>
      <c r="R29" s="143">
        <v>1148</v>
      </c>
      <c r="S29" s="143">
        <v>10137</v>
      </c>
      <c r="T29" s="143">
        <v>844</v>
      </c>
      <c r="U29" s="143">
        <v>7470</v>
      </c>
      <c r="V29" s="143">
        <v>867</v>
      </c>
      <c r="W29" s="143">
        <v>7685</v>
      </c>
      <c r="X29" s="143">
        <v>419</v>
      </c>
      <c r="Y29" s="143">
        <v>3692</v>
      </c>
      <c r="Z29" s="143">
        <v>305</v>
      </c>
      <c r="AA29" s="143">
        <v>2718</v>
      </c>
    </row>
    <row r="30" spans="1:27" x14ac:dyDescent="0.25">
      <c r="A30" s="44">
        <v>29</v>
      </c>
      <c r="B30" s="125" t="s">
        <v>5</v>
      </c>
      <c r="C30" s="125" t="s">
        <v>168</v>
      </c>
      <c r="D30" s="143">
        <v>759</v>
      </c>
      <c r="E30" s="143">
        <v>8117</v>
      </c>
      <c r="F30" s="143">
        <v>725</v>
      </c>
      <c r="G30" s="143">
        <v>7710</v>
      </c>
      <c r="H30" s="143">
        <v>835</v>
      </c>
      <c r="I30" s="143">
        <v>8991</v>
      </c>
      <c r="J30" s="143">
        <v>1527</v>
      </c>
      <c r="K30" s="143">
        <v>16332</v>
      </c>
      <c r="L30" s="143">
        <v>4911</v>
      </c>
      <c r="M30" s="143">
        <v>52747</v>
      </c>
      <c r="N30" s="143">
        <v>2116</v>
      </c>
      <c r="O30" s="143">
        <v>22764</v>
      </c>
      <c r="P30" s="143">
        <v>2361</v>
      </c>
      <c r="Q30" s="143">
        <v>25359</v>
      </c>
      <c r="R30" s="143">
        <v>1321</v>
      </c>
      <c r="S30" s="143">
        <v>14158</v>
      </c>
      <c r="T30" s="143">
        <v>1214</v>
      </c>
      <c r="U30" s="143">
        <v>13044</v>
      </c>
      <c r="V30" s="143">
        <v>1179</v>
      </c>
      <c r="W30" s="143">
        <v>12598</v>
      </c>
      <c r="X30" s="143">
        <v>814</v>
      </c>
      <c r="Y30" s="143">
        <v>8765</v>
      </c>
      <c r="Z30" s="143">
        <v>795</v>
      </c>
      <c r="AA30" s="143">
        <v>8638</v>
      </c>
    </row>
    <row r="31" spans="1:27" x14ac:dyDescent="0.25">
      <c r="A31" s="44">
        <v>30</v>
      </c>
      <c r="B31" s="125" t="s">
        <v>4</v>
      </c>
      <c r="C31" s="125" t="s">
        <v>167</v>
      </c>
      <c r="D31" s="143">
        <v>15</v>
      </c>
      <c r="E31" s="143">
        <v>215</v>
      </c>
      <c r="F31" s="143">
        <v>46</v>
      </c>
      <c r="G31" s="143">
        <v>670</v>
      </c>
      <c r="H31" s="143">
        <v>180</v>
      </c>
      <c r="I31" s="143">
        <v>2597</v>
      </c>
      <c r="J31" s="143">
        <v>2116</v>
      </c>
      <c r="K31" s="143">
        <v>30652</v>
      </c>
      <c r="L31" s="143">
        <v>4062</v>
      </c>
      <c r="M31" s="143">
        <v>58874</v>
      </c>
      <c r="N31" s="143">
        <v>2441</v>
      </c>
      <c r="O31" s="143">
        <v>35347</v>
      </c>
      <c r="P31" s="143">
        <v>1506</v>
      </c>
      <c r="Q31" s="143">
        <v>21996</v>
      </c>
      <c r="R31" s="143">
        <v>1337</v>
      </c>
      <c r="S31" s="143">
        <v>19519</v>
      </c>
      <c r="T31" s="143">
        <v>1146</v>
      </c>
      <c r="U31" s="143">
        <v>16650</v>
      </c>
      <c r="V31" s="143">
        <v>584</v>
      </c>
      <c r="W31" s="143">
        <v>8486</v>
      </c>
      <c r="X31" s="143">
        <v>68</v>
      </c>
      <c r="Y31" s="143">
        <v>959</v>
      </c>
      <c r="Z31" s="143">
        <v>17</v>
      </c>
      <c r="AA31" s="143">
        <v>246</v>
      </c>
    </row>
    <row r="32" spans="1:27" x14ac:dyDescent="0.25">
      <c r="A32" s="44">
        <v>31</v>
      </c>
      <c r="B32" s="125" t="s">
        <v>3</v>
      </c>
      <c r="C32" s="125" t="s">
        <v>167</v>
      </c>
      <c r="D32" s="143">
        <v>107</v>
      </c>
      <c r="E32" s="143">
        <v>3637</v>
      </c>
      <c r="F32" s="143">
        <v>94</v>
      </c>
      <c r="G32" s="143">
        <v>3127</v>
      </c>
      <c r="H32" s="143">
        <v>316</v>
      </c>
      <c r="I32" s="143">
        <v>10642</v>
      </c>
      <c r="J32" s="143">
        <v>1519</v>
      </c>
      <c r="K32" s="143">
        <v>51639</v>
      </c>
      <c r="L32" s="143">
        <v>1559</v>
      </c>
      <c r="M32" s="143">
        <v>51729</v>
      </c>
      <c r="N32" s="143">
        <v>830</v>
      </c>
      <c r="O32" s="143">
        <v>28250</v>
      </c>
      <c r="P32" s="143">
        <v>468</v>
      </c>
      <c r="Q32" s="143">
        <v>15719</v>
      </c>
      <c r="R32" s="143">
        <v>239</v>
      </c>
      <c r="S32" s="143">
        <v>8044</v>
      </c>
      <c r="T32" s="143">
        <v>280</v>
      </c>
      <c r="U32" s="143">
        <v>9481</v>
      </c>
      <c r="V32" s="143">
        <v>216</v>
      </c>
      <c r="W32" s="143">
        <v>7385</v>
      </c>
      <c r="X32" s="143">
        <v>66</v>
      </c>
      <c r="Y32" s="143">
        <v>2179</v>
      </c>
      <c r="Z32" s="143">
        <v>36</v>
      </c>
      <c r="AA32" s="143">
        <v>1245</v>
      </c>
    </row>
    <row r="33" spans="1:27" x14ac:dyDescent="0.25">
      <c r="A33" s="44">
        <v>32</v>
      </c>
      <c r="B33" s="125" t="s">
        <v>3</v>
      </c>
      <c r="C33" s="125" t="s">
        <v>167</v>
      </c>
      <c r="D33" s="143">
        <v>54</v>
      </c>
      <c r="E33" s="143">
        <v>720</v>
      </c>
      <c r="F33" s="143">
        <v>64</v>
      </c>
      <c r="G33" s="143">
        <v>837</v>
      </c>
      <c r="H33" s="143">
        <v>219</v>
      </c>
      <c r="I33" s="143">
        <v>2869</v>
      </c>
      <c r="J33" s="143">
        <v>2617</v>
      </c>
      <c r="K33" s="143">
        <v>34607</v>
      </c>
      <c r="L33" s="143">
        <v>3996</v>
      </c>
      <c r="M33" s="143">
        <v>53013</v>
      </c>
      <c r="N33" s="143">
        <v>2554</v>
      </c>
      <c r="O33" s="143">
        <v>34291</v>
      </c>
      <c r="P33" s="143">
        <v>1472</v>
      </c>
      <c r="Q33" s="143">
        <v>19715</v>
      </c>
      <c r="R33" s="143">
        <v>1073</v>
      </c>
      <c r="S33" s="143">
        <v>14406</v>
      </c>
      <c r="T33" s="143">
        <v>985</v>
      </c>
      <c r="U33" s="143">
        <v>13256</v>
      </c>
      <c r="V33" s="143">
        <v>477</v>
      </c>
      <c r="W33" s="143">
        <v>6290</v>
      </c>
      <c r="X33" s="143">
        <v>81</v>
      </c>
      <c r="Y33" s="143">
        <v>1072</v>
      </c>
      <c r="Z33" s="143">
        <v>57</v>
      </c>
      <c r="AA33" s="143">
        <v>746</v>
      </c>
    </row>
    <row r="34" spans="1:27" x14ac:dyDescent="0.25">
      <c r="A34" s="44">
        <v>33</v>
      </c>
      <c r="B34" s="125" t="s">
        <v>3</v>
      </c>
      <c r="C34" s="125" t="s">
        <v>169</v>
      </c>
      <c r="D34" s="143">
        <v>78</v>
      </c>
      <c r="E34" s="143">
        <v>693</v>
      </c>
      <c r="F34" s="143">
        <v>83</v>
      </c>
      <c r="G34" s="143">
        <v>723</v>
      </c>
      <c r="H34" s="143">
        <v>382</v>
      </c>
      <c r="I34" s="143">
        <v>3319</v>
      </c>
      <c r="J34" s="143">
        <v>3310</v>
      </c>
      <c r="K34" s="143">
        <v>31801</v>
      </c>
      <c r="L34" s="143">
        <v>6820</v>
      </c>
      <c r="M34" s="143">
        <v>65738</v>
      </c>
      <c r="N34" s="143">
        <v>4519</v>
      </c>
      <c r="O34" s="143">
        <v>44201</v>
      </c>
      <c r="P34" s="143">
        <v>1065</v>
      </c>
      <c r="Q34" s="143">
        <v>10345</v>
      </c>
      <c r="R34" s="143">
        <v>544</v>
      </c>
      <c r="S34" s="143">
        <v>5292</v>
      </c>
      <c r="T34" s="143">
        <v>291</v>
      </c>
      <c r="U34" s="143">
        <v>2831</v>
      </c>
      <c r="V34" s="143">
        <v>197</v>
      </c>
      <c r="W34" s="143">
        <v>1896</v>
      </c>
      <c r="X34" s="143">
        <v>59</v>
      </c>
      <c r="Y34" s="143">
        <v>562</v>
      </c>
      <c r="Z34" s="143">
        <v>39</v>
      </c>
      <c r="AA34" s="143">
        <v>378</v>
      </c>
    </row>
    <row r="35" spans="1:27" x14ac:dyDescent="0.25">
      <c r="A35" s="44">
        <v>34</v>
      </c>
      <c r="B35" s="125" t="s">
        <v>3</v>
      </c>
      <c r="C35" s="125" t="s">
        <v>168</v>
      </c>
      <c r="D35" s="143">
        <v>40</v>
      </c>
      <c r="E35" s="143">
        <v>446</v>
      </c>
      <c r="F35" s="143">
        <v>94</v>
      </c>
      <c r="G35" s="143">
        <v>1038</v>
      </c>
      <c r="H35" s="143">
        <v>223</v>
      </c>
      <c r="I35" s="143">
        <v>2385</v>
      </c>
      <c r="J35" s="143">
        <v>1979</v>
      </c>
      <c r="K35" s="143">
        <v>22158</v>
      </c>
      <c r="L35" s="143">
        <v>5896</v>
      </c>
      <c r="M35" s="143">
        <v>66928</v>
      </c>
      <c r="N35" s="143">
        <v>1317</v>
      </c>
      <c r="O35" s="143">
        <v>14886</v>
      </c>
      <c r="P35" s="143">
        <v>1681</v>
      </c>
      <c r="Q35" s="143">
        <v>19159</v>
      </c>
      <c r="R35" s="143">
        <v>946</v>
      </c>
      <c r="S35" s="143">
        <v>10762</v>
      </c>
      <c r="T35" s="143">
        <v>1508</v>
      </c>
      <c r="U35" s="143">
        <v>17220</v>
      </c>
      <c r="V35" s="143">
        <v>525</v>
      </c>
      <c r="W35" s="143">
        <v>5961</v>
      </c>
      <c r="X35" s="143">
        <v>98</v>
      </c>
      <c r="Y35" s="143">
        <v>1121</v>
      </c>
      <c r="Z35" s="143">
        <v>51</v>
      </c>
      <c r="AA35" s="143">
        <v>582</v>
      </c>
    </row>
    <row r="36" spans="1:27" x14ac:dyDescent="0.25">
      <c r="A36" s="44">
        <v>35</v>
      </c>
      <c r="B36" s="125" t="s">
        <v>5</v>
      </c>
      <c r="C36" s="125" t="s">
        <v>168</v>
      </c>
      <c r="D36" s="143">
        <v>82</v>
      </c>
      <c r="E36" s="143">
        <v>1040</v>
      </c>
      <c r="F36" s="143">
        <v>147</v>
      </c>
      <c r="G36" s="143">
        <v>1891</v>
      </c>
      <c r="H36" s="143">
        <v>277</v>
      </c>
      <c r="I36" s="143">
        <v>3484</v>
      </c>
      <c r="J36" s="143">
        <v>1268</v>
      </c>
      <c r="K36" s="143">
        <v>16066</v>
      </c>
      <c r="L36" s="143">
        <v>4979</v>
      </c>
      <c r="M36" s="143">
        <v>63654</v>
      </c>
      <c r="N36" s="143">
        <v>1554</v>
      </c>
      <c r="O36" s="143">
        <v>19741</v>
      </c>
      <c r="P36" s="143">
        <v>1995</v>
      </c>
      <c r="Q36" s="143">
        <v>25470</v>
      </c>
      <c r="R36" s="143">
        <v>729</v>
      </c>
      <c r="S36" s="143">
        <v>9331</v>
      </c>
      <c r="T36" s="143">
        <v>1020</v>
      </c>
      <c r="U36" s="143">
        <v>13073</v>
      </c>
      <c r="V36" s="143">
        <v>400</v>
      </c>
      <c r="W36" s="143">
        <v>5073</v>
      </c>
      <c r="X36" s="143">
        <v>123</v>
      </c>
      <c r="Y36" s="143">
        <v>1577</v>
      </c>
      <c r="Z36" s="143">
        <v>109</v>
      </c>
      <c r="AA36" s="143">
        <v>1375</v>
      </c>
    </row>
    <row r="37" spans="1:27" x14ac:dyDescent="0.25">
      <c r="A37" s="44">
        <v>36</v>
      </c>
      <c r="B37" s="125" t="s">
        <v>157</v>
      </c>
      <c r="C37" s="125" t="s">
        <v>167</v>
      </c>
      <c r="D37" s="143">
        <v>24</v>
      </c>
      <c r="E37" s="143">
        <v>718</v>
      </c>
      <c r="F37" s="143">
        <v>27</v>
      </c>
      <c r="G37" s="143">
        <v>822</v>
      </c>
      <c r="H37" s="143">
        <v>151</v>
      </c>
      <c r="I37" s="143">
        <v>4805</v>
      </c>
      <c r="J37" s="143">
        <v>935</v>
      </c>
      <c r="K37" s="143">
        <v>30257</v>
      </c>
      <c r="L37" s="143">
        <v>1454</v>
      </c>
      <c r="M37" s="143">
        <v>46944</v>
      </c>
      <c r="N37" s="143">
        <v>855</v>
      </c>
      <c r="O37" s="143">
        <v>27776</v>
      </c>
      <c r="P37" s="143">
        <v>502</v>
      </c>
      <c r="Q37" s="143">
        <v>16362</v>
      </c>
      <c r="R37" s="143">
        <v>298</v>
      </c>
      <c r="S37" s="143">
        <v>9719</v>
      </c>
      <c r="T37" s="143">
        <v>311</v>
      </c>
      <c r="U37" s="143">
        <v>10101</v>
      </c>
      <c r="V37" s="143">
        <v>240</v>
      </c>
      <c r="W37" s="143">
        <v>7822</v>
      </c>
      <c r="X37" s="143">
        <v>120</v>
      </c>
      <c r="Y37" s="143">
        <v>3205</v>
      </c>
      <c r="Z37" s="143">
        <v>68</v>
      </c>
      <c r="AA37" s="143">
        <v>1744</v>
      </c>
    </row>
    <row r="38" spans="1:27" x14ac:dyDescent="0.25">
      <c r="A38" s="44">
        <v>37</v>
      </c>
      <c r="B38" s="125" t="s">
        <v>4</v>
      </c>
      <c r="C38" s="125" t="s">
        <v>167</v>
      </c>
      <c r="D38" s="143">
        <v>15</v>
      </c>
      <c r="E38" s="143">
        <v>475</v>
      </c>
      <c r="F38" s="143">
        <v>8</v>
      </c>
      <c r="G38" s="143">
        <v>256</v>
      </c>
      <c r="H38" s="143">
        <v>77</v>
      </c>
      <c r="I38" s="143">
        <v>2428</v>
      </c>
      <c r="J38" s="143">
        <v>1036</v>
      </c>
      <c r="K38" s="143">
        <v>32617</v>
      </c>
      <c r="L38" s="143">
        <v>1499</v>
      </c>
      <c r="M38" s="143">
        <v>47191</v>
      </c>
      <c r="N38" s="143">
        <v>875</v>
      </c>
      <c r="O38" s="143">
        <v>27569</v>
      </c>
      <c r="P38" s="143">
        <v>402</v>
      </c>
      <c r="Q38" s="143">
        <v>12798</v>
      </c>
      <c r="R38" s="143">
        <v>260</v>
      </c>
      <c r="S38" s="143">
        <v>8188</v>
      </c>
      <c r="T38" s="143">
        <v>398</v>
      </c>
      <c r="U38" s="143">
        <v>12288</v>
      </c>
      <c r="V38" s="143">
        <v>332</v>
      </c>
      <c r="W38" s="143">
        <v>10179</v>
      </c>
      <c r="X38" s="143">
        <v>105</v>
      </c>
      <c r="Y38" s="143">
        <v>2456</v>
      </c>
      <c r="Z38" s="143">
        <v>128</v>
      </c>
      <c r="AA38" s="143">
        <v>3186</v>
      </c>
    </row>
    <row r="39" spans="1:27" x14ac:dyDescent="0.25">
      <c r="A39" s="44">
        <v>38</v>
      </c>
      <c r="B39" s="125" t="s">
        <v>3</v>
      </c>
      <c r="C39" s="125" t="s">
        <v>169</v>
      </c>
      <c r="D39" s="143">
        <v>64</v>
      </c>
      <c r="E39" s="143">
        <v>618</v>
      </c>
      <c r="F39" s="143">
        <v>103</v>
      </c>
      <c r="G39" s="143">
        <v>995</v>
      </c>
      <c r="H39" s="143">
        <v>443</v>
      </c>
      <c r="I39" s="143">
        <v>4309</v>
      </c>
      <c r="J39" s="143">
        <v>3099</v>
      </c>
      <c r="K39" s="143">
        <v>31154</v>
      </c>
      <c r="L39" s="143">
        <v>6422</v>
      </c>
      <c r="M39" s="143">
        <v>62279</v>
      </c>
      <c r="N39" s="143">
        <v>3923</v>
      </c>
      <c r="O39" s="143">
        <v>39638</v>
      </c>
      <c r="P39" s="143">
        <v>921</v>
      </c>
      <c r="Q39" s="143">
        <v>9239</v>
      </c>
      <c r="R39" s="143">
        <v>514</v>
      </c>
      <c r="S39" s="143">
        <v>5151</v>
      </c>
      <c r="T39" s="143">
        <v>291</v>
      </c>
      <c r="U39" s="143">
        <v>2945</v>
      </c>
      <c r="V39" s="143">
        <v>154</v>
      </c>
      <c r="W39" s="143">
        <v>1540</v>
      </c>
      <c r="X39" s="143">
        <v>66</v>
      </c>
      <c r="Y39" s="143">
        <v>628</v>
      </c>
      <c r="Z39" s="143">
        <v>34</v>
      </c>
      <c r="AA39" s="143">
        <v>282</v>
      </c>
    </row>
    <row r="40" spans="1:27" x14ac:dyDescent="0.25">
      <c r="A40" s="44">
        <v>39</v>
      </c>
      <c r="B40" s="125" t="s">
        <v>157</v>
      </c>
      <c r="C40" s="125" t="s">
        <v>167</v>
      </c>
      <c r="D40" s="143">
        <v>53</v>
      </c>
      <c r="E40" s="143">
        <v>794</v>
      </c>
      <c r="F40" s="143">
        <v>66</v>
      </c>
      <c r="G40" s="143">
        <v>992</v>
      </c>
      <c r="H40" s="143">
        <v>223</v>
      </c>
      <c r="I40" s="143">
        <v>3552</v>
      </c>
      <c r="J40" s="143">
        <v>1470</v>
      </c>
      <c r="K40" s="143">
        <v>23588</v>
      </c>
      <c r="L40" s="143">
        <v>2372</v>
      </c>
      <c r="M40" s="143">
        <v>38036</v>
      </c>
      <c r="N40" s="143">
        <v>1744</v>
      </c>
      <c r="O40" s="143">
        <v>28152</v>
      </c>
      <c r="P40" s="143">
        <v>1096</v>
      </c>
      <c r="Q40" s="143">
        <v>17752</v>
      </c>
      <c r="R40" s="143">
        <v>786</v>
      </c>
      <c r="S40" s="143">
        <v>12746</v>
      </c>
      <c r="T40" s="143">
        <v>914</v>
      </c>
      <c r="U40" s="143">
        <v>14742</v>
      </c>
      <c r="V40" s="143">
        <v>642</v>
      </c>
      <c r="W40" s="143">
        <v>10363</v>
      </c>
      <c r="X40" s="143">
        <v>161</v>
      </c>
      <c r="Y40" s="143">
        <v>2546</v>
      </c>
      <c r="Z40" s="143">
        <v>109</v>
      </c>
      <c r="AA40" s="143">
        <v>1747</v>
      </c>
    </row>
    <row r="41" spans="1:27" x14ac:dyDescent="0.25">
      <c r="A41" s="44">
        <v>40</v>
      </c>
      <c r="B41" s="125" t="s">
        <v>5</v>
      </c>
      <c r="C41" s="125" t="s">
        <v>167</v>
      </c>
      <c r="D41" s="143">
        <v>35</v>
      </c>
      <c r="E41" s="143">
        <v>551</v>
      </c>
      <c r="F41" s="143">
        <v>52</v>
      </c>
      <c r="G41" s="143">
        <v>801</v>
      </c>
      <c r="H41" s="143">
        <v>220</v>
      </c>
      <c r="I41" s="143">
        <v>3465</v>
      </c>
      <c r="J41" s="143">
        <v>2138</v>
      </c>
      <c r="K41" s="143">
        <v>33991</v>
      </c>
      <c r="L41" s="143">
        <v>2795</v>
      </c>
      <c r="M41" s="143">
        <v>44127</v>
      </c>
      <c r="N41" s="143">
        <v>1863</v>
      </c>
      <c r="O41" s="143">
        <v>29556</v>
      </c>
      <c r="P41" s="143">
        <v>805</v>
      </c>
      <c r="Q41" s="143">
        <v>12721</v>
      </c>
      <c r="R41" s="143">
        <v>516</v>
      </c>
      <c r="S41" s="143">
        <v>8125</v>
      </c>
      <c r="T41" s="143">
        <v>557</v>
      </c>
      <c r="U41" s="143">
        <v>8817</v>
      </c>
      <c r="V41" s="143">
        <v>474</v>
      </c>
      <c r="W41" s="143">
        <v>7529</v>
      </c>
      <c r="X41" s="143">
        <v>62</v>
      </c>
      <c r="Y41" s="143">
        <v>998</v>
      </c>
      <c r="Z41" s="143">
        <v>17</v>
      </c>
      <c r="AA41" s="143">
        <v>269</v>
      </c>
    </row>
    <row r="42" spans="1:27" x14ac:dyDescent="0.25">
      <c r="A42" s="44">
        <v>41</v>
      </c>
      <c r="B42" s="125" t="s">
        <v>157</v>
      </c>
      <c r="C42" s="125" t="s">
        <v>167</v>
      </c>
      <c r="D42" s="143">
        <v>23</v>
      </c>
      <c r="E42" s="143">
        <v>1041</v>
      </c>
      <c r="F42" s="143">
        <v>25</v>
      </c>
      <c r="G42" s="143">
        <v>1127</v>
      </c>
      <c r="H42" s="143">
        <v>80</v>
      </c>
      <c r="I42" s="143">
        <v>3722</v>
      </c>
      <c r="J42" s="143">
        <v>534</v>
      </c>
      <c r="K42" s="143">
        <v>24642</v>
      </c>
      <c r="L42" s="143">
        <v>762</v>
      </c>
      <c r="M42" s="143">
        <v>35036</v>
      </c>
      <c r="N42" s="143">
        <v>624</v>
      </c>
      <c r="O42" s="143">
        <v>28883</v>
      </c>
      <c r="P42" s="143">
        <v>322</v>
      </c>
      <c r="Q42" s="143">
        <v>14956</v>
      </c>
      <c r="R42" s="143">
        <v>202</v>
      </c>
      <c r="S42" s="143">
        <v>9395</v>
      </c>
      <c r="T42" s="143">
        <v>202</v>
      </c>
      <c r="U42" s="143">
        <v>9458</v>
      </c>
      <c r="V42" s="143">
        <v>208</v>
      </c>
      <c r="W42" s="143">
        <v>9660</v>
      </c>
      <c r="X42" s="143">
        <v>63</v>
      </c>
      <c r="Y42" s="143">
        <v>2840</v>
      </c>
      <c r="Z42" s="143">
        <v>47</v>
      </c>
      <c r="AA42" s="143">
        <v>2090</v>
      </c>
    </row>
    <row r="43" spans="1:27" x14ac:dyDescent="0.25">
      <c r="A43" s="44">
        <v>42</v>
      </c>
      <c r="B43" s="125" t="s">
        <v>5</v>
      </c>
      <c r="C43" s="125" t="s">
        <v>167</v>
      </c>
      <c r="D43" s="143">
        <v>31</v>
      </c>
      <c r="E43" s="143">
        <v>470</v>
      </c>
      <c r="F43" s="143">
        <v>20</v>
      </c>
      <c r="G43" s="143">
        <v>283</v>
      </c>
      <c r="H43" s="143">
        <v>191</v>
      </c>
      <c r="I43" s="143">
        <v>2793</v>
      </c>
      <c r="J43" s="143">
        <v>3315</v>
      </c>
      <c r="K43" s="143">
        <v>50540</v>
      </c>
      <c r="L43" s="143">
        <v>2780</v>
      </c>
      <c r="M43" s="143">
        <v>42339</v>
      </c>
      <c r="N43" s="143">
        <v>1088</v>
      </c>
      <c r="O43" s="143">
        <v>16542</v>
      </c>
      <c r="P43" s="143">
        <v>512</v>
      </c>
      <c r="Q43" s="143">
        <v>7813</v>
      </c>
      <c r="R43" s="143">
        <v>383</v>
      </c>
      <c r="S43" s="143">
        <v>5875</v>
      </c>
      <c r="T43" s="143">
        <v>356</v>
      </c>
      <c r="U43" s="143">
        <v>5406</v>
      </c>
      <c r="V43" s="143">
        <v>179</v>
      </c>
      <c r="W43" s="143">
        <v>2713</v>
      </c>
      <c r="X43" s="143">
        <v>33</v>
      </c>
      <c r="Y43" s="143">
        <v>511</v>
      </c>
      <c r="Z43" s="143">
        <v>19</v>
      </c>
      <c r="AA43" s="143">
        <v>279</v>
      </c>
    </row>
    <row r="44" spans="1:27" x14ac:dyDescent="0.25">
      <c r="A44" s="44">
        <v>43</v>
      </c>
      <c r="B44" s="125" t="s">
        <v>3</v>
      </c>
      <c r="C44" s="125" t="s">
        <v>171</v>
      </c>
      <c r="D44" s="143">
        <v>162</v>
      </c>
      <c r="E44" s="143">
        <v>1907</v>
      </c>
      <c r="F44" s="143">
        <v>159</v>
      </c>
      <c r="G44" s="143">
        <v>1886</v>
      </c>
      <c r="H44" s="143">
        <v>586</v>
      </c>
      <c r="I44" s="143">
        <v>6998</v>
      </c>
      <c r="J44" s="143">
        <v>1681</v>
      </c>
      <c r="K44" s="143">
        <v>20273</v>
      </c>
      <c r="L44" s="143">
        <v>2959</v>
      </c>
      <c r="M44" s="143">
        <v>35970</v>
      </c>
      <c r="N44" s="143">
        <v>1890</v>
      </c>
      <c r="O44" s="143">
        <v>22902</v>
      </c>
      <c r="P44" s="143">
        <v>1633</v>
      </c>
      <c r="Q44" s="143">
        <v>19914</v>
      </c>
      <c r="R44" s="143">
        <v>779</v>
      </c>
      <c r="S44" s="143">
        <v>9478</v>
      </c>
      <c r="T44" s="143">
        <v>674</v>
      </c>
      <c r="U44" s="143">
        <v>8245</v>
      </c>
      <c r="V44" s="143">
        <v>418</v>
      </c>
      <c r="W44" s="143">
        <v>5010</v>
      </c>
      <c r="X44" s="143">
        <v>128</v>
      </c>
      <c r="Y44" s="143">
        <v>1539</v>
      </c>
      <c r="Z44" s="143">
        <v>94</v>
      </c>
      <c r="AA44" s="143">
        <v>1169</v>
      </c>
    </row>
    <row r="45" spans="1:27" x14ac:dyDescent="0.25">
      <c r="A45" s="44">
        <v>44</v>
      </c>
      <c r="B45" s="125" t="s">
        <v>2</v>
      </c>
      <c r="C45" s="125" t="s">
        <v>168</v>
      </c>
      <c r="D45" s="143">
        <v>363</v>
      </c>
      <c r="E45" s="143">
        <v>3798</v>
      </c>
      <c r="F45" s="143">
        <v>342</v>
      </c>
      <c r="G45" s="143">
        <v>3753</v>
      </c>
      <c r="H45" s="143">
        <v>619</v>
      </c>
      <c r="I45" s="143">
        <v>6477</v>
      </c>
      <c r="J45" s="143">
        <v>1021</v>
      </c>
      <c r="K45" s="143">
        <v>11502</v>
      </c>
      <c r="L45" s="143">
        <v>1579</v>
      </c>
      <c r="M45" s="143">
        <v>17749</v>
      </c>
      <c r="N45" s="143">
        <v>1356</v>
      </c>
      <c r="O45" s="143">
        <v>14966</v>
      </c>
      <c r="P45" s="143">
        <v>2193</v>
      </c>
      <c r="Q45" s="143">
        <v>24667</v>
      </c>
      <c r="R45" s="143">
        <v>1229</v>
      </c>
      <c r="S45" s="143">
        <v>14045</v>
      </c>
      <c r="T45" s="143">
        <v>1047</v>
      </c>
      <c r="U45" s="143">
        <v>11725</v>
      </c>
      <c r="V45" s="143">
        <v>984</v>
      </c>
      <c r="W45" s="143">
        <v>10809</v>
      </c>
      <c r="X45" s="143">
        <v>414</v>
      </c>
      <c r="Y45" s="143">
        <v>4511</v>
      </c>
      <c r="Z45" s="143">
        <v>357</v>
      </c>
      <c r="AA45" s="143">
        <v>3850</v>
      </c>
    </row>
    <row r="46" spans="1:27" x14ac:dyDescent="0.25">
      <c r="A46" s="44">
        <v>45</v>
      </c>
      <c r="B46" s="125" t="s">
        <v>5</v>
      </c>
      <c r="C46" s="125" t="s">
        <v>168</v>
      </c>
      <c r="D46" s="143">
        <v>216</v>
      </c>
      <c r="E46" s="143">
        <v>2563</v>
      </c>
      <c r="F46" s="143">
        <v>197</v>
      </c>
      <c r="G46" s="143">
        <v>2308</v>
      </c>
      <c r="H46" s="143">
        <v>329</v>
      </c>
      <c r="I46" s="143">
        <v>3802</v>
      </c>
      <c r="J46" s="143">
        <v>860</v>
      </c>
      <c r="K46" s="143">
        <v>10152</v>
      </c>
      <c r="L46" s="143">
        <v>3484</v>
      </c>
      <c r="M46" s="143">
        <v>41401</v>
      </c>
      <c r="N46" s="143">
        <v>1581</v>
      </c>
      <c r="O46" s="143">
        <v>18522</v>
      </c>
      <c r="P46" s="143">
        <v>1683</v>
      </c>
      <c r="Q46" s="143">
        <v>19861</v>
      </c>
      <c r="R46" s="143">
        <v>605</v>
      </c>
      <c r="S46" s="143">
        <v>7210</v>
      </c>
      <c r="T46" s="143">
        <v>706</v>
      </c>
      <c r="U46" s="143">
        <v>8420</v>
      </c>
      <c r="V46" s="143">
        <v>480</v>
      </c>
      <c r="W46" s="143">
        <v>5698</v>
      </c>
      <c r="X46" s="143">
        <v>269</v>
      </c>
      <c r="Y46" s="143">
        <v>3186</v>
      </c>
      <c r="Z46" s="143">
        <v>203</v>
      </c>
      <c r="AA46" s="143">
        <v>2395</v>
      </c>
    </row>
    <row r="47" spans="1:27" x14ac:dyDescent="0.25">
      <c r="A47" s="44">
        <v>46</v>
      </c>
      <c r="B47" s="125" t="s">
        <v>3</v>
      </c>
      <c r="C47" s="125" t="s">
        <v>168</v>
      </c>
      <c r="D47" s="143">
        <v>126</v>
      </c>
      <c r="E47" s="143">
        <v>1221</v>
      </c>
      <c r="F47" s="143">
        <v>125</v>
      </c>
      <c r="G47" s="143">
        <v>1216</v>
      </c>
      <c r="H47" s="143">
        <v>238</v>
      </c>
      <c r="I47" s="143">
        <v>2184</v>
      </c>
      <c r="J47" s="143">
        <v>1091</v>
      </c>
      <c r="K47" s="143">
        <v>10690</v>
      </c>
      <c r="L47" s="143">
        <v>4849</v>
      </c>
      <c r="M47" s="143">
        <v>47092</v>
      </c>
      <c r="N47" s="143">
        <v>2672</v>
      </c>
      <c r="O47" s="143">
        <v>26238</v>
      </c>
      <c r="P47" s="143">
        <v>1668</v>
      </c>
      <c r="Q47" s="143">
        <v>16321</v>
      </c>
      <c r="R47" s="143">
        <v>448</v>
      </c>
      <c r="S47" s="143">
        <v>4390</v>
      </c>
      <c r="T47" s="143">
        <v>403</v>
      </c>
      <c r="U47" s="143">
        <v>3926</v>
      </c>
      <c r="V47" s="143">
        <v>384</v>
      </c>
      <c r="W47" s="143">
        <v>3720</v>
      </c>
      <c r="X47" s="143">
        <v>156</v>
      </c>
      <c r="Y47" s="143">
        <v>1525</v>
      </c>
      <c r="Z47" s="143">
        <v>111</v>
      </c>
      <c r="AA47" s="143">
        <v>1037</v>
      </c>
    </row>
    <row r="48" spans="1:27" x14ac:dyDescent="0.25">
      <c r="A48" s="44">
        <v>47</v>
      </c>
      <c r="B48" s="125" t="s">
        <v>3</v>
      </c>
      <c r="C48" s="125" t="s">
        <v>167</v>
      </c>
      <c r="D48" s="143">
        <v>66</v>
      </c>
      <c r="E48" s="143">
        <v>898</v>
      </c>
      <c r="F48" s="143">
        <v>109</v>
      </c>
      <c r="G48" s="143">
        <v>1110</v>
      </c>
      <c r="H48" s="143">
        <v>332</v>
      </c>
      <c r="I48" s="143">
        <v>3649</v>
      </c>
      <c r="J48" s="143">
        <v>1411</v>
      </c>
      <c r="K48" s="143">
        <v>18106</v>
      </c>
      <c r="L48" s="143">
        <v>2385</v>
      </c>
      <c r="M48" s="143">
        <v>31646</v>
      </c>
      <c r="N48" s="143">
        <v>1677</v>
      </c>
      <c r="O48" s="143">
        <v>22095</v>
      </c>
      <c r="P48" s="143">
        <v>1043</v>
      </c>
      <c r="Q48" s="143">
        <v>13819</v>
      </c>
      <c r="R48" s="143">
        <v>651</v>
      </c>
      <c r="S48" s="143">
        <v>8738</v>
      </c>
      <c r="T48" s="143">
        <v>636</v>
      </c>
      <c r="U48" s="143">
        <v>8615</v>
      </c>
      <c r="V48" s="143">
        <v>505</v>
      </c>
      <c r="W48" s="143">
        <v>6811</v>
      </c>
      <c r="X48" s="143">
        <v>94</v>
      </c>
      <c r="Y48" s="143">
        <v>1251</v>
      </c>
      <c r="Z48" s="143">
        <v>58</v>
      </c>
      <c r="AA48" s="143">
        <v>557</v>
      </c>
    </row>
    <row r="49" spans="1:27" x14ac:dyDescent="0.25">
      <c r="A49" s="44">
        <v>48</v>
      </c>
      <c r="B49" s="125" t="s">
        <v>5</v>
      </c>
      <c r="C49" s="125" t="s">
        <v>169</v>
      </c>
      <c r="D49" s="143">
        <v>97</v>
      </c>
      <c r="E49" s="143">
        <v>570</v>
      </c>
      <c r="F49" s="143">
        <v>116</v>
      </c>
      <c r="G49" s="143">
        <v>648</v>
      </c>
      <c r="H49" s="143">
        <v>439</v>
      </c>
      <c r="I49" s="143">
        <v>2520</v>
      </c>
      <c r="J49" s="143">
        <v>3713</v>
      </c>
      <c r="K49" s="143">
        <v>21912</v>
      </c>
      <c r="L49" s="143">
        <v>6891</v>
      </c>
      <c r="M49" s="143">
        <v>40171</v>
      </c>
      <c r="N49" s="143">
        <v>5186</v>
      </c>
      <c r="O49" s="143">
        <v>30465</v>
      </c>
      <c r="P49" s="143">
        <v>1251</v>
      </c>
      <c r="Q49" s="143">
        <v>7363</v>
      </c>
      <c r="R49" s="143">
        <v>638</v>
      </c>
      <c r="S49" s="143">
        <v>3768</v>
      </c>
      <c r="T49" s="143">
        <v>489</v>
      </c>
      <c r="U49" s="143">
        <v>2876</v>
      </c>
      <c r="V49" s="143">
        <v>290</v>
      </c>
      <c r="W49" s="143">
        <v>1706</v>
      </c>
      <c r="X49" s="143">
        <v>95</v>
      </c>
      <c r="Y49" s="143">
        <v>559</v>
      </c>
      <c r="Z49" s="143">
        <v>56</v>
      </c>
      <c r="AA49" s="143">
        <v>330</v>
      </c>
    </row>
    <row r="50" spans="1:27" x14ac:dyDescent="0.25">
      <c r="A50" s="44">
        <v>49</v>
      </c>
      <c r="B50" s="125" t="s">
        <v>3</v>
      </c>
      <c r="C50" s="125" t="s">
        <v>171</v>
      </c>
      <c r="D50" s="143">
        <v>72</v>
      </c>
      <c r="E50" s="143">
        <v>922</v>
      </c>
      <c r="F50" s="143">
        <v>98</v>
      </c>
      <c r="G50" s="143">
        <v>1225</v>
      </c>
      <c r="H50" s="143">
        <v>462</v>
      </c>
      <c r="I50" s="143">
        <v>5904</v>
      </c>
      <c r="J50" s="143">
        <v>1651</v>
      </c>
      <c r="K50" s="143">
        <v>21030</v>
      </c>
      <c r="L50" s="143">
        <v>2355</v>
      </c>
      <c r="M50" s="143">
        <v>29951</v>
      </c>
      <c r="N50" s="143">
        <v>883</v>
      </c>
      <c r="O50" s="143">
        <v>11281</v>
      </c>
      <c r="P50" s="143">
        <v>1155</v>
      </c>
      <c r="Q50" s="143">
        <v>14777</v>
      </c>
      <c r="R50" s="143">
        <v>707</v>
      </c>
      <c r="S50" s="143">
        <v>9061</v>
      </c>
      <c r="T50" s="143">
        <v>788</v>
      </c>
      <c r="U50" s="143">
        <v>10034</v>
      </c>
      <c r="V50" s="143">
        <v>408</v>
      </c>
      <c r="W50" s="143">
        <v>5154</v>
      </c>
      <c r="X50" s="143">
        <v>89</v>
      </c>
      <c r="Y50" s="143">
        <v>1114</v>
      </c>
      <c r="Z50" s="143">
        <v>49</v>
      </c>
      <c r="AA50" s="143">
        <v>597</v>
      </c>
    </row>
    <row r="51" spans="1:27" x14ac:dyDescent="0.25">
      <c r="A51" s="44">
        <v>50</v>
      </c>
      <c r="B51" s="125" t="s">
        <v>158</v>
      </c>
      <c r="C51" s="125" t="s">
        <v>168</v>
      </c>
      <c r="D51" s="143">
        <v>64</v>
      </c>
      <c r="E51" s="143">
        <v>733</v>
      </c>
      <c r="F51" s="143">
        <v>82</v>
      </c>
      <c r="G51" s="143">
        <v>923</v>
      </c>
      <c r="H51" s="143">
        <v>210</v>
      </c>
      <c r="I51" s="143">
        <v>2255</v>
      </c>
      <c r="J51" s="143">
        <v>928</v>
      </c>
      <c r="K51" s="143">
        <v>10641</v>
      </c>
      <c r="L51" s="143">
        <v>1564</v>
      </c>
      <c r="M51" s="143">
        <v>17802</v>
      </c>
      <c r="N51" s="143">
        <v>1066</v>
      </c>
      <c r="O51" s="143">
        <v>12261</v>
      </c>
      <c r="P51" s="143">
        <v>2051</v>
      </c>
      <c r="Q51" s="143">
        <v>23452</v>
      </c>
      <c r="R51" s="143">
        <v>1432</v>
      </c>
      <c r="S51" s="143">
        <v>16554</v>
      </c>
      <c r="T51" s="143">
        <v>945</v>
      </c>
      <c r="U51" s="143">
        <v>10850</v>
      </c>
      <c r="V51" s="143">
        <v>519</v>
      </c>
      <c r="W51" s="143">
        <v>5928</v>
      </c>
      <c r="X51" s="143">
        <v>122</v>
      </c>
      <c r="Y51" s="143">
        <v>1419</v>
      </c>
      <c r="Z51" s="143">
        <v>50</v>
      </c>
      <c r="AA51" s="143">
        <v>585</v>
      </c>
    </row>
    <row r="52" spans="1:27" x14ac:dyDescent="0.25">
      <c r="A52" s="44">
        <v>51</v>
      </c>
      <c r="B52" s="125" t="s">
        <v>4</v>
      </c>
      <c r="C52" s="125" t="s">
        <v>168</v>
      </c>
      <c r="D52" s="143">
        <v>27</v>
      </c>
      <c r="E52" s="143">
        <v>296</v>
      </c>
      <c r="F52" s="143">
        <v>28</v>
      </c>
      <c r="G52" s="143">
        <v>304</v>
      </c>
      <c r="H52" s="143">
        <v>82</v>
      </c>
      <c r="I52" s="143">
        <v>896</v>
      </c>
      <c r="J52" s="143">
        <v>1001</v>
      </c>
      <c r="K52" s="143">
        <v>10923</v>
      </c>
      <c r="L52" s="143">
        <v>2746</v>
      </c>
      <c r="M52" s="143">
        <v>29781</v>
      </c>
      <c r="N52" s="143">
        <v>1122</v>
      </c>
      <c r="O52" s="143">
        <v>12212</v>
      </c>
      <c r="P52" s="143">
        <v>1711</v>
      </c>
      <c r="Q52" s="143">
        <v>18742</v>
      </c>
      <c r="R52" s="143">
        <v>719</v>
      </c>
      <c r="S52" s="143">
        <v>7876</v>
      </c>
      <c r="T52" s="143">
        <v>1527</v>
      </c>
      <c r="U52" s="143">
        <v>16704</v>
      </c>
      <c r="V52" s="143">
        <v>431</v>
      </c>
      <c r="W52" s="143">
        <v>4701</v>
      </c>
      <c r="X52" s="143">
        <v>47</v>
      </c>
      <c r="Y52" s="143">
        <v>514</v>
      </c>
      <c r="Z52" s="143">
        <v>26</v>
      </c>
      <c r="AA52" s="143">
        <v>289</v>
      </c>
    </row>
    <row r="53" spans="1:27" x14ac:dyDescent="0.25">
      <c r="A53" s="44">
        <v>52</v>
      </c>
      <c r="B53" s="125" t="s">
        <v>4</v>
      </c>
      <c r="C53" s="125" t="s">
        <v>167</v>
      </c>
      <c r="D53" s="143">
        <v>22</v>
      </c>
      <c r="E53" s="143">
        <v>296</v>
      </c>
      <c r="F53" s="143">
        <v>22</v>
      </c>
      <c r="G53" s="143">
        <v>286</v>
      </c>
      <c r="H53" s="143">
        <v>129</v>
      </c>
      <c r="I53" s="143">
        <v>1691</v>
      </c>
      <c r="J53" s="143">
        <v>1542</v>
      </c>
      <c r="K53" s="143">
        <v>20162</v>
      </c>
      <c r="L53" s="143">
        <v>2308</v>
      </c>
      <c r="M53" s="143">
        <v>30240</v>
      </c>
      <c r="N53" s="143">
        <v>1363</v>
      </c>
      <c r="O53" s="143">
        <v>17884</v>
      </c>
      <c r="P53" s="143">
        <v>581</v>
      </c>
      <c r="Q53" s="143">
        <v>7639</v>
      </c>
      <c r="R53" s="143">
        <v>515</v>
      </c>
      <c r="S53" s="143">
        <v>6660</v>
      </c>
      <c r="T53" s="143">
        <v>793</v>
      </c>
      <c r="U53" s="143">
        <v>10308</v>
      </c>
      <c r="V53" s="143">
        <v>508</v>
      </c>
      <c r="W53" s="143">
        <v>6674</v>
      </c>
      <c r="X53" s="143">
        <v>68</v>
      </c>
      <c r="Y53" s="143">
        <v>860</v>
      </c>
      <c r="Z53" s="143">
        <v>28</v>
      </c>
      <c r="AA53" s="143">
        <v>359</v>
      </c>
    </row>
    <row r="54" spans="1:27" x14ac:dyDescent="0.25">
      <c r="A54" s="44">
        <v>53</v>
      </c>
      <c r="B54" s="125" t="s">
        <v>5</v>
      </c>
      <c r="C54" s="125" t="s">
        <v>168</v>
      </c>
      <c r="D54" s="143">
        <v>26</v>
      </c>
      <c r="E54" s="143">
        <v>237</v>
      </c>
      <c r="F54" s="143">
        <v>50</v>
      </c>
      <c r="G54" s="143">
        <v>394</v>
      </c>
      <c r="H54" s="143">
        <v>164</v>
      </c>
      <c r="I54" s="143">
        <v>1361</v>
      </c>
      <c r="J54" s="143">
        <v>1548</v>
      </c>
      <c r="K54" s="143">
        <v>13688</v>
      </c>
      <c r="L54" s="143">
        <v>6539</v>
      </c>
      <c r="M54" s="143">
        <v>57683</v>
      </c>
      <c r="N54" s="143">
        <v>1745</v>
      </c>
      <c r="O54" s="143">
        <v>15321</v>
      </c>
      <c r="P54" s="143">
        <v>888</v>
      </c>
      <c r="Q54" s="143">
        <v>7795</v>
      </c>
      <c r="R54" s="143">
        <v>193</v>
      </c>
      <c r="S54" s="143">
        <v>1689</v>
      </c>
      <c r="T54" s="143">
        <v>210</v>
      </c>
      <c r="U54" s="143">
        <v>1854</v>
      </c>
      <c r="V54" s="143">
        <v>255</v>
      </c>
      <c r="W54" s="143">
        <v>2245</v>
      </c>
      <c r="X54" s="143">
        <v>46</v>
      </c>
      <c r="Y54" s="143">
        <v>398</v>
      </c>
      <c r="Z54" s="143">
        <v>11</v>
      </c>
      <c r="AA54" s="143">
        <v>96</v>
      </c>
    </row>
    <row r="55" spans="1:27" x14ac:dyDescent="0.25">
      <c r="A55" s="44">
        <v>54</v>
      </c>
      <c r="B55" s="125" t="s">
        <v>157</v>
      </c>
      <c r="C55" s="125" t="s">
        <v>167</v>
      </c>
      <c r="D55" s="143">
        <v>28</v>
      </c>
      <c r="E55" s="143">
        <v>504</v>
      </c>
      <c r="F55" s="143">
        <v>35</v>
      </c>
      <c r="G55" s="143">
        <v>596</v>
      </c>
      <c r="H55" s="143">
        <v>123</v>
      </c>
      <c r="I55" s="143">
        <v>2142</v>
      </c>
      <c r="J55" s="143">
        <v>1002</v>
      </c>
      <c r="K55" s="143">
        <v>18030</v>
      </c>
      <c r="L55" s="143">
        <v>1401</v>
      </c>
      <c r="M55" s="143">
        <v>25581</v>
      </c>
      <c r="N55" s="143">
        <v>1004</v>
      </c>
      <c r="O55" s="143">
        <v>18526</v>
      </c>
      <c r="P55" s="143">
        <v>490</v>
      </c>
      <c r="Q55" s="143">
        <v>9014</v>
      </c>
      <c r="R55" s="143">
        <v>451</v>
      </c>
      <c r="S55" s="143">
        <v>8239</v>
      </c>
      <c r="T55" s="143">
        <v>400</v>
      </c>
      <c r="U55" s="143">
        <v>7221</v>
      </c>
      <c r="V55" s="143">
        <v>301</v>
      </c>
      <c r="W55" s="143">
        <v>5441</v>
      </c>
      <c r="X55" s="143">
        <v>57</v>
      </c>
      <c r="Y55" s="143">
        <v>1062</v>
      </c>
      <c r="Z55" s="143">
        <v>65</v>
      </c>
      <c r="AA55" s="143">
        <v>1219</v>
      </c>
    </row>
    <row r="56" spans="1:27" x14ac:dyDescent="0.25">
      <c r="A56" s="44">
        <v>55</v>
      </c>
      <c r="B56" s="125" t="s">
        <v>3</v>
      </c>
      <c r="C56" s="125" t="s">
        <v>168</v>
      </c>
      <c r="D56" s="143">
        <v>33</v>
      </c>
      <c r="E56" s="143">
        <v>378</v>
      </c>
      <c r="F56" s="143">
        <v>18</v>
      </c>
      <c r="G56" s="143">
        <v>205</v>
      </c>
      <c r="H56" s="143">
        <v>86</v>
      </c>
      <c r="I56" s="143">
        <v>987</v>
      </c>
      <c r="J56" s="143">
        <v>1252</v>
      </c>
      <c r="K56" s="143">
        <v>14275</v>
      </c>
      <c r="L56" s="143">
        <v>3041</v>
      </c>
      <c r="M56" s="143">
        <v>34447</v>
      </c>
      <c r="N56" s="143">
        <v>1034</v>
      </c>
      <c r="O56" s="143">
        <v>11812</v>
      </c>
      <c r="P56" s="143">
        <v>1236</v>
      </c>
      <c r="Q56" s="143">
        <v>14166</v>
      </c>
      <c r="R56" s="143">
        <v>440</v>
      </c>
      <c r="S56" s="143">
        <v>5043</v>
      </c>
      <c r="T56" s="143">
        <v>1030</v>
      </c>
      <c r="U56" s="143">
        <v>11808</v>
      </c>
      <c r="V56" s="143">
        <v>258</v>
      </c>
      <c r="W56" s="143">
        <v>2950</v>
      </c>
      <c r="X56" s="143">
        <v>29</v>
      </c>
      <c r="Y56" s="143">
        <v>333</v>
      </c>
      <c r="Z56" s="143">
        <v>8</v>
      </c>
      <c r="AA56" s="143">
        <v>92</v>
      </c>
    </row>
    <row r="57" spans="1:27" x14ac:dyDescent="0.25">
      <c r="A57" s="44">
        <v>56</v>
      </c>
      <c r="B57" s="125" t="s">
        <v>4</v>
      </c>
      <c r="C57" s="125" t="s">
        <v>167</v>
      </c>
      <c r="D57" s="143">
        <v>9</v>
      </c>
      <c r="E57" s="143">
        <v>181</v>
      </c>
      <c r="F57" s="143">
        <v>17</v>
      </c>
      <c r="G57" s="143">
        <v>319</v>
      </c>
      <c r="H57" s="143">
        <v>85</v>
      </c>
      <c r="I57" s="143">
        <v>1718</v>
      </c>
      <c r="J57" s="143">
        <v>974</v>
      </c>
      <c r="K57" s="143">
        <v>19599</v>
      </c>
      <c r="L57" s="143">
        <v>1328</v>
      </c>
      <c r="M57" s="143">
        <v>26786</v>
      </c>
      <c r="N57" s="143">
        <v>765</v>
      </c>
      <c r="O57" s="143">
        <v>15422</v>
      </c>
      <c r="P57" s="143">
        <v>282</v>
      </c>
      <c r="Q57" s="143">
        <v>5742</v>
      </c>
      <c r="R57" s="143">
        <v>271</v>
      </c>
      <c r="S57" s="143">
        <v>5271</v>
      </c>
      <c r="T57" s="143">
        <v>494</v>
      </c>
      <c r="U57" s="143">
        <v>9820</v>
      </c>
      <c r="V57" s="143">
        <v>278</v>
      </c>
      <c r="W57" s="143">
        <v>5635</v>
      </c>
      <c r="X57" s="143">
        <v>90</v>
      </c>
      <c r="Y57" s="143">
        <v>1672</v>
      </c>
      <c r="Z57" s="143">
        <v>105</v>
      </c>
      <c r="AA57" s="143">
        <v>2012</v>
      </c>
    </row>
    <row r="58" spans="1:27" x14ac:dyDescent="0.25">
      <c r="A58" s="44">
        <v>57</v>
      </c>
      <c r="B58" s="125" t="s">
        <v>3</v>
      </c>
      <c r="C58" s="125" t="s">
        <v>167</v>
      </c>
      <c r="D58" s="144"/>
      <c r="E58" s="144"/>
      <c r="F58" s="144"/>
      <c r="G58" s="144"/>
      <c r="H58" s="144"/>
      <c r="I58" s="144"/>
      <c r="J58" s="143">
        <v>23</v>
      </c>
      <c r="K58" s="143">
        <v>318</v>
      </c>
      <c r="L58" s="143">
        <v>1921</v>
      </c>
      <c r="M58" s="143">
        <v>28065</v>
      </c>
      <c r="N58" s="143">
        <v>1836</v>
      </c>
      <c r="O58" s="143">
        <v>26712</v>
      </c>
      <c r="P58" s="143">
        <v>963</v>
      </c>
      <c r="Q58" s="143">
        <v>13711</v>
      </c>
      <c r="R58" s="143">
        <v>513</v>
      </c>
      <c r="S58" s="143">
        <v>7405</v>
      </c>
      <c r="T58" s="143">
        <v>647</v>
      </c>
      <c r="U58" s="143">
        <v>9350</v>
      </c>
      <c r="V58" s="143">
        <v>507</v>
      </c>
      <c r="W58" s="143">
        <v>7347</v>
      </c>
      <c r="X58" s="143">
        <v>59</v>
      </c>
      <c r="Y58" s="143">
        <v>825</v>
      </c>
      <c r="Z58" s="143">
        <v>51</v>
      </c>
      <c r="AA58" s="143">
        <v>407</v>
      </c>
    </row>
    <row r="59" spans="1:27" x14ac:dyDescent="0.25">
      <c r="A59" s="44">
        <v>58</v>
      </c>
      <c r="B59" s="125" t="s">
        <v>3</v>
      </c>
      <c r="C59" s="125" t="s">
        <v>171</v>
      </c>
      <c r="D59" s="143">
        <v>176</v>
      </c>
      <c r="E59" s="143">
        <v>1920</v>
      </c>
      <c r="F59" s="143">
        <v>210</v>
      </c>
      <c r="G59" s="143">
        <v>2255</v>
      </c>
      <c r="H59" s="143">
        <v>513</v>
      </c>
      <c r="I59" s="143">
        <v>5430</v>
      </c>
      <c r="J59" s="143">
        <v>1275</v>
      </c>
      <c r="K59" s="143">
        <v>13673</v>
      </c>
      <c r="L59" s="143">
        <v>2419</v>
      </c>
      <c r="M59" s="143">
        <v>25963</v>
      </c>
      <c r="N59" s="143">
        <v>1339</v>
      </c>
      <c r="O59" s="143">
        <v>14465</v>
      </c>
      <c r="P59" s="143">
        <v>1149</v>
      </c>
      <c r="Q59" s="143">
        <v>12273</v>
      </c>
      <c r="R59" s="143">
        <v>434</v>
      </c>
      <c r="S59" s="143">
        <v>4678</v>
      </c>
      <c r="T59" s="143">
        <v>408</v>
      </c>
      <c r="U59" s="143">
        <v>4389</v>
      </c>
      <c r="V59" s="143">
        <v>281</v>
      </c>
      <c r="W59" s="143">
        <v>3006</v>
      </c>
      <c r="X59" s="143">
        <v>143</v>
      </c>
      <c r="Y59" s="143">
        <v>1380</v>
      </c>
      <c r="Z59" s="143">
        <v>120</v>
      </c>
      <c r="AA59" s="143">
        <v>1217</v>
      </c>
    </row>
    <row r="60" spans="1:27" x14ac:dyDescent="0.25">
      <c r="A60" s="44">
        <v>59</v>
      </c>
      <c r="B60" s="125" t="s">
        <v>18</v>
      </c>
      <c r="C60" s="125" t="s">
        <v>167</v>
      </c>
      <c r="D60" s="143">
        <v>245</v>
      </c>
      <c r="E60" s="143">
        <v>929</v>
      </c>
      <c r="F60" s="143">
        <v>1469</v>
      </c>
      <c r="G60" s="143">
        <v>5568</v>
      </c>
      <c r="H60" s="143">
        <v>5153</v>
      </c>
      <c r="I60" s="143">
        <v>19530</v>
      </c>
      <c r="J60" s="143">
        <v>16665</v>
      </c>
      <c r="K60" s="143">
        <v>63159</v>
      </c>
      <c r="L60" s="143">
        <v>122</v>
      </c>
      <c r="M60" s="143">
        <v>462</v>
      </c>
      <c r="N60" s="143">
        <v>20</v>
      </c>
      <c r="O60" s="143">
        <v>76</v>
      </c>
      <c r="P60" s="144"/>
      <c r="Q60" s="144"/>
      <c r="R60" s="143">
        <v>1</v>
      </c>
      <c r="S60" s="143">
        <v>4</v>
      </c>
      <c r="T60" s="144"/>
      <c r="U60" s="144"/>
      <c r="V60" s="144"/>
      <c r="W60" s="144"/>
      <c r="X60" s="144"/>
      <c r="Y60" s="144"/>
      <c r="Z60" s="144"/>
      <c r="AA60" s="144"/>
    </row>
    <row r="61" spans="1:27" x14ac:dyDescent="0.25">
      <c r="A61" s="44">
        <v>60</v>
      </c>
      <c r="B61" s="125" t="s">
        <v>3</v>
      </c>
      <c r="C61" s="125" t="s">
        <v>167</v>
      </c>
      <c r="D61" s="144"/>
      <c r="E61" s="144"/>
      <c r="F61" s="144"/>
      <c r="G61" s="144"/>
      <c r="H61" s="144"/>
      <c r="I61" s="144"/>
      <c r="J61" s="143">
        <v>11</v>
      </c>
      <c r="K61" s="143">
        <v>100</v>
      </c>
      <c r="L61" s="143">
        <v>2652</v>
      </c>
      <c r="M61" s="143">
        <v>25074</v>
      </c>
      <c r="N61" s="143">
        <v>2461</v>
      </c>
      <c r="O61" s="143">
        <v>23460</v>
      </c>
      <c r="P61" s="143">
        <v>1419</v>
      </c>
      <c r="Q61" s="143">
        <v>13409</v>
      </c>
      <c r="R61" s="143">
        <v>783</v>
      </c>
      <c r="S61" s="143">
        <v>7406</v>
      </c>
      <c r="T61" s="143">
        <v>933</v>
      </c>
      <c r="U61" s="143">
        <v>8899</v>
      </c>
      <c r="V61" s="143">
        <v>658</v>
      </c>
      <c r="W61" s="143">
        <v>6218</v>
      </c>
      <c r="X61" s="143">
        <v>117</v>
      </c>
      <c r="Y61" s="143">
        <v>1078</v>
      </c>
      <c r="Z61" s="143">
        <v>41</v>
      </c>
      <c r="AA61" s="143">
        <v>304</v>
      </c>
    </row>
    <row r="62" spans="1:27" x14ac:dyDescent="0.25">
      <c r="A62" s="44">
        <v>61</v>
      </c>
      <c r="B62" s="125" t="s">
        <v>3</v>
      </c>
      <c r="C62" s="125" t="s">
        <v>168</v>
      </c>
      <c r="D62" s="143">
        <v>269</v>
      </c>
      <c r="E62" s="143">
        <v>3934</v>
      </c>
      <c r="F62" s="143">
        <v>217</v>
      </c>
      <c r="G62" s="143">
        <v>2994</v>
      </c>
      <c r="H62" s="143">
        <v>220</v>
      </c>
      <c r="I62" s="143">
        <v>3158</v>
      </c>
      <c r="J62" s="143">
        <v>552</v>
      </c>
      <c r="K62" s="143">
        <v>7968</v>
      </c>
      <c r="L62" s="143">
        <v>1322</v>
      </c>
      <c r="M62" s="143">
        <v>18970</v>
      </c>
      <c r="N62" s="143">
        <v>843</v>
      </c>
      <c r="O62" s="143">
        <v>12174</v>
      </c>
      <c r="P62" s="143">
        <v>652</v>
      </c>
      <c r="Q62" s="143">
        <v>9339</v>
      </c>
      <c r="R62" s="143">
        <v>499</v>
      </c>
      <c r="S62" s="143">
        <v>7282</v>
      </c>
      <c r="T62" s="143">
        <v>553</v>
      </c>
      <c r="U62" s="143">
        <v>8021</v>
      </c>
      <c r="V62" s="143">
        <v>379</v>
      </c>
      <c r="W62" s="143">
        <v>5512</v>
      </c>
      <c r="X62" s="143">
        <v>231</v>
      </c>
      <c r="Y62" s="143">
        <v>3383</v>
      </c>
      <c r="Z62" s="143">
        <v>206</v>
      </c>
      <c r="AA62" s="143">
        <v>3051</v>
      </c>
    </row>
    <row r="63" spans="1:27" x14ac:dyDescent="0.25">
      <c r="A63" s="44">
        <v>62</v>
      </c>
      <c r="B63" s="125" t="s">
        <v>5</v>
      </c>
      <c r="C63" s="125" t="s">
        <v>170</v>
      </c>
      <c r="D63" s="144"/>
      <c r="E63" s="144"/>
      <c r="F63" s="143">
        <v>14</v>
      </c>
      <c r="G63" s="143">
        <v>236</v>
      </c>
      <c r="H63" s="143">
        <v>96</v>
      </c>
      <c r="I63" s="143">
        <v>1616</v>
      </c>
      <c r="J63" s="143">
        <v>592</v>
      </c>
      <c r="K63" s="143">
        <v>10006</v>
      </c>
      <c r="L63" s="143">
        <v>1302</v>
      </c>
      <c r="M63" s="143">
        <v>21542</v>
      </c>
      <c r="N63" s="143">
        <v>483</v>
      </c>
      <c r="O63" s="143">
        <v>8007</v>
      </c>
      <c r="P63" s="143">
        <v>953</v>
      </c>
      <c r="Q63" s="143">
        <v>15780</v>
      </c>
      <c r="R63" s="143">
        <v>788</v>
      </c>
      <c r="S63" s="143">
        <v>13130</v>
      </c>
      <c r="T63" s="143">
        <v>654</v>
      </c>
      <c r="U63" s="143">
        <v>10968</v>
      </c>
      <c r="V63" s="143">
        <v>125</v>
      </c>
      <c r="W63" s="143">
        <v>2099</v>
      </c>
      <c r="X63" s="143">
        <v>26</v>
      </c>
      <c r="Y63" s="143">
        <v>431</v>
      </c>
      <c r="Z63" s="143">
        <v>10</v>
      </c>
      <c r="AA63" s="143">
        <v>152</v>
      </c>
    </row>
    <row r="64" spans="1:27" x14ac:dyDescent="0.25">
      <c r="A64" s="44">
        <v>63</v>
      </c>
      <c r="B64" s="125" t="s">
        <v>3</v>
      </c>
      <c r="C64" s="125" t="s">
        <v>168</v>
      </c>
      <c r="D64" s="143">
        <v>76</v>
      </c>
      <c r="E64" s="143">
        <v>806</v>
      </c>
      <c r="F64" s="143">
        <v>77</v>
      </c>
      <c r="G64" s="143">
        <v>749</v>
      </c>
      <c r="H64" s="143">
        <v>172</v>
      </c>
      <c r="I64" s="143">
        <v>1713</v>
      </c>
      <c r="J64" s="143">
        <v>711</v>
      </c>
      <c r="K64" s="143">
        <v>7843</v>
      </c>
      <c r="L64" s="143">
        <v>3211</v>
      </c>
      <c r="M64" s="143">
        <v>35648</v>
      </c>
      <c r="N64" s="143">
        <v>1405</v>
      </c>
      <c r="O64" s="143">
        <v>15948</v>
      </c>
      <c r="P64" s="143">
        <v>952</v>
      </c>
      <c r="Q64" s="143">
        <v>10757</v>
      </c>
      <c r="R64" s="143">
        <v>271</v>
      </c>
      <c r="S64" s="143">
        <v>3105</v>
      </c>
      <c r="T64" s="143">
        <v>255</v>
      </c>
      <c r="U64" s="143">
        <v>2862</v>
      </c>
      <c r="V64" s="143">
        <v>233</v>
      </c>
      <c r="W64" s="143">
        <v>2545</v>
      </c>
      <c r="X64" s="143">
        <v>76</v>
      </c>
      <c r="Y64" s="143">
        <v>811</v>
      </c>
      <c r="Z64" s="143">
        <v>50</v>
      </c>
      <c r="AA64" s="143">
        <v>573</v>
      </c>
    </row>
    <row r="65" spans="1:27" x14ac:dyDescent="0.25">
      <c r="A65" s="44">
        <v>64</v>
      </c>
      <c r="B65" s="125" t="s">
        <v>5</v>
      </c>
      <c r="C65" s="125" t="s">
        <v>167</v>
      </c>
      <c r="D65" s="143">
        <v>22</v>
      </c>
      <c r="E65" s="143">
        <v>255</v>
      </c>
      <c r="F65" s="143">
        <v>18</v>
      </c>
      <c r="G65" s="143">
        <v>257</v>
      </c>
      <c r="H65" s="143">
        <v>63</v>
      </c>
      <c r="I65" s="143">
        <v>1043</v>
      </c>
      <c r="J65" s="143">
        <v>1766</v>
      </c>
      <c r="K65" s="143">
        <v>30712</v>
      </c>
      <c r="L65" s="143">
        <v>1659</v>
      </c>
      <c r="M65" s="143">
        <v>28836</v>
      </c>
      <c r="N65" s="143">
        <v>538</v>
      </c>
      <c r="O65" s="143">
        <v>9328</v>
      </c>
      <c r="P65" s="143">
        <v>240</v>
      </c>
      <c r="Q65" s="143">
        <v>4152</v>
      </c>
      <c r="R65" s="143">
        <v>186</v>
      </c>
      <c r="S65" s="143">
        <v>3211</v>
      </c>
      <c r="T65" s="143">
        <v>171</v>
      </c>
      <c r="U65" s="143">
        <v>2970</v>
      </c>
      <c r="V65" s="143">
        <v>92</v>
      </c>
      <c r="W65" s="143">
        <v>1603</v>
      </c>
      <c r="X65" s="143">
        <v>17</v>
      </c>
      <c r="Y65" s="143">
        <v>295</v>
      </c>
      <c r="Z65" s="143">
        <v>10</v>
      </c>
      <c r="AA65" s="143">
        <v>185</v>
      </c>
    </row>
    <row r="66" spans="1:27" x14ac:dyDescent="0.25">
      <c r="A66" s="44">
        <v>65</v>
      </c>
      <c r="B66" s="125" t="s">
        <v>4</v>
      </c>
      <c r="C66" s="125" t="s">
        <v>168</v>
      </c>
      <c r="D66" s="143">
        <v>166</v>
      </c>
      <c r="E66" s="143">
        <v>2823</v>
      </c>
      <c r="F66" s="143">
        <v>149</v>
      </c>
      <c r="G66" s="143">
        <v>2527</v>
      </c>
      <c r="H66" s="143">
        <v>174</v>
      </c>
      <c r="I66" s="143">
        <v>2946</v>
      </c>
      <c r="J66" s="143">
        <v>361</v>
      </c>
      <c r="K66" s="143">
        <v>6032</v>
      </c>
      <c r="L66" s="143">
        <v>1405</v>
      </c>
      <c r="M66" s="143">
        <v>23532</v>
      </c>
      <c r="N66" s="143">
        <v>1136</v>
      </c>
      <c r="O66" s="143">
        <v>19136</v>
      </c>
      <c r="P66" s="143">
        <v>679</v>
      </c>
      <c r="Q66" s="143">
        <v>11493</v>
      </c>
      <c r="R66" s="143">
        <v>291</v>
      </c>
      <c r="S66" s="143">
        <v>4921</v>
      </c>
      <c r="T66" s="143">
        <v>206</v>
      </c>
      <c r="U66" s="143">
        <v>3478</v>
      </c>
      <c r="V66" s="143">
        <v>184</v>
      </c>
      <c r="W66" s="143">
        <v>3117</v>
      </c>
      <c r="X66" s="143">
        <v>84</v>
      </c>
      <c r="Y66" s="143">
        <v>1388</v>
      </c>
      <c r="Z66" s="143">
        <v>45</v>
      </c>
      <c r="AA66" s="143">
        <v>691</v>
      </c>
    </row>
    <row r="67" spans="1:27" x14ac:dyDescent="0.25">
      <c r="A67" s="44">
        <v>66</v>
      </c>
      <c r="B67" s="125" t="s">
        <v>4</v>
      </c>
      <c r="C67" s="125" t="s">
        <v>169</v>
      </c>
      <c r="D67" s="143">
        <v>28</v>
      </c>
      <c r="E67" s="143">
        <v>323</v>
      </c>
      <c r="F67" s="143">
        <v>33</v>
      </c>
      <c r="G67" s="143">
        <v>383</v>
      </c>
      <c r="H67" s="143">
        <v>175</v>
      </c>
      <c r="I67" s="143">
        <v>2018</v>
      </c>
      <c r="J67" s="143">
        <v>1694</v>
      </c>
      <c r="K67" s="143">
        <v>18568</v>
      </c>
      <c r="L67" s="143">
        <v>2834</v>
      </c>
      <c r="M67" s="143">
        <v>31781</v>
      </c>
      <c r="N67" s="143">
        <v>1689</v>
      </c>
      <c r="O67" s="143">
        <v>19529</v>
      </c>
      <c r="P67" s="143">
        <v>266</v>
      </c>
      <c r="Q67" s="143">
        <v>3115</v>
      </c>
      <c r="R67" s="143">
        <v>157</v>
      </c>
      <c r="S67" s="143">
        <v>1837</v>
      </c>
      <c r="T67" s="143">
        <v>98</v>
      </c>
      <c r="U67" s="143">
        <v>1124</v>
      </c>
      <c r="V67" s="143">
        <v>106</v>
      </c>
      <c r="W67" s="143">
        <v>974</v>
      </c>
      <c r="X67" s="143">
        <v>109</v>
      </c>
      <c r="Y67" s="143">
        <v>712</v>
      </c>
      <c r="Z67" s="143">
        <v>85</v>
      </c>
      <c r="AA67" s="143">
        <v>681</v>
      </c>
    </row>
    <row r="68" spans="1:27" x14ac:dyDescent="0.25">
      <c r="A68" s="44">
        <v>67</v>
      </c>
      <c r="B68" s="125" t="s">
        <v>3</v>
      </c>
      <c r="C68" s="125" t="s">
        <v>168</v>
      </c>
      <c r="D68" s="143">
        <v>57</v>
      </c>
      <c r="E68" s="143">
        <v>728</v>
      </c>
      <c r="F68" s="143">
        <v>76</v>
      </c>
      <c r="G68" s="143">
        <v>922</v>
      </c>
      <c r="H68" s="143">
        <v>219</v>
      </c>
      <c r="I68" s="143">
        <v>2757</v>
      </c>
      <c r="J68" s="143">
        <v>664</v>
      </c>
      <c r="K68" s="143">
        <v>8471</v>
      </c>
      <c r="L68" s="143">
        <v>1741</v>
      </c>
      <c r="M68" s="143">
        <v>22208</v>
      </c>
      <c r="N68" s="143">
        <v>1326</v>
      </c>
      <c r="O68" s="143">
        <v>16978</v>
      </c>
      <c r="P68" s="143">
        <v>1076</v>
      </c>
      <c r="Q68" s="143">
        <v>13765</v>
      </c>
      <c r="R68" s="143">
        <v>354</v>
      </c>
      <c r="S68" s="143">
        <v>4537</v>
      </c>
      <c r="T68" s="143">
        <v>371</v>
      </c>
      <c r="U68" s="143">
        <v>4759</v>
      </c>
      <c r="V68" s="143">
        <v>242</v>
      </c>
      <c r="W68" s="143">
        <v>3103</v>
      </c>
      <c r="X68" s="143">
        <v>109</v>
      </c>
      <c r="Y68" s="143">
        <v>1385</v>
      </c>
      <c r="Z68" s="143">
        <v>72</v>
      </c>
      <c r="AA68" s="143">
        <v>920</v>
      </c>
    </row>
    <row r="69" spans="1:27" x14ac:dyDescent="0.25">
      <c r="A69" s="44">
        <v>68</v>
      </c>
      <c r="B69" s="125" t="s">
        <v>9</v>
      </c>
      <c r="C69" s="125" t="s">
        <v>167</v>
      </c>
      <c r="D69" s="143">
        <v>23</v>
      </c>
      <c r="E69" s="143">
        <v>464</v>
      </c>
      <c r="F69" s="143">
        <v>25</v>
      </c>
      <c r="G69" s="143">
        <v>502</v>
      </c>
      <c r="H69" s="143">
        <v>96</v>
      </c>
      <c r="I69" s="143">
        <v>1817</v>
      </c>
      <c r="J69" s="143">
        <v>770</v>
      </c>
      <c r="K69" s="143">
        <v>15257</v>
      </c>
      <c r="L69" s="143">
        <v>1228</v>
      </c>
      <c r="M69" s="143">
        <v>24192</v>
      </c>
      <c r="N69" s="143">
        <v>697</v>
      </c>
      <c r="O69" s="143">
        <v>14344</v>
      </c>
      <c r="P69" s="143">
        <v>391</v>
      </c>
      <c r="Q69" s="143">
        <v>7913</v>
      </c>
      <c r="R69" s="143">
        <v>200</v>
      </c>
      <c r="S69" s="143">
        <v>4106</v>
      </c>
      <c r="T69" s="143">
        <v>199</v>
      </c>
      <c r="U69" s="143">
        <v>4047</v>
      </c>
      <c r="V69" s="143">
        <v>145</v>
      </c>
      <c r="W69" s="143">
        <v>2860</v>
      </c>
      <c r="X69" s="143">
        <v>25</v>
      </c>
      <c r="Y69" s="143">
        <v>493</v>
      </c>
      <c r="Z69" s="143">
        <v>13</v>
      </c>
      <c r="AA69" s="143">
        <v>267</v>
      </c>
    </row>
    <row r="70" spans="1:27" x14ac:dyDescent="0.25">
      <c r="A70" s="44">
        <v>69</v>
      </c>
      <c r="B70" s="125" t="s">
        <v>24</v>
      </c>
      <c r="C70" s="125" t="s">
        <v>168</v>
      </c>
      <c r="D70" s="143">
        <v>5</v>
      </c>
      <c r="E70" s="143">
        <v>192</v>
      </c>
      <c r="F70" s="143">
        <v>4</v>
      </c>
      <c r="G70" s="143">
        <v>144</v>
      </c>
      <c r="H70" s="143">
        <v>53</v>
      </c>
      <c r="I70" s="143">
        <v>1978</v>
      </c>
      <c r="J70" s="143">
        <v>252</v>
      </c>
      <c r="K70" s="143">
        <v>8487</v>
      </c>
      <c r="L70" s="143">
        <v>342</v>
      </c>
      <c r="M70" s="143">
        <v>12044</v>
      </c>
      <c r="N70" s="143">
        <v>202</v>
      </c>
      <c r="O70" s="143">
        <v>7482</v>
      </c>
      <c r="P70" s="143">
        <v>220</v>
      </c>
      <c r="Q70" s="143">
        <v>8343</v>
      </c>
      <c r="R70" s="143">
        <v>1200</v>
      </c>
      <c r="S70" s="143">
        <v>25495</v>
      </c>
      <c r="T70" s="143">
        <v>207</v>
      </c>
      <c r="U70" s="143">
        <v>7688</v>
      </c>
      <c r="V70" s="143">
        <v>87</v>
      </c>
      <c r="W70" s="143">
        <v>3282</v>
      </c>
      <c r="X70" s="143">
        <v>15</v>
      </c>
      <c r="Y70" s="143">
        <v>536</v>
      </c>
      <c r="Z70" s="143">
        <v>6</v>
      </c>
      <c r="AA70" s="143">
        <v>216</v>
      </c>
    </row>
    <row r="71" spans="1:27" x14ac:dyDescent="0.25">
      <c r="A71" s="44">
        <v>70</v>
      </c>
      <c r="B71" s="125" t="s">
        <v>3</v>
      </c>
      <c r="C71" s="125" t="s">
        <v>168</v>
      </c>
      <c r="D71" s="143">
        <v>211</v>
      </c>
      <c r="E71" s="143">
        <v>2864</v>
      </c>
      <c r="F71" s="143">
        <v>251</v>
      </c>
      <c r="G71" s="143">
        <v>3392</v>
      </c>
      <c r="H71" s="143">
        <v>195</v>
      </c>
      <c r="I71" s="143">
        <v>2636</v>
      </c>
      <c r="J71" s="143">
        <v>436</v>
      </c>
      <c r="K71" s="143">
        <v>5882</v>
      </c>
      <c r="L71" s="143">
        <v>1185</v>
      </c>
      <c r="M71" s="143">
        <v>15952</v>
      </c>
      <c r="N71" s="143">
        <v>814</v>
      </c>
      <c r="O71" s="143">
        <v>11080</v>
      </c>
      <c r="P71" s="143">
        <v>665</v>
      </c>
      <c r="Q71" s="143">
        <v>9023</v>
      </c>
      <c r="R71" s="143">
        <v>489</v>
      </c>
      <c r="S71" s="143">
        <v>6756</v>
      </c>
      <c r="T71" s="143">
        <v>468</v>
      </c>
      <c r="U71" s="143">
        <v>6472</v>
      </c>
      <c r="V71" s="143">
        <v>381</v>
      </c>
      <c r="W71" s="143">
        <v>5277</v>
      </c>
      <c r="X71" s="143">
        <v>239</v>
      </c>
      <c r="Y71" s="143">
        <v>3320</v>
      </c>
      <c r="Z71" s="143">
        <v>173</v>
      </c>
      <c r="AA71" s="143">
        <v>2381</v>
      </c>
    </row>
    <row r="72" spans="1:27" x14ac:dyDescent="0.25">
      <c r="A72" s="44">
        <v>71</v>
      </c>
      <c r="B72" s="125" t="s">
        <v>3</v>
      </c>
      <c r="C72" s="125" t="s">
        <v>168</v>
      </c>
      <c r="D72" s="143">
        <v>204</v>
      </c>
      <c r="E72" s="143">
        <v>2269</v>
      </c>
      <c r="F72" s="143">
        <v>203</v>
      </c>
      <c r="G72" s="143">
        <v>2200</v>
      </c>
      <c r="H72" s="143">
        <v>320</v>
      </c>
      <c r="I72" s="143">
        <v>3347</v>
      </c>
      <c r="J72" s="143">
        <v>963</v>
      </c>
      <c r="K72" s="143">
        <v>10090</v>
      </c>
      <c r="L72" s="143">
        <v>1516</v>
      </c>
      <c r="M72" s="143">
        <v>16774</v>
      </c>
      <c r="N72" s="143">
        <v>628</v>
      </c>
      <c r="O72" s="143">
        <v>6964</v>
      </c>
      <c r="P72" s="143">
        <v>703</v>
      </c>
      <c r="Q72" s="143">
        <v>7831</v>
      </c>
      <c r="R72" s="143">
        <v>331</v>
      </c>
      <c r="S72" s="143">
        <v>3696</v>
      </c>
      <c r="T72" s="143">
        <v>450</v>
      </c>
      <c r="U72" s="143">
        <v>5093</v>
      </c>
      <c r="V72" s="143">
        <v>361</v>
      </c>
      <c r="W72" s="143">
        <v>3933</v>
      </c>
      <c r="X72" s="143">
        <v>261</v>
      </c>
      <c r="Y72" s="143">
        <v>2821</v>
      </c>
      <c r="Z72" s="143">
        <v>206</v>
      </c>
      <c r="AA72" s="143">
        <v>2312</v>
      </c>
    </row>
    <row r="73" spans="1:27" x14ac:dyDescent="0.25">
      <c r="A73" s="44">
        <v>72</v>
      </c>
      <c r="B73" s="125" t="s">
        <v>9</v>
      </c>
      <c r="C73" s="125" t="s">
        <v>167</v>
      </c>
      <c r="D73" s="143">
        <v>26</v>
      </c>
      <c r="E73" s="143">
        <v>496</v>
      </c>
      <c r="F73" s="143">
        <v>24</v>
      </c>
      <c r="G73" s="143">
        <v>435</v>
      </c>
      <c r="H73" s="143">
        <v>63</v>
      </c>
      <c r="I73" s="143">
        <v>1165</v>
      </c>
      <c r="J73" s="143">
        <v>660</v>
      </c>
      <c r="K73" s="143">
        <v>12270</v>
      </c>
      <c r="L73" s="143">
        <v>1056</v>
      </c>
      <c r="M73" s="143">
        <v>19274</v>
      </c>
      <c r="N73" s="143">
        <v>653</v>
      </c>
      <c r="O73" s="143">
        <v>12382</v>
      </c>
      <c r="P73" s="143">
        <v>355</v>
      </c>
      <c r="Q73" s="143">
        <v>6699</v>
      </c>
      <c r="R73" s="143">
        <v>192</v>
      </c>
      <c r="S73" s="143">
        <v>3625</v>
      </c>
      <c r="T73" s="143">
        <v>237</v>
      </c>
      <c r="U73" s="143">
        <v>4432</v>
      </c>
      <c r="V73" s="143">
        <v>189</v>
      </c>
      <c r="W73" s="143">
        <v>3485</v>
      </c>
      <c r="X73" s="143">
        <v>32</v>
      </c>
      <c r="Y73" s="143">
        <v>588</v>
      </c>
      <c r="Z73" s="143">
        <v>18</v>
      </c>
      <c r="AA73" s="143">
        <v>333</v>
      </c>
    </row>
    <row r="74" spans="1:27" x14ac:dyDescent="0.25">
      <c r="A74" s="44">
        <v>73</v>
      </c>
      <c r="B74" s="125" t="s">
        <v>5</v>
      </c>
      <c r="C74" s="125" t="s">
        <v>169</v>
      </c>
      <c r="D74" s="143">
        <v>9</v>
      </c>
      <c r="E74" s="143">
        <v>251</v>
      </c>
      <c r="F74" s="143">
        <v>18</v>
      </c>
      <c r="G74" s="143">
        <v>434</v>
      </c>
      <c r="H74" s="143">
        <v>85</v>
      </c>
      <c r="I74" s="143">
        <v>2497</v>
      </c>
      <c r="J74" s="143">
        <v>587</v>
      </c>
      <c r="K74" s="143">
        <v>17189</v>
      </c>
      <c r="L74" s="143">
        <v>795</v>
      </c>
      <c r="M74" s="143">
        <v>23088</v>
      </c>
      <c r="N74" s="143">
        <v>486</v>
      </c>
      <c r="O74" s="143">
        <v>14113</v>
      </c>
      <c r="P74" s="143">
        <v>144</v>
      </c>
      <c r="Q74" s="143">
        <v>4209</v>
      </c>
      <c r="R74" s="143">
        <v>64</v>
      </c>
      <c r="S74" s="143">
        <v>1863</v>
      </c>
      <c r="T74" s="143">
        <v>38</v>
      </c>
      <c r="U74" s="143">
        <v>1059</v>
      </c>
      <c r="V74" s="143">
        <v>11</v>
      </c>
      <c r="W74" s="143">
        <v>315</v>
      </c>
      <c r="X74" s="144"/>
      <c r="Y74" s="144"/>
      <c r="Z74" s="143">
        <v>1</v>
      </c>
      <c r="AA74" s="143">
        <v>41</v>
      </c>
    </row>
    <row r="75" spans="1:27" x14ac:dyDescent="0.25">
      <c r="A75" s="44">
        <v>74</v>
      </c>
      <c r="B75" s="125" t="s">
        <v>4</v>
      </c>
      <c r="C75" s="125" t="s">
        <v>168</v>
      </c>
      <c r="D75" s="143">
        <v>56</v>
      </c>
      <c r="E75" s="143">
        <v>690</v>
      </c>
      <c r="F75" s="143">
        <v>52</v>
      </c>
      <c r="G75" s="143">
        <v>643</v>
      </c>
      <c r="H75" s="143">
        <v>239</v>
      </c>
      <c r="I75" s="143">
        <v>2901</v>
      </c>
      <c r="J75" s="143">
        <v>2334</v>
      </c>
      <c r="K75" s="143">
        <v>28418</v>
      </c>
      <c r="L75" s="143">
        <v>2279</v>
      </c>
      <c r="M75" s="143">
        <v>27984</v>
      </c>
      <c r="N75" s="143">
        <v>189</v>
      </c>
      <c r="O75" s="143">
        <v>2330</v>
      </c>
      <c r="P75" s="143">
        <v>83</v>
      </c>
      <c r="Q75" s="143">
        <v>1028</v>
      </c>
      <c r="R75" s="143">
        <v>24</v>
      </c>
      <c r="S75" s="143">
        <v>289</v>
      </c>
      <c r="T75" s="143">
        <v>50</v>
      </c>
      <c r="U75" s="143">
        <v>608</v>
      </c>
      <c r="V75" s="143">
        <v>5</v>
      </c>
      <c r="W75" s="143">
        <v>63</v>
      </c>
      <c r="X75" s="143">
        <v>1</v>
      </c>
      <c r="Y75" s="143">
        <v>10</v>
      </c>
      <c r="Z75" s="144"/>
      <c r="AA75" s="144"/>
    </row>
    <row r="76" spans="1:27" x14ac:dyDescent="0.25">
      <c r="A76" s="44">
        <v>75</v>
      </c>
      <c r="B76" s="125" t="s">
        <v>102</v>
      </c>
      <c r="C76" s="125" t="s">
        <v>172</v>
      </c>
      <c r="D76" s="143">
        <v>455</v>
      </c>
      <c r="E76" s="143">
        <v>2261</v>
      </c>
      <c r="F76" s="143">
        <v>533</v>
      </c>
      <c r="G76" s="143">
        <v>2648</v>
      </c>
      <c r="H76" s="143">
        <v>962</v>
      </c>
      <c r="I76" s="143">
        <v>4750</v>
      </c>
      <c r="J76" s="143">
        <v>1320</v>
      </c>
      <c r="K76" s="143">
        <v>6521</v>
      </c>
      <c r="L76" s="143">
        <v>1717</v>
      </c>
      <c r="M76" s="143">
        <v>8514</v>
      </c>
      <c r="N76" s="143">
        <v>1391</v>
      </c>
      <c r="O76" s="143">
        <v>6893</v>
      </c>
      <c r="P76" s="143">
        <v>1362</v>
      </c>
      <c r="Q76" s="143">
        <v>6751</v>
      </c>
      <c r="R76" s="143">
        <v>1335</v>
      </c>
      <c r="S76" s="143">
        <v>6617</v>
      </c>
      <c r="T76" s="143">
        <v>1300</v>
      </c>
      <c r="U76" s="143">
        <v>6446</v>
      </c>
      <c r="V76" s="143">
        <v>1160</v>
      </c>
      <c r="W76" s="143">
        <v>5732</v>
      </c>
      <c r="X76" s="143">
        <v>648</v>
      </c>
      <c r="Y76" s="143">
        <v>3189</v>
      </c>
      <c r="Z76" s="143">
        <v>415</v>
      </c>
      <c r="AA76" s="143">
        <v>2041</v>
      </c>
    </row>
    <row r="77" spans="1:27" x14ac:dyDescent="0.25">
      <c r="A77" s="44">
        <v>76</v>
      </c>
      <c r="B77" s="125" t="s">
        <v>2</v>
      </c>
      <c r="C77" s="125" t="s">
        <v>169</v>
      </c>
      <c r="D77" s="143">
        <v>211</v>
      </c>
      <c r="E77" s="143">
        <v>1330</v>
      </c>
      <c r="F77" s="143">
        <v>115</v>
      </c>
      <c r="G77" s="143">
        <v>693</v>
      </c>
      <c r="H77" s="143">
        <v>165</v>
      </c>
      <c r="I77" s="143">
        <v>1356</v>
      </c>
      <c r="J77" s="143">
        <v>1166</v>
      </c>
      <c r="K77" s="143">
        <v>11711</v>
      </c>
      <c r="L77" s="143">
        <v>2364</v>
      </c>
      <c r="M77" s="143">
        <v>24076</v>
      </c>
      <c r="N77" s="143">
        <v>1345</v>
      </c>
      <c r="O77" s="143">
        <v>13894</v>
      </c>
      <c r="P77" s="143">
        <v>377</v>
      </c>
      <c r="Q77" s="143">
        <v>3754</v>
      </c>
      <c r="R77" s="143">
        <v>204</v>
      </c>
      <c r="S77" s="143">
        <v>1943</v>
      </c>
      <c r="T77" s="143">
        <v>129</v>
      </c>
      <c r="U77" s="143">
        <v>1202</v>
      </c>
      <c r="V77" s="143">
        <v>114</v>
      </c>
      <c r="W77" s="143">
        <v>1062</v>
      </c>
      <c r="X77" s="143">
        <v>36</v>
      </c>
      <c r="Y77" s="143">
        <v>322</v>
      </c>
      <c r="Z77" s="143">
        <v>28</v>
      </c>
      <c r="AA77" s="143">
        <v>232</v>
      </c>
    </row>
    <row r="78" spans="1:27" x14ac:dyDescent="0.25">
      <c r="A78" s="44">
        <v>77</v>
      </c>
      <c r="B78" s="125" t="s">
        <v>3</v>
      </c>
      <c r="C78" s="125" t="s">
        <v>168</v>
      </c>
      <c r="D78" s="143">
        <v>356</v>
      </c>
      <c r="E78" s="143">
        <v>3511</v>
      </c>
      <c r="F78" s="143">
        <v>440</v>
      </c>
      <c r="G78" s="143">
        <v>4328</v>
      </c>
      <c r="H78" s="143">
        <v>611</v>
      </c>
      <c r="I78" s="143">
        <v>5767</v>
      </c>
      <c r="J78" s="143">
        <v>799</v>
      </c>
      <c r="K78" s="143">
        <v>7835</v>
      </c>
      <c r="L78" s="143">
        <v>937</v>
      </c>
      <c r="M78" s="143">
        <v>9009</v>
      </c>
      <c r="N78" s="143">
        <v>602</v>
      </c>
      <c r="O78" s="143">
        <v>5849</v>
      </c>
      <c r="P78" s="143">
        <v>522</v>
      </c>
      <c r="Q78" s="143">
        <v>5114</v>
      </c>
      <c r="R78" s="143">
        <v>379</v>
      </c>
      <c r="S78" s="143">
        <v>3699</v>
      </c>
      <c r="T78" s="143">
        <v>307</v>
      </c>
      <c r="U78" s="143">
        <v>2936</v>
      </c>
      <c r="V78" s="143">
        <v>464</v>
      </c>
      <c r="W78" s="143">
        <v>4532</v>
      </c>
      <c r="X78" s="143">
        <v>409</v>
      </c>
      <c r="Y78" s="143">
        <v>3971</v>
      </c>
      <c r="Z78" s="143">
        <v>337</v>
      </c>
      <c r="AA78" s="143">
        <v>3255</v>
      </c>
    </row>
    <row r="79" spans="1:27" x14ac:dyDescent="0.25">
      <c r="A79" s="44">
        <v>78</v>
      </c>
      <c r="B79" s="125" t="s">
        <v>8</v>
      </c>
      <c r="C79" s="125" t="s">
        <v>168</v>
      </c>
      <c r="D79" s="143">
        <v>187</v>
      </c>
      <c r="E79" s="143">
        <v>1642</v>
      </c>
      <c r="F79" s="143">
        <v>179</v>
      </c>
      <c r="G79" s="143">
        <v>1576</v>
      </c>
      <c r="H79" s="143">
        <v>403</v>
      </c>
      <c r="I79" s="143">
        <v>3208</v>
      </c>
      <c r="J79" s="143">
        <v>754</v>
      </c>
      <c r="K79" s="143">
        <v>6514</v>
      </c>
      <c r="L79" s="143">
        <v>1956</v>
      </c>
      <c r="M79" s="143">
        <v>17111</v>
      </c>
      <c r="N79" s="143">
        <v>1126</v>
      </c>
      <c r="O79" s="143">
        <v>9884</v>
      </c>
      <c r="P79" s="143">
        <v>786</v>
      </c>
      <c r="Q79" s="143">
        <v>6911</v>
      </c>
      <c r="R79" s="143">
        <v>350</v>
      </c>
      <c r="S79" s="143">
        <v>3088</v>
      </c>
      <c r="T79" s="143">
        <v>294</v>
      </c>
      <c r="U79" s="143">
        <v>2605</v>
      </c>
      <c r="V79" s="143">
        <v>327</v>
      </c>
      <c r="W79" s="143">
        <v>2897</v>
      </c>
      <c r="X79" s="143">
        <v>201</v>
      </c>
      <c r="Y79" s="143">
        <v>1768</v>
      </c>
      <c r="Z79" s="143">
        <v>166</v>
      </c>
      <c r="AA79" s="143">
        <v>1475</v>
      </c>
    </row>
    <row r="80" spans="1:27" x14ac:dyDescent="0.25">
      <c r="A80" s="44">
        <v>79</v>
      </c>
      <c r="B80" s="125" t="s">
        <v>26</v>
      </c>
      <c r="C80" s="125" t="s">
        <v>168</v>
      </c>
      <c r="D80" s="143">
        <v>64</v>
      </c>
      <c r="E80" s="143">
        <v>574</v>
      </c>
      <c r="F80" s="143">
        <v>89</v>
      </c>
      <c r="G80" s="143">
        <v>798</v>
      </c>
      <c r="H80" s="143">
        <v>177</v>
      </c>
      <c r="I80" s="143">
        <v>1582</v>
      </c>
      <c r="J80" s="143">
        <v>811</v>
      </c>
      <c r="K80" s="143">
        <v>7241</v>
      </c>
      <c r="L80" s="143">
        <v>1911</v>
      </c>
      <c r="M80" s="143">
        <v>17001</v>
      </c>
      <c r="N80" s="143">
        <v>1095</v>
      </c>
      <c r="O80" s="143">
        <v>9794</v>
      </c>
      <c r="P80" s="143">
        <v>987</v>
      </c>
      <c r="Q80" s="143">
        <v>8835</v>
      </c>
      <c r="R80" s="143">
        <v>371</v>
      </c>
      <c r="S80" s="143">
        <v>3308</v>
      </c>
      <c r="T80" s="143">
        <v>259</v>
      </c>
      <c r="U80" s="143">
        <v>2321</v>
      </c>
      <c r="V80" s="143">
        <v>181</v>
      </c>
      <c r="W80" s="143">
        <v>1613</v>
      </c>
      <c r="X80" s="143">
        <v>82</v>
      </c>
      <c r="Y80" s="143">
        <v>743</v>
      </c>
      <c r="Z80" s="143">
        <v>84</v>
      </c>
      <c r="AA80" s="143">
        <v>750</v>
      </c>
    </row>
    <row r="81" spans="1:27" x14ac:dyDescent="0.25">
      <c r="A81" s="44">
        <v>80</v>
      </c>
      <c r="B81" s="125" t="s">
        <v>9</v>
      </c>
      <c r="C81" s="125" t="s">
        <v>168</v>
      </c>
      <c r="D81" s="143">
        <v>20</v>
      </c>
      <c r="E81" s="143">
        <v>310</v>
      </c>
      <c r="F81" s="143">
        <v>33</v>
      </c>
      <c r="G81" s="143">
        <v>522</v>
      </c>
      <c r="H81" s="143">
        <v>38</v>
      </c>
      <c r="I81" s="143">
        <v>589</v>
      </c>
      <c r="J81" s="143">
        <v>433</v>
      </c>
      <c r="K81" s="143">
        <v>6659</v>
      </c>
      <c r="L81" s="143">
        <v>1244</v>
      </c>
      <c r="M81" s="143">
        <v>18954</v>
      </c>
      <c r="N81" s="143">
        <v>356</v>
      </c>
      <c r="O81" s="143">
        <v>5590</v>
      </c>
      <c r="P81" s="143">
        <v>622</v>
      </c>
      <c r="Q81" s="143">
        <v>9636</v>
      </c>
      <c r="R81" s="143">
        <v>188</v>
      </c>
      <c r="S81" s="143">
        <v>2920</v>
      </c>
      <c r="T81" s="143">
        <v>349</v>
      </c>
      <c r="U81" s="143">
        <v>5484</v>
      </c>
      <c r="V81" s="143">
        <v>149</v>
      </c>
      <c r="W81" s="143">
        <v>2268</v>
      </c>
      <c r="X81" s="143">
        <v>50</v>
      </c>
      <c r="Y81" s="143">
        <v>798</v>
      </c>
      <c r="Z81" s="143">
        <v>28</v>
      </c>
      <c r="AA81" s="143">
        <v>413</v>
      </c>
    </row>
    <row r="82" spans="1:27" x14ac:dyDescent="0.25">
      <c r="A82" s="44">
        <v>81</v>
      </c>
      <c r="B82" s="125" t="s">
        <v>3</v>
      </c>
      <c r="C82" s="125" t="s">
        <v>172</v>
      </c>
      <c r="D82" s="143">
        <v>356</v>
      </c>
      <c r="E82" s="143">
        <v>1943</v>
      </c>
      <c r="F82" s="143">
        <v>404</v>
      </c>
      <c r="G82" s="143">
        <v>2187</v>
      </c>
      <c r="H82" s="143">
        <v>677</v>
      </c>
      <c r="I82" s="143">
        <v>3631</v>
      </c>
      <c r="J82" s="143">
        <v>969</v>
      </c>
      <c r="K82" s="143">
        <v>5257</v>
      </c>
      <c r="L82" s="143">
        <v>1298</v>
      </c>
      <c r="M82" s="143">
        <v>7058</v>
      </c>
      <c r="N82" s="143">
        <v>1147</v>
      </c>
      <c r="O82" s="143">
        <v>6236</v>
      </c>
      <c r="P82" s="143">
        <v>1057</v>
      </c>
      <c r="Q82" s="143">
        <v>5756</v>
      </c>
      <c r="R82" s="143">
        <v>1204</v>
      </c>
      <c r="S82" s="143">
        <v>6544</v>
      </c>
      <c r="T82" s="143">
        <v>1073</v>
      </c>
      <c r="U82" s="143">
        <v>5837</v>
      </c>
      <c r="V82" s="143">
        <v>970</v>
      </c>
      <c r="W82" s="143">
        <v>5266</v>
      </c>
      <c r="X82" s="143">
        <v>474</v>
      </c>
      <c r="Y82" s="143">
        <v>2579</v>
      </c>
      <c r="Z82" s="143">
        <v>239</v>
      </c>
      <c r="AA82" s="143">
        <v>1306</v>
      </c>
    </row>
    <row r="83" spans="1:27" x14ac:dyDescent="0.25">
      <c r="A83" s="44">
        <v>82</v>
      </c>
      <c r="B83" s="125" t="s">
        <v>5</v>
      </c>
      <c r="C83" s="125" t="s">
        <v>169</v>
      </c>
      <c r="D83" s="143">
        <v>12</v>
      </c>
      <c r="E83" s="143">
        <v>151</v>
      </c>
      <c r="F83" s="143">
        <v>38</v>
      </c>
      <c r="G83" s="143">
        <v>421</v>
      </c>
      <c r="H83" s="143">
        <v>116</v>
      </c>
      <c r="I83" s="143">
        <v>1442</v>
      </c>
      <c r="J83" s="143">
        <v>907</v>
      </c>
      <c r="K83" s="143">
        <v>11703</v>
      </c>
      <c r="L83" s="143">
        <v>1581</v>
      </c>
      <c r="M83" s="143">
        <v>20059</v>
      </c>
      <c r="N83" s="143">
        <v>1079</v>
      </c>
      <c r="O83" s="143">
        <v>13870</v>
      </c>
      <c r="P83" s="143">
        <v>216</v>
      </c>
      <c r="Q83" s="143">
        <v>2778</v>
      </c>
      <c r="R83" s="143">
        <v>117</v>
      </c>
      <c r="S83" s="143">
        <v>1501</v>
      </c>
      <c r="T83" s="143">
        <v>65</v>
      </c>
      <c r="U83" s="143">
        <v>838</v>
      </c>
      <c r="V83" s="143">
        <v>31</v>
      </c>
      <c r="W83" s="143">
        <v>404</v>
      </c>
      <c r="X83" s="143">
        <v>5</v>
      </c>
      <c r="Y83" s="143">
        <v>63</v>
      </c>
      <c r="Z83" s="144"/>
      <c r="AA83" s="144"/>
    </row>
    <row r="84" spans="1:27" x14ac:dyDescent="0.25">
      <c r="A84" s="44">
        <v>83</v>
      </c>
      <c r="B84" s="125" t="s">
        <v>4</v>
      </c>
      <c r="C84" s="125" t="s">
        <v>168</v>
      </c>
      <c r="D84" s="143">
        <v>86</v>
      </c>
      <c r="E84" s="143">
        <v>767</v>
      </c>
      <c r="F84" s="143">
        <v>69</v>
      </c>
      <c r="G84" s="143">
        <v>614</v>
      </c>
      <c r="H84" s="143">
        <v>102</v>
      </c>
      <c r="I84" s="143">
        <v>908</v>
      </c>
      <c r="J84" s="143">
        <v>412</v>
      </c>
      <c r="K84" s="143">
        <v>3656</v>
      </c>
      <c r="L84" s="143">
        <v>1799</v>
      </c>
      <c r="M84" s="143">
        <v>15975</v>
      </c>
      <c r="N84" s="143">
        <v>1402</v>
      </c>
      <c r="O84" s="143">
        <v>12321</v>
      </c>
      <c r="P84" s="143">
        <v>977</v>
      </c>
      <c r="Q84" s="143">
        <v>8733</v>
      </c>
      <c r="R84" s="143">
        <v>253</v>
      </c>
      <c r="S84" s="143">
        <v>2262</v>
      </c>
      <c r="T84" s="143">
        <v>222</v>
      </c>
      <c r="U84" s="143">
        <v>1983</v>
      </c>
      <c r="V84" s="143">
        <v>239</v>
      </c>
      <c r="W84" s="143">
        <v>2123</v>
      </c>
      <c r="X84" s="143">
        <v>74</v>
      </c>
      <c r="Y84" s="143">
        <v>656</v>
      </c>
      <c r="Z84" s="143">
        <v>35</v>
      </c>
      <c r="AA84" s="143">
        <v>317</v>
      </c>
    </row>
    <row r="85" spans="1:27" x14ac:dyDescent="0.25">
      <c r="A85" s="44">
        <v>84</v>
      </c>
      <c r="B85" s="125" t="s">
        <v>4</v>
      </c>
      <c r="C85" s="125" t="s">
        <v>174</v>
      </c>
      <c r="D85" s="143">
        <v>304</v>
      </c>
      <c r="E85" s="143">
        <v>3004</v>
      </c>
      <c r="F85" s="143">
        <v>130</v>
      </c>
      <c r="G85" s="143">
        <v>1280</v>
      </c>
      <c r="H85" s="143">
        <v>167</v>
      </c>
      <c r="I85" s="143">
        <v>1620</v>
      </c>
      <c r="J85" s="143">
        <v>118</v>
      </c>
      <c r="K85" s="143">
        <v>1155</v>
      </c>
      <c r="L85" s="143">
        <v>92</v>
      </c>
      <c r="M85" s="143">
        <v>902</v>
      </c>
      <c r="N85" s="143">
        <v>81</v>
      </c>
      <c r="O85" s="143">
        <v>759</v>
      </c>
      <c r="P85" s="143">
        <v>176</v>
      </c>
      <c r="Q85" s="143">
        <v>1710</v>
      </c>
      <c r="R85" s="143">
        <v>394</v>
      </c>
      <c r="S85" s="143">
        <v>3890</v>
      </c>
      <c r="T85" s="143">
        <v>716</v>
      </c>
      <c r="U85" s="143">
        <v>7068</v>
      </c>
      <c r="V85" s="143">
        <v>1372</v>
      </c>
      <c r="W85" s="143">
        <v>13473</v>
      </c>
      <c r="X85" s="143">
        <v>940</v>
      </c>
      <c r="Y85" s="143">
        <v>9233</v>
      </c>
      <c r="Z85" s="143">
        <v>364</v>
      </c>
      <c r="AA85" s="143">
        <v>3590</v>
      </c>
    </row>
    <row r="86" spans="1:27" x14ac:dyDescent="0.25">
      <c r="A86" s="44">
        <v>85</v>
      </c>
      <c r="B86" s="125" t="s">
        <v>7</v>
      </c>
      <c r="C86" s="125" t="s">
        <v>168</v>
      </c>
      <c r="D86" s="143">
        <v>20</v>
      </c>
      <c r="E86" s="143">
        <v>236</v>
      </c>
      <c r="F86" s="143">
        <v>33</v>
      </c>
      <c r="G86" s="143">
        <v>354</v>
      </c>
      <c r="H86" s="143">
        <v>63</v>
      </c>
      <c r="I86" s="143">
        <v>711</v>
      </c>
      <c r="J86" s="143">
        <v>511</v>
      </c>
      <c r="K86" s="143">
        <v>5847</v>
      </c>
      <c r="L86" s="143">
        <v>1556</v>
      </c>
      <c r="M86" s="143">
        <v>17555</v>
      </c>
      <c r="N86" s="143">
        <v>472</v>
      </c>
      <c r="O86" s="143">
        <v>5364</v>
      </c>
      <c r="P86" s="143">
        <v>528</v>
      </c>
      <c r="Q86" s="143">
        <v>6005</v>
      </c>
      <c r="R86" s="143">
        <v>229</v>
      </c>
      <c r="S86" s="143">
        <v>2579</v>
      </c>
      <c r="T86" s="143">
        <v>405</v>
      </c>
      <c r="U86" s="143">
        <v>4634</v>
      </c>
      <c r="V86" s="143">
        <v>119</v>
      </c>
      <c r="W86" s="143">
        <v>1334</v>
      </c>
      <c r="X86" s="143">
        <v>35</v>
      </c>
      <c r="Y86" s="143">
        <v>397</v>
      </c>
      <c r="Z86" s="143">
        <v>45</v>
      </c>
      <c r="AA86" s="143">
        <v>522</v>
      </c>
    </row>
    <row r="87" spans="1:27" x14ac:dyDescent="0.25">
      <c r="A87" s="44">
        <v>86</v>
      </c>
      <c r="B87" s="125" t="s">
        <v>3</v>
      </c>
      <c r="C87" s="125" t="s">
        <v>169</v>
      </c>
      <c r="D87" s="143">
        <v>12</v>
      </c>
      <c r="E87" s="143">
        <v>112</v>
      </c>
      <c r="F87" s="143">
        <v>33</v>
      </c>
      <c r="G87" s="143">
        <v>240</v>
      </c>
      <c r="H87" s="143">
        <v>178</v>
      </c>
      <c r="I87" s="143">
        <v>1463</v>
      </c>
      <c r="J87" s="143">
        <v>1174</v>
      </c>
      <c r="K87" s="143">
        <v>10440</v>
      </c>
      <c r="L87" s="143">
        <v>2065</v>
      </c>
      <c r="M87" s="143">
        <v>18234</v>
      </c>
      <c r="N87" s="143">
        <v>1163</v>
      </c>
      <c r="O87" s="143">
        <v>10344</v>
      </c>
      <c r="P87" s="143">
        <v>215</v>
      </c>
      <c r="Q87" s="143">
        <v>1926</v>
      </c>
      <c r="R87" s="143">
        <v>103</v>
      </c>
      <c r="S87" s="143">
        <v>922</v>
      </c>
      <c r="T87" s="143">
        <v>53</v>
      </c>
      <c r="U87" s="143">
        <v>460</v>
      </c>
      <c r="V87" s="143">
        <v>30</v>
      </c>
      <c r="W87" s="143">
        <v>272</v>
      </c>
      <c r="X87" s="143">
        <v>13</v>
      </c>
      <c r="Y87" s="143">
        <v>113</v>
      </c>
      <c r="Z87" s="143">
        <v>8</v>
      </c>
      <c r="AA87" s="143">
        <v>45</v>
      </c>
    </row>
    <row r="88" spans="1:27" x14ac:dyDescent="0.25">
      <c r="A88" s="44">
        <v>87</v>
      </c>
      <c r="B88" s="125" t="s">
        <v>4</v>
      </c>
      <c r="C88" s="125" t="s">
        <v>167</v>
      </c>
      <c r="D88" s="143">
        <v>120</v>
      </c>
      <c r="E88" s="143">
        <v>1074</v>
      </c>
      <c r="F88" s="143">
        <v>153</v>
      </c>
      <c r="G88" s="143">
        <v>1368</v>
      </c>
      <c r="H88" s="143">
        <v>1546</v>
      </c>
      <c r="I88" s="143">
        <v>13700</v>
      </c>
      <c r="J88" s="143">
        <v>2029</v>
      </c>
      <c r="K88" s="143">
        <v>17934</v>
      </c>
      <c r="L88" s="143">
        <v>374</v>
      </c>
      <c r="M88" s="143">
        <v>3317</v>
      </c>
      <c r="N88" s="143">
        <v>137</v>
      </c>
      <c r="O88" s="143">
        <v>1221</v>
      </c>
      <c r="P88" s="143">
        <v>62</v>
      </c>
      <c r="Q88" s="143">
        <v>551</v>
      </c>
      <c r="R88" s="143">
        <v>98</v>
      </c>
      <c r="S88" s="143">
        <v>874</v>
      </c>
      <c r="T88" s="143">
        <v>89</v>
      </c>
      <c r="U88" s="143">
        <v>790</v>
      </c>
      <c r="V88" s="143">
        <v>163</v>
      </c>
      <c r="W88" s="143">
        <v>1458</v>
      </c>
      <c r="X88" s="143">
        <v>72</v>
      </c>
      <c r="Y88" s="143">
        <v>632</v>
      </c>
      <c r="Z88" s="143">
        <v>35</v>
      </c>
      <c r="AA88" s="143">
        <v>311</v>
      </c>
    </row>
    <row r="89" spans="1:27" x14ac:dyDescent="0.25">
      <c r="A89" s="44">
        <v>88</v>
      </c>
      <c r="B89" s="125" t="s">
        <v>158</v>
      </c>
      <c r="C89" s="125" t="s">
        <v>168</v>
      </c>
      <c r="D89" s="143">
        <v>3</v>
      </c>
      <c r="E89" s="143">
        <v>68</v>
      </c>
      <c r="F89" s="143">
        <v>9</v>
      </c>
      <c r="G89" s="143">
        <v>238</v>
      </c>
      <c r="H89" s="143">
        <v>30</v>
      </c>
      <c r="I89" s="143">
        <v>801</v>
      </c>
      <c r="J89" s="143">
        <v>198</v>
      </c>
      <c r="K89" s="143">
        <v>5232</v>
      </c>
      <c r="L89" s="143">
        <v>343</v>
      </c>
      <c r="M89" s="143">
        <v>9088</v>
      </c>
      <c r="N89" s="143">
        <v>162</v>
      </c>
      <c r="O89" s="143">
        <v>4333</v>
      </c>
      <c r="P89" s="143">
        <v>369</v>
      </c>
      <c r="Q89" s="143">
        <v>9914</v>
      </c>
      <c r="R89" s="143">
        <v>232</v>
      </c>
      <c r="S89" s="143">
        <v>6257</v>
      </c>
      <c r="T89" s="143">
        <v>153</v>
      </c>
      <c r="U89" s="143">
        <v>4053</v>
      </c>
      <c r="V89" s="143">
        <v>92</v>
      </c>
      <c r="W89" s="143">
        <v>2471</v>
      </c>
      <c r="X89" s="143">
        <v>11</v>
      </c>
      <c r="Y89" s="143">
        <v>299</v>
      </c>
      <c r="Z89" s="143">
        <v>9</v>
      </c>
      <c r="AA89" s="143">
        <v>238</v>
      </c>
    </row>
    <row r="90" spans="1:27" x14ac:dyDescent="0.25">
      <c r="A90" s="44">
        <v>89</v>
      </c>
      <c r="B90" s="125" t="s">
        <v>9</v>
      </c>
      <c r="C90" s="125" t="s">
        <v>168</v>
      </c>
      <c r="D90" s="143">
        <v>19</v>
      </c>
      <c r="E90" s="143">
        <v>270</v>
      </c>
      <c r="F90" s="143">
        <v>15</v>
      </c>
      <c r="G90" s="143">
        <v>212</v>
      </c>
      <c r="H90" s="143">
        <v>45</v>
      </c>
      <c r="I90" s="143">
        <v>610</v>
      </c>
      <c r="J90" s="143">
        <v>412</v>
      </c>
      <c r="K90" s="143">
        <v>5510</v>
      </c>
      <c r="L90" s="143">
        <v>1126</v>
      </c>
      <c r="M90" s="143">
        <v>14755</v>
      </c>
      <c r="N90" s="143">
        <v>301</v>
      </c>
      <c r="O90" s="143">
        <v>4102</v>
      </c>
      <c r="P90" s="143">
        <v>583</v>
      </c>
      <c r="Q90" s="143">
        <v>7882</v>
      </c>
      <c r="R90" s="143">
        <v>149</v>
      </c>
      <c r="S90" s="143">
        <v>2021</v>
      </c>
      <c r="T90" s="143">
        <v>378</v>
      </c>
      <c r="U90" s="143">
        <v>5189</v>
      </c>
      <c r="V90" s="143">
        <v>109</v>
      </c>
      <c r="W90" s="143">
        <v>1430</v>
      </c>
      <c r="X90" s="143">
        <v>18</v>
      </c>
      <c r="Y90" s="143">
        <v>239</v>
      </c>
      <c r="Z90" s="143">
        <v>11</v>
      </c>
      <c r="AA90" s="143">
        <v>151</v>
      </c>
    </row>
    <row r="91" spans="1:27" x14ac:dyDescent="0.25">
      <c r="A91" s="44">
        <v>90</v>
      </c>
      <c r="B91" s="125" t="s">
        <v>4</v>
      </c>
      <c r="C91" s="125" t="s">
        <v>167</v>
      </c>
      <c r="D91" s="143">
        <v>54</v>
      </c>
      <c r="E91" s="143">
        <v>1049</v>
      </c>
      <c r="F91" s="143">
        <v>83</v>
      </c>
      <c r="G91" s="143">
        <v>1599</v>
      </c>
      <c r="H91" s="143">
        <v>832</v>
      </c>
      <c r="I91" s="143">
        <v>15884</v>
      </c>
      <c r="J91" s="143">
        <v>890</v>
      </c>
      <c r="K91" s="143">
        <v>16884</v>
      </c>
      <c r="L91" s="143">
        <v>138</v>
      </c>
      <c r="M91" s="143">
        <v>2662</v>
      </c>
      <c r="N91" s="143">
        <v>36</v>
      </c>
      <c r="O91" s="143">
        <v>692</v>
      </c>
      <c r="P91" s="143">
        <v>15</v>
      </c>
      <c r="Q91" s="143">
        <v>295</v>
      </c>
      <c r="R91" s="143">
        <v>25</v>
      </c>
      <c r="S91" s="143">
        <v>488</v>
      </c>
      <c r="T91" s="143">
        <v>32</v>
      </c>
      <c r="U91" s="143">
        <v>611</v>
      </c>
      <c r="V91" s="143">
        <v>43</v>
      </c>
      <c r="W91" s="143">
        <v>823</v>
      </c>
      <c r="X91" s="143">
        <v>28</v>
      </c>
      <c r="Y91" s="143">
        <v>528</v>
      </c>
      <c r="Z91" s="143">
        <v>11</v>
      </c>
      <c r="AA91" s="143">
        <v>198</v>
      </c>
    </row>
    <row r="92" spans="1:27" x14ac:dyDescent="0.25">
      <c r="A92" s="44">
        <v>91</v>
      </c>
      <c r="B92" s="125" t="s">
        <v>4</v>
      </c>
      <c r="C92" s="125" t="s">
        <v>167</v>
      </c>
      <c r="D92" s="143">
        <v>42</v>
      </c>
      <c r="E92" s="143">
        <v>1116</v>
      </c>
      <c r="F92" s="143">
        <v>69</v>
      </c>
      <c r="G92" s="143">
        <v>1823</v>
      </c>
      <c r="H92" s="143">
        <v>593</v>
      </c>
      <c r="I92" s="143">
        <v>15364</v>
      </c>
      <c r="J92" s="143">
        <v>680</v>
      </c>
      <c r="K92" s="143">
        <v>17625</v>
      </c>
      <c r="L92" s="143">
        <v>63</v>
      </c>
      <c r="M92" s="143">
        <v>1643</v>
      </c>
      <c r="N92" s="143">
        <v>24</v>
      </c>
      <c r="O92" s="143">
        <v>621</v>
      </c>
      <c r="P92" s="143">
        <v>5</v>
      </c>
      <c r="Q92" s="143">
        <v>136</v>
      </c>
      <c r="R92" s="143">
        <v>20</v>
      </c>
      <c r="S92" s="143">
        <v>515</v>
      </c>
      <c r="T92" s="143">
        <v>25</v>
      </c>
      <c r="U92" s="143">
        <v>669</v>
      </c>
      <c r="V92" s="143">
        <v>32</v>
      </c>
      <c r="W92" s="143">
        <v>828</v>
      </c>
      <c r="X92" s="143">
        <v>26</v>
      </c>
      <c r="Y92" s="143">
        <v>626</v>
      </c>
      <c r="Z92" s="143">
        <v>22</v>
      </c>
      <c r="AA92" s="143">
        <v>582</v>
      </c>
    </row>
    <row r="93" spans="1:27" x14ac:dyDescent="0.25">
      <c r="A93" s="44">
        <v>92</v>
      </c>
      <c r="B93" s="125" t="s">
        <v>31</v>
      </c>
      <c r="C93" s="125" t="s">
        <v>167</v>
      </c>
      <c r="D93" s="143">
        <v>8</v>
      </c>
      <c r="E93" s="143">
        <v>189</v>
      </c>
      <c r="F93" s="143">
        <v>18</v>
      </c>
      <c r="G93" s="143">
        <v>426</v>
      </c>
      <c r="H93" s="143">
        <v>138</v>
      </c>
      <c r="I93" s="143">
        <v>3397</v>
      </c>
      <c r="J93" s="143">
        <v>1907</v>
      </c>
      <c r="K93" s="143">
        <v>27013</v>
      </c>
      <c r="L93" s="143">
        <v>538</v>
      </c>
      <c r="M93" s="143">
        <v>7770</v>
      </c>
      <c r="N93" s="143">
        <v>38</v>
      </c>
      <c r="O93" s="143">
        <v>940</v>
      </c>
      <c r="P93" s="143">
        <v>9</v>
      </c>
      <c r="Q93" s="143">
        <v>221</v>
      </c>
      <c r="R93" s="143">
        <v>19</v>
      </c>
      <c r="S93" s="143">
        <v>473</v>
      </c>
      <c r="T93" s="143">
        <v>11</v>
      </c>
      <c r="U93" s="143">
        <v>284</v>
      </c>
      <c r="V93" s="143">
        <v>19</v>
      </c>
      <c r="W93" s="143">
        <v>473</v>
      </c>
      <c r="X93" s="143">
        <v>9</v>
      </c>
      <c r="Y93" s="143">
        <v>183</v>
      </c>
      <c r="Z93" s="143">
        <v>4</v>
      </c>
      <c r="AA93" s="143">
        <v>95</v>
      </c>
    </row>
    <row r="94" spans="1:27" x14ac:dyDescent="0.25">
      <c r="A94" s="44">
        <v>93</v>
      </c>
      <c r="B94" s="125" t="s">
        <v>2</v>
      </c>
      <c r="C94" s="125" t="s">
        <v>167</v>
      </c>
      <c r="D94" s="143">
        <v>81</v>
      </c>
      <c r="E94" s="143">
        <v>519</v>
      </c>
      <c r="F94" s="143">
        <v>121</v>
      </c>
      <c r="G94" s="143">
        <v>695</v>
      </c>
      <c r="H94" s="143">
        <v>229</v>
      </c>
      <c r="I94" s="143">
        <v>1402</v>
      </c>
      <c r="J94" s="143">
        <v>1330</v>
      </c>
      <c r="K94" s="143">
        <v>9496</v>
      </c>
      <c r="L94" s="143">
        <v>1674</v>
      </c>
      <c r="M94" s="143">
        <v>12182</v>
      </c>
      <c r="N94" s="143">
        <v>978</v>
      </c>
      <c r="O94" s="143">
        <v>7182</v>
      </c>
      <c r="P94" s="143">
        <v>611</v>
      </c>
      <c r="Q94" s="143">
        <v>4433</v>
      </c>
      <c r="R94" s="143">
        <v>268</v>
      </c>
      <c r="S94" s="143">
        <v>1914</v>
      </c>
      <c r="T94" s="143">
        <v>219</v>
      </c>
      <c r="U94" s="143">
        <v>1560</v>
      </c>
      <c r="V94" s="143">
        <v>164</v>
      </c>
      <c r="W94" s="143">
        <v>1147</v>
      </c>
      <c r="X94" s="143">
        <v>50</v>
      </c>
      <c r="Y94" s="143">
        <v>322</v>
      </c>
      <c r="Z94" s="143">
        <v>27</v>
      </c>
      <c r="AA94" s="143">
        <v>133</v>
      </c>
    </row>
    <row r="95" spans="1:27" x14ac:dyDescent="0.25">
      <c r="A95" s="44">
        <v>94</v>
      </c>
      <c r="B95" s="125" t="s">
        <v>4</v>
      </c>
      <c r="C95" s="125" t="s">
        <v>173</v>
      </c>
      <c r="D95" s="143">
        <v>413</v>
      </c>
      <c r="E95" s="143">
        <v>4112</v>
      </c>
      <c r="F95" s="143">
        <v>258</v>
      </c>
      <c r="G95" s="143">
        <v>2565</v>
      </c>
      <c r="H95" s="143">
        <v>532</v>
      </c>
      <c r="I95" s="143">
        <v>5291</v>
      </c>
      <c r="J95" s="143">
        <v>591</v>
      </c>
      <c r="K95" s="143">
        <v>5845</v>
      </c>
      <c r="L95" s="143">
        <v>368</v>
      </c>
      <c r="M95" s="143">
        <v>3623</v>
      </c>
      <c r="N95" s="143">
        <v>295</v>
      </c>
      <c r="O95" s="143">
        <v>2915</v>
      </c>
      <c r="P95" s="143">
        <v>231</v>
      </c>
      <c r="Q95" s="143">
        <v>2293</v>
      </c>
      <c r="R95" s="143">
        <v>258</v>
      </c>
      <c r="S95" s="143">
        <v>2565</v>
      </c>
      <c r="T95" s="143">
        <v>318</v>
      </c>
      <c r="U95" s="143">
        <v>3172</v>
      </c>
      <c r="V95" s="143">
        <v>397</v>
      </c>
      <c r="W95" s="143">
        <v>3941</v>
      </c>
      <c r="X95" s="143">
        <v>274</v>
      </c>
      <c r="Y95" s="143">
        <v>2694</v>
      </c>
      <c r="Z95" s="143">
        <v>192</v>
      </c>
      <c r="AA95" s="143">
        <v>1899</v>
      </c>
    </row>
    <row r="96" spans="1:27" x14ac:dyDescent="0.25">
      <c r="A96" s="44">
        <v>95</v>
      </c>
      <c r="B96" s="125" t="s">
        <v>33</v>
      </c>
      <c r="C96" s="125" t="s">
        <v>167</v>
      </c>
      <c r="D96" s="144"/>
      <c r="E96" s="144"/>
      <c r="F96" s="143">
        <v>128</v>
      </c>
      <c r="G96" s="143">
        <v>1635</v>
      </c>
      <c r="H96" s="143">
        <v>1119</v>
      </c>
      <c r="I96" s="143">
        <v>15710</v>
      </c>
      <c r="J96" s="143">
        <v>1014</v>
      </c>
      <c r="K96" s="143">
        <v>15017</v>
      </c>
      <c r="L96" s="143">
        <v>221</v>
      </c>
      <c r="M96" s="143">
        <v>3275</v>
      </c>
      <c r="N96" s="143">
        <v>53</v>
      </c>
      <c r="O96" s="143">
        <v>792</v>
      </c>
      <c r="P96" s="143">
        <v>28</v>
      </c>
      <c r="Q96" s="143">
        <v>423</v>
      </c>
      <c r="R96" s="143">
        <v>53</v>
      </c>
      <c r="S96" s="143">
        <v>787</v>
      </c>
      <c r="T96" s="143">
        <v>59</v>
      </c>
      <c r="U96" s="143">
        <v>879</v>
      </c>
      <c r="V96" s="143">
        <v>81</v>
      </c>
      <c r="W96" s="143">
        <v>1215</v>
      </c>
      <c r="X96" s="143">
        <v>47</v>
      </c>
      <c r="Y96" s="143">
        <v>695</v>
      </c>
      <c r="Z96" s="143">
        <v>14</v>
      </c>
      <c r="AA96" s="143">
        <v>212</v>
      </c>
    </row>
    <row r="97" spans="1:27" x14ac:dyDescent="0.25">
      <c r="A97" s="44">
        <v>96</v>
      </c>
      <c r="B97" s="125" t="s">
        <v>31</v>
      </c>
      <c r="C97" s="125" t="s">
        <v>167</v>
      </c>
      <c r="D97" s="143">
        <v>66</v>
      </c>
      <c r="E97" s="143">
        <v>1476</v>
      </c>
      <c r="F97" s="143">
        <v>38</v>
      </c>
      <c r="G97" s="143">
        <v>852</v>
      </c>
      <c r="H97" s="143">
        <v>509</v>
      </c>
      <c r="I97" s="143">
        <v>8398</v>
      </c>
      <c r="J97" s="143">
        <v>406</v>
      </c>
      <c r="K97" s="143">
        <v>8986</v>
      </c>
      <c r="L97" s="143">
        <v>1011</v>
      </c>
      <c r="M97" s="143">
        <v>13153</v>
      </c>
      <c r="N97" s="143">
        <v>87</v>
      </c>
      <c r="O97" s="143">
        <v>1803</v>
      </c>
      <c r="P97" s="143">
        <v>153</v>
      </c>
      <c r="Q97" s="143">
        <v>1947</v>
      </c>
      <c r="R97" s="143">
        <v>92</v>
      </c>
      <c r="S97" s="143">
        <v>1178</v>
      </c>
      <c r="T97" s="143">
        <v>21</v>
      </c>
      <c r="U97" s="143">
        <v>483</v>
      </c>
      <c r="V97" s="143">
        <v>23</v>
      </c>
      <c r="W97" s="143">
        <v>511</v>
      </c>
      <c r="X97" s="143">
        <v>10</v>
      </c>
      <c r="Y97" s="143">
        <v>221</v>
      </c>
      <c r="Z97" s="143">
        <v>8</v>
      </c>
      <c r="AA97" s="143">
        <v>156</v>
      </c>
    </row>
    <row r="98" spans="1:27" x14ac:dyDescent="0.25">
      <c r="A98" s="44">
        <v>97</v>
      </c>
      <c r="B98" s="125" t="s">
        <v>9</v>
      </c>
      <c r="C98" s="125" t="s">
        <v>169</v>
      </c>
      <c r="D98" s="143">
        <v>14</v>
      </c>
      <c r="E98" s="143">
        <v>128</v>
      </c>
      <c r="F98" s="143">
        <v>7</v>
      </c>
      <c r="G98" s="143">
        <v>69</v>
      </c>
      <c r="H98" s="143">
        <v>101</v>
      </c>
      <c r="I98" s="143">
        <v>1123</v>
      </c>
      <c r="J98" s="143">
        <v>590</v>
      </c>
      <c r="K98" s="143">
        <v>7571</v>
      </c>
      <c r="L98" s="143">
        <v>1213</v>
      </c>
      <c r="M98" s="143">
        <v>15997</v>
      </c>
      <c r="N98" s="143">
        <v>616</v>
      </c>
      <c r="O98" s="143">
        <v>8641</v>
      </c>
      <c r="P98" s="143">
        <v>134</v>
      </c>
      <c r="Q98" s="143">
        <v>1833</v>
      </c>
      <c r="R98" s="143">
        <v>66</v>
      </c>
      <c r="S98" s="143">
        <v>828</v>
      </c>
      <c r="T98" s="143">
        <v>48</v>
      </c>
      <c r="U98" s="143">
        <v>623</v>
      </c>
      <c r="V98" s="143">
        <v>26</v>
      </c>
      <c r="W98" s="143">
        <v>275</v>
      </c>
      <c r="X98" s="143">
        <v>12</v>
      </c>
      <c r="Y98" s="143">
        <v>91</v>
      </c>
      <c r="Z98" s="143">
        <v>7</v>
      </c>
      <c r="AA98" s="143">
        <v>69</v>
      </c>
    </row>
    <row r="99" spans="1:27" x14ac:dyDescent="0.25">
      <c r="A99" s="44">
        <v>98</v>
      </c>
      <c r="B99" s="125" t="s">
        <v>9</v>
      </c>
      <c r="C99" s="125" t="s">
        <v>169</v>
      </c>
      <c r="D99" s="143">
        <v>20</v>
      </c>
      <c r="E99" s="143">
        <v>217</v>
      </c>
      <c r="F99" s="143">
        <v>17</v>
      </c>
      <c r="G99" s="143">
        <v>185</v>
      </c>
      <c r="H99" s="143">
        <v>70</v>
      </c>
      <c r="I99" s="143">
        <v>753</v>
      </c>
      <c r="J99" s="143">
        <v>689</v>
      </c>
      <c r="K99" s="143">
        <v>7327</v>
      </c>
      <c r="L99" s="143">
        <v>1363</v>
      </c>
      <c r="M99" s="143">
        <v>14593</v>
      </c>
      <c r="N99" s="143">
        <v>785</v>
      </c>
      <c r="O99" s="143">
        <v>8538</v>
      </c>
      <c r="P99" s="143">
        <v>229</v>
      </c>
      <c r="Q99" s="143">
        <v>2493</v>
      </c>
      <c r="R99" s="143">
        <v>92</v>
      </c>
      <c r="S99" s="143">
        <v>992</v>
      </c>
      <c r="T99" s="143">
        <v>60</v>
      </c>
      <c r="U99" s="143">
        <v>644</v>
      </c>
      <c r="V99" s="143">
        <v>37</v>
      </c>
      <c r="W99" s="143">
        <v>393</v>
      </c>
      <c r="X99" s="143">
        <v>5</v>
      </c>
      <c r="Y99" s="143">
        <v>55</v>
      </c>
      <c r="Z99" s="143">
        <v>4</v>
      </c>
      <c r="AA99" s="143">
        <v>46</v>
      </c>
    </row>
    <row r="100" spans="1:27" x14ac:dyDescent="0.25">
      <c r="A100" s="44">
        <v>99</v>
      </c>
      <c r="B100" s="125" t="s">
        <v>4</v>
      </c>
      <c r="C100" s="125" t="s">
        <v>167</v>
      </c>
      <c r="D100" s="143">
        <v>9</v>
      </c>
      <c r="E100" s="143">
        <v>222</v>
      </c>
      <c r="F100" s="143">
        <v>13</v>
      </c>
      <c r="G100" s="143">
        <v>321</v>
      </c>
      <c r="H100" s="143">
        <v>58</v>
      </c>
      <c r="I100" s="143">
        <v>1495</v>
      </c>
      <c r="J100" s="143">
        <v>336</v>
      </c>
      <c r="K100" s="143">
        <v>8626</v>
      </c>
      <c r="L100" s="143">
        <v>384</v>
      </c>
      <c r="M100" s="143">
        <v>9778</v>
      </c>
      <c r="N100" s="143">
        <v>207</v>
      </c>
      <c r="O100" s="143">
        <v>5310</v>
      </c>
      <c r="P100" s="143">
        <v>150</v>
      </c>
      <c r="Q100" s="143">
        <v>3675</v>
      </c>
      <c r="R100" s="143">
        <v>71</v>
      </c>
      <c r="S100" s="143">
        <v>1827</v>
      </c>
      <c r="T100" s="143">
        <v>94</v>
      </c>
      <c r="U100" s="143">
        <v>2415</v>
      </c>
      <c r="V100" s="143">
        <v>76</v>
      </c>
      <c r="W100" s="143">
        <v>1973</v>
      </c>
      <c r="X100" s="143">
        <v>7</v>
      </c>
      <c r="Y100" s="143">
        <v>175</v>
      </c>
      <c r="Z100" s="143">
        <v>1</v>
      </c>
      <c r="AA100" s="143">
        <v>25</v>
      </c>
    </row>
    <row r="101" spans="1:27" x14ac:dyDescent="0.25">
      <c r="A101" s="44">
        <v>100</v>
      </c>
      <c r="B101" s="125" t="s">
        <v>4</v>
      </c>
      <c r="C101" s="125" t="s">
        <v>168</v>
      </c>
      <c r="D101" s="143">
        <v>11</v>
      </c>
      <c r="E101" s="143">
        <v>102</v>
      </c>
      <c r="F101" s="143">
        <v>15</v>
      </c>
      <c r="G101" s="143">
        <v>148</v>
      </c>
      <c r="H101" s="143">
        <v>53</v>
      </c>
      <c r="I101" s="143">
        <v>505</v>
      </c>
      <c r="J101" s="143">
        <v>303</v>
      </c>
      <c r="K101" s="143">
        <v>2901</v>
      </c>
      <c r="L101" s="143">
        <v>1535</v>
      </c>
      <c r="M101" s="143">
        <v>14628</v>
      </c>
      <c r="N101" s="143">
        <v>825</v>
      </c>
      <c r="O101" s="143">
        <v>7777</v>
      </c>
      <c r="P101" s="143">
        <v>555</v>
      </c>
      <c r="Q101" s="143">
        <v>5342</v>
      </c>
      <c r="R101" s="143">
        <v>138</v>
      </c>
      <c r="S101" s="143">
        <v>1319</v>
      </c>
      <c r="T101" s="143">
        <v>100</v>
      </c>
      <c r="U101" s="143">
        <v>958</v>
      </c>
      <c r="V101" s="143">
        <v>115</v>
      </c>
      <c r="W101" s="143">
        <v>1096</v>
      </c>
      <c r="X101" s="143">
        <v>34</v>
      </c>
      <c r="Y101" s="143">
        <v>326</v>
      </c>
      <c r="Z101" s="143">
        <v>22</v>
      </c>
      <c r="AA101" s="143">
        <v>205</v>
      </c>
    </row>
    <row r="102" spans="1:27" x14ac:dyDescent="0.25">
      <c r="A102" s="44">
        <v>101</v>
      </c>
      <c r="B102" s="125" t="s">
        <v>4</v>
      </c>
      <c r="C102" s="125" t="s">
        <v>171</v>
      </c>
      <c r="D102" s="143">
        <v>99</v>
      </c>
      <c r="E102" s="143">
        <v>1178</v>
      </c>
      <c r="F102" s="143">
        <v>59</v>
      </c>
      <c r="G102" s="143">
        <v>706</v>
      </c>
      <c r="H102" s="143">
        <v>142</v>
      </c>
      <c r="I102" s="143">
        <v>1680</v>
      </c>
      <c r="J102" s="143">
        <v>325</v>
      </c>
      <c r="K102" s="143">
        <v>3841</v>
      </c>
      <c r="L102" s="143">
        <v>746</v>
      </c>
      <c r="M102" s="143">
        <v>8833</v>
      </c>
      <c r="N102" s="143">
        <v>538</v>
      </c>
      <c r="O102" s="143">
        <v>6371</v>
      </c>
      <c r="P102" s="143">
        <v>455</v>
      </c>
      <c r="Q102" s="143">
        <v>5446</v>
      </c>
      <c r="R102" s="143">
        <v>194</v>
      </c>
      <c r="S102" s="143">
        <v>2311</v>
      </c>
      <c r="T102" s="143">
        <v>162</v>
      </c>
      <c r="U102" s="143">
        <v>1929</v>
      </c>
      <c r="V102" s="143">
        <v>125</v>
      </c>
      <c r="W102" s="143">
        <v>1459</v>
      </c>
      <c r="X102" s="143">
        <v>41</v>
      </c>
      <c r="Y102" s="143">
        <v>489</v>
      </c>
      <c r="Z102" s="143">
        <v>40</v>
      </c>
      <c r="AA102" s="143">
        <v>470</v>
      </c>
    </row>
    <row r="103" spans="1:27" x14ac:dyDescent="0.25">
      <c r="A103" s="44">
        <v>102</v>
      </c>
      <c r="B103" s="125" t="s">
        <v>3</v>
      </c>
      <c r="C103" s="125" t="s">
        <v>171</v>
      </c>
      <c r="D103" s="143">
        <v>10</v>
      </c>
      <c r="E103" s="143">
        <v>108</v>
      </c>
      <c r="F103" s="143">
        <v>14</v>
      </c>
      <c r="G103" s="143">
        <v>182</v>
      </c>
      <c r="H103" s="143">
        <v>93</v>
      </c>
      <c r="I103" s="143">
        <v>1156</v>
      </c>
      <c r="J103" s="143">
        <v>165</v>
      </c>
      <c r="K103" s="143">
        <v>2144</v>
      </c>
      <c r="L103" s="143">
        <v>1199</v>
      </c>
      <c r="M103" s="143">
        <v>15909</v>
      </c>
      <c r="N103" s="143">
        <v>891</v>
      </c>
      <c r="O103" s="143">
        <v>11837</v>
      </c>
      <c r="P103" s="143">
        <v>143</v>
      </c>
      <c r="Q103" s="143">
        <v>1905</v>
      </c>
      <c r="R103" s="143">
        <v>41</v>
      </c>
      <c r="S103" s="143">
        <v>540</v>
      </c>
      <c r="T103" s="143">
        <v>21</v>
      </c>
      <c r="U103" s="143">
        <v>278</v>
      </c>
      <c r="V103" s="143">
        <v>34</v>
      </c>
      <c r="W103" s="143">
        <v>233</v>
      </c>
      <c r="X103" s="143">
        <v>26</v>
      </c>
      <c r="Y103" s="143">
        <v>176</v>
      </c>
      <c r="Z103" s="143">
        <v>7</v>
      </c>
      <c r="AA103" s="143">
        <v>87</v>
      </c>
    </row>
    <row r="104" spans="1:27" x14ac:dyDescent="0.25">
      <c r="A104" s="44">
        <v>103</v>
      </c>
      <c r="B104" s="125" t="s">
        <v>3</v>
      </c>
      <c r="C104" s="125" t="s">
        <v>167</v>
      </c>
      <c r="D104" s="143">
        <v>93</v>
      </c>
      <c r="E104" s="143">
        <v>1656</v>
      </c>
      <c r="F104" s="143">
        <v>115</v>
      </c>
      <c r="G104" s="143">
        <v>1838</v>
      </c>
      <c r="H104" s="143">
        <v>538</v>
      </c>
      <c r="I104" s="143">
        <v>9049</v>
      </c>
      <c r="J104" s="143">
        <v>873</v>
      </c>
      <c r="K104" s="143">
        <v>15484</v>
      </c>
      <c r="L104" s="143">
        <v>157</v>
      </c>
      <c r="M104" s="143">
        <v>2938</v>
      </c>
      <c r="N104" s="143">
        <v>72</v>
      </c>
      <c r="O104" s="143">
        <v>1140</v>
      </c>
      <c r="P104" s="143">
        <v>41</v>
      </c>
      <c r="Q104" s="143">
        <v>748</v>
      </c>
      <c r="R104" s="143">
        <v>15</v>
      </c>
      <c r="S104" s="143">
        <v>257</v>
      </c>
      <c r="T104" s="143">
        <v>7</v>
      </c>
      <c r="U104" s="143">
        <v>138</v>
      </c>
      <c r="V104" s="143">
        <v>6</v>
      </c>
      <c r="W104" s="143">
        <v>116</v>
      </c>
      <c r="X104" s="144"/>
      <c r="Y104" s="144"/>
      <c r="Z104" s="144"/>
      <c r="AA104" s="144"/>
    </row>
    <row r="105" spans="1:27" x14ac:dyDescent="0.25">
      <c r="A105" s="44">
        <v>104</v>
      </c>
      <c r="B105" s="125" t="s">
        <v>4</v>
      </c>
      <c r="C105" s="125" t="s">
        <v>167</v>
      </c>
      <c r="D105" s="143">
        <v>4</v>
      </c>
      <c r="E105" s="143">
        <v>134</v>
      </c>
      <c r="F105" s="143">
        <v>1</v>
      </c>
      <c r="G105" s="143">
        <v>33</v>
      </c>
      <c r="H105" s="143">
        <v>9</v>
      </c>
      <c r="I105" s="143">
        <v>306</v>
      </c>
      <c r="J105" s="143">
        <v>172</v>
      </c>
      <c r="K105" s="143">
        <v>5627</v>
      </c>
      <c r="L105" s="143">
        <v>256</v>
      </c>
      <c r="M105" s="143">
        <v>8349</v>
      </c>
      <c r="N105" s="143">
        <v>163</v>
      </c>
      <c r="O105" s="143">
        <v>5377</v>
      </c>
      <c r="P105" s="143">
        <v>85</v>
      </c>
      <c r="Q105" s="143">
        <v>2792</v>
      </c>
      <c r="R105" s="143">
        <v>111</v>
      </c>
      <c r="S105" s="143">
        <v>3675</v>
      </c>
      <c r="T105" s="143">
        <v>90</v>
      </c>
      <c r="U105" s="143">
        <v>2969</v>
      </c>
      <c r="V105" s="143">
        <v>31</v>
      </c>
      <c r="W105" s="143">
        <v>1025</v>
      </c>
      <c r="X105" s="143">
        <v>9</v>
      </c>
      <c r="Y105" s="143">
        <v>301</v>
      </c>
      <c r="Z105" s="143">
        <v>2</v>
      </c>
      <c r="AA105" s="143">
        <v>53</v>
      </c>
    </row>
    <row r="106" spans="1:27" x14ac:dyDescent="0.25">
      <c r="A106" s="44">
        <v>105</v>
      </c>
      <c r="B106" s="125" t="s">
        <v>4</v>
      </c>
      <c r="C106" s="125" t="s">
        <v>168</v>
      </c>
      <c r="D106" s="143">
        <v>20</v>
      </c>
      <c r="E106" s="143">
        <v>282</v>
      </c>
      <c r="F106" s="143">
        <v>12</v>
      </c>
      <c r="G106" s="143">
        <v>171</v>
      </c>
      <c r="H106" s="143">
        <v>41</v>
      </c>
      <c r="I106" s="143">
        <v>579</v>
      </c>
      <c r="J106" s="143">
        <v>175</v>
      </c>
      <c r="K106" s="143">
        <v>2433</v>
      </c>
      <c r="L106" s="143">
        <v>984</v>
      </c>
      <c r="M106" s="143">
        <v>13679</v>
      </c>
      <c r="N106" s="143">
        <v>493</v>
      </c>
      <c r="O106" s="143">
        <v>6826</v>
      </c>
      <c r="P106" s="143">
        <v>292</v>
      </c>
      <c r="Q106" s="143">
        <v>4116</v>
      </c>
      <c r="R106" s="143">
        <v>41</v>
      </c>
      <c r="S106" s="143">
        <v>583</v>
      </c>
      <c r="T106" s="143">
        <v>53</v>
      </c>
      <c r="U106" s="143">
        <v>739</v>
      </c>
      <c r="V106" s="143">
        <v>60</v>
      </c>
      <c r="W106" s="143">
        <v>845</v>
      </c>
      <c r="X106" s="143">
        <v>21</v>
      </c>
      <c r="Y106" s="143">
        <v>283</v>
      </c>
      <c r="Z106" s="143">
        <v>8</v>
      </c>
      <c r="AA106" s="143">
        <v>97</v>
      </c>
    </row>
    <row r="107" spans="1:27" x14ac:dyDescent="0.25">
      <c r="A107" s="44">
        <v>106</v>
      </c>
      <c r="B107" s="125" t="s">
        <v>7</v>
      </c>
      <c r="C107" s="125" t="s">
        <v>168</v>
      </c>
      <c r="D107" s="143">
        <v>83</v>
      </c>
      <c r="E107" s="143">
        <v>929</v>
      </c>
      <c r="F107" s="143">
        <v>79</v>
      </c>
      <c r="G107" s="143">
        <v>882</v>
      </c>
      <c r="H107" s="143">
        <v>174</v>
      </c>
      <c r="I107" s="143">
        <v>1973</v>
      </c>
      <c r="J107" s="143">
        <v>408</v>
      </c>
      <c r="K107" s="143">
        <v>4613</v>
      </c>
      <c r="L107" s="143">
        <v>470</v>
      </c>
      <c r="M107" s="143">
        <v>5296</v>
      </c>
      <c r="N107" s="143">
        <v>277</v>
      </c>
      <c r="O107" s="143">
        <v>3129</v>
      </c>
      <c r="P107" s="143">
        <v>238</v>
      </c>
      <c r="Q107" s="143">
        <v>2713</v>
      </c>
      <c r="R107" s="143">
        <v>263</v>
      </c>
      <c r="S107" s="143">
        <v>2972</v>
      </c>
      <c r="T107" s="143">
        <v>290</v>
      </c>
      <c r="U107" s="143">
        <v>3294</v>
      </c>
      <c r="V107" s="143">
        <v>146</v>
      </c>
      <c r="W107" s="143">
        <v>1663</v>
      </c>
      <c r="X107" s="143">
        <v>109</v>
      </c>
      <c r="Y107" s="143">
        <v>1204</v>
      </c>
      <c r="Z107" s="143">
        <v>115</v>
      </c>
      <c r="AA107" s="143">
        <v>1307</v>
      </c>
    </row>
    <row r="108" spans="1:27" x14ac:dyDescent="0.25">
      <c r="A108" s="44">
        <v>107</v>
      </c>
      <c r="B108" s="125" t="s">
        <v>3</v>
      </c>
      <c r="C108" s="125" t="s">
        <v>173</v>
      </c>
      <c r="D108" s="143">
        <v>206</v>
      </c>
      <c r="E108" s="143">
        <v>1991</v>
      </c>
      <c r="F108" s="143">
        <v>167</v>
      </c>
      <c r="G108" s="143">
        <v>1581</v>
      </c>
      <c r="H108" s="143">
        <v>317</v>
      </c>
      <c r="I108" s="143">
        <v>3098</v>
      </c>
      <c r="J108" s="143">
        <v>511</v>
      </c>
      <c r="K108" s="143">
        <v>5035</v>
      </c>
      <c r="L108" s="143">
        <v>295</v>
      </c>
      <c r="M108" s="143">
        <v>2882</v>
      </c>
      <c r="N108" s="143">
        <v>220</v>
      </c>
      <c r="O108" s="143">
        <v>2160</v>
      </c>
      <c r="P108" s="143">
        <v>208</v>
      </c>
      <c r="Q108" s="143">
        <v>2047</v>
      </c>
      <c r="R108" s="143">
        <v>186</v>
      </c>
      <c r="S108" s="143">
        <v>1825</v>
      </c>
      <c r="T108" s="143">
        <v>219</v>
      </c>
      <c r="U108" s="143">
        <v>2133</v>
      </c>
      <c r="V108" s="143">
        <v>267</v>
      </c>
      <c r="W108" s="143">
        <v>2582</v>
      </c>
      <c r="X108" s="143">
        <v>166</v>
      </c>
      <c r="Y108" s="143">
        <v>1620</v>
      </c>
      <c r="Z108" s="143">
        <v>117</v>
      </c>
      <c r="AA108" s="143">
        <v>1117</v>
      </c>
    </row>
    <row r="109" spans="1:27" x14ac:dyDescent="0.25">
      <c r="A109" s="44">
        <v>108</v>
      </c>
      <c r="B109" s="125" t="s">
        <v>7</v>
      </c>
      <c r="C109" s="125" t="s">
        <v>168</v>
      </c>
      <c r="D109" s="143">
        <v>52</v>
      </c>
      <c r="E109" s="143">
        <v>593</v>
      </c>
      <c r="F109" s="143">
        <v>54</v>
      </c>
      <c r="G109" s="143">
        <v>619</v>
      </c>
      <c r="H109" s="143">
        <v>103</v>
      </c>
      <c r="I109" s="143">
        <v>1170</v>
      </c>
      <c r="J109" s="143">
        <v>273</v>
      </c>
      <c r="K109" s="143">
        <v>3092</v>
      </c>
      <c r="L109" s="143">
        <v>621</v>
      </c>
      <c r="M109" s="143">
        <v>7039</v>
      </c>
      <c r="N109" s="143">
        <v>468</v>
      </c>
      <c r="O109" s="143">
        <v>5311</v>
      </c>
      <c r="P109" s="143">
        <v>388</v>
      </c>
      <c r="Q109" s="143">
        <v>4411</v>
      </c>
      <c r="R109" s="143">
        <v>166</v>
      </c>
      <c r="S109" s="143">
        <v>1908</v>
      </c>
      <c r="T109" s="143">
        <v>111</v>
      </c>
      <c r="U109" s="143">
        <v>1270</v>
      </c>
      <c r="V109" s="143">
        <v>113</v>
      </c>
      <c r="W109" s="143">
        <v>1288</v>
      </c>
      <c r="X109" s="143">
        <v>51</v>
      </c>
      <c r="Y109" s="143">
        <v>576</v>
      </c>
      <c r="Z109" s="143">
        <v>71</v>
      </c>
      <c r="AA109" s="143">
        <v>784</v>
      </c>
    </row>
    <row r="110" spans="1:27" x14ac:dyDescent="0.25">
      <c r="A110" s="44">
        <v>109</v>
      </c>
      <c r="B110" s="125" t="s">
        <v>3</v>
      </c>
      <c r="C110" s="125" t="s">
        <v>170</v>
      </c>
      <c r="D110" s="143">
        <v>2</v>
      </c>
      <c r="E110" s="143">
        <v>34</v>
      </c>
      <c r="F110" s="143">
        <v>7</v>
      </c>
      <c r="G110" s="143">
        <v>121</v>
      </c>
      <c r="H110" s="143">
        <v>70</v>
      </c>
      <c r="I110" s="143">
        <v>1143</v>
      </c>
      <c r="J110" s="143">
        <v>299</v>
      </c>
      <c r="K110" s="143">
        <v>5036</v>
      </c>
      <c r="L110" s="143">
        <v>207</v>
      </c>
      <c r="M110" s="143">
        <v>3476</v>
      </c>
      <c r="N110" s="143">
        <v>244</v>
      </c>
      <c r="O110" s="143">
        <v>4145</v>
      </c>
      <c r="P110" s="143">
        <v>271</v>
      </c>
      <c r="Q110" s="143">
        <v>4589</v>
      </c>
      <c r="R110" s="143">
        <v>317</v>
      </c>
      <c r="S110" s="143">
        <v>5312</v>
      </c>
      <c r="T110" s="143">
        <v>152</v>
      </c>
      <c r="U110" s="143">
        <v>2574</v>
      </c>
      <c r="V110" s="143">
        <v>52</v>
      </c>
      <c r="W110" s="143">
        <v>875</v>
      </c>
      <c r="X110" s="143">
        <v>19</v>
      </c>
      <c r="Y110" s="143">
        <v>299</v>
      </c>
      <c r="Z110" s="143">
        <v>19</v>
      </c>
      <c r="AA110" s="143">
        <v>320</v>
      </c>
    </row>
    <row r="111" spans="1:27" x14ac:dyDescent="0.25">
      <c r="A111" s="44">
        <v>110</v>
      </c>
      <c r="B111" s="125" t="s">
        <v>5</v>
      </c>
      <c r="C111" s="125" t="s">
        <v>172</v>
      </c>
      <c r="D111" s="143">
        <v>49</v>
      </c>
      <c r="E111" s="143">
        <v>463</v>
      </c>
      <c r="F111" s="143">
        <v>48</v>
      </c>
      <c r="G111" s="143">
        <v>457</v>
      </c>
      <c r="H111" s="143">
        <v>168</v>
      </c>
      <c r="I111" s="143">
        <v>1541</v>
      </c>
      <c r="J111" s="143">
        <v>388</v>
      </c>
      <c r="K111" s="143">
        <v>3770</v>
      </c>
      <c r="L111" s="143">
        <v>814</v>
      </c>
      <c r="M111" s="143">
        <v>7900</v>
      </c>
      <c r="N111" s="143">
        <v>523</v>
      </c>
      <c r="O111" s="143">
        <v>5035</v>
      </c>
      <c r="P111" s="143">
        <v>442</v>
      </c>
      <c r="Q111" s="143">
        <v>4280</v>
      </c>
      <c r="R111" s="143">
        <v>161</v>
      </c>
      <c r="S111" s="143">
        <v>1536</v>
      </c>
      <c r="T111" s="143">
        <v>95</v>
      </c>
      <c r="U111" s="143">
        <v>917</v>
      </c>
      <c r="V111" s="143">
        <v>77</v>
      </c>
      <c r="W111" s="143">
        <v>752</v>
      </c>
      <c r="X111" s="143">
        <v>30</v>
      </c>
      <c r="Y111" s="143">
        <v>289</v>
      </c>
      <c r="Z111" s="143">
        <v>29</v>
      </c>
      <c r="AA111" s="143">
        <v>255</v>
      </c>
    </row>
    <row r="112" spans="1:27" x14ac:dyDescent="0.25">
      <c r="A112" s="44">
        <v>111</v>
      </c>
      <c r="B112" s="125" t="s">
        <v>24</v>
      </c>
      <c r="C112" s="125" t="s">
        <v>168</v>
      </c>
      <c r="D112" s="143">
        <v>32</v>
      </c>
      <c r="E112" s="143">
        <v>315</v>
      </c>
      <c r="F112" s="143">
        <v>25</v>
      </c>
      <c r="G112" s="143">
        <v>252</v>
      </c>
      <c r="H112" s="143">
        <v>115</v>
      </c>
      <c r="I112" s="143">
        <v>1120</v>
      </c>
      <c r="J112" s="143">
        <v>389</v>
      </c>
      <c r="K112" s="143">
        <v>3553</v>
      </c>
      <c r="L112" s="143">
        <v>794</v>
      </c>
      <c r="M112" s="143">
        <v>7518</v>
      </c>
      <c r="N112" s="143">
        <v>309</v>
      </c>
      <c r="O112" s="143">
        <v>3046</v>
      </c>
      <c r="P112" s="143">
        <v>408</v>
      </c>
      <c r="Q112" s="143">
        <v>4073</v>
      </c>
      <c r="R112" s="143">
        <v>231</v>
      </c>
      <c r="S112" s="143">
        <v>2301</v>
      </c>
      <c r="T112" s="143">
        <v>293</v>
      </c>
      <c r="U112" s="143">
        <v>2911</v>
      </c>
      <c r="V112" s="143">
        <v>162</v>
      </c>
      <c r="W112" s="143">
        <v>1612</v>
      </c>
      <c r="X112" s="143">
        <v>33</v>
      </c>
      <c r="Y112" s="143">
        <v>325</v>
      </c>
      <c r="Z112" s="143">
        <v>9</v>
      </c>
      <c r="AA112" s="143">
        <v>88</v>
      </c>
    </row>
    <row r="113" spans="1:27" x14ac:dyDescent="0.25">
      <c r="A113" s="44">
        <v>112</v>
      </c>
      <c r="B113" s="125" t="s">
        <v>65</v>
      </c>
      <c r="C113" s="125" t="s">
        <v>169</v>
      </c>
      <c r="D113" s="143">
        <v>11</v>
      </c>
      <c r="E113" s="143">
        <v>79</v>
      </c>
      <c r="F113" s="143">
        <v>10</v>
      </c>
      <c r="G113" s="143">
        <v>69</v>
      </c>
      <c r="H113" s="143">
        <v>109</v>
      </c>
      <c r="I113" s="143">
        <v>748</v>
      </c>
      <c r="J113" s="143">
        <v>1100</v>
      </c>
      <c r="K113" s="143">
        <v>6724</v>
      </c>
      <c r="L113" s="143">
        <v>1679</v>
      </c>
      <c r="M113" s="143">
        <v>10845</v>
      </c>
      <c r="N113" s="143">
        <v>878</v>
      </c>
      <c r="O113" s="143">
        <v>6018</v>
      </c>
      <c r="P113" s="143">
        <v>178</v>
      </c>
      <c r="Q113" s="143">
        <v>1242</v>
      </c>
      <c r="R113" s="143">
        <v>80</v>
      </c>
      <c r="S113" s="143">
        <v>556</v>
      </c>
      <c r="T113" s="143">
        <v>57</v>
      </c>
      <c r="U113" s="143">
        <v>394</v>
      </c>
      <c r="V113" s="143">
        <v>29</v>
      </c>
      <c r="W113" s="143">
        <v>203</v>
      </c>
      <c r="X113" s="143">
        <v>11</v>
      </c>
      <c r="Y113" s="143">
        <v>72</v>
      </c>
      <c r="Z113" s="143">
        <v>6</v>
      </c>
      <c r="AA113" s="143">
        <v>44</v>
      </c>
    </row>
    <row r="114" spans="1:27" x14ac:dyDescent="0.25">
      <c r="A114" s="44">
        <v>113</v>
      </c>
      <c r="B114" s="125" t="s">
        <v>18</v>
      </c>
      <c r="C114" s="125" t="s">
        <v>167</v>
      </c>
      <c r="D114" s="143">
        <v>588</v>
      </c>
      <c r="E114" s="143">
        <v>1758</v>
      </c>
      <c r="F114" s="143">
        <v>2222</v>
      </c>
      <c r="G114" s="143">
        <v>6644</v>
      </c>
      <c r="H114" s="143">
        <v>5658</v>
      </c>
      <c r="I114" s="143">
        <v>13692</v>
      </c>
      <c r="J114" s="143">
        <v>2161</v>
      </c>
      <c r="K114" s="143">
        <v>4300</v>
      </c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</row>
    <row r="115" spans="1:27" x14ac:dyDescent="0.25">
      <c r="A115" s="44">
        <v>114</v>
      </c>
      <c r="B115" s="125" t="s">
        <v>9</v>
      </c>
      <c r="C115" s="125" t="s">
        <v>168</v>
      </c>
      <c r="D115" s="143">
        <v>7</v>
      </c>
      <c r="E115" s="143">
        <v>121</v>
      </c>
      <c r="F115" s="143">
        <v>16</v>
      </c>
      <c r="G115" s="143">
        <v>330</v>
      </c>
      <c r="H115" s="143">
        <v>11</v>
      </c>
      <c r="I115" s="143">
        <v>251</v>
      </c>
      <c r="J115" s="143">
        <v>146</v>
      </c>
      <c r="K115" s="143">
        <v>3266</v>
      </c>
      <c r="L115" s="143">
        <v>386</v>
      </c>
      <c r="M115" s="143">
        <v>8823</v>
      </c>
      <c r="N115" s="143">
        <v>62</v>
      </c>
      <c r="O115" s="143">
        <v>1575</v>
      </c>
      <c r="P115" s="143">
        <v>217</v>
      </c>
      <c r="Q115" s="143">
        <v>5394</v>
      </c>
      <c r="R115" s="143">
        <v>38</v>
      </c>
      <c r="S115" s="143">
        <v>853</v>
      </c>
      <c r="T115" s="143">
        <v>177</v>
      </c>
      <c r="U115" s="143">
        <v>4531</v>
      </c>
      <c r="V115" s="143">
        <v>42</v>
      </c>
      <c r="W115" s="143">
        <v>866</v>
      </c>
      <c r="X115" s="143">
        <v>3</v>
      </c>
      <c r="Y115" s="143">
        <v>83</v>
      </c>
      <c r="Z115" s="143">
        <v>2</v>
      </c>
      <c r="AA115" s="143">
        <v>59</v>
      </c>
    </row>
    <row r="116" spans="1:27" x14ac:dyDescent="0.25">
      <c r="A116" s="44">
        <v>115</v>
      </c>
      <c r="B116" s="125" t="s">
        <v>7</v>
      </c>
      <c r="C116" s="125" t="s">
        <v>168</v>
      </c>
      <c r="D116" s="143">
        <v>29</v>
      </c>
      <c r="E116" s="143">
        <v>325</v>
      </c>
      <c r="F116" s="143">
        <v>32</v>
      </c>
      <c r="G116" s="143">
        <v>369</v>
      </c>
      <c r="H116" s="143">
        <v>107</v>
      </c>
      <c r="I116" s="143">
        <v>1214</v>
      </c>
      <c r="J116" s="143">
        <v>331</v>
      </c>
      <c r="K116" s="143">
        <v>3742</v>
      </c>
      <c r="L116" s="143">
        <v>555</v>
      </c>
      <c r="M116" s="143">
        <v>6269</v>
      </c>
      <c r="N116" s="143">
        <v>345</v>
      </c>
      <c r="O116" s="143">
        <v>3936</v>
      </c>
      <c r="P116" s="143">
        <v>361</v>
      </c>
      <c r="Q116" s="143">
        <v>4074</v>
      </c>
      <c r="R116" s="143">
        <v>180</v>
      </c>
      <c r="S116" s="143">
        <v>2061</v>
      </c>
      <c r="T116" s="143">
        <v>197</v>
      </c>
      <c r="U116" s="143">
        <v>2227</v>
      </c>
      <c r="V116" s="143">
        <v>103</v>
      </c>
      <c r="W116" s="143">
        <v>1168</v>
      </c>
      <c r="X116" s="143">
        <v>23</v>
      </c>
      <c r="Y116" s="143">
        <v>260</v>
      </c>
      <c r="Z116" s="143">
        <v>27</v>
      </c>
      <c r="AA116" s="143">
        <v>303</v>
      </c>
    </row>
    <row r="117" spans="1:27" x14ac:dyDescent="0.25">
      <c r="A117" s="44">
        <v>116</v>
      </c>
      <c r="B117" s="125" t="s">
        <v>7</v>
      </c>
      <c r="C117" s="125" t="s">
        <v>170</v>
      </c>
      <c r="D117" s="143">
        <v>38</v>
      </c>
      <c r="E117" s="143">
        <v>264</v>
      </c>
      <c r="F117" s="143">
        <v>35</v>
      </c>
      <c r="G117" s="143">
        <v>244</v>
      </c>
      <c r="H117" s="143">
        <v>52</v>
      </c>
      <c r="I117" s="143">
        <v>360</v>
      </c>
      <c r="J117" s="143">
        <v>107</v>
      </c>
      <c r="K117" s="143">
        <v>742</v>
      </c>
      <c r="L117" s="143">
        <v>235</v>
      </c>
      <c r="M117" s="143">
        <v>1621</v>
      </c>
      <c r="N117" s="143">
        <v>606</v>
      </c>
      <c r="O117" s="143">
        <v>4222</v>
      </c>
      <c r="P117" s="143">
        <v>1230</v>
      </c>
      <c r="Q117" s="143">
        <v>8561</v>
      </c>
      <c r="R117" s="143">
        <v>958</v>
      </c>
      <c r="S117" s="143">
        <v>6016</v>
      </c>
      <c r="T117" s="143">
        <v>358</v>
      </c>
      <c r="U117" s="143">
        <v>2404</v>
      </c>
      <c r="V117" s="143">
        <v>125</v>
      </c>
      <c r="W117" s="143">
        <v>858</v>
      </c>
      <c r="X117" s="143">
        <v>42</v>
      </c>
      <c r="Y117" s="143">
        <v>289</v>
      </c>
      <c r="Z117" s="143">
        <v>46</v>
      </c>
      <c r="AA117" s="143">
        <v>317</v>
      </c>
    </row>
    <row r="118" spans="1:27" x14ac:dyDescent="0.25">
      <c r="A118" s="44">
        <v>117</v>
      </c>
      <c r="B118" s="125" t="s">
        <v>3</v>
      </c>
      <c r="C118" s="125" t="s">
        <v>171</v>
      </c>
      <c r="D118" s="143">
        <v>22</v>
      </c>
      <c r="E118" s="143">
        <v>286</v>
      </c>
      <c r="F118" s="143">
        <v>21</v>
      </c>
      <c r="G118" s="143">
        <v>273</v>
      </c>
      <c r="H118" s="143">
        <v>60</v>
      </c>
      <c r="I118" s="143">
        <v>772</v>
      </c>
      <c r="J118" s="143">
        <v>196</v>
      </c>
      <c r="K118" s="143">
        <v>2542</v>
      </c>
      <c r="L118" s="143">
        <v>582</v>
      </c>
      <c r="M118" s="143">
        <v>7473</v>
      </c>
      <c r="N118" s="143">
        <v>419</v>
      </c>
      <c r="O118" s="143">
        <v>5330</v>
      </c>
      <c r="P118" s="143">
        <v>357</v>
      </c>
      <c r="Q118" s="143">
        <v>4534</v>
      </c>
      <c r="R118" s="143">
        <v>133</v>
      </c>
      <c r="S118" s="143">
        <v>1697</v>
      </c>
      <c r="T118" s="143">
        <v>127</v>
      </c>
      <c r="U118" s="143">
        <v>1589</v>
      </c>
      <c r="V118" s="143">
        <v>88</v>
      </c>
      <c r="W118" s="143">
        <v>1108</v>
      </c>
      <c r="X118" s="144"/>
      <c r="Y118" s="144"/>
      <c r="Z118" s="144"/>
      <c r="AA118" s="144"/>
    </row>
    <row r="119" spans="1:27" x14ac:dyDescent="0.25">
      <c r="A119" s="44">
        <v>118</v>
      </c>
      <c r="B119" s="125" t="s">
        <v>157</v>
      </c>
      <c r="C119" s="125" t="s">
        <v>167</v>
      </c>
      <c r="D119" s="143">
        <v>6</v>
      </c>
      <c r="E119" s="143">
        <v>95</v>
      </c>
      <c r="F119" s="143">
        <v>33</v>
      </c>
      <c r="G119" s="143">
        <v>443</v>
      </c>
      <c r="H119" s="143">
        <v>40</v>
      </c>
      <c r="I119" s="143">
        <v>660</v>
      </c>
      <c r="J119" s="143">
        <v>250</v>
      </c>
      <c r="K119" s="143">
        <v>4187</v>
      </c>
      <c r="L119" s="143">
        <v>354</v>
      </c>
      <c r="M119" s="143">
        <v>5944</v>
      </c>
      <c r="N119" s="143">
        <v>230</v>
      </c>
      <c r="O119" s="143">
        <v>3898</v>
      </c>
      <c r="P119" s="143">
        <v>157</v>
      </c>
      <c r="Q119" s="143">
        <v>2642</v>
      </c>
      <c r="R119" s="143">
        <v>123</v>
      </c>
      <c r="S119" s="143">
        <v>2067</v>
      </c>
      <c r="T119" s="143">
        <v>140</v>
      </c>
      <c r="U119" s="143">
        <v>2334</v>
      </c>
      <c r="V119" s="143">
        <v>52</v>
      </c>
      <c r="W119" s="143">
        <v>849</v>
      </c>
      <c r="X119" s="143">
        <v>10</v>
      </c>
      <c r="Y119" s="143">
        <v>155</v>
      </c>
      <c r="Z119" s="143">
        <v>12</v>
      </c>
      <c r="AA119" s="143">
        <v>204</v>
      </c>
    </row>
    <row r="120" spans="1:27" x14ac:dyDescent="0.25">
      <c r="A120" s="44">
        <v>119</v>
      </c>
      <c r="B120" s="125" t="s">
        <v>9</v>
      </c>
      <c r="C120" s="125" t="s">
        <v>167</v>
      </c>
      <c r="D120" s="143">
        <v>2</v>
      </c>
      <c r="E120" s="143">
        <v>38</v>
      </c>
      <c r="F120" s="143">
        <v>3</v>
      </c>
      <c r="G120" s="143">
        <v>68</v>
      </c>
      <c r="H120" s="143">
        <v>85</v>
      </c>
      <c r="I120" s="143">
        <v>1815</v>
      </c>
      <c r="J120" s="143">
        <v>286</v>
      </c>
      <c r="K120" s="143">
        <v>6277</v>
      </c>
      <c r="L120" s="143">
        <v>240</v>
      </c>
      <c r="M120" s="143">
        <v>5377</v>
      </c>
      <c r="N120" s="143">
        <v>126</v>
      </c>
      <c r="O120" s="143">
        <v>2860</v>
      </c>
      <c r="P120" s="143">
        <v>64</v>
      </c>
      <c r="Q120" s="143">
        <v>1470</v>
      </c>
      <c r="R120" s="143">
        <v>119</v>
      </c>
      <c r="S120" s="143">
        <v>2775</v>
      </c>
      <c r="T120" s="143">
        <v>52</v>
      </c>
      <c r="U120" s="143">
        <v>1220</v>
      </c>
      <c r="V120" s="143">
        <v>23</v>
      </c>
      <c r="W120" s="143">
        <v>517</v>
      </c>
      <c r="X120" s="143">
        <v>5</v>
      </c>
      <c r="Y120" s="143">
        <v>101</v>
      </c>
      <c r="Z120" s="143">
        <v>7</v>
      </c>
      <c r="AA120" s="143">
        <v>143</v>
      </c>
    </row>
    <row r="121" spans="1:27" x14ac:dyDescent="0.25">
      <c r="A121" s="44">
        <v>120</v>
      </c>
      <c r="B121" s="125" t="s">
        <v>4</v>
      </c>
      <c r="C121" s="125" t="s">
        <v>168</v>
      </c>
      <c r="D121" s="143">
        <v>51</v>
      </c>
      <c r="E121" s="143">
        <v>523</v>
      </c>
      <c r="F121" s="143">
        <v>140</v>
      </c>
      <c r="G121" s="143">
        <v>1420</v>
      </c>
      <c r="H121" s="143">
        <v>146</v>
      </c>
      <c r="I121" s="143">
        <v>1560</v>
      </c>
      <c r="J121" s="143">
        <v>211</v>
      </c>
      <c r="K121" s="143">
        <v>2268</v>
      </c>
      <c r="L121" s="143">
        <v>391</v>
      </c>
      <c r="M121" s="143">
        <v>4158</v>
      </c>
      <c r="N121" s="143">
        <v>301</v>
      </c>
      <c r="O121" s="143">
        <v>3205</v>
      </c>
      <c r="P121" s="143">
        <v>256</v>
      </c>
      <c r="Q121" s="143">
        <v>2742</v>
      </c>
      <c r="R121" s="143">
        <v>137</v>
      </c>
      <c r="S121" s="143">
        <v>1476</v>
      </c>
      <c r="T121" s="143">
        <v>127</v>
      </c>
      <c r="U121" s="143">
        <v>1371</v>
      </c>
      <c r="V121" s="143">
        <v>166</v>
      </c>
      <c r="W121" s="143">
        <v>1769</v>
      </c>
      <c r="X121" s="143">
        <v>111</v>
      </c>
      <c r="Y121" s="143">
        <v>1190</v>
      </c>
      <c r="Z121" s="143">
        <v>82</v>
      </c>
      <c r="AA121" s="143">
        <v>877</v>
      </c>
    </row>
    <row r="122" spans="1:27" x14ac:dyDescent="0.25">
      <c r="A122" s="44">
        <v>121</v>
      </c>
      <c r="B122" s="125" t="s">
        <v>4</v>
      </c>
      <c r="C122" s="125" t="s">
        <v>167</v>
      </c>
      <c r="D122" s="143">
        <v>7</v>
      </c>
      <c r="E122" s="143">
        <v>82</v>
      </c>
      <c r="F122" s="143">
        <v>6</v>
      </c>
      <c r="G122" s="143">
        <v>68</v>
      </c>
      <c r="H122" s="143">
        <v>28</v>
      </c>
      <c r="I122" s="143">
        <v>317</v>
      </c>
      <c r="J122" s="143">
        <v>357</v>
      </c>
      <c r="K122" s="143">
        <v>3981</v>
      </c>
      <c r="L122" s="143">
        <v>513</v>
      </c>
      <c r="M122" s="143">
        <v>5704</v>
      </c>
      <c r="N122" s="143">
        <v>354</v>
      </c>
      <c r="O122" s="143">
        <v>3948</v>
      </c>
      <c r="P122" s="143">
        <v>203</v>
      </c>
      <c r="Q122" s="143">
        <v>2266</v>
      </c>
      <c r="R122" s="143">
        <v>205</v>
      </c>
      <c r="S122" s="143">
        <v>2226</v>
      </c>
      <c r="T122" s="143">
        <v>182</v>
      </c>
      <c r="U122" s="143">
        <v>2013</v>
      </c>
      <c r="V122" s="143">
        <v>119</v>
      </c>
      <c r="W122" s="143">
        <v>1328</v>
      </c>
      <c r="X122" s="143">
        <v>18</v>
      </c>
      <c r="Y122" s="143">
        <v>192</v>
      </c>
      <c r="Z122" s="143">
        <v>6</v>
      </c>
      <c r="AA122" s="143">
        <v>71</v>
      </c>
    </row>
    <row r="123" spans="1:27" x14ac:dyDescent="0.25">
      <c r="A123" s="44">
        <v>122</v>
      </c>
      <c r="B123" s="125" t="s">
        <v>157</v>
      </c>
      <c r="C123" s="125" t="s">
        <v>167</v>
      </c>
      <c r="D123" s="144"/>
      <c r="E123" s="144"/>
      <c r="F123" s="143">
        <v>12</v>
      </c>
      <c r="G123" s="143">
        <v>281</v>
      </c>
      <c r="H123" s="143">
        <v>42</v>
      </c>
      <c r="I123" s="143">
        <v>975</v>
      </c>
      <c r="J123" s="143">
        <v>186</v>
      </c>
      <c r="K123" s="143">
        <v>4347</v>
      </c>
      <c r="L123" s="143">
        <v>213</v>
      </c>
      <c r="M123" s="143">
        <v>5006</v>
      </c>
      <c r="N123" s="143">
        <v>144</v>
      </c>
      <c r="O123" s="143">
        <v>3401</v>
      </c>
      <c r="P123" s="143">
        <v>111</v>
      </c>
      <c r="Q123" s="143">
        <v>2617</v>
      </c>
      <c r="R123" s="143">
        <v>75</v>
      </c>
      <c r="S123" s="143">
        <v>1753</v>
      </c>
      <c r="T123" s="143">
        <v>74</v>
      </c>
      <c r="U123" s="143">
        <v>1729</v>
      </c>
      <c r="V123" s="143">
        <v>37</v>
      </c>
      <c r="W123" s="143">
        <v>861</v>
      </c>
      <c r="X123" s="143">
        <v>18</v>
      </c>
      <c r="Y123" s="143">
        <v>429</v>
      </c>
      <c r="Z123" s="143">
        <v>2</v>
      </c>
      <c r="AA123" s="143">
        <v>37</v>
      </c>
    </row>
    <row r="124" spans="1:27" x14ac:dyDescent="0.25">
      <c r="A124" s="44">
        <v>123</v>
      </c>
      <c r="B124" s="125" t="s">
        <v>8</v>
      </c>
      <c r="C124" s="125" t="s">
        <v>168</v>
      </c>
      <c r="D124" s="143">
        <v>22</v>
      </c>
      <c r="E124" s="143">
        <v>259</v>
      </c>
      <c r="F124" s="143">
        <v>20</v>
      </c>
      <c r="G124" s="143">
        <v>243</v>
      </c>
      <c r="H124" s="143">
        <v>86</v>
      </c>
      <c r="I124" s="143">
        <v>1121</v>
      </c>
      <c r="J124" s="143">
        <v>252</v>
      </c>
      <c r="K124" s="143">
        <v>3435</v>
      </c>
      <c r="L124" s="143">
        <v>176</v>
      </c>
      <c r="M124" s="143">
        <v>2392</v>
      </c>
      <c r="N124" s="143">
        <v>106</v>
      </c>
      <c r="O124" s="143">
        <v>1442</v>
      </c>
      <c r="P124" s="143">
        <v>104</v>
      </c>
      <c r="Q124" s="143">
        <v>1435</v>
      </c>
      <c r="R124" s="143">
        <v>317</v>
      </c>
      <c r="S124" s="143">
        <v>4386</v>
      </c>
      <c r="T124" s="143">
        <v>315</v>
      </c>
      <c r="U124" s="143">
        <v>4312</v>
      </c>
      <c r="V124" s="143">
        <v>103</v>
      </c>
      <c r="W124" s="143">
        <v>1368</v>
      </c>
      <c r="X124" s="143">
        <v>27</v>
      </c>
      <c r="Y124" s="143">
        <v>355</v>
      </c>
      <c r="Z124" s="143">
        <v>6</v>
      </c>
      <c r="AA124" s="143">
        <v>89</v>
      </c>
    </row>
    <row r="125" spans="1:27" x14ac:dyDescent="0.25">
      <c r="A125" s="44">
        <v>124</v>
      </c>
      <c r="B125" s="125" t="s">
        <v>3</v>
      </c>
      <c r="C125" s="125" t="s">
        <v>167</v>
      </c>
      <c r="D125" s="143">
        <v>1</v>
      </c>
      <c r="E125" s="143">
        <v>88</v>
      </c>
      <c r="F125" s="143">
        <v>8</v>
      </c>
      <c r="G125" s="143">
        <v>479</v>
      </c>
      <c r="H125" s="143">
        <v>11</v>
      </c>
      <c r="I125" s="143">
        <v>539</v>
      </c>
      <c r="J125" s="143">
        <v>16</v>
      </c>
      <c r="K125" s="143">
        <v>959</v>
      </c>
      <c r="L125" s="143">
        <v>68</v>
      </c>
      <c r="M125" s="143">
        <v>4611</v>
      </c>
      <c r="N125" s="143">
        <v>71</v>
      </c>
      <c r="O125" s="143">
        <v>4834</v>
      </c>
      <c r="P125" s="143">
        <v>44</v>
      </c>
      <c r="Q125" s="143">
        <v>2932</v>
      </c>
      <c r="R125" s="143">
        <v>26</v>
      </c>
      <c r="S125" s="143">
        <v>1818</v>
      </c>
      <c r="T125" s="143">
        <v>22</v>
      </c>
      <c r="U125" s="143">
        <v>1541</v>
      </c>
      <c r="V125" s="143">
        <v>22</v>
      </c>
      <c r="W125" s="143">
        <v>1516</v>
      </c>
      <c r="X125" s="143">
        <v>7</v>
      </c>
      <c r="Y125" s="143">
        <v>461</v>
      </c>
      <c r="Z125" s="143">
        <v>2</v>
      </c>
      <c r="AA125" s="143">
        <v>32</v>
      </c>
    </row>
    <row r="126" spans="1:27" x14ac:dyDescent="0.25">
      <c r="A126" s="44">
        <v>125</v>
      </c>
      <c r="B126" s="125" t="s">
        <v>3</v>
      </c>
      <c r="C126" s="125" t="s">
        <v>167</v>
      </c>
      <c r="D126" s="143">
        <v>57</v>
      </c>
      <c r="E126" s="143">
        <v>760</v>
      </c>
      <c r="F126" s="143">
        <v>180</v>
      </c>
      <c r="G126" s="143">
        <v>1745</v>
      </c>
      <c r="H126" s="143">
        <v>426</v>
      </c>
      <c r="I126" s="143">
        <v>4398</v>
      </c>
      <c r="J126" s="143">
        <v>581</v>
      </c>
      <c r="K126" s="143">
        <v>7540</v>
      </c>
      <c r="L126" s="143">
        <v>240</v>
      </c>
      <c r="M126" s="143">
        <v>3209</v>
      </c>
      <c r="N126" s="143">
        <v>130</v>
      </c>
      <c r="O126" s="143">
        <v>1088</v>
      </c>
      <c r="P126" s="143">
        <v>68</v>
      </c>
      <c r="Q126" s="143">
        <v>513</v>
      </c>
      <c r="R126" s="143">
        <v>10</v>
      </c>
      <c r="S126" s="143">
        <v>117</v>
      </c>
      <c r="T126" s="143">
        <v>12</v>
      </c>
      <c r="U126" s="143">
        <v>177</v>
      </c>
      <c r="V126" s="143">
        <v>2</v>
      </c>
      <c r="W126" s="143">
        <v>25</v>
      </c>
      <c r="X126" s="143">
        <v>1</v>
      </c>
      <c r="Y126" s="143">
        <v>11</v>
      </c>
      <c r="Z126" s="143">
        <v>1</v>
      </c>
      <c r="AA126" s="143">
        <v>15</v>
      </c>
    </row>
    <row r="127" spans="1:27" x14ac:dyDescent="0.25">
      <c r="A127" s="44">
        <v>126</v>
      </c>
      <c r="B127" s="125" t="s">
        <v>9</v>
      </c>
      <c r="C127" s="125" t="s">
        <v>167</v>
      </c>
      <c r="D127" s="143">
        <v>6</v>
      </c>
      <c r="E127" s="143">
        <v>62</v>
      </c>
      <c r="F127" s="143">
        <v>4</v>
      </c>
      <c r="G127" s="143">
        <v>35</v>
      </c>
      <c r="H127" s="143">
        <v>46</v>
      </c>
      <c r="I127" s="143">
        <v>452</v>
      </c>
      <c r="J127" s="143">
        <v>279</v>
      </c>
      <c r="K127" s="143">
        <v>3070</v>
      </c>
      <c r="L127" s="143">
        <v>459</v>
      </c>
      <c r="M127" s="143">
        <v>5188</v>
      </c>
      <c r="N127" s="143">
        <v>326</v>
      </c>
      <c r="O127" s="143">
        <v>3842</v>
      </c>
      <c r="P127" s="143">
        <v>189</v>
      </c>
      <c r="Q127" s="143">
        <v>2234</v>
      </c>
      <c r="R127" s="143">
        <v>133</v>
      </c>
      <c r="S127" s="143">
        <v>1558</v>
      </c>
      <c r="T127" s="143">
        <v>116</v>
      </c>
      <c r="U127" s="143">
        <v>1381</v>
      </c>
      <c r="V127" s="143">
        <v>111</v>
      </c>
      <c r="W127" s="143">
        <v>1298</v>
      </c>
      <c r="X127" s="143">
        <v>18</v>
      </c>
      <c r="Y127" s="143">
        <v>213</v>
      </c>
      <c r="Z127" s="143">
        <v>6</v>
      </c>
      <c r="AA127" s="143">
        <v>69</v>
      </c>
    </row>
    <row r="128" spans="1:27" x14ac:dyDescent="0.25">
      <c r="A128" s="44">
        <v>127</v>
      </c>
      <c r="B128" s="125" t="s">
        <v>7</v>
      </c>
      <c r="C128" s="125" t="s">
        <v>170</v>
      </c>
      <c r="D128" s="143">
        <v>8</v>
      </c>
      <c r="E128" s="143">
        <v>217</v>
      </c>
      <c r="F128" s="143">
        <v>4</v>
      </c>
      <c r="G128" s="143">
        <v>108</v>
      </c>
      <c r="H128" s="143">
        <v>52</v>
      </c>
      <c r="I128" s="143">
        <v>1421</v>
      </c>
      <c r="J128" s="143">
        <v>93</v>
      </c>
      <c r="K128" s="143">
        <v>2561</v>
      </c>
      <c r="L128" s="143">
        <v>104</v>
      </c>
      <c r="M128" s="143">
        <v>2820</v>
      </c>
      <c r="N128" s="143">
        <v>60</v>
      </c>
      <c r="O128" s="143">
        <v>1679</v>
      </c>
      <c r="P128" s="143">
        <v>56</v>
      </c>
      <c r="Q128" s="143">
        <v>1534</v>
      </c>
      <c r="R128" s="143">
        <v>120</v>
      </c>
      <c r="S128" s="143">
        <v>3359</v>
      </c>
      <c r="T128" s="143">
        <v>116</v>
      </c>
      <c r="U128" s="143">
        <v>3257</v>
      </c>
      <c r="V128" s="143">
        <v>41</v>
      </c>
      <c r="W128" s="143">
        <v>1136</v>
      </c>
      <c r="X128" s="143">
        <v>17</v>
      </c>
      <c r="Y128" s="143">
        <v>476</v>
      </c>
      <c r="Z128" s="143">
        <v>7</v>
      </c>
      <c r="AA128" s="143">
        <v>196</v>
      </c>
    </row>
    <row r="129" spans="1:27" x14ac:dyDescent="0.25">
      <c r="A129" s="44">
        <v>128</v>
      </c>
      <c r="B129" s="125" t="s">
        <v>157</v>
      </c>
      <c r="C129" s="125" t="s">
        <v>167</v>
      </c>
      <c r="D129" s="144"/>
      <c r="E129" s="144"/>
      <c r="F129" s="143">
        <v>7</v>
      </c>
      <c r="G129" s="143">
        <v>204</v>
      </c>
      <c r="H129" s="143">
        <v>17</v>
      </c>
      <c r="I129" s="143">
        <v>529</v>
      </c>
      <c r="J129" s="143">
        <v>110</v>
      </c>
      <c r="K129" s="143">
        <v>3552</v>
      </c>
      <c r="L129" s="143">
        <v>132</v>
      </c>
      <c r="M129" s="143">
        <v>4283</v>
      </c>
      <c r="N129" s="143">
        <v>109</v>
      </c>
      <c r="O129" s="143">
        <v>3543</v>
      </c>
      <c r="P129" s="143">
        <v>67</v>
      </c>
      <c r="Q129" s="143">
        <v>2162</v>
      </c>
      <c r="R129" s="143">
        <v>28</v>
      </c>
      <c r="S129" s="143">
        <v>889</v>
      </c>
      <c r="T129" s="143">
        <v>37</v>
      </c>
      <c r="U129" s="143">
        <v>1220</v>
      </c>
      <c r="V129" s="143">
        <v>23</v>
      </c>
      <c r="W129" s="143">
        <v>740</v>
      </c>
      <c r="X129" s="143">
        <v>8</v>
      </c>
      <c r="Y129" s="143">
        <v>254</v>
      </c>
      <c r="Z129" s="143">
        <v>6</v>
      </c>
      <c r="AA129" s="143">
        <v>201</v>
      </c>
    </row>
    <row r="130" spans="1:27" x14ac:dyDescent="0.25">
      <c r="A130" s="44">
        <v>129</v>
      </c>
      <c r="B130" s="125" t="s">
        <v>11</v>
      </c>
      <c r="C130" s="125" t="s">
        <v>170</v>
      </c>
      <c r="D130" s="144"/>
      <c r="E130" s="144"/>
      <c r="F130" s="144"/>
      <c r="G130" s="144"/>
      <c r="H130" s="143">
        <v>6</v>
      </c>
      <c r="I130" s="143">
        <v>103</v>
      </c>
      <c r="J130" s="143">
        <v>63</v>
      </c>
      <c r="K130" s="143">
        <v>1256</v>
      </c>
      <c r="L130" s="143">
        <v>137</v>
      </c>
      <c r="M130" s="143">
        <v>2649</v>
      </c>
      <c r="N130" s="143">
        <v>116</v>
      </c>
      <c r="O130" s="143">
        <v>2235</v>
      </c>
      <c r="P130" s="143">
        <v>190</v>
      </c>
      <c r="Q130" s="143">
        <v>3726</v>
      </c>
      <c r="R130" s="143">
        <v>242</v>
      </c>
      <c r="S130" s="143">
        <v>4802</v>
      </c>
      <c r="T130" s="143">
        <v>126</v>
      </c>
      <c r="U130" s="143">
        <v>2426</v>
      </c>
      <c r="V130" s="143">
        <v>12</v>
      </c>
      <c r="W130" s="143">
        <v>234</v>
      </c>
      <c r="X130" s="143">
        <v>1</v>
      </c>
      <c r="Y130" s="143">
        <v>20</v>
      </c>
      <c r="Z130" s="143">
        <v>3</v>
      </c>
      <c r="AA130" s="143">
        <v>50</v>
      </c>
    </row>
    <row r="131" spans="1:27" x14ac:dyDescent="0.25">
      <c r="A131" s="44">
        <v>130</v>
      </c>
      <c r="B131" s="125" t="s">
        <v>11</v>
      </c>
      <c r="C131" s="125" t="s">
        <v>169</v>
      </c>
      <c r="D131" s="144"/>
      <c r="E131" s="144"/>
      <c r="F131" s="144"/>
      <c r="G131" s="144"/>
      <c r="H131" s="143">
        <v>14</v>
      </c>
      <c r="I131" s="143">
        <v>162</v>
      </c>
      <c r="J131" s="143">
        <v>299</v>
      </c>
      <c r="K131" s="143">
        <v>3565</v>
      </c>
      <c r="L131" s="143">
        <v>544</v>
      </c>
      <c r="M131" s="143">
        <v>6457</v>
      </c>
      <c r="N131" s="143">
        <v>511</v>
      </c>
      <c r="O131" s="143">
        <v>5776</v>
      </c>
      <c r="P131" s="143">
        <v>72</v>
      </c>
      <c r="Q131" s="143">
        <v>843</v>
      </c>
      <c r="R131" s="143">
        <v>33</v>
      </c>
      <c r="S131" s="143">
        <v>378</v>
      </c>
      <c r="T131" s="143">
        <v>15</v>
      </c>
      <c r="U131" s="143">
        <v>184</v>
      </c>
      <c r="V131" s="143">
        <v>7</v>
      </c>
      <c r="W131" s="143">
        <v>88</v>
      </c>
      <c r="X131" s="143">
        <v>3</v>
      </c>
      <c r="Y131" s="143">
        <v>30</v>
      </c>
      <c r="Z131" s="144"/>
      <c r="AA131" s="144"/>
    </row>
    <row r="132" spans="1:27" x14ac:dyDescent="0.25">
      <c r="A132" s="44">
        <v>131</v>
      </c>
      <c r="B132" s="125" t="s">
        <v>4</v>
      </c>
      <c r="C132" s="125" t="s">
        <v>167</v>
      </c>
      <c r="D132" s="143">
        <v>9</v>
      </c>
      <c r="E132" s="143">
        <v>100</v>
      </c>
      <c r="F132" s="143">
        <v>11</v>
      </c>
      <c r="G132" s="143">
        <v>129</v>
      </c>
      <c r="H132" s="143">
        <v>61</v>
      </c>
      <c r="I132" s="143">
        <v>713</v>
      </c>
      <c r="J132" s="143">
        <v>275</v>
      </c>
      <c r="K132" s="143">
        <v>3175</v>
      </c>
      <c r="L132" s="143">
        <v>398</v>
      </c>
      <c r="M132" s="143">
        <v>4600</v>
      </c>
      <c r="N132" s="143">
        <v>249</v>
      </c>
      <c r="O132" s="143">
        <v>2887</v>
      </c>
      <c r="P132" s="143">
        <v>118</v>
      </c>
      <c r="Q132" s="143">
        <v>1371</v>
      </c>
      <c r="R132" s="143">
        <v>94</v>
      </c>
      <c r="S132" s="143">
        <v>1087</v>
      </c>
      <c r="T132" s="143">
        <v>141</v>
      </c>
      <c r="U132" s="143">
        <v>1635</v>
      </c>
      <c r="V132" s="143">
        <v>87</v>
      </c>
      <c r="W132" s="143">
        <v>1003</v>
      </c>
      <c r="X132" s="143">
        <v>8</v>
      </c>
      <c r="Y132" s="143">
        <v>91</v>
      </c>
      <c r="Z132" s="143">
        <v>8</v>
      </c>
      <c r="AA132" s="143">
        <v>92</v>
      </c>
    </row>
    <row r="133" spans="1:27" x14ac:dyDescent="0.25">
      <c r="A133" s="44">
        <v>132</v>
      </c>
      <c r="B133" s="125" t="s">
        <v>2</v>
      </c>
      <c r="C133" s="125" t="s">
        <v>168</v>
      </c>
      <c r="D133" s="143">
        <v>257</v>
      </c>
      <c r="E133" s="143">
        <v>977</v>
      </c>
      <c r="F133" s="143">
        <v>168</v>
      </c>
      <c r="G133" s="143">
        <v>682</v>
      </c>
      <c r="H133" s="143">
        <v>124</v>
      </c>
      <c r="I133" s="143">
        <v>581</v>
      </c>
      <c r="J133" s="143">
        <v>322</v>
      </c>
      <c r="K133" s="143">
        <v>1824</v>
      </c>
      <c r="L133" s="143">
        <v>797</v>
      </c>
      <c r="M133" s="143">
        <v>4792</v>
      </c>
      <c r="N133" s="143">
        <v>482</v>
      </c>
      <c r="O133" s="143">
        <v>3009</v>
      </c>
      <c r="P133" s="143">
        <v>353</v>
      </c>
      <c r="Q133" s="143">
        <v>2174</v>
      </c>
      <c r="R133" s="143">
        <v>136</v>
      </c>
      <c r="S133" s="143">
        <v>827</v>
      </c>
      <c r="T133" s="143">
        <v>92</v>
      </c>
      <c r="U133" s="143">
        <v>534</v>
      </c>
      <c r="V133" s="143">
        <v>91</v>
      </c>
      <c r="W133" s="143">
        <v>531</v>
      </c>
      <c r="X133" s="143">
        <v>25</v>
      </c>
      <c r="Y133" s="143">
        <v>146</v>
      </c>
      <c r="Z133" s="143">
        <v>24</v>
      </c>
      <c r="AA133" s="143">
        <v>145</v>
      </c>
    </row>
    <row r="134" spans="1:27" x14ac:dyDescent="0.25">
      <c r="A134" s="44">
        <v>133</v>
      </c>
      <c r="B134" s="125" t="s">
        <v>2</v>
      </c>
      <c r="C134" s="125" t="s">
        <v>168</v>
      </c>
      <c r="D134" s="143">
        <v>84</v>
      </c>
      <c r="E134" s="143">
        <v>509</v>
      </c>
      <c r="F134" s="143">
        <v>82</v>
      </c>
      <c r="G134" s="143">
        <v>504</v>
      </c>
      <c r="H134" s="143">
        <v>72</v>
      </c>
      <c r="I134" s="143">
        <v>467</v>
      </c>
      <c r="J134" s="143">
        <v>210</v>
      </c>
      <c r="K134" s="143">
        <v>1532</v>
      </c>
      <c r="L134" s="143">
        <v>540</v>
      </c>
      <c r="M134" s="143">
        <v>4208</v>
      </c>
      <c r="N134" s="143">
        <v>348</v>
      </c>
      <c r="O134" s="143">
        <v>2760</v>
      </c>
      <c r="P134" s="143">
        <v>305</v>
      </c>
      <c r="Q134" s="143">
        <v>2488</v>
      </c>
      <c r="R134" s="143">
        <v>89</v>
      </c>
      <c r="S134" s="143">
        <v>719</v>
      </c>
      <c r="T134" s="143">
        <v>110</v>
      </c>
      <c r="U134" s="143">
        <v>909</v>
      </c>
      <c r="V134" s="143">
        <v>125</v>
      </c>
      <c r="W134" s="143">
        <v>996</v>
      </c>
      <c r="X134" s="143">
        <v>65</v>
      </c>
      <c r="Y134" s="143">
        <v>477</v>
      </c>
      <c r="Z134" s="143">
        <v>44</v>
      </c>
      <c r="AA134" s="143">
        <v>296</v>
      </c>
    </row>
    <row r="135" spans="1:27" x14ac:dyDescent="0.25">
      <c r="A135" s="44">
        <v>134</v>
      </c>
      <c r="B135" s="125" t="s">
        <v>9</v>
      </c>
      <c r="C135" s="125" t="s">
        <v>167</v>
      </c>
      <c r="D135" s="143">
        <v>25</v>
      </c>
      <c r="E135" s="143">
        <v>300</v>
      </c>
      <c r="F135" s="143">
        <v>16</v>
      </c>
      <c r="G135" s="143">
        <v>203</v>
      </c>
      <c r="H135" s="143">
        <v>33</v>
      </c>
      <c r="I135" s="143">
        <v>410</v>
      </c>
      <c r="J135" s="143">
        <v>195</v>
      </c>
      <c r="K135" s="143">
        <v>2381</v>
      </c>
      <c r="L135" s="143">
        <v>356</v>
      </c>
      <c r="M135" s="143">
        <v>4272</v>
      </c>
      <c r="N135" s="143">
        <v>242</v>
      </c>
      <c r="O135" s="143">
        <v>2987</v>
      </c>
      <c r="P135" s="143">
        <v>142</v>
      </c>
      <c r="Q135" s="143">
        <v>1753</v>
      </c>
      <c r="R135" s="143">
        <v>85</v>
      </c>
      <c r="S135" s="143">
        <v>1050</v>
      </c>
      <c r="T135" s="143">
        <v>87</v>
      </c>
      <c r="U135" s="143">
        <v>1056</v>
      </c>
      <c r="V135" s="143">
        <v>68</v>
      </c>
      <c r="W135" s="143">
        <v>823</v>
      </c>
      <c r="X135" s="143">
        <v>13</v>
      </c>
      <c r="Y135" s="143">
        <v>166</v>
      </c>
      <c r="Z135" s="143">
        <v>7</v>
      </c>
      <c r="AA135" s="143">
        <v>92</v>
      </c>
    </row>
    <row r="136" spans="1:27" x14ac:dyDescent="0.25">
      <c r="A136" s="44">
        <v>135</v>
      </c>
      <c r="B136" s="125" t="s">
        <v>7</v>
      </c>
      <c r="C136" s="125" t="s">
        <v>169</v>
      </c>
      <c r="D136" s="143">
        <v>5</v>
      </c>
      <c r="E136" s="143">
        <v>53</v>
      </c>
      <c r="F136" s="143">
        <v>12</v>
      </c>
      <c r="G136" s="143">
        <v>132</v>
      </c>
      <c r="H136" s="143">
        <v>207</v>
      </c>
      <c r="I136" s="143">
        <v>1780</v>
      </c>
      <c r="J136" s="143">
        <v>455</v>
      </c>
      <c r="K136" s="143">
        <v>4666</v>
      </c>
      <c r="L136" s="143">
        <v>433</v>
      </c>
      <c r="M136" s="143">
        <v>4676</v>
      </c>
      <c r="N136" s="143">
        <v>258</v>
      </c>
      <c r="O136" s="143">
        <v>2780</v>
      </c>
      <c r="P136" s="143">
        <v>68</v>
      </c>
      <c r="Q136" s="143">
        <v>753</v>
      </c>
      <c r="R136" s="143">
        <v>33</v>
      </c>
      <c r="S136" s="143">
        <v>367</v>
      </c>
      <c r="T136" s="143">
        <v>16</v>
      </c>
      <c r="U136" s="143">
        <v>172</v>
      </c>
      <c r="V136" s="143">
        <v>2</v>
      </c>
      <c r="W136" s="143">
        <v>22</v>
      </c>
      <c r="X136" s="143">
        <v>5</v>
      </c>
      <c r="Y136" s="143">
        <v>60</v>
      </c>
      <c r="Z136" s="143">
        <v>3</v>
      </c>
      <c r="AA136" s="143">
        <v>24</v>
      </c>
    </row>
    <row r="137" spans="1:27" x14ac:dyDescent="0.25">
      <c r="A137" s="44">
        <v>136</v>
      </c>
      <c r="B137" s="125" t="s">
        <v>11</v>
      </c>
      <c r="C137" s="125" t="s">
        <v>169</v>
      </c>
      <c r="D137" s="144"/>
      <c r="E137" s="144"/>
      <c r="F137" s="144"/>
      <c r="G137" s="144"/>
      <c r="H137" s="143">
        <v>32</v>
      </c>
      <c r="I137" s="143">
        <v>217</v>
      </c>
      <c r="J137" s="143">
        <v>483</v>
      </c>
      <c r="K137" s="143">
        <v>3355</v>
      </c>
      <c r="L137" s="143">
        <v>862</v>
      </c>
      <c r="M137" s="143">
        <v>5981</v>
      </c>
      <c r="N137" s="143">
        <v>629</v>
      </c>
      <c r="O137" s="143">
        <v>4194</v>
      </c>
      <c r="P137" s="143">
        <v>120</v>
      </c>
      <c r="Q137" s="143">
        <v>815</v>
      </c>
      <c r="R137" s="143">
        <v>74</v>
      </c>
      <c r="S137" s="143">
        <v>503</v>
      </c>
      <c r="T137" s="143">
        <v>29</v>
      </c>
      <c r="U137" s="143">
        <v>198</v>
      </c>
      <c r="V137" s="143">
        <v>17</v>
      </c>
      <c r="W137" s="143">
        <v>120</v>
      </c>
      <c r="X137" s="143">
        <v>5</v>
      </c>
      <c r="Y137" s="143">
        <v>35</v>
      </c>
      <c r="Z137" s="143">
        <v>2</v>
      </c>
      <c r="AA137" s="143">
        <v>14</v>
      </c>
    </row>
    <row r="138" spans="1:27" x14ac:dyDescent="0.25">
      <c r="A138" s="44">
        <v>137</v>
      </c>
      <c r="B138" s="125" t="s">
        <v>5</v>
      </c>
      <c r="C138" s="125" t="s">
        <v>173</v>
      </c>
      <c r="D138" s="143">
        <v>101</v>
      </c>
      <c r="E138" s="143">
        <v>955</v>
      </c>
      <c r="F138" s="143">
        <v>92</v>
      </c>
      <c r="G138" s="143">
        <v>873</v>
      </c>
      <c r="H138" s="143">
        <v>171</v>
      </c>
      <c r="I138" s="143">
        <v>1648</v>
      </c>
      <c r="J138" s="143">
        <v>295</v>
      </c>
      <c r="K138" s="143">
        <v>2886</v>
      </c>
      <c r="L138" s="143">
        <v>156</v>
      </c>
      <c r="M138" s="143">
        <v>1517</v>
      </c>
      <c r="N138" s="143">
        <v>137</v>
      </c>
      <c r="O138" s="143">
        <v>1306</v>
      </c>
      <c r="P138" s="143">
        <v>123</v>
      </c>
      <c r="Q138" s="143">
        <v>1180</v>
      </c>
      <c r="R138" s="143">
        <v>119</v>
      </c>
      <c r="S138" s="143">
        <v>1138</v>
      </c>
      <c r="T138" s="143">
        <v>114</v>
      </c>
      <c r="U138" s="143">
        <v>1081</v>
      </c>
      <c r="V138" s="143">
        <v>107</v>
      </c>
      <c r="W138" s="143">
        <v>1049</v>
      </c>
      <c r="X138" s="143">
        <v>118</v>
      </c>
      <c r="Y138" s="143">
        <v>1150</v>
      </c>
      <c r="Z138" s="143">
        <v>63</v>
      </c>
      <c r="AA138" s="143">
        <v>611</v>
      </c>
    </row>
    <row r="139" spans="1:27" x14ac:dyDescent="0.25">
      <c r="A139" s="44">
        <v>138</v>
      </c>
      <c r="B139" s="125" t="s">
        <v>24</v>
      </c>
      <c r="C139" s="125" t="s">
        <v>168</v>
      </c>
      <c r="D139" s="143">
        <v>5</v>
      </c>
      <c r="E139" s="143">
        <v>91</v>
      </c>
      <c r="F139" s="143">
        <v>4</v>
      </c>
      <c r="G139" s="143">
        <v>68</v>
      </c>
      <c r="H139" s="143">
        <v>42</v>
      </c>
      <c r="I139" s="143">
        <v>726</v>
      </c>
      <c r="J139" s="143">
        <v>165</v>
      </c>
      <c r="K139" s="143">
        <v>2712</v>
      </c>
      <c r="L139" s="143">
        <v>182</v>
      </c>
      <c r="M139" s="143">
        <v>3103</v>
      </c>
      <c r="N139" s="143">
        <v>64</v>
      </c>
      <c r="O139" s="143">
        <v>1137</v>
      </c>
      <c r="P139" s="143">
        <v>56</v>
      </c>
      <c r="Q139" s="143">
        <v>999</v>
      </c>
      <c r="R139" s="143">
        <v>97</v>
      </c>
      <c r="S139" s="143">
        <v>1748</v>
      </c>
      <c r="T139" s="143">
        <v>116</v>
      </c>
      <c r="U139" s="143">
        <v>2089</v>
      </c>
      <c r="V139" s="143">
        <v>45</v>
      </c>
      <c r="W139" s="143">
        <v>814</v>
      </c>
      <c r="X139" s="143">
        <v>8</v>
      </c>
      <c r="Y139" s="143">
        <v>132</v>
      </c>
      <c r="Z139" s="143">
        <v>3</v>
      </c>
      <c r="AA139" s="143">
        <v>45</v>
      </c>
    </row>
    <row r="140" spans="1:27" x14ac:dyDescent="0.25">
      <c r="A140" s="44">
        <v>139</v>
      </c>
      <c r="B140" s="125" t="s">
        <v>5</v>
      </c>
      <c r="C140" s="125" t="s">
        <v>167</v>
      </c>
      <c r="D140" s="143">
        <v>0</v>
      </c>
      <c r="E140" s="143">
        <v>0</v>
      </c>
      <c r="F140" s="143">
        <v>0</v>
      </c>
      <c r="G140" s="143">
        <v>0</v>
      </c>
      <c r="H140" s="143">
        <v>0</v>
      </c>
      <c r="I140" s="143">
        <v>0</v>
      </c>
      <c r="J140" s="143">
        <v>0</v>
      </c>
      <c r="K140" s="143">
        <v>0</v>
      </c>
      <c r="L140" s="143">
        <v>0</v>
      </c>
      <c r="M140" s="143">
        <v>0</v>
      </c>
      <c r="N140" s="143">
        <v>44</v>
      </c>
      <c r="O140" s="143">
        <v>1509</v>
      </c>
      <c r="P140" s="143">
        <v>22</v>
      </c>
      <c r="Q140" s="143">
        <v>764</v>
      </c>
      <c r="R140" s="143">
        <v>124</v>
      </c>
      <c r="S140" s="143">
        <v>4312</v>
      </c>
      <c r="T140" s="143">
        <v>162</v>
      </c>
      <c r="U140" s="143">
        <v>5643</v>
      </c>
      <c r="V140" s="143">
        <v>41</v>
      </c>
      <c r="W140" s="143">
        <v>1411</v>
      </c>
      <c r="X140" s="143">
        <v>0</v>
      </c>
      <c r="Y140" s="143">
        <v>0</v>
      </c>
      <c r="Z140" s="143">
        <v>0</v>
      </c>
      <c r="AA140" s="143">
        <v>0</v>
      </c>
    </row>
    <row r="141" spans="1:27" x14ac:dyDescent="0.25">
      <c r="A141" s="44">
        <v>140</v>
      </c>
      <c r="B141" s="125" t="s">
        <v>3</v>
      </c>
      <c r="C141" s="125" t="s">
        <v>167</v>
      </c>
      <c r="D141" s="144"/>
      <c r="E141" s="144"/>
      <c r="F141" s="143">
        <v>3</v>
      </c>
      <c r="G141" s="143">
        <v>50</v>
      </c>
      <c r="H141" s="143">
        <v>14</v>
      </c>
      <c r="I141" s="143">
        <v>248</v>
      </c>
      <c r="J141" s="143">
        <v>137</v>
      </c>
      <c r="K141" s="143">
        <v>2447</v>
      </c>
      <c r="L141" s="143">
        <v>174</v>
      </c>
      <c r="M141" s="143">
        <v>3120</v>
      </c>
      <c r="N141" s="143">
        <v>138</v>
      </c>
      <c r="O141" s="143">
        <v>2469</v>
      </c>
      <c r="P141" s="143">
        <v>66</v>
      </c>
      <c r="Q141" s="143">
        <v>1191</v>
      </c>
      <c r="R141" s="143">
        <v>114</v>
      </c>
      <c r="S141" s="143">
        <v>2059</v>
      </c>
      <c r="T141" s="143">
        <v>65</v>
      </c>
      <c r="U141" s="143">
        <v>1166</v>
      </c>
      <c r="V141" s="143">
        <v>28</v>
      </c>
      <c r="W141" s="143">
        <v>496</v>
      </c>
      <c r="X141" s="143">
        <v>4</v>
      </c>
      <c r="Y141" s="143">
        <v>74</v>
      </c>
      <c r="Z141" s="143">
        <v>6</v>
      </c>
      <c r="AA141" s="143">
        <v>99</v>
      </c>
    </row>
    <row r="142" spans="1:27" x14ac:dyDescent="0.25">
      <c r="A142" s="44">
        <v>141</v>
      </c>
      <c r="B142" s="125" t="s">
        <v>8</v>
      </c>
      <c r="C142" s="125" t="s">
        <v>168</v>
      </c>
      <c r="D142" s="143">
        <v>25</v>
      </c>
      <c r="E142" s="143">
        <v>169</v>
      </c>
      <c r="F142" s="143">
        <v>63</v>
      </c>
      <c r="G142" s="143">
        <v>327</v>
      </c>
      <c r="H142" s="143">
        <v>118</v>
      </c>
      <c r="I142" s="143">
        <v>737</v>
      </c>
      <c r="J142" s="143">
        <v>344</v>
      </c>
      <c r="K142" s="143">
        <v>2332</v>
      </c>
      <c r="L142" s="143">
        <v>292</v>
      </c>
      <c r="M142" s="143">
        <v>2020</v>
      </c>
      <c r="N142" s="143">
        <v>161</v>
      </c>
      <c r="O142" s="143">
        <v>1113</v>
      </c>
      <c r="P142" s="143">
        <v>106</v>
      </c>
      <c r="Q142" s="143">
        <v>719</v>
      </c>
      <c r="R142" s="143">
        <v>300</v>
      </c>
      <c r="S142" s="143">
        <v>2081</v>
      </c>
      <c r="T142" s="143">
        <v>340</v>
      </c>
      <c r="U142" s="143">
        <v>2300</v>
      </c>
      <c r="V142" s="143">
        <v>157</v>
      </c>
      <c r="W142" s="143">
        <v>1075</v>
      </c>
      <c r="X142" s="143">
        <v>54</v>
      </c>
      <c r="Y142" s="143">
        <v>370</v>
      </c>
      <c r="Z142" s="143">
        <v>16</v>
      </c>
      <c r="AA142" s="143">
        <v>100</v>
      </c>
    </row>
    <row r="143" spans="1:27" x14ac:dyDescent="0.25">
      <c r="A143" s="44">
        <v>142</v>
      </c>
      <c r="B143" s="125" t="s">
        <v>5</v>
      </c>
      <c r="C143" s="125" t="s">
        <v>168</v>
      </c>
      <c r="D143" s="143">
        <v>21</v>
      </c>
      <c r="E143" s="143">
        <v>190</v>
      </c>
      <c r="F143" s="143">
        <v>55</v>
      </c>
      <c r="G143" s="143">
        <v>453</v>
      </c>
      <c r="H143" s="143">
        <v>236</v>
      </c>
      <c r="I143" s="143">
        <v>2046</v>
      </c>
      <c r="J143" s="143">
        <v>448</v>
      </c>
      <c r="K143" s="143">
        <v>3956</v>
      </c>
      <c r="L143" s="143">
        <v>358</v>
      </c>
      <c r="M143" s="143">
        <v>3183</v>
      </c>
      <c r="N143" s="143">
        <v>186</v>
      </c>
      <c r="O143" s="143">
        <v>1626</v>
      </c>
      <c r="P143" s="143">
        <v>81</v>
      </c>
      <c r="Q143" s="143">
        <v>716</v>
      </c>
      <c r="R143" s="143">
        <v>42</v>
      </c>
      <c r="S143" s="143">
        <v>375</v>
      </c>
      <c r="T143" s="143">
        <v>10</v>
      </c>
      <c r="U143" s="143">
        <v>81</v>
      </c>
      <c r="V143" s="143">
        <v>6</v>
      </c>
      <c r="W143" s="143">
        <v>54</v>
      </c>
      <c r="X143" s="143">
        <v>4</v>
      </c>
      <c r="Y143" s="143">
        <v>35</v>
      </c>
      <c r="Z143" s="143">
        <v>3</v>
      </c>
      <c r="AA143" s="143">
        <v>17</v>
      </c>
    </row>
    <row r="144" spans="1:27" x14ac:dyDescent="0.25">
      <c r="A144" s="44">
        <v>143</v>
      </c>
      <c r="B144" s="125" t="s">
        <v>3</v>
      </c>
      <c r="C144" s="125" t="s">
        <v>167</v>
      </c>
      <c r="D144" s="143">
        <v>46</v>
      </c>
      <c r="E144" s="143">
        <v>459</v>
      </c>
      <c r="F144" s="143">
        <v>46</v>
      </c>
      <c r="G144" s="143">
        <v>524</v>
      </c>
      <c r="H144" s="143">
        <v>162</v>
      </c>
      <c r="I144" s="143">
        <v>1989</v>
      </c>
      <c r="J144" s="143">
        <v>351</v>
      </c>
      <c r="K144" s="143">
        <v>4249</v>
      </c>
      <c r="L144" s="143">
        <v>204</v>
      </c>
      <c r="M144" s="143">
        <v>2526</v>
      </c>
      <c r="N144" s="143">
        <v>103</v>
      </c>
      <c r="O144" s="143">
        <v>1155</v>
      </c>
      <c r="P144" s="143">
        <v>61</v>
      </c>
      <c r="Q144" s="143">
        <v>793</v>
      </c>
      <c r="R144" s="143">
        <v>30</v>
      </c>
      <c r="S144" s="143">
        <v>408</v>
      </c>
      <c r="T144" s="143">
        <v>28</v>
      </c>
      <c r="U144" s="143">
        <v>366</v>
      </c>
      <c r="V144" s="143">
        <v>17</v>
      </c>
      <c r="W144" s="143">
        <v>212</v>
      </c>
      <c r="X144" s="143">
        <v>1</v>
      </c>
      <c r="Y144" s="143">
        <v>14</v>
      </c>
      <c r="Z144" s="143">
        <v>2</v>
      </c>
      <c r="AA144" s="143">
        <v>8</v>
      </c>
    </row>
    <row r="145" spans="1:27" x14ac:dyDescent="0.25">
      <c r="A145" s="44">
        <v>144</v>
      </c>
      <c r="B145" s="125" t="s">
        <v>3</v>
      </c>
      <c r="C145" s="125" t="s">
        <v>167</v>
      </c>
      <c r="D145" s="143">
        <v>110</v>
      </c>
      <c r="E145" s="143">
        <v>715</v>
      </c>
      <c r="F145" s="143">
        <v>117</v>
      </c>
      <c r="G145" s="143">
        <v>890</v>
      </c>
      <c r="H145" s="143">
        <v>282</v>
      </c>
      <c r="I145" s="143">
        <v>2300</v>
      </c>
      <c r="J145" s="143">
        <v>592</v>
      </c>
      <c r="K145" s="143">
        <v>4998</v>
      </c>
      <c r="L145" s="143">
        <v>227</v>
      </c>
      <c r="M145" s="143">
        <v>1921</v>
      </c>
      <c r="N145" s="143">
        <v>111</v>
      </c>
      <c r="O145" s="143">
        <v>881</v>
      </c>
      <c r="P145" s="143">
        <v>69</v>
      </c>
      <c r="Q145" s="143">
        <v>567</v>
      </c>
      <c r="R145" s="143">
        <v>22</v>
      </c>
      <c r="S145" s="143">
        <v>184</v>
      </c>
      <c r="T145" s="143">
        <v>22</v>
      </c>
      <c r="U145" s="143">
        <v>193</v>
      </c>
      <c r="V145" s="143">
        <v>5</v>
      </c>
      <c r="W145" s="143">
        <v>41</v>
      </c>
      <c r="X145" s="144"/>
      <c r="Y145" s="144"/>
      <c r="Z145" s="144"/>
      <c r="AA145" s="144"/>
    </row>
    <row r="146" spans="1:27" x14ac:dyDescent="0.25">
      <c r="A146" s="44">
        <v>145</v>
      </c>
      <c r="B146" s="125" t="s">
        <v>5</v>
      </c>
      <c r="C146" s="125" t="s">
        <v>167</v>
      </c>
      <c r="D146" s="143">
        <v>17</v>
      </c>
      <c r="E146" s="143">
        <v>308</v>
      </c>
      <c r="F146" s="143">
        <v>32</v>
      </c>
      <c r="G146" s="143">
        <v>513</v>
      </c>
      <c r="H146" s="143">
        <v>91</v>
      </c>
      <c r="I146" s="143">
        <v>1825</v>
      </c>
      <c r="J146" s="143">
        <v>259</v>
      </c>
      <c r="K146" s="143">
        <v>4910</v>
      </c>
      <c r="L146" s="143">
        <v>150</v>
      </c>
      <c r="M146" s="143">
        <v>2840</v>
      </c>
      <c r="N146" s="143">
        <v>55</v>
      </c>
      <c r="O146" s="143">
        <v>1043</v>
      </c>
      <c r="P146" s="143">
        <v>23</v>
      </c>
      <c r="Q146" s="143">
        <v>437</v>
      </c>
      <c r="R146" s="143">
        <v>14</v>
      </c>
      <c r="S146" s="143">
        <v>273</v>
      </c>
      <c r="T146" s="143">
        <v>11</v>
      </c>
      <c r="U146" s="143">
        <v>211</v>
      </c>
      <c r="V146" s="143">
        <v>9</v>
      </c>
      <c r="W146" s="143">
        <v>162</v>
      </c>
      <c r="X146" s="143">
        <v>1</v>
      </c>
      <c r="Y146" s="143">
        <v>28</v>
      </c>
      <c r="Z146" s="144"/>
      <c r="AA146" s="144"/>
    </row>
    <row r="147" spans="1:27" x14ac:dyDescent="0.25">
      <c r="A147" s="44">
        <v>146</v>
      </c>
      <c r="B147" s="125" t="s">
        <v>7</v>
      </c>
      <c r="C147" s="125" t="s">
        <v>170</v>
      </c>
      <c r="D147" s="143">
        <v>6</v>
      </c>
      <c r="E147" s="143">
        <v>99</v>
      </c>
      <c r="F147" s="143">
        <v>6</v>
      </c>
      <c r="G147" s="143">
        <v>97</v>
      </c>
      <c r="H147" s="143">
        <v>43</v>
      </c>
      <c r="I147" s="143">
        <v>728</v>
      </c>
      <c r="J147" s="143">
        <v>124</v>
      </c>
      <c r="K147" s="143">
        <v>2092</v>
      </c>
      <c r="L147" s="143">
        <v>88</v>
      </c>
      <c r="M147" s="143">
        <v>1464</v>
      </c>
      <c r="N147" s="143">
        <v>68</v>
      </c>
      <c r="O147" s="143">
        <v>1159</v>
      </c>
      <c r="P147" s="143">
        <v>52</v>
      </c>
      <c r="Q147" s="143">
        <v>882</v>
      </c>
      <c r="R147" s="143">
        <v>107</v>
      </c>
      <c r="S147" s="143">
        <v>1805</v>
      </c>
      <c r="T147" s="143">
        <v>163</v>
      </c>
      <c r="U147" s="143">
        <v>2739</v>
      </c>
      <c r="V147" s="143">
        <v>66</v>
      </c>
      <c r="W147" s="143">
        <v>1107</v>
      </c>
      <c r="X147" s="143">
        <v>12</v>
      </c>
      <c r="Y147" s="143">
        <v>204</v>
      </c>
      <c r="Z147" s="143">
        <v>6</v>
      </c>
      <c r="AA147" s="143">
        <v>99</v>
      </c>
    </row>
    <row r="148" spans="1:27" x14ac:dyDescent="0.25">
      <c r="A148" s="44">
        <v>147</v>
      </c>
      <c r="B148" s="125" t="s">
        <v>31</v>
      </c>
      <c r="C148" s="125" t="s">
        <v>167</v>
      </c>
      <c r="D148" s="143">
        <v>19</v>
      </c>
      <c r="E148" s="143">
        <v>236</v>
      </c>
      <c r="F148" s="143">
        <v>27</v>
      </c>
      <c r="G148" s="143">
        <v>331</v>
      </c>
      <c r="H148" s="143">
        <v>207</v>
      </c>
      <c r="I148" s="143">
        <v>2557</v>
      </c>
      <c r="J148" s="143">
        <v>372</v>
      </c>
      <c r="K148" s="143">
        <v>4581</v>
      </c>
      <c r="L148" s="143">
        <v>145</v>
      </c>
      <c r="M148" s="143">
        <v>1803</v>
      </c>
      <c r="N148" s="143">
        <v>53</v>
      </c>
      <c r="O148" s="143">
        <v>657</v>
      </c>
      <c r="P148" s="143">
        <v>29</v>
      </c>
      <c r="Q148" s="143">
        <v>363</v>
      </c>
      <c r="R148" s="143">
        <v>33</v>
      </c>
      <c r="S148" s="143">
        <v>410</v>
      </c>
      <c r="T148" s="143">
        <v>33</v>
      </c>
      <c r="U148" s="143">
        <v>410</v>
      </c>
      <c r="V148" s="143">
        <v>59</v>
      </c>
      <c r="W148" s="143">
        <v>741</v>
      </c>
      <c r="X148" s="143">
        <v>18</v>
      </c>
      <c r="Y148" s="143">
        <v>214</v>
      </c>
      <c r="Z148" s="143">
        <v>8</v>
      </c>
      <c r="AA148" s="143">
        <v>79</v>
      </c>
    </row>
    <row r="149" spans="1:27" x14ac:dyDescent="0.25">
      <c r="A149" s="44">
        <v>148</v>
      </c>
      <c r="B149" s="125" t="s">
        <v>5</v>
      </c>
      <c r="C149" s="125" t="s">
        <v>172</v>
      </c>
      <c r="D149" s="143">
        <v>16</v>
      </c>
      <c r="E149" s="143">
        <v>172</v>
      </c>
      <c r="F149" s="143">
        <v>20</v>
      </c>
      <c r="G149" s="143">
        <v>218</v>
      </c>
      <c r="H149" s="143">
        <v>58</v>
      </c>
      <c r="I149" s="143">
        <v>600</v>
      </c>
      <c r="J149" s="143">
        <v>139</v>
      </c>
      <c r="K149" s="143">
        <v>1496</v>
      </c>
      <c r="L149" s="143">
        <v>325</v>
      </c>
      <c r="M149" s="143">
        <v>3543</v>
      </c>
      <c r="N149" s="143">
        <v>197</v>
      </c>
      <c r="O149" s="143">
        <v>2112</v>
      </c>
      <c r="P149" s="143">
        <v>144</v>
      </c>
      <c r="Q149" s="143">
        <v>1539</v>
      </c>
      <c r="R149" s="143">
        <v>56</v>
      </c>
      <c r="S149" s="143">
        <v>582</v>
      </c>
      <c r="T149" s="143">
        <v>51</v>
      </c>
      <c r="U149" s="143">
        <v>559</v>
      </c>
      <c r="V149" s="143">
        <v>31</v>
      </c>
      <c r="W149" s="143">
        <v>320</v>
      </c>
      <c r="X149" s="143">
        <v>17</v>
      </c>
      <c r="Y149" s="143">
        <v>164</v>
      </c>
      <c r="Z149" s="143">
        <v>21</v>
      </c>
      <c r="AA149" s="143">
        <v>210</v>
      </c>
    </row>
    <row r="150" spans="1:27" x14ac:dyDescent="0.25">
      <c r="A150" s="44">
        <v>149</v>
      </c>
      <c r="B150" s="125" t="s">
        <v>4</v>
      </c>
      <c r="C150" s="125" t="s">
        <v>167</v>
      </c>
      <c r="D150" s="143">
        <v>8</v>
      </c>
      <c r="E150" s="143">
        <v>159</v>
      </c>
      <c r="F150" s="143">
        <v>4</v>
      </c>
      <c r="G150" s="143">
        <v>96</v>
      </c>
      <c r="H150" s="143">
        <v>11</v>
      </c>
      <c r="I150" s="143">
        <v>279</v>
      </c>
      <c r="J150" s="143">
        <v>124</v>
      </c>
      <c r="K150" s="143">
        <v>3126</v>
      </c>
      <c r="L150" s="143">
        <v>164</v>
      </c>
      <c r="M150" s="143">
        <v>4105</v>
      </c>
      <c r="N150" s="143">
        <v>56</v>
      </c>
      <c r="O150" s="143">
        <v>1413</v>
      </c>
      <c r="P150" s="143">
        <v>28</v>
      </c>
      <c r="Q150" s="143">
        <v>704</v>
      </c>
      <c r="R150" s="143">
        <v>17</v>
      </c>
      <c r="S150" s="143">
        <v>437</v>
      </c>
      <c r="T150" s="143">
        <v>33</v>
      </c>
      <c r="U150" s="143">
        <v>824</v>
      </c>
      <c r="V150" s="143">
        <v>6</v>
      </c>
      <c r="W150" s="143">
        <v>161</v>
      </c>
      <c r="X150" s="143">
        <v>5</v>
      </c>
      <c r="Y150" s="143">
        <v>122</v>
      </c>
      <c r="Z150" s="143">
        <v>1</v>
      </c>
      <c r="AA150" s="143">
        <v>32</v>
      </c>
    </row>
    <row r="151" spans="1:27" x14ac:dyDescent="0.25">
      <c r="A151" s="44">
        <v>150</v>
      </c>
      <c r="B151" s="125" t="s">
        <v>4</v>
      </c>
      <c r="C151" s="125" t="s">
        <v>168</v>
      </c>
      <c r="D151" s="143">
        <v>4</v>
      </c>
      <c r="E151" s="143">
        <v>67</v>
      </c>
      <c r="F151" s="143">
        <v>3</v>
      </c>
      <c r="G151" s="143">
        <v>59</v>
      </c>
      <c r="H151" s="143">
        <v>11</v>
      </c>
      <c r="I151" s="143">
        <v>205</v>
      </c>
      <c r="J151" s="143">
        <v>53</v>
      </c>
      <c r="K151" s="143">
        <v>998</v>
      </c>
      <c r="L151" s="143">
        <v>268</v>
      </c>
      <c r="M151" s="143">
        <v>5035</v>
      </c>
      <c r="N151" s="143">
        <v>116</v>
      </c>
      <c r="O151" s="143">
        <v>2176</v>
      </c>
      <c r="P151" s="143">
        <v>83</v>
      </c>
      <c r="Q151" s="143">
        <v>1567</v>
      </c>
      <c r="R151" s="143">
        <v>11</v>
      </c>
      <c r="S151" s="143">
        <v>210</v>
      </c>
      <c r="T151" s="143">
        <v>29</v>
      </c>
      <c r="U151" s="143">
        <v>559</v>
      </c>
      <c r="V151" s="143">
        <v>20</v>
      </c>
      <c r="W151" s="143">
        <v>378</v>
      </c>
      <c r="X151" s="143">
        <v>2</v>
      </c>
      <c r="Y151" s="143">
        <v>43</v>
      </c>
      <c r="Z151" s="143">
        <v>6</v>
      </c>
      <c r="AA151" s="143">
        <v>104</v>
      </c>
    </row>
    <row r="152" spans="1:27" x14ac:dyDescent="0.25">
      <c r="A152" s="44">
        <v>151</v>
      </c>
      <c r="B152" s="125" t="s">
        <v>3</v>
      </c>
      <c r="C152" s="125" t="s">
        <v>169</v>
      </c>
      <c r="D152" s="144"/>
      <c r="E152" s="144"/>
      <c r="F152" s="144"/>
      <c r="G152" s="144"/>
      <c r="H152" s="143">
        <v>18</v>
      </c>
      <c r="I152" s="143">
        <v>260</v>
      </c>
      <c r="J152" s="143">
        <v>179</v>
      </c>
      <c r="K152" s="143">
        <v>2593</v>
      </c>
      <c r="L152" s="143">
        <v>230</v>
      </c>
      <c r="M152" s="143">
        <v>3276</v>
      </c>
      <c r="N152" s="143">
        <v>226</v>
      </c>
      <c r="O152" s="143">
        <v>3276</v>
      </c>
      <c r="P152" s="143">
        <v>52</v>
      </c>
      <c r="Q152" s="143">
        <v>754</v>
      </c>
      <c r="R152" s="143">
        <v>29</v>
      </c>
      <c r="S152" s="143">
        <v>420</v>
      </c>
      <c r="T152" s="143">
        <v>12</v>
      </c>
      <c r="U152" s="143">
        <v>180</v>
      </c>
      <c r="V152" s="143">
        <v>7</v>
      </c>
      <c r="W152" s="143">
        <v>100</v>
      </c>
      <c r="X152" s="143">
        <v>3</v>
      </c>
      <c r="Y152" s="143">
        <v>40</v>
      </c>
      <c r="Z152" s="144"/>
      <c r="AA152" s="144"/>
    </row>
    <row r="153" spans="1:27" x14ac:dyDescent="0.25">
      <c r="A153" s="44">
        <v>152</v>
      </c>
      <c r="B153" s="125" t="s">
        <v>35</v>
      </c>
      <c r="C153" s="125" t="s">
        <v>169</v>
      </c>
      <c r="D153" s="143">
        <v>98</v>
      </c>
      <c r="E153" s="143">
        <v>246</v>
      </c>
      <c r="F153" s="143">
        <v>36</v>
      </c>
      <c r="G153" s="143">
        <v>159</v>
      </c>
      <c r="H153" s="143">
        <v>121</v>
      </c>
      <c r="I153" s="143">
        <v>408</v>
      </c>
      <c r="J153" s="143">
        <v>190</v>
      </c>
      <c r="K153" s="143">
        <v>1498</v>
      </c>
      <c r="L153" s="143">
        <v>500</v>
      </c>
      <c r="M153" s="143">
        <v>3798</v>
      </c>
      <c r="N153" s="143">
        <v>342</v>
      </c>
      <c r="O153" s="143">
        <v>2698</v>
      </c>
      <c r="P153" s="143">
        <v>176</v>
      </c>
      <c r="Q153" s="143">
        <v>1101</v>
      </c>
      <c r="R153" s="143">
        <v>75</v>
      </c>
      <c r="S153" s="143">
        <v>525</v>
      </c>
      <c r="T153" s="143">
        <v>54</v>
      </c>
      <c r="U153" s="143">
        <v>350</v>
      </c>
      <c r="V153" s="143">
        <v>9</v>
      </c>
      <c r="W153" s="143">
        <v>65</v>
      </c>
      <c r="X153" s="143">
        <v>2</v>
      </c>
      <c r="Y153" s="143">
        <v>9</v>
      </c>
      <c r="Z153" s="143">
        <v>11</v>
      </c>
      <c r="AA153" s="143">
        <v>40</v>
      </c>
    </row>
    <row r="154" spans="1:27" x14ac:dyDescent="0.25">
      <c r="A154" s="44">
        <v>153</v>
      </c>
      <c r="B154" s="125" t="s">
        <v>157</v>
      </c>
      <c r="C154" s="125" t="s">
        <v>167</v>
      </c>
      <c r="D154" s="144"/>
      <c r="E154" s="144"/>
      <c r="F154" s="143">
        <v>20</v>
      </c>
      <c r="G154" s="143">
        <v>480</v>
      </c>
      <c r="H154" s="143">
        <v>26</v>
      </c>
      <c r="I154" s="143">
        <v>756</v>
      </c>
      <c r="J154" s="143">
        <v>55</v>
      </c>
      <c r="K154" s="143">
        <v>1571</v>
      </c>
      <c r="L154" s="143">
        <v>85</v>
      </c>
      <c r="M154" s="143">
        <v>2436</v>
      </c>
      <c r="N154" s="143">
        <v>69</v>
      </c>
      <c r="O154" s="143">
        <v>1975</v>
      </c>
      <c r="P154" s="143">
        <v>46</v>
      </c>
      <c r="Q154" s="143">
        <v>1299</v>
      </c>
      <c r="R154" s="143">
        <v>24</v>
      </c>
      <c r="S154" s="143">
        <v>687</v>
      </c>
      <c r="T154" s="143">
        <v>39</v>
      </c>
      <c r="U154" s="143">
        <v>1106</v>
      </c>
      <c r="V154" s="143">
        <v>14</v>
      </c>
      <c r="W154" s="143">
        <v>413</v>
      </c>
      <c r="X154" s="143">
        <v>6</v>
      </c>
      <c r="Y154" s="143">
        <v>171</v>
      </c>
      <c r="Z154" s="144"/>
      <c r="AA154" s="144"/>
    </row>
    <row r="155" spans="1:27" x14ac:dyDescent="0.25">
      <c r="A155" s="44">
        <v>154</v>
      </c>
      <c r="B155" s="125" t="s">
        <v>157</v>
      </c>
      <c r="C155" s="125" t="s">
        <v>167</v>
      </c>
      <c r="D155" s="143">
        <v>2</v>
      </c>
      <c r="E155" s="143">
        <v>80</v>
      </c>
      <c r="F155" s="143">
        <v>2</v>
      </c>
      <c r="G155" s="143">
        <v>80</v>
      </c>
      <c r="H155" s="143">
        <v>5</v>
      </c>
      <c r="I155" s="143">
        <v>194</v>
      </c>
      <c r="J155" s="143">
        <v>68</v>
      </c>
      <c r="K155" s="143">
        <v>2751</v>
      </c>
      <c r="L155" s="143">
        <v>73</v>
      </c>
      <c r="M155" s="143">
        <v>2918</v>
      </c>
      <c r="N155" s="143">
        <v>35</v>
      </c>
      <c r="O155" s="143">
        <v>1398</v>
      </c>
      <c r="P155" s="143">
        <v>21</v>
      </c>
      <c r="Q155" s="143">
        <v>851</v>
      </c>
      <c r="R155" s="143">
        <v>13</v>
      </c>
      <c r="S155" s="143">
        <v>521</v>
      </c>
      <c r="T155" s="143">
        <v>30</v>
      </c>
      <c r="U155" s="143">
        <v>1223</v>
      </c>
      <c r="V155" s="143">
        <v>16</v>
      </c>
      <c r="W155" s="143">
        <v>646</v>
      </c>
      <c r="X155" s="143">
        <v>3</v>
      </c>
      <c r="Y155" s="143">
        <v>120</v>
      </c>
      <c r="Z155" s="143">
        <v>2</v>
      </c>
      <c r="AA155" s="143">
        <v>80</v>
      </c>
    </row>
    <row r="156" spans="1:27" x14ac:dyDescent="0.25">
      <c r="A156" s="44">
        <v>155</v>
      </c>
      <c r="B156" s="125" t="s">
        <v>24</v>
      </c>
      <c r="C156" s="125" t="s">
        <v>171</v>
      </c>
      <c r="D156" s="143">
        <v>25</v>
      </c>
      <c r="E156" s="143">
        <v>328</v>
      </c>
      <c r="F156" s="143">
        <v>18</v>
      </c>
      <c r="G156" s="143">
        <v>230</v>
      </c>
      <c r="H156" s="143">
        <v>52</v>
      </c>
      <c r="I156" s="143">
        <v>669</v>
      </c>
      <c r="J156" s="143">
        <v>173</v>
      </c>
      <c r="K156" s="143">
        <v>2099</v>
      </c>
      <c r="L156" s="143">
        <v>211</v>
      </c>
      <c r="M156" s="143">
        <v>2588</v>
      </c>
      <c r="N156" s="143">
        <v>140</v>
      </c>
      <c r="O156" s="143">
        <v>1781</v>
      </c>
      <c r="P156" s="143">
        <v>105</v>
      </c>
      <c r="Q156" s="143">
        <v>1358</v>
      </c>
      <c r="R156" s="143">
        <v>52</v>
      </c>
      <c r="S156" s="143">
        <v>672</v>
      </c>
      <c r="T156" s="143">
        <v>38</v>
      </c>
      <c r="U156" s="143">
        <v>492</v>
      </c>
      <c r="V156" s="143">
        <v>29</v>
      </c>
      <c r="W156" s="143">
        <v>377</v>
      </c>
      <c r="X156" s="143">
        <v>11</v>
      </c>
      <c r="Y156" s="143">
        <v>144</v>
      </c>
      <c r="Z156" s="143">
        <v>6</v>
      </c>
      <c r="AA156" s="143">
        <v>82</v>
      </c>
    </row>
    <row r="157" spans="1:27" x14ac:dyDescent="0.25">
      <c r="A157" s="44">
        <v>156</v>
      </c>
      <c r="B157" s="125" t="s">
        <v>4</v>
      </c>
      <c r="C157" s="125" t="s">
        <v>171</v>
      </c>
      <c r="D157" s="143">
        <v>5</v>
      </c>
      <c r="E157" s="143">
        <v>74</v>
      </c>
      <c r="F157" s="143">
        <v>13</v>
      </c>
      <c r="G157" s="143">
        <v>186</v>
      </c>
      <c r="H157" s="143">
        <v>41</v>
      </c>
      <c r="I157" s="143">
        <v>598</v>
      </c>
      <c r="J157" s="143">
        <v>79</v>
      </c>
      <c r="K157" s="143">
        <v>1149</v>
      </c>
      <c r="L157" s="143">
        <v>162</v>
      </c>
      <c r="M157" s="143">
        <v>2337</v>
      </c>
      <c r="N157" s="143">
        <v>127</v>
      </c>
      <c r="O157" s="143">
        <v>1848</v>
      </c>
      <c r="P157" s="143">
        <v>122</v>
      </c>
      <c r="Q157" s="143">
        <v>1779</v>
      </c>
      <c r="R157" s="143">
        <v>67</v>
      </c>
      <c r="S157" s="143">
        <v>982</v>
      </c>
      <c r="T157" s="143">
        <v>61</v>
      </c>
      <c r="U157" s="143">
        <v>900</v>
      </c>
      <c r="V157" s="143">
        <v>57</v>
      </c>
      <c r="W157" s="143">
        <v>840</v>
      </c>
      <c r="X157" s="143">
        <v>4</v>
      </c>
      <c r="Y157" s="143">
        <v>43</v>
      </c>
      <c r="Z157" s="143">
        <v>2</v>
      </c>
      <c r="AA157" s="143">
        <v>33</v>
      </c>
    </row>
    <row r="158" spans="1:27" x14ac:dyDescent="0.25">
      <c r="A158" s="44">
        <v>157</v>
      </c>
      <c r="B158" s="125" t="s">
        <v>5</v>
      </c>
      <c r="C158" s="125" t="s">
        <v>171</v>
      </c>
      <c r="D158" s="143">
        <v>22</v>
      </c>
      <c r="E158" s="143">
        <v>194</v>
      </c>
      <c r="F158" s="143">
        <v>14</v>
      </c>
      <c r="G158" s="143">
        <v>127</v>
      </c>
      <c r="H158" s="143">
        <v>85</v>
      </c>
      <c r="I158" s="143">
        <v>725</v>
      </c>
      <c r="J158" s="143">
        <v>247</v>
      </c>
      <c r="K158" s="143">
        <v>2136</v>
      </c>
      <c r="L158" s="143">
        <v>283</v>
      </c>
      <c r="M158" s="143">
        <v>2501</v>
      </c>
      <c r="N158" s="143">
        <v>238</v>
      </c>
      <c r="O158" s="143">
        <v>2079</v>
      </c>
      <c r="P158" s="143">
        <v>158</v>
      </c>
      <c r="Q158" s="143">
        <v>1410</v>
      </c>
      <c r="R158" s="143">
        <v>99</v>
      </c>
      <c r="S158" s="143">
        <v>876</v>
      </c>
      <c r="T158" s="143">
        <v>17</v>
      </c>
      <c r="U158" s="143">
        <v>151</v>
      </c>
      <c r="V158" s="143">
        <v>7</v>
      </c>
      <c r="W158" s="143">
        <v>58</v>
      </c>
      <c r="X158" s="143">
        <v>7</v>
      </c>
      <c r="Y158" s="143">
        <v>63</v>
      </c>
      <c r="Z158" s="144"/>
      <c r="AA158" s="144"/>
    </row>
    <row r="159" spans="1:27" x14ac:dyDescent="0.25">
      <c r="A159" s="44">
        <v>158</v>
      </c>
      <c r="B159" s="125" t="s">
        <v>4</v>
      </c>
      <c r="C159" s="125" t="s">
        <v>171</v>
      </c>
      <c r="D159" s="144"/>
      <c r="E159" s="144"/>
      <c r="F159" s="143">
        <v>10</v>
      </c>
      <c r="G159" s="143">
        <v>219</v>
      </c>
      <c r="H159" s="143">
        <v>16</v>
      </c>
      <c r="I159" s="143">
        <v>324</v>
      </c>
      <c r="J159" s="143">
        <v>50</v>
      </c>
      <c r="K159" s="143">
        <v>1043</v>
      </c>
      <c r="L159" s="143">
        <v>153</v>
      </c>
      <c r="M159" s="143">
        <v>3222</v>
      </c>
      <c r="N159" s="143">
        <v>136</v>
      </c>
      <c r="O159" s="143">
        <v>2862</v>
      </c>
      <c r="P159" s="143">
        <v>38</v>
      </c>
      <c r="Q159" s="143">
        <v>809</v>
      </c>
      <c r="R159" s="143">
        <v>11</v>
      </c>
      <c r="S159" s="143">
        <v>225</v>
      </c>
      <c r="T159" s="143">
        <v>4</v>
      </c>
      <c r="U159" s="143">
        <v>75</v>
      </c>
      <c r="V159" s="143">
        <v>6</v>
      </c>
      <c r="W159" s="143">
        <v>85</v>
      </c>
      <c r="X159" s="143">
        <v>6</v>
      </c>
      <c r="Y159" s="143">
        <v>75</v>
      </c>
      <c r="Z159" s="143">
        <v>6</v>
      </c>
      <c r="AA159" s="143">
        <v>103</v>
      </c>
    </row>
    <row r="160" spans="1:27" x14ac:dyDescent="0.25">
      <c r="A160" s="44">
        <v>159</v>
      </c>
      <c r="B160" s="125" t="s">
        <v>4</v>
      </c>
      <c r="C160" s="125" t="s">
        <v>167</v>
      </c>
      <c r="D160" s="143">
        <v>16</v>
      </c>
      <c r="E160" s="143">
        <v>390</v>
      </c>
      <c r="F160" s="143">
        <v>13</v>
      </c>
      <c r="G160" s="143">
        <v>333</v>
      </c>
      <c r="H160" s="143">
        <v>80</v>
      </c>
      <c r="I160" s="143">
        <v>1978</v>
      </c>
      <c r="J160" s="143">
        <v>212</v>
      </c>
      <c r="K160" s="143">
        <v>5229</v>
      </c>
      <c r="L160" s="143">
        <v>38</v>
      </c>
      <c r="M160" s="143">
        <v>919</v>
      </c>
      <c r="N160" s="143">
        <v>1</v>
      </c>
      <c r="O160" s="143">
        <v>31</v>
      </c>
      <c r="P160" s="143">
        <v>5</v>
      </c>
      <c r="Q160" s="143">
        <v>50</v>
      </c>
      <c r="R160" s="143">
        <v>3</v>
      </c>
      <c r="S160" s="143">
        <v>25</v>
      </c>
      <c r="T160" s="144"/>
      <c r="U160" s="144"/>
      <c r="V160" s="144"/>
      <c r="W160" s="144"/>
      <c r="X160" s="144"/>
      <c r="Y160" s="144"/>
      <c r="Z160" s="144"/>
      <c r="AA160" s="144"/>
    </row>
    <row r="161" spans="1:27" x14ac:dyDescent="0.25">
      <c r="A161" s="44">
        <v>160</v>
      </c>
      <c r="B161" s="125" t="s">
        <v>4</v>
      </c>
      <c r="C161" s="125" t="s">
        <v>169</v>
      </c>
      <c r="D161" s="144"/>
      <c r="E161" s="144"/>
      <c r="F161" s="144"/>
      <c r="G161" s="144"/>
      <c r="H161" s="144"/>
      <c r="I161" s="144"/>
      <c r="J161" s="143">
        <v>24</v>
      </c>
      <c r="K161" s="143">
        <v>347</v>
      </c>
      <c r="L161" s="143">
        <v>293</v>
      </c>
      <c r="M161" s="143">
        <v>4328</v>
      </c>
      <c r="N161" s="143">
        <v>211</v>
      </c>
      <c r="O161" s="143">
        <v>3113</v>
      </c>
      <c r="P161" s="143">
        <v>26</v>
      </c>
      <c r="Q161" s="143">
        <v>392</v>
      </c>
      <c r="R161" s="143">
        <v>25</v>
      </c>
      <c r="S161" s="143">
        <v>381</v>
      </c>
      <c r="T161" s="143">
        <v>6</v>
      </c>
      <c r="U161" s="143">
        <v>90</v>
      </c>
      <c r="V161" s="143">
        <v>1</v>
      </c>
      <c r="W161" s="143">
        <v>19</v>
      </c>
      <c r="X161" s="143">
        <v>1</v>
      </c>
      <c r="Y161" s="143">
        <v>15</v>
      </c>
      <c r="Z161" s="144"/>
      <c r="AA161" s="144"/>
    </row>
    <row r="162" spans="1:27" x14ac:dyDescent="0.25">
      <c r="A162" s="44">
        <v>161</v>
      </c>
      <c r="B162" s="125" t="s">
        <v>65</v>
      </c>
      <c r="C162" s="125" t="s">
        <v>169</v>
      </c>
      <c r="D162" s="143">
        <v>3</v>
      </c>
      <c r="E162" s="143">
        <v>50</v>
      </c>
      <c r="F162" s="144"/>
      <c r="G162" s="144"/>
      <c r="H162" s="143">
        <v>23</v>
      </c>
      <c r="I162" s="143">
        <v>435</v>
      </c>
      <c r="J162" s="143">
        <v>130</v>
      </c>
      <c r="K162" s="143">
        <v>2509</v>
      </c>
      <c r="L162" s="143">
        <v>163</v>
      </c>
      <c r="M162" s="143">
        <v>3224</v>
      </c>
      <c r="N162" s="143">
        <v>82</v>
      </c>
      <c r="O162" s="143">
        <v>1617</v>
      </c>
      <c r="P162" s="143">
        <v>18</v>
      </c>
      <c r="Q162" s="143">
        <v>352</v>
      </c>
      <c r="R162" s="143">
        <v>9</v>
      </c>
      <c r="S162" s="143">
        <v>159</v>
      </c>
      <c r="T162" s="143">
        <v>5</v>
      </c>
      <c r="U162" s="143">
        <v>81</v>
      </c>
      <c r="V162" s="143">
        <v>1</v>
      </c>
      <c r="W162" s="143">
        <v>25</v>
      </c>
      <c r="X162" s="143">
        <v>1</v>
      </c>
      <c r="Y162" s="143">
        <v>25</v>
      </c>
      <c r="Z162" s="144"/>
      <c r="AA162" s="144"/>
    </row>
    <row r="163" spans="1:27" x14ac:dyDescent="0.25">
      <c r="A163" s="44">
        <v>162</v>
      </c>
      <c r="B163" s="125" t="s">
        <v>4</v>
      </c>
      <c r="C163" s="125" t="s">
        <v>169</v>
      </c>
      <c r="D163" s="144"/>
      <c r="E163" s="144"/>
      <c r="F163" s="144"/>
      <c r="G163" s="144"/>
      <c r="H163" s="144"/>
      <c r="I163" s="144"/>
      <c r="J163" s="143">
        <v>30</v>
      </c>
      <c r="K163" s="143">
        <v>299</v>
      </c>
      <c r="L163" s="143">
        <v>393</v>
      </c>
      <c r="M163" s="143">
        <v>3894</v>
      </c>
      <c r="N163" s="143">
        <v>288</v>
      </c>
      <c r="O163" s="143">
        <v>2846</v>
      </c>
      <c r="P163" s="143">
        <v>68</v>
      </c>
      <c r="Q163" s="143">
        <v>670</v>
      </c>
      <c r="R163" s="143">
        <v>29</v>
      </c>
      <c r="S163" s="143">
        <v>293</v>
      </c>
      <c r="T163" s="143">
        <v>22</v>
      </c>
      <c r="U163" s="143">
        <v>223</v>
      </c>
      <c r="V163" s="143">
        <v>11</v>
      </c>
      <c r="W163" s="143">
        <v>108</v>
      </c>
      <c r="X163" s="143">
        <v>1</v>
      </c>
      <c r="Y163" s="143">
        <v>10</v>
      </c>
      <c r="Z163" s="143">
        <v>4</v>
      </c>
      <c r="AA163" s="143">
        <v>25</v>
      </c>
    </row>
    <row r="164" spans="1:27" x14ac:dyDescent="0.25">
      <c r="A164" s="44">
        <v>163</v>
      </c>
      <c r="B164" s="125" t="s">
        <v>157</v>
      </c>
      <c r="C164" s="125" t="s">
        <v>167</v>
      </c>
      <c r="D164" s="144"/>
      <c r="E164" s="144"/>
      <c r="F164" s="144"/>
      <c r="G164" s="144"/>
      <c r="H164" s="143">
        <v>1</v>
      </c>
      <c r="I164" s="143">
        <v>164</v>
      </c>
      <c r="J164" s="143">
        <v>13</v>
      </c>
      <c r="K164" s="143">
        <v>1640</v>
      </c>
      <c r="L164" s="143">
        <v>19</v>
      </c>
      <c r="M164" s="143">
        <v>2618</v>
      </c>
      <c r="N164" s="143">
        <v>6</v>
      </c>
      <c r="O164" s="143">
        <v>895</v>
      </c>
      <c r="P164" s="143">
        <v>5</v>
      </c>
      <c r="Q164" s="143">
        <v>783</v>
      </c>
      <c r="R164" s="143">
        <v>3</v>
      </c>
      <c r="S164" s="143">
        <v>360</v>
      </c>
      <c r="T164" s="143">
        <v>4</v>
      </c>
      <c r="U164" s="143">
        <v>486</v>
      </c>
      <c r="V164" s="143">
        <v>6</v>
      </c>
      <c r="W164" s="143">
        <v>820</v>
      </c>
      <c r="X164" s="143">
        <v>3</v>
      </c>
      <c r="Y164" s="143">
        <v>328</v>
      </c>
      <c r="Z164" s="144"/>
      <c r="AA164" s="144"/>
    </row>
    <row r="165" spans="1:27" x14ac:dyDescent="0.25">
      <c r="A165" s="44">
        <v>164</v>
      </c>
      <c r="B165" s="125" t="s">
        <v>18</v>
      </c>
      <c r="C165" s="125" t="s">
        <v>167</v>
      </c>
      <c r="D165" s="143">
        <v>133</v>
      </c>
      <c r="E165" s="143">
        <v>529</v>
      </c>
      <c r="F165" s="143">
        <v>680</v>
      </c>
      <c r="G165" s="143">
        <v>2706</v>
      </c>
      <c r="H165" s="143">
        <v>1088</v>
      </c>
      <c r="I165" s="143">
        <v>3917</v>
      </c>
      <c r="J165" s="143">
        <v>295</v>
      </c>
      <c r="K165" s="143">
        <v>882</v>
      </c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</row>
    <row r="166" spans="1:27" x14ac:dyDescent="0.25">
      <c r="A166" s="44">
        <v>165</v>
      </c>
      <c r="B166" s="125" t="s">
        <v>5</v>
      </c>
      <c r="C166" s="125" t="s">
        <v>170</v>
      </c>
      <c r="D166" s="143">
        <v>1</v>
      </c>
      <c r="E166" s="143">
        <v>34</v>
      </c>
      <c r="F166" s="144"/>
      <c r="G166" s="144"/>
      <c r="H166" s="143">
        <v>5</v>
      </c>
      <c r="I166" s="143">
        <v>125</v>
      </c>
      <c r="J166" s="143">
        <v>72</v>
      </c>
      <c r="K166" s="143">
        <v>1890</v>
      </c>
      <c r="L166" s="143">
        <v>87</v>
      </c>
      <c r="M166" s="143">
        <v>2271</v>
      </c>
      <c r="N166" s="143">
        <v>77</v>
      </c>
      <c r="O166" s="143">
        <v>2004</v>
      </c>
      <c r="P166" s="143">
        <v>25</v>
      </c>
      <c r="Q166" s="143">
        <v>630</v>
      </c>
      <c r="R166" s="143">
        <v>12</v>
      </c>
      <c r="S166" s="143">
        <v>320</v>
      </c>
      <c r="T166" s="143">
        <v>7</v>
      </c>
      <c r="U166" s="143">
        <v>193</v>
      </c>
      <c r="V166" s="143">
        <v>6</v>
      </c>
      <c r="W166" s="143">
        <v>159</v>
      </c>
      <c r="X166" s="144"/>
      <c r="Y166" s="144"/>
      <c r="Z166" s="143">
        <v>1</v>
      </c>
      <c r="AA166" s="143">
        <v>30</v>
      </c>
    </row>
    <row r="167" spans="1:27" x14ac:dyDescent="0.25">
      <c r="A167" s="44">
        <v>166</v>
      </c>
      <c r="B167" s="125" t="s">
        <v>4</v>
      </c>
      <c r="C167" s="125" t="s">
        <v>169</v>
      </c>
      <c r="D167" s="143">
        <v>5</v>
      </c>
      <c r="E167" s="143">
        <v>26</v>
      </c>
      <c r="F167" s="143">
        <v>3</v>
      </c>
      <c r="G167" s="143">
        <v>11</v>
      </c>
      <c r="H167" s="143">
        <v>18</v>
      </c>
      <c r="I167" s="143">
        <v>120</v>
      </c>
      <c r="J167" s="143">
        <v>143</v>
      </c>
      <c r="K167" s="143">
        <v>986</v>
      </c>
      <c r="L167" s="143">
        <v>554</v>
      </c>
      <c r="M167" s="143">
        <v>3781</v>
      </c>
      <c r="N167" s="143">
        <v>260</v>
      </c>
      <c r="O167" s="143">
        <v>1784</v>
      </c>
      <c r="P167" s="143">
        <v>40</v>
      </c>
      <c r="Q167" s="143">
        <v>279</v>
      </c>
      <c r="R167" s="143">
        <v>30</v>
      </c>
      <c r="S167" s="143">
        <v>211</v>
      </c>
      <c r="T167" s="143">
        <v>5</v>
      </c>
      <c r="U167" s="143">
        <v>35</v>
      </c>
      <c r="V167" s="143">
        <v>27</v>
      </c>
      <c r="W167" s="143">
        <v>184</v>
      </c>
      <c r="X167" s="143">
        <v>5</v>
      </c>
      <c r="Y167" s="143">
        <v>35</v>
      </c>
      <c r="Z167" s="143">
        <v>6</v>
      </c>
      <c r="AA167" s="143">
        <v>35</v>
      </c>
    </row>
    <row r="168" spans="1:27" x14ac:dyDescent="0.25">
      <c r="A168" s="44">
        <v>167</v>
      </c>
      <c r="B168" s="125" t="s">
        <v>157</v>
      </c>
      <c r="C168" s="125" t="s">
        <v>167</v>
      </c>
      <c r="D168" s="143">
        <v>10</v>
      </c>
      <c r="E168" s="143">
        <v>303</v>
      </c>
      <c r="F168" s="144"/>
      <c r="G168" s="144"/>
      <c r="H168" s="143">
        <v>6</v>
      </c>
      <c r="I168" s="143">
        <v>191</v>
      </c>
      <c r="J168" s="143">
        <v>37</v>
      </c>
      <c r="K168" s="143">
        <v>1134</v>
      </c>
      <c r="L168" s="143">
        <v>59</v>
      </c>
      <c r="M168" s="143">
        <v>1827</v>
      </c>
      <c r="N168" s="143">
        <v>27</v>
      </c>
      <c r="O168" s="143">
        <v>861</v>
      </c>
      <c r="P168" s="143">
        <v>24</v>
      </c>
      <c r="Q168" s="143">
        <v>796</v>
      </c>
      <c r="R168" s="143">
        <v>19</v>
      </c>
      <c r="S168" s="143">
        <v>608</v>
      </c>
      <c r="T168" s="143">
        <v>16</v>
      </c>
      <c r="U168" s="143">
        <v>535</v>
      </c>
      <c r="V168" s="143">
        <v>15</v>
      </c>
      <c r="W168" s="143">
        <v>475</v>
      </c>
      <c r="X168" s="143">
        <v>3</v>
      </c>
      <c r="Y168" s="143">
        <v>78</v>
      </c>
      <c r="Z168" s="143">
        <v>10</v>
      </c>
      <c r="AA168" s="143">
        <v>313</v>
      </c>
    </row>
    <row r="169" spans="1:27" x14ac:dyDescent="0.25">
      <c r="A169" s="44">
        <v>168</v>
      </c>
      <c r="B169" s="125" t="s">
        <v>4</v>
      </c>
      <c r="C169" s="125" t="s">
        <v>168</v>
      </c>
      <c r="D169" s="143">
        <v>11</v>
      </c>
      <c r="E169" s="143">
        <v>255</v>
      </c>
      <c r="F169" s="143">
        <v>14</v>
      </c>
      <c r="G169" s="143">
        <v>314</v>
      </c>
      <c r="H169" s="143">
        <v>21</v>
      </c>
      <c r="I169" s="143">
        <v>457</v>
      </c>
      <c r="J169" s="143">
        <v>50</v>
      </c>
      <c r="K169" s="143">
        <v>1098</v>
      </c>
      <c r="L169" s="143">
        <v>65</v>
      </c>
      <c r="M169" s="143">
        <v>1397</v>
      </c>
      <c r="N169" s="143">
        <v>31</v>
      </c>
      <c r="O169" s="143">
        <v>649</v>
      </c>
      <c r="P169" s="143">
        <v>38</v>
      </c>
      <c r="Q169" s="143">
        <v>833</v>
      </c>
      <c r="R169" s="143">
        <v>22</v>
      </c>
      <c r="S169" s="143">
        <v>491</v>
      </c>
      <c r="T169" s="143">
        <v>18</v>
      </c>
      <c r="U169" s="143">
        <v>391</v>
      </c>
      <c r="V169" s="143">
        <v>43</v>
      </c>
      <c r="W169" s="143">
        <v>937</v>
      </c>
      <c r="X169" s="143">
        <v>11</v>
      </c>
      <c r="Y169" s="143">
        <v>230</v>
      </c>
      <c r="Z169" s="143">
        <v>2</v>
      </c>
      <c r="AA169" s="143">
        <v>50</v>
      </c>
    </row>
    <row r="170" spans="1:27" x14ac:dyDescent="0.25">
      <c r="A170" s="44">
        <v>169</v>
      </c>
      <c r="B170" s="125" t="s">
        <v>7</v>
      </c>
      <c r="C170" s="125" t="s">
        <v>170</v>
      </c>
      <c r="D170" s="143">
        <v>9</v>
      </c>
      <c r="E170" s="143">
        <v>126</v>
      </c>
      <c r="F170" s="143">
        <v>4</v>
      </c>
      <c r="G170" s="143">
        <v>54</v>
      </c>
      <c r="H170" s="143">
        <v>16</v>
      </c>
      <c r="I170" s="143">
        <v>214</v>
      </c>
      <c r="J170" s="143">
        <v>136</v>
      </c>
      <c r="K170" s="143">
        <v>1820</v>
      </c>
      <c r="L170" s="143">
        <v>199</v>
      </c>
      <c r="M170" s="143">
        <v>2646</v>
      </c>
      <c r="N170" s="143">
        <v>108</v>
      </c>
      <c r="O170" s="143">
        <v>1450</v>
      </c>
      <c r="P170" s="143">
        <v>17</v>
      </c>
      <c r="Q170" s="143">
        <v>225</v>
      </c>
      <c r="R170" s="143">
        <v>13</v>
      </c>
      <c r="S170" s="143">
        <v>177</v>
      </c>
      <c r="T170" s="143">
        <v>3</v>
      </c>
      <c r="U170" s="143">
        <v>42</v>
      </c>
      <c r="V170" s="143">
        <v>8</v>
      </c>
      <c r="W170" s="143">
        <v>97</v>
      </c>
      <c r="X170" s="143">
        <v>4</v>
      </c>
      <c r="Y170" s="143">
        <v>59</v>
      </c>
      <c r="Z170" s="143">
        <v>5</v>
      </c>
      <c r="AA170" s="143">
        <v>67</v>
      </c>
    </row>
    <row r="171" spans="1:27" x14ac:dyDescent="0.25">
      <c r="A171" s="44">
        <v>170</v>
      </c>
      <c r="B171" s="125" t="s">
        <v>157</v>
      </c>
      <c r="C171" s="125" t="s">
        <v>167</v>
      </c>
      <c r="D171" s="143">
        <v>43</v>
      </c>
      <c r="E171" s="143">
        <v>322</v>
      </c>
      <c r="F171" s="143">
        <v>21</v>
      </c>
      <c r="G171" s="143">
        <v>178</v>
      </c>
      <c r="H171" s="143">
        <v>34</v>
      </c>
      <c r="I171" s="143">
        <v>333</v>
      </c>
      <c r="J171" s="143">
        <v>149</v>
      </c>
      <c r="K171" s="143">
        <v>1647</v>
      </c>
      <c r="L171" s="143">
        <v>163</v>
      </c>
      <c r="M171" s="143">
        <v>1859</v>
      </c>
      <c r="N171" s="143">
        <v>78</v>
      </c>
      <c r="O171" s="143">
        <v>913</v>
      </c>
      <c r="P171" s="143">
        <v>59</v>
      </c>
      <c r="Q171" s="143">
        <v>756</v>
      </c>
      <c r="R171" s="143">
        <v>32</v>
      </c>
      <c r="S171" s="143">
        <v>348</v>
      </c>
      <c r="T171" s="143">
        <v>30</v>
      </c>
      <c r="U171" s="143">
        <v>383</v>
      </c>
      <c r="V171" s="143">
        <v>14</v>
      </c>
      <c r="W171" s="143">
        <v>135</v>
      </c>
      <c r="X171" s="143">
        <v>6</v>
      </c>
      <c r="Y171" s="143">
        <v>54</v>
      </c>
      <c r="Z171" s="143">
        <v>5</v>
      </c>
      <c r="AA171" s="143">
        <v>44</v>
      </c>
    </row>
    <row r="172" spans="1:27" x14ac:dyDescent="0.25">
      <c r="A172" s="44">
        <v>171</v>
      </c>
      <c r="B172" s="125" t="s">
        <v>7</v>
      </c>
      <c r="C172" s="125" t="s">
        <v>172</v>
      </c>
      <c r="D172" s="144"/>
      <c r="E172" s="144"/>
      <c r="F172" s="144"/>
      <c r="G172" s="144"/>
      <c r="H172" s="144"/>
      <c r="I172" s="144"/>
      <c r="J172" s="143">
        <v>31</v>
      </c>
      <c r="K172" s="143">
        <v>524</v>
      </c>
      <c r="L172" s="143">
        <v>64</v>
      </c>
      <c r="M172" s="143">
        <v>1066</v>
      </c>
      <c r="N172" s="143">
        <v>26</v>
      </c>
      <c r="O172" s="143">
        <v>441</v>
      </c>
      <c r="P172" s="143">
        <v>90</v>
      </c>
      <c r="Q172" s="143">
        <v>1503</v>
      </c>
      <c r="R172" s="143">
        <v>60</v>
      </c>
      <c r="S172" s="143">
        <v>979</v>
      </c>
      <c r="T172" s="143">
        <v>104</v>
      </c>
      <c r="U172" s="143">
        <v>1717</v>
      </c>
      <c r="V172" s="143">
        <v>31</v>
      </c>
      <c r="W172" s="143">
        <v>519</v>
      </c>
      <c r="X172" s="143">
        <v>1</v>
      </c>
      <c r="Y172" s="143">
        <v>17</v>
      </c>
      <c r="Z172" s="144"/>
      <c r="AA172" s="144"/>
    </row>
    <row r="173" spans="1:27" x14ac:dyDescent="0.25">
      <c r="A173" s="44">
        <v>172</v>
      </c>
      <c r="B173" s="125" t="s">
        <v>157</v>
      </c>
      <c r="C173" s="125" t="s">
        <v>167</v>
      </c>
      <c r="D173" s="144"/>
      <c r="E173" s="144"/>
      <c r="F173" s="143">
        <v>2</v>
      </c>
      <c r="G173" s="143">
        <v>72</v>
      </c>
      <c r="H173" s="143">
        <v>8</v>
      </c>
      <c r="I173" s="143">
        <v>294</v>
      </c>
      <c r="J173" s="143">
        <v>50</v>
      </c>
      <c r="K173" s="143">
        <v>1794</v>
      </c>
      <c r="L173" s="143">
        <v>58</v>
      </c>
      <c r="M173" s="143">
        <v>2050</v>
      </c>
      <c r="N173" s="143">
        <v>32</v>
      </c>
      <c r="O173" s="143">
        <v>1144</v>
      </c>
      <c r="P173" s="143">
        <v>12</v>
      </c>
      <c r="Q173" s="143">
        <v>449</v>
      </c>
      <c r="R173" s="143">
        <v>4</v>
      </c>
      <c r="S173" s="143">
        <v>151</v>
      </c>
      <c r="T173" s="143">
        <v>12</v>
      </c>
      <c r="U173" s="143">
        <v>444</v>
      </c>
      <c r="V173" s="143">
        <v>6</v>
      </c>
      <c r="W173" s="143">
        <v>226</v>
      </c>
      <c r="X173" s="144"/>
      <c r="Y173" s="144"/>
      <c r="Z173" s="144"/>
      <c r="AA173" s="144"/>
    </row>
    <row r="174" spans="1:27" x14ac:dyDescent="0.25">
      <c r="A174" s="44">
        <v>173</v>
      </c>
      <c r="B174" s="125" t="s">
        <v>7</v>
      </c>
      <c r="C174" s="125" t="s">
        <v>170</v>
      </c>
      <c r="D174" s="143">
        <v>6</v>
      </c>
      <c r="E174" s="143">
        <v>44</v>
      </c>
      <c r="F174" s="143">
        <v>2</v>
      </c>
      <c r="G174" s="143">
        <v>17</v>
      </c>
      <c r="H174" s="143">
        <v>21</v>
      </c>
      <c r="I174" s="143">
        <v>179</v>
      </c>
      <c r="J174" s="143">
        <v>135</v>
      </c>
      <c r="K174" s="143">
        <v>1099</v>
      </c>
      <c r="L174" s="143">
        <v>308</v>
      </c>
      <c r="M174" s="143">
        <v>2534</v>
      </c>
      <c r="N174" s="143">
        <v>157</v>
      </c>
      <c r="O174" s="143">
        <v>1298</v>
      </c>
      <c r="P174" s="143">
        <v>55</v>
      </c>
      <c r="Q174" s="143">
        <v>445</v>
      </c>
      <c r="R174" s="143">
        <v>42</v>
      </c>
      <c r="S174" s="143">
        <v>351</v>
      </c>
      <c r="T174" s="143">
        <v>21</v>
      </c>
      <c r="U174" s="143">
        <v>161</v>
      </c>
      <c r="V174" s="143">
        <v>10</v>
      </c>
      <c r="W174" s="143">
        <v>80</v>
      </c>
      <c r="X174" s="143">
        <v>9</v>
      </c>
      <c r="Y174" s="143">
        <v>67</v>
      </c>
      <c r="Z174" s="143">
        <v>4</v>
      </c>
      <c r="AA174" s="143">
        <v>36</v>
      </c>
    </row>
    <row r="175" spans="1:27" x14ac:dyDescent="0.25">
      <c r="A175" s="44">
        <v>174</v>
      </c>
      <c r="B175" s="125" t="s">
        <v>9</v>
      </c>
      <c r="C175" s="125" t="s">
        <v>167</v>
      </c>
      <c r="D175" s="143">
        <v>4</v>
      </c>
      <c r="E175" s="143">
        <v>67</v>
      </c>
      <c r="F175" s="143">
        <v>2</v>
      </c>
      <c r="G175" s="143">
        <v>31</v>
      </c>
      <c r="H175" s="143">
        <v>13</v>
      </c>
      <c r="I175" s="143">
        <v>197</v>
      </c>
      <c r="J175" s="143">
        <v>73</v>
      </c>
      <c r="K175" s="143">
        <v>1085</v>
      </c>
      <c r="L175" s="143">
        <v>121</v>
      </c>
      <c r="M175" s="143">
        <v>1793</v>
      </c>
      <c r="N175" s="143">
        <v>59</v>
      </c>
      <c r="O175" s="143">
        <v>904</v>
      </c>
      <c r="P175" s="143">
        <v>42</v>
      </c>
      <c r="Q175" s="143">
        <v>620</v>
      </c>
      <c r="R175" s="143">
        <v>29</v>
      </c>
      <c r="S175" s="143">
        <v>438</v>
      </c>
      <c r="T175" s="143">
        <v>31</v>
      </c>
      <c r="U175" s="143">
        <v>464</v>
      </c>
      <c r="V175" s="143">
        <v>23</v>
      </c>
      <c r="W175" s="143">
        <v>330</v>
      </c>
      <c r="X175" s="143">
        <v>10</v>
      </c>
      <c r="Y175" s="143">
        <v>153</v>
      </c>
      <c r="Z175" s="144"/>
      <c r="AA175" s="144"/>
    </row>
    <row r="176" spans="1:27" x14ac:dyDescent="0.25">
      <c r="A176" s="44">
        <v>175</v>
      </c>
      <c r="B176" s="125" t="s">
        <v>11</v>
      </c>
      <c r="C176" s="125" t="s">
        <v>167</v>
      </c>
      <c r="D176" s="144"/>
      <c r="E176" s="144"/>
      <c r="F176" s="144"/>
      <c r="G176" s="144"/>
      <c r="H176" s="143">
        <v>39</v>
      </c>
      <c r="I176" s="143">
        <v>887</v>
      </c>
      <c r="J176" s="143">
        <v>127</v>
      </c>
      <c r="K176" s="143">
        <v>2900</v>
      </c>
      <c r="L176" s="143">
        <v>34</v>
      </c>
      <c r="M176" s="143">
        <v>785</v>
      </c>
      <c r="N176" s="143">
        <v>18</v>
      </c>
      <c r="O176" s="143">
        <v>412</v>
      </c>
      <c r="P176" s="143">
        <v>3</v>
      </c>
      <c r="Q176" s="143">
        <v>75</v>
      </c>
      <c r="R176" s="143">
        <v>8</v>
      </c>
      <c r="S176" s="143">
        <v>192</v>
      </c>
      <c r="T176" s="143">
        <v>8</v>
      </c>
      <c r="U176" s="143">
        <v>187</v>
      </c>
      <c r="V176" s="143">
        <v>13</v>
      </c>
      <c r="W176" s="143">
        <v>295</v>
      </c>
      <c r="X176" s="143">
        <v>9</v>
      </c>
      <c r="Y176" s="143">
        <v>205</v>
      </c>
      <c r="Z176" s="143">
        <v>5</v>
      </c>
      <c r="AA176" s="143">
        <v>114</v>
      </c>
    </row>
    <row r="177" spans="1:27" x14ac:dyDescent="0.25">
      <c r="A177" s="44">
        <v>176</v>
      </c>
      <c r="B177" s="125" t="s">
        <v>103</v>
      </c>
      <c r="C177" s="125" t="s">
        <v>167</v>
      </c>
      <c r="D177" s="143">
        <v>19</v>
      </c>
      <c r="E177" s="143">
        <v>302</v>
      </c>
      <c r="F177" s="143">
        <v>24</v>
      </c>
      <c r="G177" s="143">
        <v>383</v>
      </c>
      <c r="H177" s="143">
        <v>180</v>
      </c>
      <c r="I177" s="143">
        <v>2809</v>
      </c>
      <c r="J177" s="143">
        <v>95</v>
      </c>
      <c r="K177" s="143">
        <v>1506</v>
      </c>
      <c r="L177" s="143">
        <v>15</v>
      </c>
      <c r="M177" s="143">
        <v>239</v>
      </c>
      <c r="N177" s="143">
        <v>1</v>
      </c>
      <c r="O177" s="143">
        <v>20</v>
      </c>
      <c r="P177" s="143">
        <v>5</v>
      </c>
      <c r="Q177" s="143">
        <v>81</v>
      </c>
      <c r="R177" s="144"/>
      <c r="S177" s="144"/>
      <c r="T177" s="143">
        <v>3</v>
      </c>
      <c r="U177" s="143">
        <v>40</v>
      </c>
      <c r="V177" s="143">
        <v>6</v>
      </c>
      <c r="W177" s="143">
        <v>101</v>
      </c>
      <c r="X177" s="143">
        <v>6</v>
      </c>
      <c r="Y177" s="143">
        <v>101</v>
      </c>
      <c r="Z177" s="143">
        <v>6</v>
      </c>
      <c r="AA177" s="143">
        <v>90</v>
      </c>
    </row>
    <row r="178" spans="1:27" x14ac:dyDescent="0.25">
      <c r="A178" s="44">
        <v>177</v>
      </c>
      <c r="B178" s="125" t="s">
        <v>24</v>
      </c>
      <c r="C178" s="125" t="s">
        <v>168</v>
      </c>
      <c r="D178" s="143">
        <v>11</v>
      </c>
      <c r="E178" s="143">
        <v>113</v>
      </c>
      <c r="F178" s="143">
        <v>21</v>
      </c>
      <c r="G178" s="143">
        <v>214</v>
      </c>
      <c r="H178" s="143">
        <v>42</v>
      </c>
      <c r="I178" s="143">
        <v>416</v>
      </c>
      <c r="J178" s="143">
        <v>122</v>
      </c>
      <c r="K178" s="143">
        <v>1114</v>
      </c>
      <c r="L178" s="143">
        <v>155</v>
      </c>
      <c r="M178" s="143">
        <v>1489</v>
      </c>
      <c r="N178" s="143">
        <v>77</v>
      </c>
      <c r="O178" s="143">
        <v>753</v>
      </c>
      <c r="P178" s="143">
        <v>56</v>
      </c>
      <c r="Q178" s="143">
        <v>551</v>
      </c>
      <c r="R178" s="143">
        <v>27</v>
      </c>
      <c r="S178" s="143">
        <v>265</v>
      </c>
      <c r="T178" s="143">
        <v>20</v>
      </c>
      <c r="U178" s="143">
        <v>202</v>
      </c>
      <c r="V178" s="143">
        <v>24</v>
      </c>
      <c r="W178" s="143">
        <v>240</v>
      </c>
      <c r="X178" s="143">
        <v>23</v>
      </c>
      <c r="Y178" s="143">
        <v>222</v>
      </c>
      <c r="Z178" s="143">
        <v>9</v>
      </c>
      <c r="AA178" s="143">
        <v>86</v>
      </c>
    </row>
    <row r="179" spans="1:27" x14ac:dyDescent="0.25">
      <c r="A179" s="44">
        <v>178</v>
      </c>
      <c r="B179" s="125" t="s">
        <v>24</v>
      </c>
      <c r="C179" s="125" t="s">
        <v>171</v>
      </c>
      <c r="D179" s="143">
        <v>1</v>
      </c>
      <c r="E179" s="143">
        <v>19</v>
      </c>
      <c r="F179" s="143">
        <v>14</v>
      </c>
      <c r="G179" s="143">
        <v>180</v>
      </c>
      <c r="H179" s="143">
        <v>40</v>
      </c>
      <c r="I179" s="143">
        <v>572</v>
      </c>
      <c r="J179" s="143">
        <v>56</v>
      </c>
      <c r="K179" s="143">
        <v>758</v>
      </c>
      <c r="L179" s="143">
        <v>155</v>
      </c>
      <c r="M179" s="143">
        <v>2234</v>
      </c>
      <c r="N179" s="143">
        <v>96</v>
      </c>
      <c r="O179" s="143">
        <v>1398</v>
      </c>
      <c r="P179" s="143">
        <v>13</v>
      </c>
      <c r="Q179" s="143">
        <v>179</v>
      </c>
      <c r="R179" s="143">
        <v>3</v>
      </c>
      <c r="S179" s="143">
        <v>38</v>
      </c>
      <c r="T179" s="144"/>
      <c r="U179" s="144"/>
      <c r="V179" s="144"/>
      <c r="W179" s="144"/>
      <c r="X179" s="143">
        <v>1</v>
      </c>
      <c r="Y179" s="143">
        <v>19</v>
      </c>
      <c r="Z179" s="144"/>
      <c r="AA179" s="144"/>
    </row>
    <row r="180" spans="1:27" x14ac:dyDescent="0.25">
      <c r="A180" s="44">
        <v>179</v>
      </c>
      <c r="B180" s="125" t="s">
        <v>31</v>
      </c>
      <c r="C180" s="125" t="s">
        <v>167</v>
      </c>
      <c r="D180" s="143">
        <v>35</v>
      </c>
      <c r="E180" s="143">
        <v>377</v>
      </c>
      <c r="F180" s="143">
        <v>11</v>
      </c>
      <c r="G180" s="143">
        <v>128</v>
      </c>
      <c r="H180" s="143">
        <v>56</v>
      </c>
      <c r="I180" s="143">
        <v>620</v>
      </c>
      <c r="J180" s="143">
        <v>190</v>
      </c>
      <c r="K180" s="143">
        <v>2118</v>
      </c>
      <c r="L180" s="143">
        <v>90</v>
      </c>
      <c r="M180" s="143">
        <v>1009</v>
      </c>
      <c r="N180" s="143">
        <v>42</v>
      </c>
      <c r="O180" s="143">
        <v>467</v>
      </c>
      <c r="P180" s="143">
        <v>19</v>
      </c>
      <c r="Q180" s="143">
        <v>214</v>
      </c>
      <c r="R180" s="143">
        <v>12</v>
      </c>
      <c r="S180" s="143">
        <v>133</v>
      </c>
      <c r="T180" s="143">
        <v>11</v>
      </c>
      <c r="U180" s="143">
        <v>128</v>
      </c>
      <c r="V180" s="143">
        <v>15</v>
      </c>
      <c r="W180" s="143">
        <v>170</v>
      </c>
      <c r="X180" s="143">
        <v>1</v>
      </c>
      <c r="Y180" s="143">
        <v>14</v>
      </c>
      <c r="Z180" s="144"/>
      <c r="AA180" s="144"/>
    </row>
    <row r="181" spans="1:27" x14ac:dyDescent="0.25">
      <c r="A181" s="44">
        <v>180</v>
      </c>
      <c r="B181" s="125" t="s">
        <v>9</v>
      </c>
      <c r="C181" s="125" t="s">
        <v>167</v>
      </c>
      <c r="D181" s="143">
        <v>10</v>
      </c>
      <c r="E181" s="143">
        <v>187</v>
      </c>
      <c r="F181" s="143">
        <v>25</v>
      </c>
      <c r="G181" s="143">
        <v>408</v>
      </c>
      <c r="H181" s="143">
        <v>82</v>
      </c>
      <c r="I181" s="143">
        <v>1250</v>
      </c>
      <c r="J181" s="143">
        <v>134</v>
      </c>
      <c r="K181" s="143">
        <v>2119</v>
      </c>
      <c r="L181" s="143">
        <v>35</v>
      </c>
      <c r="M181" s="143">
        <v>530</v>
      </c>
      <c r="N181" s="143">
        <v>11</v>
      </c>
      <c r="O181" s="143">
        <v>152</v>
      </c>
      <c r="P181" s="143">
        <v>7</v>
      </c>
      <c r="Q181" s="143">
        <v>101</v>
      </c>
      <c r="R181" s="143">
        <v>10</v>
      </c>
      <c r="S181" s="143">
        <v>110</v>
      </c>
      <c r="T181" s="143">
        <v>11</v>
      </c>
      <c r="U181" s="143">
        <v>169</v>
      </c>
      <c r="V181" s="143">
        <v>9</v>
      </c>
      <c r="W181" s="143">
        <v>110</v>
      </c>
      <c r="X181" s="143">
        <v>4</v>
      </c>
      <c r="Y181" s="143">
        <v>61</v>
      </c>
      <c r="Z181" s="143">
        <v>6</v>
      </c>
      <c r="AA181" s="143">
        <v>85</v>
      </c>
    </row>
    <row r="182" spans="1:27" x14ac:dyDescent="0.25">
      <c r="A182" s="44">
        <v>181</v>
      </c>
      <c r="B182" s="125" t="s">
        <v>2</v>
      </c>
      <c r="C182" s="125" t="s">
        <v>167</v>
      </c>
      <c r="D182" s="143">
        <v>7</v>
      </c>
      <c r="E182" s="143">
        <v>50</v>
      </c>
      <c r="F182" s="143">
        <v>5</v>
      </c>
      <c r="G182" s="143">
        <v>51</v>
      </c>
      <c r="H182" s="143">
        <v>22</v>
      </c>
      <c r="I182" s="143">
        <v>188</v>
      </c>
      <c r="J182" s="143">
        <v>78</v>
      </c>
      <c r="K182" s="143">
        <v>979</v>
      </c>
      <c r="L182" s="143">
        <v>119</v>
      </c>
      <c r="M182" s="143">
        <v>1572</v>
      </c>
      <c r="N182" s="143">
        <v>66</v>
      </c>
      <c r="O182" s="143">
        <v>886</v>
      </c>
      <c r="P182" s="143">
        <v>31</v>
      </c>
      <c r="Q182" s="143">
        <v>409</v>
      </c>
      <c r="R182" s="143">
        <v>21</v>
      </c>
      <c r="S182" s="143">
        <v>268</v>
      </c>
      <c r="T182" s="143">
        <v>35</v>
      </c>
      <c r="U182" s="143">
        <v>461</v>
      </c>
      <c r="V182" s="143">
        <v>11</v>
      </c>
      <c r="W182" s="143">
        <v>157</v>
      </c>
      <c r="X182" s="143">
        <v>17</v>
      </c>
      <c r="Y182" s="143">
        <v>199</v>
      </c>
      <c r="Z182" s="143">
        <v>1</v>
      </c>
      <c r="AA182" s="143">
        <v>13</v>
      </c>
    </row>
    <row r="183" spans="1:27" x14ac:dyDescent="0.25">
      <c r="A183" s="44">
        <v>182</v>
      </c>
      <c r="B183" s="125" t="s">
        <v>7</v>
      </c>
      <c r="C183" s="125" t="s">
        <v>169</v>
      </c>
      <c r="D183" s="143">
        <v>2</v>
      </c>
      <c r="E183" s="143">
        <v>22</v>
      </c>
      <c r="F183" s="143">
        <v>2</v>
      </c>
      <c r="G183" s="143">
        <v>22</v>
      </c>
      <c r="H183" s="143">
        <v>16</v>
      </c>
      <c r="I183" s="143">
        <v>179</v>
      </c>
      <c r="J183" s="143">
        <v>120</v>
      </c>
      <c r="K183" s="143">
        <v>1370</v>
      </c>
      <c r="L183" s="143">
        <v>182</v>
      </c>
      <c r="M183" s="143">
        <v>2037</v>
      </c>
      <c r="N183" s="143">
        <v>114</v>
      </c>
      <c r="O183" s="143">
        <v>1308</v>
      </c>
      <c r="P183" s="144"/>
      <c r="Q183" s="144"/>
      <c r="R183" s="144"/>
      <c r="S183" s="144"/>
      <c r="T183" s="143">
        <v>10</v>
      </c>
      <c r="U183" s="143">
        <v>115</v>
      </c>
      <c r="V183" s="143">
        <v>2</v>
      </c>
      <c r="W183" s="143">
        <v>20</v>
      </c>
      <c r="X183" s="144"/>
      <c r="Y183" s="144"/>
      <c r="Z183" s="144"/>
      <c r="AA183" s="144"/>
    </row>
    <row r="184" spans="1:27" x14ac:dyDescent="0.25">
      <c r="A184" s="44">
        <v>183</v>
      </c>
      <c r="B184" s="125" t="s">
        <v>11</v>
      </c>
      <c r="C184" s="125" t="s">
        <v>167</v>
      </c>
      <c r="D184" s="144"/>
      <c r="E184" s="144"/>
      <c r="F184" s="144"/>
      <c r="G184" s="144"/>
      <c r="H184" s="143">
        <v>8</v>
      </c>
      <c r="I184" s="143">
        <v>152</v>
      </c>
      <c r="J184" s="143">
        <v>51</v>
      </c>
      <c r="K184" s="143">
        <v>1025</v>
      </c>
      <c r="L184" s="143">
        <v>81</v>
      </c>
      <c r="M184" s="143">
        <v>1597</v>
      </c>
      <c r="N184" s="143">
        <v>37</v>
      </c>
      <c r="O184" s="143">
        <v>746</v>
      </c>
      <c r="P184" s="143">
        <v>19</v>
      </c>
      <c r="Q184" s="143">
        <v>379</v>
      </c>
      <c r="R184" s="143">
        <v>9</v>
      </c>
      <c r="S184" s="143">
        <v>181</v>
      </c>
      <c r="T184" s="143">
        <v>21</v>
      </c>
      <c r="U184" s="143">
        <v>416</v>
      </c>
      <c r="V184" s="143">
        <v>19</v>
      </c>
      <c r="W184" s="143">
        <v>376</v>
      </c>
      <c r="X184" s="143">
        <v>4</v>
      </c>
      <c r="Y184" s="143">
        <v>81</v>
      </c>
      <c r="Z184" s="143">
        <v>1</v>
      </c>
      <c r="AA184" s="143">
        <v>25</v>
      </c>
    </row>
    <row r="185" spans="1:27" x14ac:dyDescent="0.25">
      <c r="A185" s="44">
        <v>184</v>
      </c>
      <c r="B185" s="125" t="s">
        <v>7</v>
      </c>
      <c r="C185" s="125" t="s">
        <v>170</v>
      </c>
      <c r="D185" s="143">
        <v>2</v>
      </c>
      <c r="E185" s="143">
        <v>27</v>
      </c>
      <c r="F185" s="143">
        <v>3</v>
      </c>
      <c r="G185" s="143">
        <v>42</v>
      </c>
      <c r="H185" s="143">
        <v>10</v>
      </c>
      <c r="I185" s="143">
        <v>141</v>
      </c>
      <c r="J185" s="143">
        <v>72</v>
      </c>
      <c r="K185" s="143">
        <v>977</v>
      </c>
      <c r="L185" s="143">
        <v>141</v>
      </c>
      <c r="M185" s="143">
        <v>1930</v>
      </c>
      <c r="N185" s="143">
        <v>66</v>
      </c>
      <c r="O185" s="143">
        <v>898</v>
      </c>
      <c r="P185" s="143">
        <v>17</v>
      </c>
      <c r="Q185" s="143">
        <v>225</v>
      </c>
      <c r="R185" s="143">
        <v>13</v>
      </c>
      <c r="S185" s="143">
        <v>177</v>
      </c>
      <c r="T185" s="143">
        <v>7</v>
      </c>
      <c r="U185" s="143">
        <v>96</v>
      </c>
      <c r="V185" s="143">
        <v>7</v>
      </c>
      <c r="W185" s="143">
        <v>91</v>
      </c>
      <c r="X185" s="143">
        <v>4</v>
      </c>
      <c r="Y185" s="143">
        <v>31</v>
      </c>
      <c r="Z185" s="143">
        <v>1</v>
      </c>
      <c r="AA185" s="143">
        <v>14</v>
      </c>
    </row>
    <row r="186" spans="1:27" x14ac:dyDescent="0.25">
      <c r="A186" s="44">
        <v>185</v>
      </c>
      <c r="B186" s="125" t="s">
        <v>5</v>
      </c>
      <c r="C186" s="125" t="s">
        <v>167</v>
      </c>
      <c r="D186" s="143">
        <v>32</v>
      </c>
      <c r="E186" s="143">
        <v>309</v>
      </c>
      <c r="F186" s="143">
        <v>34</v>
      </c>
      <c r="G186" s="143">
        <v>319</v>
      </c>
      <c r="H186" s="143">
        <v>138</v>
      </c>
      <c r="I186" s="143">
        <v>1270</v>
      </c>
      <c r="J186" s="143">
        <v>153</v>
      </c>
      <c r="K186" s="143">
        <v>1488</v>
      </c>
      <c r="L186" s="143">
        <v>75</v>
      </c>
      <c r="M186" s="143">
        <v>737</v>
      </c>
      <c r="N186" s="143">
        <v>19</v>
      </c>
      <c r="O186" s="143">
        <v>191</v>
      </c>
      <c r="P186" s="143">
        <v>3</v>
      </c>
      <c r="Q186" s="143">
        <v>30</v>
      </c>
      <c r="R186" s="143">
        <v>6</v>
      </c>
      <c r="S186" s="143">
        <v>61</v>
      </c>
      <c r="T186" s="143">
        <v>5</v>
      </c>
      <c r="U186" s="143">
        <v>50</v>
      </c>
      <c r="V186" s="143">
        <v>1</v>
      </c>
      <c r="W186" s="143">
        <v>10</v>
      </c>
      <c r="X186" s="144"/>
      <c r="Y186" s="144"/>
      <c r="Z186" s="144"/>
      <c r="AA186" s="144"/>
    </row>
    <row r="187" spans="1:27" x14ac:dyDescent="0.25">
      <c r="A187" s="44">
        <v>186</v>
      </c>
      <c r="B187" s="125" t="s">
        <v>33</v>
      </c>
      <c r="C187" s="125" t="s">
        <v>167</v>
      </c>
      <c r="D187" s="144"/>
      <c r="E187" s="144"/>
      <c r="F187" s="144"/>
      <c r="G187" s="144"/>
      <c r="H187" s="144"/>
      <c r="I187" s="144"/>
      <c r="J187" s="144"/>
      <c r="K187" s="144"/>
      <c r="L187" s="144"/>
      <c r="M187" s="144"/>
      <c r="N187" s="143">
        <v>76</v>
      </c>
      <c r="O187" s="143">
        <v>1131</v>
      </c>
      <c r="P187" s="143">
        <v>69</v>
      </c>
      <c r="Q187" s="143">
        <v>1031</v>
      </c>
      <c r="R187" s="143">
        <v>51</v>
      </c>
      <c r="S187" s="143">
        <v>763</v>
      </c>
      <c r="T187" s="143">
        <v>51</v>
      </c>
      <c r="U187" s="143">
        <v>763</v>
      </c>
      <c r="V187" s="143">
        <v>32</v>
      </c>
      <c r="W187" s="143">
        <v>474</v>
      </c>
      <c r="X187" s="143">
        <v>8</v>
      </c>
      <c r="Y187" s="143">
        <v>124</v>
      </c>
      <c r="Z187" s="143">
        <v>4</v>
      </c>
      <c r="AA187" s="143">
        <v>62</v>
      </c>
    </row>
    <row r="188" spans="1:27" x14ac:dyDescent="0.25">
      <c r="A188" s="44">
        <v>187</v>
      </c>
      <c r="B188" s="125" t="s">
        <v>9</v>
      </c>
      <c r="C188" s="125" t="s">
        <v>171</v>
      </c>
      <c r="D188" s="143">
        <v>8</v>
      </c>
      <c r="E188" s="143">
        <v>127</v>
      </c>
      <c r="F188" s="143">
        <v>11</v>
      </c>
      <c r="G188" s="143">
        <v>162</v>
      </c>
      <c r="H188" s="143">
        <v>10</v>
      </c>
      <c r="I188" s="143">
        <v>150</v>
      </c>
      <c r="J188" s="143">
        <v>35</v>
      </c>
      <c r="K188" s="143">
        <v>547</v>
      </c>
      <c r="L188" s="143">
        <v>60</v>
      </c>
      <c r="M188" s="143">
        <v>872</v>
      </c>
      <c r="N188" s="143">
        <v>43</v>
      </c>
      <c r="O188" s="143">
        <v>669</v>
      </c>
      <c r="P188" s="143">
        <v>49</v>
      </c>
      <c r="Q188" s="143">
        <v>743</v>
      </c>
      <c r="R188" s="143">
        <v>12</v>
      </c>
      <c r="S188" s="143">
        <v>178</v>
      </c>
      <c r="T188" s="143">
        <v>25</v>
      </c>
      <c r="U188" s="143">
        <v>381</v>
      </c>
      <c r="V188" s="143">
        <v>16</v>
      </c>
      <c r="W188" s="143">
        <v>237</v>
      </c>
      <c r="X188" s="143">
        <v>8</v>
      </c>
      <c r="Y188" s="143">
        <v>130</v>
      </c>
      <c r="Z188" s="143">
        <v>7</v>
      </c>
      <c r="AA188" s="143">
        <v>117</v>
      </c>
    </row>
    <row r="189" spans="1:27" x14ac:dyDescent="0.25">
      <c r="A189" s="44">
        <v>188</v>
      </c>
      <c r="B189" s="125" t="s">
        <v>2</v>
      </c>
      <c r="C189" s="125" t="s">
        <v>167</v>
      </c>
      <c r="D189" s="143">
        <v>26</v>
      </c>
      <c r="E189" s="143">
        <v>124</v>
      </c>
      <c r="F189" s="143">
        <v>15</v>
      </c>
      <c r="G189" s="143">
        <v>56</v>
      </c>
      <c r="H189" s="143">
        <v>22</v>
      </c>
      <c r="I189" s="143">
        <v>91</v>
      </c>
      <c r="J189" s="143">
        <v>134</v>
      </c>
      <c r="K189" s="143">
        <v>854</v>
      </c>
      <c r="L189" s="143">
        <v>147</v>
      </c>
      <c r="M189" s="143">
        <v>933</v>
      </c>
      <c r="N189" s="143">
        <v>118</v>
      </c>
      <c r="O189" s="143">
        <v>830</v>
      </c>
      <c r="P189" s="143">
        <v>69</v>
      </c>
      <c r="Q189" s="143">
        <v>485</v>
      </c>
      <c r="R189" s="143">
        <v>45</v>
      </c>
      <c r="S189" s="143">
        <v>315</v>
      </c>
      <c r="T189" s="143">
        <v>48</v>
      </c>
      <c r="U189" s="143">
        <v>279</v>
      </c>
      <c r="V189" s="143">
        <v>31</v>
      </c>
      <c r="W189" s="143">
        <v>191</v>
      </c>
      <c r="X189" s="143">
        <v>3</v>
      </c>
      <c r="Y189" s="143">
        <v>21</v>
      </c>
      <c r="Z189" s="143">
        <v>2</v>
      </c>
      <c r="AA189" s="143">
        <v>13</v>
      </c>
    </row>
    <row r="190" spans="1:27" x14ac:dyDescent="0.25">
      <c r="A190" s="44">
        <v>189</v>
      </c>
      <c r="B190" s="125" t="s">
        <v>11</v>
      </c>
      <c r="C190" s="125" t="s">
        <v>169</v>
      </c>
      <c r="D190" s="144"/>
      <c r="E190" s="144"/>
      <c r="F190" s="144"/>
      <c r="G190" s="144"/>
      <c r="H190" s="143">
        <v>3</v>
      </c>
      <c r="I190" s="143">
        <v>58</v>
      </c>
      <c r="J190" s="143">
        <v>34</v>
      </c>
      <c r="K190" s="143">
        <v>764</v>
      </c>
      <c r="L190" s="143">
        <v>67</v>
      </c>
      <c r="M190" s="143">
        <v>1523</v>
      </c>
      <c r="N190" s="143">
        <v>56</v>
      </c>
      <c r="O190" s="143">
        <v>1233</v>
      </c>
      <c r="P190" s="143">
        <v>12</v>
      </c>
      <c r="Q190" s="143">
        <v>273</v>
      </c>
      <c r="R190" s="143">
        <v>8</v>
      </c>
      <c r="S190" s="143">
        <v>180</v>
      </c>
      <c r="T190" s="143">
        <v>4</v>
      </c>
      <c r="U190" s="143">
        <v>87</v>
      </c>
      <c r="V190" s="144"/>
      <c r="W190" s="144"/>
      <c r="X190" s="143">
        <v>2</v>
      </c>
      <c r="Y190" s="143">
        <v>47</v>
      </c>
      <c r="Z190" s="144"/>
      <c r="AA190" s="144"/>
    </row>
    <row r="191" spans="1:27" x14ac:dyDescent="0.25">
      <c r="A191" s="44">
        <v>190</v>
      </c>
      <c r="B191" s="125" t="s">
        <v>33</v>
      </c>
      <c r="C191" s="125" t="s">
        <v>167</v>
      </c>
      <c r="D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3">
        <v>83</v>
      </c>
      <c r="O191" s="143">
        <v>826</v>
      </c>
      <c r="P191" s="143">
        <v>113</v>
      </c>
      <c r="Q191" s="143">
        <v>1128</v>
      </c>
      <c r="R191" s="143">
        <v>73</v>
      </c>
      <c r="S191" s="143">
        <v>728</v>
      </c>
      <c r="T191" s="143">
        <v>77</v>
      </c>
      <c r="U191" s="143">
        <v>772</v>
      </c>
      <c r="V191" s="143">
        <v>43</v>
      </c>
      <c r="W191" s="143">
        <v>427</v>
      </c>
      <c r="X191" s="143">
        <v>14</v>
      </c>
      <c r="Y191" s="143">
        <v>138</v>
      </c>
      <c r="Z191" s="144"/>
      <c r="AA191" s="144"/>
    </row>
    <row r="192" spans="1:27" x14ac:dyDescent="0.25">
      <c r="A192" s="44">
        <v>191</v>
      </c>
      <c r="B192" s="125" t="s">
        <v>158</v>
      </c>
      <c r="C192" s="125" t="s">
        <v>168</v>
      </c>
      <c r="D192" s="144"/>
      <c r="E192" s="144"/>
      <c r="F192" s="144"/>
      <c r="G192" s="144"/>
      <c r="H192" s="143">
        <v>1</v>
      </c>
      <c r="I192" s="143">
        <v>83</v>
      </c>
      <c r="J192" s="143">
        <v>8</v>
      </c>
      <c r="K192" s="143">
        <v>483</v>
      </c>
      <c r="L192" s="143">
        <v>10</v>
      </c>
      <c r="M192" s="143">
        <v>666</v>
      </c>
      <c r="N192" s="143">
        <v>6</v>
      </c>
      <c r="O192" s="143">
        <v>417</v>
      </c>
      <c r="P192" s="143">
        <v>11</v>
      </c>
      <c r="Q192" s="143">
        <v>750</v>
      </c>
      <c r="R192" s="143">
        <v>13</v>
      </c>
      <c r="S192" s="143">
        <v>833</v>
      </c>
      <c r="T192" s="143">
        <v>8</v>
      </c>
      <c r="U192" s="143">
        <v>500</v>
      </c>
      <c r="V192" s="143">
        <v>3</v>
      </c>
      <c r="W192" s="143">
        <v>167</v>
      </c>
      <c r="X192" s="144"/>
      <c r="Y192" s="144"/>
      <c r="Z192" s="144"/>
      <c r="AA192" s="144"/>
    </row>
    <row r="193" spans="1:27" x14ac:dyDescent="0.25">
      <c r="A193" s="44">
        <v>192</v>
      </c>
      <c r="B193" s="125" t="s">
        <v>24</v>
      </c>
      <c r="C193" s="125" t="s">
        <v>167</v>
      </c>
      <c r="D193" s="144"/>
      <c r="E193" s="144"/>
      <c r="F193" s="144"/>
      <c r="G193" s="144"/>
      <c r="H193" s="143">
        <v>1</v>
      </c>
      <c r="I193" s="143">
        <v>174</v>
      </c>
      <c r="J193" s="143">
        <v>5</v>
      </c>
      <c r="K193" s="143">
        <v>696</v>
      </c>
      <c r="L193" s="143">
        <v>9</v>
      </c>
      <c r="M193" s="143">
        <v>1219</v>
      </c>
      <c r="N193" s="143">
        <v>5</v>
      </c>
      <c r="O193" s="143">
        <v>696</v>
      </c>
      <c r="P193" s="143">
        <v>1</v>
      </c>
      <c r="Q193" s="143">
        <v>174</v>
      </c>
      <c r="R193" s="143">
        <v>1</v>
      </c>
      <c r="S193" s="143">
        <v>174</v>
      </c>
      <c r="T193" s="143">
        <v>5</v>
      </c>
      <c r="U193" s="143">
        <v>696</v>
      </c>
      <c r="V193" s="144"/>
      <c r="W193" s="144"/>
      <c r="X193" s="144"/>
      <c r="Y193" s="144"/>
      <c r="Z193" s="144"/>
      <c r="AA193" s="144"/>
    </row>
    <row r="194" spans="1:27" x14ac:dyDescent="0.25">
      <c r="A194" s="44">
        <v>193</v>
      </c>
      <c r="B194" s="125" t="s">
        <v>40</v>
      </c>
      <c r="C194" s="125" t="s">
        <v>170</v>
      </c>
      <c r="D194" s="143">
        <v>3</v>
      </c>
      <c r="E194" s="143">
        <v>19</v>
      </c>
      <c r="F194" s="144"/>
      <c r="G194" s="144"/>
      <c r="H194" s="143">
        <v>18</v>
      </c>
      <c r="I194" s="143">
        <v>109</v>
      </c>
      <c r="J194" s="143">
        <v>97</v>
      </c>
      <c r="K194" s="143">
        <v>575</v>
      </c>
      <c r="L194" s="143">
        <v>269</v>
      </c>
      <c r="M194" s="143">
        <v>1590</v>
      </c>
      <c r="N194" s="143">
        <v>150</v>
      </c>
      <c r="O194" s="143">
        <v>904</v>
      </c>
      <c r="P194" s="143">
        <v>46</v>
      </c>
      <c r="Q194" s="143">
        <v>282</v>
      </c>
      <c r="R194" s="143">
        <v>30</v>
      </c>
      <c r="S194" s="143">
        <v>153</v>
      </c>
      <c r="T194" s="143">
        <v>13</v>
      </c>
      <c r="U194" s="143">
        <v>82</v>
      </c>
      <c r="V194" s="143">
        <v>6</v>
      </c>
      <c r="W194" s="143">
        <v>29</v>
      </c>
      <c r="X194" s="143">
        <v>3</v>
      </c>
      <c r="Y194" s="143">
        <v>19</v>
      </c>
      <c r="Z194" s="143">
        <v>8</v>
      </c>
      <c r="AA194" s="143">
        <v>49</v>
      </c>
    </row>
    <row r="195" spans="1:27" x14ac:dyDescent="0.25">
      <c r="A195" s="44">
        <v>194</v>
      </c>
      <c r="B195" s="125" t="s">
        <v>24</v>
      </c>
      <c r="C195" s="125" t="s">
        <v>171</v>
      </c>
      <c r="D195" s="143">
        <v>6</v>
      </c>
      <c r="E195" s="143">
        <v>69</v>
      </c>
      <c r="F195" s="143">
        <v>8</v>
      </c>
      <c r="G195" s="143">
        <v>83</v>
      </c>
      <c r="H195" s="143">
        <v>27</v>
      </c>
      <c r="I195" s="143">
        <v>287</v>
      </c>
      <c r="J195" s="143">
        <v>76</v>
      </c>
      <c r="K195" s="143">
        <v>779</v>
      </c>
      <c r="L195" s="143">
        <v>82</v>
      </c>
      <c r="M195" s="143">
        <v>841</v>
      </c>
      <c r="N195" s="143">
        <v>47</v>
      </c>
      <c r="O195" s="143">
        <v>509</v>
      </c>
      <c r="P195" s="143">
        <v>35</v>
      </c>
      <c r="Q195" s="143">
        <v>387</v>
      </c>
      <c r="R195" s="143">
        <v>14</v>
      </c>
      <c r="S195" s="143">
        <v>153</v>
      </c>
      <c r="T195" s="143">
        <v>10</v>
      </c>
      <c r="U195" s="143">
        <v>111</v>
      </c>
      <c r="V195" s="143">
        <v>10</v>
      </c>
      <c r="W195" s="143">
        <v>111</v>
      </c>
      <c r="X195" s="143">
        <v>13</v>
      </c>
      <c r="Y195" s="143">
        <v>128</v>
      </c>
      <c r="Z195" s="143">
        <v>5</v>
      </c>
      <c r="AA195" s="143">
        <v>55</v>
      </c>
    </row>
    <row r="196" spans="1:27" x14ac:dyDescent="0.25">
      <c r="A196" s="44">
        <v>195</v>
      </c>
      <c r="B196" s="125" t="s">
        <v>109</v>
      </c>
      <c r="C196" s="125" t="s">
        <v>168</v>
      </c>
      <c r="D196" s="144"/>
      <c r="E196" s="144"/>
      <c r="F196" s="144"/>
      <c r="G196" s="144"/>
      <c r="H196" s="144"/>
      <c r="I196" s="144"/>
      <c r="J196" s="143">
        <v>21</v>
      </c>
      <c r="K196" s="143">
        <v>368</v>
      </c>
      <c r="L196" s="143">
        <v>151</v>
      </c>
      <c r="M196" s="143">
        <v>2643</v>
      </c>
      <c r="N196" s="143">
        <v>4</v>
      </c>
      <c r="O196" s="143">
        <v>70</v>
      </c>
      <c r="P196" s="143">
        <v>12</v>
      </c>
      <c r="Q196" s="143">
        <v>210</v>
      </c>
      <c r="R196" s="143">
        <v>2</v>
      </c>
      <c r="S196" s="143">
        <v>35</v>
      </c>
      <c r="T196" s="144"/>
      <c r="U196" s="144"/>
      <c r="V196" s="144"/>
      <c r="W196" s="144"/>
      <c r="X196" s="144"/>
      <c r="Y196" s="144"/>
      <c r="Z196" s="144"/>
      <c r="AA196" s="144"/>
    </row>
    <row r="197" spans="1:27" x14ac:dyDescent="0.25">
      <c r="A197" s="44">
        <v>196</v>
      </c>
      <c r="B197" s="125" t="s">
        <v>4</v>
      </c>
      <c r="C197" s="125" t="s">
        <v>167</v>
      </c>
      <c r="D197" s="143">
        <v>3</v>
      </c>
      <c r="E197" s="143">
        <v>49</v>
      </c>
      <c r="F197" s="143">
        <v>10</v>
      </c>
      <c r="G197" s="143">
        <v>139</v>
      </c>
      <c r="H197" s="143">
        <v>49</v>
      </c>
      <c r="I197" s="143">
        <v>728</v>
      </c>
      <c r="J197" s="143">
        <v>126</v>
      </c>
      <c r="K197" s="143">
        <v>1878</v>
      </c>
      <c r="L197" s="143">
        <v>29</v>
      </c>
      <c r="M197" s="143">
        <v>430</v>
      </c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</row>
    <row r="198" spans="1:27" x14ac:dyDescent="0.25">
      <c r="A198" s="44">
        <v>197</v>
      </c>
      <c r="B198" s="125" t="s">
        <v>25</v>
      </c>
      <c r="C198" s="125" t="s">
        <v>170</v>
      </c>
      <c r="D198" s="143">
        <v>11</v>
      </c>
      <c r="E198" s="143">
        <v>38</v>
      </c>
      <c r="F198" s="143">
        <v>14</v>
      </c>
      <c r="G198" s="143">
        <v>49</v>
      </c>
      <c r="H198" s="143">
        <v>24</v>
      </c>
      <c r="I198" s="143">
        <v>138</v>
      </c>
      <c r="J198" s="143">
        <v>130</v>
      </c>
      <c r="K198" s="143">
        <v>729</v>
      </c>
      <c r="L198" s="143">
        <v>177</v>
      </c>
      <c r="M198" s="143">
        <v>1048</v>
      </c>
      <c r="N198" s="143">
        <v>117</v>
      </c>
      <c r="O198" s="143">
        <v>735</v>
      </c>
      <c r="P198" s="143">
        <v>40</v>
      </c>
      <c r="Q198" s="143">
        <v>238</v>
      </c>
      <c r="R198" s="143">
        <v>18</v>
      </c>
      <c r="S198" s="143">
        <v>104</v>
      </c>
      <c r="T198" s="143">
        <v>7</v>
      </c>
      <c r="U198" s="143">
        <v>37</v>
      </c>
      <c r="V198" s="143">
        <v>6</v>
      </c>
      <c r="W198" s="143">
        <v>41</v>
      </c>
      <c r="X198" s="143">
        <v>4</v>
      </c>
      <c r="Y198" s="143">
        <v>17</v>
      </c>
      <c r="Z198" s="143">
        <v>7</v>
      </c>
      <c r="AA198" s="143">
        <v>22</v>
      </c>
    </row>
    <row r="199" spans="1:27" x14ac:dyDescent="0.25">
      <c r="A199" s="44">
        <v>198</v>
      </c>
      <c r="B199" s="125" t="s">
        <v>24</v>
      </c>
      <c r="C199" s="125" t="s">
        <v>171</v>
      </c>
      <c r="D199" s="143">
        <v>6</v>
      </c>
      <c r="E199" s="143">
        <v>79</v>
      </c>
      <c r="F199" s="143">
        <v>5</v>
      </c>
      <c r="G199" s="143">
        <v>63</v>
      </c>
      <c r="H199" s="143">
        <v>27</v>
      </c>
      <c r="I199" s="143">
        <v>326</v>
      </c>
      <c r="J199" s="143">
        <v>43</v>
      </c>
      <c r="K199" s="143">
        <v>502</v>
      </c>
      <c r="L199" s="143">
        <v>63</v>
      </c>
      <c r="M199" s="143">
        <v>760</v>
      </c>
      <c r="N199" s="143">
        <v>38</v>
      </c>
      <c r="O199" s="143">
        <v>473</v>
      </c>
      <c r="P199" s="143">
        <v>25</v>
      </c>
      <c r="Q199" s="143">
        <v>315</v>
      </c>
      <c r="R199" s="143">
        <v>13</v>
      </c>
      <c r="S199" s="143">
        <v>158</v>
      </c>
      <c r="T199" s="143">
        <v>11</v>
      </c>
      <c r="U199" s="143">
        <v>142</v>
      </c>
      <c r="V199" s="143">
        <v>10</v>
      </c>
      <c r="W199" s="143">
        <v>126</v>
      </c>
      <c r="X199" s="143">
        <v>9</v>
      </c>
      <c r="Y199" s="143">
        <v>104</v>
      </c>
      <c r="Z199" s="143">
        <v>8</v>
      </c>
      <c r="AA199" s="143">
        <v>95</v>
      </c>
    </row>
    <row r="200" spans="1:27" x14ac:dyDescent="0.25">
      <c r="A200" s="44">
        <v>199</v>
      </c>
      <c r="B200" s="125" t="s">
        <v>7</v>
      </c>
      <c r="C200" s="125" t="s">
        <v>169</v>
      </c>
      <c r="D200" s="143">
        <v>2</v>
      </c>
      <c r="E200" s="143">
        <v>24</v>
      </c>
      <c r="F200" s="143">
        <v>5</v>
      </c>
      <c r="G200" s="143">
        <v>60</v>
      </c>
      <c r="H200" s="143">
        <v>15</v>
      </c>
      <c r="I200" s="143">
        <v>174</v>
      </c>
      <c r="J200" s="143">
        <v>59</v>
      </c>
      <c r="K200" s="143">
        <v>678</v>
      </c>
      <c r="L200" s="143">
        <v>118</v>
      </c>
      <c r="M200" s="143">
        <v>1405</v>
      </c>
      <c r="N200" s="143">
        <v>31</v>
      </c>
      <c r="O200" s="143">
        <v>370</v>
      </c>
      <c r="P200" s="143">
        <v>4</v>
      </c>
      <c r="Q200" s="143">
        <v>48</v>
      </c>
      <c r="R200" s="143">
        <v>3</v>
      </c>
      <c r="S200" s="143">
        <v>36</v>
      </c>
      <c r="T200" s="144"/>
      <c r="U200" s="144"/>
      <c r="V200" s="144"/>
      <c r="W200" s="144"/>
      <c r="X200" s="144"/>
      <c r="Y200" s="144"/>
      <c r="Z200" s="144"/>
      <c r="AA200" s="144"/>
    </row>
    <row r="201" spans="1:27" x14ac:dyDescent="0.25">
      <c r="A201" s="44">
        <v>200</v>
      </c>
      <c r="B201" s="125" t="s">
        <v>24</v>
      </c>
      <c r="C201" s="125" t="s">
        <v>171</v>
      </c>
      <c r="D201" s="144"/>
      <c r="E201" s="144"/>
      <c r="F201" s="144"/>
      <c r="G201" s="144"/>
      <c r="H201" s="143">
        <v>4</v>
      </c>
      <c r="I201" s="143">
        <v>83</v>
      </c>
      <c r="J201" s="143">
        <v>10</v>
      </c>
      <c r="K201" s="143">
        <v>215</v>
      </c>
      <c r="L201" s="143">
        <v>48</v>
      </c>
      <c r="M201" s="143">
        <v>1068</v>
      </c>
      <c r="N201" s="143">
        <v>43</v>
      </c>
      <c r="O201" s="143">
        <v>987</v>
      </c>
      <c r="P201" s="143">
        <v>13</v>
      </c>
      <c r="Q201" s="143">
        <v>290</v>
      </c>
      <c r="R201" s="143">
        <v>3</v>
      </c>
      <c r="S201" s="143">
        <v>58</v>
      </c>
      <c r="T201" s="143">
        <v>1</v>
      </c>
      <c r="U201" s="143">
        <v>29</v>
      </c>
      <c r="V201" s="144"/>
      <c r="W201" s="144"/>
      <c r="X201" s="143">
        <v>1</v>
      </c>
      <c r="Y201" s="143">
        <v>23</v>
      </c>
      <c r="Z201" s="144"/>
      <c r="AA201" s="144"/>
    </row>
    <row r="202" spans="1:27" x14ac:dyDescent="0.25">
      <c r="A202" s="44">
        <v>201</v>
      </c>
      <c r="B202" s="125" t="s">
        <v>9</v>
      </c>
      <c r="C202" s="125" t="s">
        <v>173</v>
      </c>
      <c r="D202" s="143">
        <v>26</v>
      </c>
      <c r="E202" s="143">
        <v>280</v>
      </c>
      <c r="F202" s="143">
        <v>16</v>
      </c>
      <c r="G202" s="143">
        <v>147</v>
      </c>
      <c r="H202" s="143">
        <v>40</v>
      </c>
      <c r="I202" s="143">
        <v>399</v>
      </c>
      <c r="J202" s="143">
        <v>52</v>
      </c>
      <c r="K202" s="143">
        <v>492</v>
      </c>
      <c r="L202" s="143">
        <v>25</v>
      </c>
      <c r="M202" s="143">
        <v>213</v>
      </c>
      <c r="N202" s="143">
        <v>22</v>
      </c>
      <c r="O202" s="143">
        <v>233</v>
      </c>
      <c r="P202" s="143">
        <v>19</v>
      </c>
      <c r="Q202" s="143">
        <v>214</v>
      </c>
      <c r="R202" s="143">
        <v>12</v>
      </c>
      <c r="S202" s="143">
        <v>82</v>
      </c>
      <c r="T202" s="143">
        <v>19</v>
      </c>
      <c r="U202" s="143">
        <v>226</v>
      </c>
      <c r="V202" s="143">
        <v>24</v>
      </c>
      <c r="W202" s="143">
        <v>270</v>
      </c>
      <c r="X202" s="143">
        <v>11</v>
      </c>
      <c r="Y202" s="143">
        <v>110</v>
      </c>
      <c r="Z202" s="143">
        <v>8</v>
      </c>
      <c r="AA202" s="143">
        <v>87</v>
      </c>
    </row>
    <row r="203" spans="1:27" x14ac:dyDescent="0.25">
      <c r="A203" s="44">
        <v>202</v>
      </c>
      <c r="B203" s="125" t="s">
        <v>7</v>
      </c>
      <c r="C203" s="125" t="s">
        <v>169</v>
      </c>
      <c r="D203" s="143">
        <v>2</v>
      </c>
      <c r="E203" s="143">
        <v>13</v>
      </c>
      <c r="F203" s="144"/>
      <c r="G203" s="144"/>
      <c r="H203" s="143">
        <v>10</v>
      </c>
      <c r="I203" s="143">
        <v>98</v>
      </c>
      <c r="J203" s="143">
        <v>75</v>
      </c>
      <c r="K203" s="143">
        <v>732</v>
      </c>
      <c r="L203" s="143">
        <v>114</v>
      </c>
      <c r="M203" s="143">
        <v>1124</v>
      </c>
      <c r="N203" s="143">
        <v>49</v>
      </c>
      <c r="O203" s="143">
        <v>484</v>
      </c>
      <c r="P203" s="143">
        <v>8</v>
      </c>
      <c r="Q203" s="143">
        <v>80</v>
      </c>
      <c r="R203" s="143">
        <v>21</v>
      </c>
      <c r="S203" s="143">
        <v>165</v>
      </c>
      <c r="T203" s="143">
        <v>9</v>
      </c>
      <c r="U203" s="143">
        <v>47</v>
      </c>
      <c r="V203" s="143">
        <v>2</v>
      </c>
      <c r="W203" s="143">
        <v>6</v>
      </c>
      <c r="X203" s="144"/>
      <c r="Y203" s="144"/>
      <c r="Z203" s="144"/>
      <c r="AA203" s="144"/>
    </row>
    <row r="204" spans="1:27" x14ac:dyDescent="0.25">
      <c r="A204" s="44">
        <v>203</v>
      </c>
      <c r="B204" s="125" t="s">
        <v>4</v>
      </c>
      <c r="C204" s="125" t="s">
        <v>168</v>
      </c>
      <c r="D204" s="143">
        <v>32</v>
      </c>
      <c r="E204" s="143">
        <v>515</v>
      </c>
      <c r="F204" s="143">
        <v>23</v>
      </c>
      <c r="G204" s="143">
        <v>452</v>
      </c>
      <c r="H204" s="143">
        <v>25</v>
      </c>
      <c r="I204" s="143">
        <v>477</v>
      </c>
      <c r="J204" s="143">
        <v>18</v>
      </c>
      <c r="K204" s="143">
        <v>217</v>
      </c>
      <c r="L204" s="143">
        <v>7</v>
      </c>
      <c r="M204" s="143">
        <v>83</v>
      </c>
      <c r="N204" s="143">
        <v>6</v>
      </c>
      <c r="O204" s="143">
        <v>84</v>
      </c>
      <c r="P204" s="143">
        <v>5</v>
      </c>
      <c r="Q204" s="143">
        <v>117</v>
      </c>
      <c r="R204" s="143">
        <v>9</v>
      </c>
      <c r="S204" s="143">
        <v>151</v>
      </c>
      <c r="T204" s="143">
        <v>5</v>
      </c>
      <c r="U204" s="143">
        <v>127</v>
      </c>
      <c r="V204" s="143">
        <v>8</v>
      </c>
      <c r="W204" s="143">
        <v>90</v>
      </c>
      <c r="X204" s="143">
        <v>2</v>
      </c>
      <c r="Y204" s="143">
        <v>39</v>
      </c>
      <c r="Z204" s="143">
        <v>4</v>
      </c>
      <c r="AA204" s="143">
        <v>104</v>
      </c>
    </row>
    <row r="205" spans="1:27" x14ac:dyDescent="0.25">
      <c r="A205" s="44">
        <v>204</v>
      </c>
      <c r="B205" s="125" t="s">
        <v>24</v>
      </c>
      <c r="C205" s="125" t="s">
        <v>171</v>
      </c>
      <c r="D205" s="143">
        <v>9</v>
      </c>
      <c r="E205" s="143">
        <v>110</v>
      </c>
      <c r="F205" s="143">
        <v>6</v>
      </c>
      <c r="G205" s="143">
        <v>79</v>
      </c>
      <c r="H205" s="143">
        <v>15</v>
      </c>
      <c r="I205" s="143">
        <v>189</v>
      </c>
      <c r="J205" s="143">
        <v>24</v>
      </c>
      <c r="K205" s="143">
        <v>293</v>
      </c>
      <c r="L205" s="143">
        <v>38</v>
      </c>
      <c r="M205" s="143">
        <v>451</v>
      </c>
      <c r="N205" s="143">
        <v>25</v>
      </c>
      <c r="O205" s="143">
        <v>315</v>
      </c>
      <c r="P205" s="143">
        <v>28</v>
      </c>
      <c r="Q205" s="143">
        <v>347</v>
      </c>
      <c r="R205" s="143">
        <v>21</v>
      </c>
      <c r="S205" s="143">
        <v>268</v>
      </c>
      <c r="T205" s="143">
        <v>9</v>
      </c>
      <c r="U205" s="143">
        <v>110</v>
      </c>
      <c r="V205" s="143">
        <v>10</v>
      </c>
      <c r="W205" s="143">
        <v>126</v>
      </c>
      <c r="X205" s="143">
        <v>8</v>
      </c>
      <c r="Y205" s="143">
        <v>95</v>
      </c>
      <c r="Z205" s="143">
        <v>5</v>
      </c>
      <c r="AA205" s="143">
        <v>63</v>
      </c>
    </row>
    <row r="206" spans="1:27" x14ac:dyDescent="0.25">
      <c r="A206" s="44">
        <v>205</v>
      </c>
      <c r="B206" s="125" t="s">
        <v>105</v>
      </c>
      <c r="C206" s="125" t="s">
        <v>172</v>
      </c>
      <c r="D206" s="144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3">
        <v>20</v>
      </c>
      <c r="S206" s="143">
        <v>380</v>
      </c>
      <c r="T206" s="143">
        <v>25</v>
      </c>
      <c r="U206" s="143">
        <v>475</v>
      </c>
      <c r="V206" s="143">
        <v>23</v>
      </c>
      <c r="W206" s="143">
        <v>437</v>
      </c>
      <c r="X206" s="143">
        <v>34</v>
      </c>
      <c r="Y206" s="143">
        <v>634</v>
      </c>
      <c r="Z206" s="143">
        <v>23</v>
      </c>
      <c r="AA206" s="143">
        <v>433</v>
      </c>
    </row>
    <row r="207" spans="1:27" x14ac:dyDescent="0.25">
      <c r="A207" s="44">
        <v>206</v>
      </c>
      <c r="B207" s="125" t="s">
        <v>24</v>
      </c>
      <c r="C207" s="125" t="s">
        <v>170</v>
      </c>
      <c r="D207" s="143">
        <v>4</v>
      </c>
      <c r="E207" s="143">
        <v>52</v>
      </c>
      <c r="F207" s="143">
        <v>4</v>
      </c>
      <c r="G207" s="143">
        <v>52</v>
      </c>
      <c r="H207" s="143">
        <v>8</v>
      </c>
      <c r="I207" s="143">
        <v>90</v>
      </c>
      <c r="J207" s="143">
        <v>80</v>
      </c>
      <c r="K207" s="143">
        <v>955</v>
      </c>
      <c r="L207" s="143">
        <v>39</v>
      </c>
      <c r="M207" s="143">
        <v>465</v>
      </c>
      <c r="N207" s="143">
        <v>16</v>
      </c>
      <c r="O207" s="143">
        <v>194</v>
      </c>
      <c r="P207" s="143">
        <v>28</v>
      </c>
      <c r="Q207" s="143">
        <v>322</v>
      </c>
      <c r="R207" s="143">
        <v>19</v>
      </c>
      <c r="S207" s="143">
        <v>223</v>
      </c>
      <c r="T207" s="144"/>
      <c r="U207" s="144"/>
      <c r="V207" s="144"/>
      <c r="W207" s="144"/>
      <c r="X207" s="144"/>
      <c r="Y207" s="144"/>
      <c r="Z207" s="144"/>
      <c r="AA207" s="144"/>
    </row>
    <row r="208" spans="1:27" x14ac:dyDescent="0.25">
      <c r="A208" s="44">
        <v>207</v>
      </c>
      <c r="B208" s="125" t="s">
        <v>11</v>
      </c>
      <c r="C208" s="125" t="s">
        <v>170</v>
      </c>
      <c r="D208" s="144"/>
      <c r="E208" s="144"/>
      <c r="F208" s="143">
        <v>1</v>
      </c>
      <c r="G208" s="143">
        <v>16</v>
      </c>
      <c r="H208" s="143">
        <v>11</v>
      </c>
      <c r="I208" s="143">
        <v>166</v>
      </c>
      <c r="J208" s="143">
        <v>40</v>
      </c>
      <c r="K208" s="143">
        <v>624</v>
      </c>
      <c r="L208" s="143">
        <v>47</v>
      </c>
      <c r="M208" s="143">
        <v>741</v>
      </c>
      <c r="N208" s="143">
        <v>6</v>
      </c>
      <c r="O208" s="143">
        <v>100</v>
      </c>
      <c r="P208" s="143">
        <v>21</v>
      </c>
      <c r="Q208" s="143">
        <v>322</v>
      </c>
      <c r="R208" s="143">
        <v>12</v>
      </c>
      <c r="S208" s="143">
        <v>186</v>
      </c>
      <c r="T208" s="143">
        <v>6</v>
      </c>
      <c r="U208" s="143">
        <v>101</v>
      </c>
      <c r="V208" s="143">
        <v>3</v>
      </c>
      <c r="W208" s="143">
        <v>48</v>
      </c>
      <c r="X208" s="144"/>
      <c r="Y208" s="144"/>
      <c r="Z208" s="144"/>
      <c r="AA208" s="144"/>
    </row>
    <row r="209" spans="1:27" x14ac:dyDescent="0.25">
      <c r="A209" s="44">
        <v>208</v>
      </c>
      <c r="B209" s="125" t="s">
        <v>11</v>
      </c>
      <c r="C209" s="125" t="s">
        <v>172</v>
      </c>
      <c r="D209" s="143">
        <v>5</v>
      </c>
      <c r="E209" s="143">
        <v>101</v>
      </c>
      <c r="F209" s="143">
        <v>10</v>
      </c>
      <c r="G209" s="143">
        <v>226</v>
      </c>
      <c r="H209" s="143">
        <v>13</v>
      </c>
      <c r="I209" s="143">
        <v>263</v>
      </c>
      <c r="J209" s="143">
        <v>8</v>
      </c>
      <c r="K209" s="143">
        <v>157</v>
      </c>
      <c r="L209" s="143">
        <v>14</v>
      </c>
      <c r="M209" s="143">
        <v>291</v>
      </c>
      <c r="N209" s="143">
        <v>13</v>
      </c>
      <c r="O209" s="143">
        <v>249</v>
      </c>
      <c r="P209" s="143">
        <v>11</v>
      </c>
      <c r="Q209" s="143">
        <v>205</v>
      </c>
      <c r="R209" s="143">
        <v>19</v>
      </c>
      <c r="S209" s="143">
        <v>346</v>
      </c>
      <c r="T209" s="143">
        <v>13</v>
      </c>
      <c r="U209" s="143">
        <v>228</v>
      </c>
      <c r="V209" s="143">
        <v>5</v>
      </c>
      <c r="W209" s="143">
        <v>86</v>
      </c>
      <c r="X209" s="143">
        <v>4</v>
      </c>
      <c r="Y209" s="143">
        <v>73</v>
      </c>
      <c r="Z209" s="143">
        <v>1</v>
      </c>
      <c r="AA209" s="143">
        <v>24</v>
      </c>
    </row>
    <row r="210" spans="1:27" x14ac:dyDescent="0.25">
      <c r="A210" s="44">
        <v>209</v>
      </c>
      <c r="B210" s="125" t="s">
        <v>9</v>
      </c>
      <c r="C210" s="125" t="s">
        <v>167</v>
      </c>
      <c r="D210" s="143">
        <v>10</v>
      </c>
      <c r="E210" s="143">
        <v>97</v>
      </c>
      <c r="F210" s="143">
        <v>11</v>
      </c>
      <c r="G210" s="143">
        <v>123</v>
      </c>
      <c r="H210" s="143">
        <v>49</v>
      </c>
      <c r="I210" s="143">
        <v>636</v>
      </c>
      <c r="J210" s="143">
        <v>54</v>
      </c>
      <c r="K210" s="143">
        <v>789</v>
      </c>
      <c r="L210" s="143">
        <v>13</v>
      </c>
      <c r="M210" s="143">
        <v>205</v>
      </c>
      <c r="N210" s="143">
        <v>9</v>
      </c>
      <c r="O210" s="143">
        <v>143</v>
      </c>
      <c r="P210" s="143">
        <v>5</v>
      </c>
      <c r="Q210" s="143">
        <v>76</v>
      </c>
      <c r="R210" s="143">
        <v>2</v>
      </c>
      <c r="S210" s="143">
        <v>34</v>
      </c>
      <c r="T210" s="143">
        <v>4</v>
      </c>
      <c r="U210" s="143">
        <v>66</v>
      </c>
      <c r="V210" s="143">
        <v>2</v>
      </c>
      <c r="W210" s="143">
        <v>24</v>
      </c>
      <c r="X210" s="143">
        <v>5</v>
      </c>
      <c r="Y210" s="143">
        <v>36</v>
      </c>
      <c r="Z210" s="143">
        <v>3</v>
      </c>
      <c r="AA210" s="143">
        <v>18</v>
      </c>
    </row>
    <row r="211" spans="1:27" x14ac:dyDescent="0.25">
      <c r="A211" s="44">
        <v>210</v>
      </c>
      <c r="B211" s="125" t="s">
        <v>158</v>
      </c>
      <c r="C211" s="125" t="s">
        <v>168</v>
      </c>
      <c r="D211" s="144"/>
      <c r="E211" s="144"/>
      <c r="F211" s="144"/>
      <c r="G211" s="144"/>
      <c r="H211" s="143">
        <v>1</v>
      </c>
      <c r="I211" s="143">
        <v>144</v>
      </c>
      <c r="J211" s="143">
        <v>1</v>
      </c>
      <c r="K211" s="143">
        <v>160</v>
      </c>
      <c r="L211" s="143">
        <v>3</v>
      </c>
      <c r="M211" s="143">
        <v>321</v>
      </c>
      <c r="N211" s="144"/>
      <c r="O211" s="144"/>
      <c r="P211" s="143">
        <v>6</v>
      </c>
      <c r="Q211" s="143">
        <v>785</v>
      </c>
      <c r="R211" s="143">
        <v>1</v>
      </c>
      <c r="S211" s="143">
        <v>160</v>
      </c>
      <c r="T211" s="144"/>
      <c r="U211" s="144"/>
      <c r="V211" s="143">
        <v>5</v>
      </c>
      <c r="W211" s="143">
        <v>641</v>
      </c>
      <c r="X211" s="144"/>
      <c r="Y211" s="144"/>
      <c r="Z211" s="144"/>
      <c r="AA211" s="144"/>
    </row>
    <row r="212" spans="1:27" x14ac:dyDescent="0.25">
      <c r="A212" s="44">
        <v>211</v>
      </c>
      <c r="B212" s="125" t="s">
        <v>11</v>
      </c>
      <c r="C212" s="125" t="s">
        <v>167</v>
      </c>
      <c r="D212" s="144"/>
      <c r="E212" s="144"/>
      <c r="F212" s="144"/>
      <c r="G212" s="144"/>
      <c r="H212" s="144"/>
      <c r="I212" s="144"/>
      <c r="J212" s="143">
        <v>35</v>
      </c>
      <c r="K212" s="143">
        <v>451</v>
      </c>
      <c r="L212" s="143">
        <v>50</v>
      </c>
      <c r="M212" s="143">
        <v>643</v>
      </c>
      <c r="N212" s="143">
        <v>21</v>
      </c>
      <c r="O212" s="143">
        <v>274</v>
      </c>
      <c r="P212" s="143">
        <v>19</v>
      </c>
      <c r="Q212" s="143">
        <v>248</v>
      </c>
      <c r="R212" s="143">
        <v>18</v>
      </c>
      <c r="S212" s="143">
        <v>236</v>
      </c>
      <c r="T212" s="143">
        <v>14</v>
      </c>
      <c r="U212" s="143">
        <v>177</v>
      </c>
      <c r="V212" s="143">
        <v>9</v>
      </c>
      <c r="W212" s="143">
        <v>111</v>
      </c>
      <c r="X212" s="143">
        <v>1</v>
      </c>
      <c r="Y212" s="143">
        <v>16</v>
      </c>
      <c r="Z212" s="143">
        <v>2</v>
      </c>
      <c r="AA212" s="143">
        <v>29</v>
      </c>
    </row>
    <row r="213" spans="1:27" x14ac:dyDescent="0.25">
      <c r="A213" s="44">
        <v>212</v>
      </c>
      <c r="B213" s="125" t="s">
        <v>5</v>
      </c>
      <c r="C213" s="125" t="s">
        <v>167</v>
      </c>
      <c r="D213" s="143">
        <v>14</v>
      </c>
      <c r="E213" s="143">
        <v>171</v>
      </c>
      <c r="F213" s="143">
        <v>2</v>
      </c>
      <c r="G213" s="143">
        <v>25</v>
      </c>
      <c r="H213" s="143">
        <v>62</v>
      </c>
      <c r="I213" s="143">
        <v>719</v>
      </c>
      <c r="J213" s="143">
        <v>73</v>
      </c>
      <c r="K213" s="143">
        <v>907</v>
      </c>
      <c r="L213" s="143">
        <v>23</v>
      </c>
      <c r="M213" s="143">
        <v>266</v>
      </c>
      <c r="N213" s="143">
        <v>6</v>
      </c>
      <c r="O213" s="143">
        <v>75</v>
      </c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</row>
    <row r="214" spans="1:27" x14ac:dyDescent="0.25">
      <c r="A214" s="44">
        <v>213</v>
      </c>
      <c r="B214" s="125" t="s">
        <v>24</v>
      </c>
      <c r="C214" s="125" t="s">
        <v>170</v>
      </c>
      <c r="D214" s="144"/>
      <c r="E214" s="144"/>
      <c r="F214" s="143">
        <v>1</v>
      </c>
      <c r="G214" s="143">
        <v>17</v>
      </c>
      <c r="H214" s="143">
        <v>8</v>
      </c>
      <c r="I214" s="143">
        <v>119</v>
      </c>
      <c r="J214" s="143">
        <v>60</v>
      </c>
      <c r="K214" s="143">
        <v>944</v>
      </c>
      <c r="L214" s="143">
        <v>37</v>
      </c>
      <c r="M214" s="143">
        <v>578</v>
      </c>
      <c r="N214" s="143">
        <v>9</v>
      </c>
      <c r="O214" s="143">
        <v>136</v>
      </c>
      <c r="P214" s="143">
        <v>2</v>
      </c>
      <c r="Q214" s="143">
        <v>35</v>
      </c>
      <c r="R214" s="143">
        <v>3</v>
      </c>
      <c r="S214" s="143">
        <v>52</v>
      </c>
      <c r="T214" s="143">
        <v>7</v>
      </c>
      <c r="U214" s="143">
        <v>86</v>
      </c>
      <c r="V214" s="144"/>
      <c r="W214" s="144"/>
      <c r="X214" s="143">
        <v>2</v>
      </c>
      <c r="Y214" s="143">
        <v>35</v>
      </c>
      <c r="Z214" s="144"/>
      <c r="AA214" s="144"/>
    </row>
    <row r="215" spans="1:27" x14ac:dyDescent="0.25">
      <c r="A215" s="44">
        <v>214</v>
      </c>
      <c r="B215" s="125" t="s">
        <v>9</v>
      </c>
      <c r="C215" s="125" t="s">
        <v>167</v>
      </c>
      <c r="D215" s="143">
        <v>2</v>
      </c>
      <c r="E215" s="143">
        <v>24</v>
      </c>
      <c r="F215" s="143">
        <v>4</v>
      </c>
      <c r="G215" s="143">
        <v>36</v>
      </c>
      <c r="H215" s="143">
        <v>43</v>
      </c>
      <c r="I215" s="143">
        <v>275</v>
      </c>
      <c r="J215" s="143">
        <v>101</v>
      </c>
      <c r="K215" s="143">
        <v>626</v>
      </c>
      <c r="L215" s="143">
        <v>55</v>
      </c>
      <c r="M215" s="143">
        <v>416</v>
      </c>
      <c r="N215" s="143">
        <v>29</v>
      </c>
      <c r="O215" s="143">
        <v>237</v>
      </c>
      <c r="P215" s="143">
        <v>25</v>
      </c>
      <c r="Q215" s="143">
        <v>185</v>
      </c>
      <c r="R215" s="143">
        <v>8</v>
      </c>
      <c r="S215" s="143">
        <v>51</v>
      </c>
      <c r="T215" s="143">
        <v>7</v>
      </c>
      <c r="U215" s="143">
        <v>57</v>
      </c>
      <c r="V215" s="143">
        <v>15</v>
      </c>
      <c r="W215" s="143">
        <v>87</v>
      </c>
      <c r="X215" s="143">
        <v>1</v>
      </c>
      <c r="Y215" s="143">
        <v>4</v>
      </c>
      <c r="Z215" s="144"/>
      <c r="AA215" s="144"/>
    </row>
    <row r="216" spans="1:27" x14ac:dyDescent="0.25">
      <c r="A216" s="44">
        <v>215</v>
      </c>
      <c r="B216" s="125" t="s">
        <v>24</v>
      </c>
      <c r="C216" s="125" t="s">
        <v>168</v>
      </c>
      <c r="D216" s="143">
        <v>1</v>
      </c>
      <c r="E216" s="143">
        <v>24</v>
      </c>
      <c r="F216" s="143">
        <v>1</v>
      </c>
      <c r="G216" s="143">
        <v>24</v>
      </c>
      <c r="H216" s="143">
        <v>14</v>
      </c>
      <c r="I216" s="143">
        <v>260</v>
      </c>
      <c r="J216" s="143">
        <v>40</v>
      </c>
      <c r="K216" s="143">
        <v>695</v>
      </c>
      <c r="L216" s="143">
        <v>40</v>
      </c>
      <c r="M216" s="143">
        <v>714</v>
      </c>
      <c r="N216" s="143">
        <v>4</v>
      </c>
      <c r="O216" s="143">
        <v>72</v>
      </c>
      <c r="P216" s="143">
        <v>3</v>
      </c>
      <c r="Q216" s="143">
        <v>43</v>
      </c>
      <c r="R216" s="143">
        <v>4</v>
      </c>
      <c r="S216" s="143">
        <v>72</v>
      </c>
      <c r="T216" s="143">
        <v>4</v>
      </c>
      <c r="U216" s="143">
        <v>72</v>
      </c>
      <c r="V216" s="144"/>
      <c r="W216" s="144"/>
      <c r="X216" s="144"/>
      <c r="Y216" s="144"/>
      <c r="Z216" s="144"/>
      <c r="AA216" s="144"/>
    </row>
    <row r="217" spans="1:27" x14ac:dyDescent="0.25">
      <c r="A217" s="44">
        <v>216</v>
      </c>
      <c r="B217" s="125" t="s">
        <v>11</v>
      </c>
      <c r="C217" s="125" t="s">
        <v>172</v>
      </c>
      <c r="D217" s="144"/>
      <c r="E217" s="144"/>
      <c r="F217" s="144"/>
      <c r="G217" s="144"/>
      <c r="H217" s="144"/>
      <c r="I217" s="144"/>
      <c r="J217" s="143">
        <v>23</v>
      </c>
      <c r="K217" s="143">
        <v>307</v>
      </c>
      <c r="L217" s="143">
        <v>32</v>
      </c>
      <c r="M217" s="143">
        <v>428</v>
      </c>
      <c r="N217" s="143">
        <v>26</v>
      </c>
      <c r="O217" s="143">
        <v>364</v>
      </c>
      <c r="P217" s="143">
        <v>20</v>
      </c>
      <c r="Q217" s="143">
        <v>291</v>
      </c>
      <c r="R217" s="143">
        <v>15</v>
      </c>
      <c r="S217" s="143">
        <v>221</v>
      </c>
      <c r="T217" s="143">
        <v>7</v>
      </c>
      <c r="U217" s="143">
        <v>110</v>
      </c>
      <c r="V217" s="143">
        <v>12</v>
      </c>
      <c r="W217" s="143">
        <v>185</v>
      </c>
      <c r="X217" s="143">
        <v>1</v>
      </c>
      <c r="Y217" s="143">
        <v>15</v>
      </c>
      <c r="Z217" s="144"/>
      <c r="AA217" s="144"/>
    </row>
    <row r="218" spans="1:27" x14ac:dyDescent="0.25">
      <c r="A218" s="44">
        <v>217</v>
      </c>
      <c r="B218" s="125" t="s">
        <v>11</v>
      </c>
      <c r="C218" s="125" t="s">
        <v>170</v>
      </c>
      <c r="D218" s="143">
        <v>9</v>
      </c>
      <c r="E218" s="143">
        <v>92</v>
      </c>
      <c r="F218" s="143">
        <v>5</v>
      </c>
      <c r="G218" s="143">
        <v>53</v>
      </c>
      <c r="H218" s="143">
        <v>15</v>
      </c>
      <c r="I218" s="143">
        <v>151</v>
      </c>
      <c r="J218" s="143">
        <v>27</v>
      </c>
      <c r="K218" s="143">
        <v>270</v>
      </c>
      <c r="L218" s="143">
        <v>47</v>
      </c>
      <c r="M218" s="143">
        <v>458</v>
      </c>
      <c r="N218" s="143">
        <v>27</v>
      </c>
      <c r="O218" s="143">
        <v>271</v>
      </c>
      <c r="P218" s="143">
        <v>16</v>
      </c>
      <c r="Q218" s="143">
        <v>156</v>
      </c>
      <c r="R218" s="143">
        <v>10</v>
      </c>
      <c r="S218" s="143">
        <v>100</v>
      </c>
      <c r="T218" s="143">
        <v>11</v>
      </c>
      <c r="U218" s="143">
        <v>110</v>
      </c>
      <c r="V218" s="143">
        <v>7</v>
      </c>
      <c r="W218" s="143">
        <v>60</v>
      </c>
      <c r="X218" s="143">
        <v>10</v>
      </c>
      <c r="Y218" s="143">
        <v>70</v>
      </c>
      <c r="Z218" s="143">
        <v>9</v>
      </c>
      <c r="AA218" s="143">
        <v>70</v>
      </c>
    </row>
    <row r="219" spans="1:27" x14ac:dyDescent="0.25">
      <c r="A219" s="44">
        <v>218</v>
      </c>
      <c r="B219" s="125" t="s">
        <v>161</v>
      </c>
      <c r="C219" s="125" t="s">
        <v>169</v>
      </c>
      <c r="D219" s="144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3">
        <v>43</v>
      </c>
      <c r="S219" s="143">
        <v>874</v>
      </c>
      <c r="T219" s="143">
        <v>38</v>
      </c>
      <c r="U219" s="143">
        <v>729</v>
      </c>
      <c r="V219" s="143">
        <v>7</v>
      </c>
      <c r="W219" s="143">
        <v>118</v>
      </c>
      <c r="X219" s="143">
        <v>3</v>
      </c>
      <c r="Y219" s="143">
        <v>52</v>
      </c>
      <c r="Z219" s="143">
        <v>4</v>
      </c>
      <c r="AA219" s="143">
        <v>72</v>
      </c>
    </row>
    <row r="220" spans="1:27" x14ac:dyDescent="0.25">
      <c r="A220" s="44">
        <v>219</v>
      </c>
      <c r="B220" s="125" t="s">
        <v>65</v>
      </c>
      <c r="C220" s="125" t="s">
        <v>169</v>
      </c>
      <c r="D220" s="144"/>
      <c r="E220" s="144"/>
      <c r="F220" s="144"/>
      <c r="G220" s="144"/>
      <c r="H220" s="144"/>
      <c r="I220" s="144"/>
      <c r="J220" s="143">
        <v>1</v>
      </c>
      <c r="K220" s="143">
        <v>15</v>
      </c>
      <c r="L220" s="143">
        <v>223</v>
      </c>
      <c r="M220" s="143">
        <v>1736</v>
      </c>
      <c r="N220" s="143">
        <v>9</v>
      </c>
      <c r="O220" s="143">
        <v>81</v>
      </c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</row>
    <row r="221" spans="1:27" x14ac:dyDescent="0.25">
      <c r="A221" s="44">
        <v>220</v>
      </c>
      <c r="B221" s="125" t="s">
        <v>5</v>
      </c>
      <c r="C221" s="125" t="s">
        <v>170</v>
      </c>
      <c r="D221" s="144"/>
      <c r="E221" s="144"/>
      <c r="F221" s="144"/>
      <c r="G221" s="144"/>
      <c r="H221" s="143">
        <v>3</v>
      </c>
      <c r="I221" s="143">
        <v>55</v>
      </c>
      <c r="J221" s="143">
        <v>28</v>
      </c>
      <c r="K221" s="143">
        <v>442</v>
      </c>
      <c r="L221" s="143">
        <v>34</v>
      </c>
      <c r="M221" s="143">
        <v>539</v>
      </c>
      <c r="N221" s="143">
        <v>34</v>
      </c>
      <c r="O221" s="143">
        <v>509</v>
      </c>
      <c r="P221" s="143">
        <v>10</v>
      </c>
      <c r="Q221" s="143">
        <v>133</v>
      </c>
      <c r="R221" s="143">
        <v>3</v>
      </c>
      <c r="S221" s="143">
        <v>45</v>
      </c>
      <c r="T221" s="143">
        <v>3</v>
      </c>
      <c r="U221" s="143">
        <v>28</v>
      </c>
      <c r="V221" s="144"/>
      <c r="W221" s="144"/>
      <c r="X221" s="144"/>
      <c r="Y221" s="144"/>
      <c r="Z221" s="144"/>
      <c r="AA221" s="144"/>
    </row>
    <row r="222" spans="1:27" x14ac:dyDescent="0.25">
      <c r="A222" s="44">
        <v>221</v>
      </c>
      <c r="B222" s="125" t="s">
        <v>39</v>
      </c>
      <c r="C222" s="125" t="s">
        <v>168</v>
      </c>
      <c r="D222" s="144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3">
        <v>105</v>
      </c>
      <c r="Q222" s="143">
        <v>1444</v>
      </c>
      <c r="R222" s="143">
        <v>18</v>
      </c>
      <c r="S222" s="143">
        <v>247</v>
      </c>
      <c r="T222" s="143">
        <v>3</v>
      </c>
      <c r="U222" s="143">
        <v>35</v>
      </c>
      <c r="V222" s="144"/>
      <c r="W222" s="144"/>
      <c r="X222" s="144"/>
      <c r="Y222" s="144"/>
      <c r="Z222" s="144"/>
      <c r="AA222" s="144"/>
    </row>
    <row r="223" spans="1:27" x14ac:dyDescent="0.25">
      <c r="A223" s="44">
        <v>222</v>
      </c>
      <c r="B223" s="125" t="s">
        <v>5</v>
      </c>
      <c r="C223" s="125" t="s">
        <v>168</v>
      </c>
      <c r="D223" s="143">
        <v>1</v>
      </c>
      <c r="E223" s="143">
        <v>16</v>
      </c>
      <c r="F223" s="144"/>
      <c r="G223" s="144"/>
      <c r="H223" s="143">
        <v>1</v>
      </c>
      <c r="I223" s="143">
        <v>23</v>
      </c>
      <c r="J223" s="143">
        <v>19</v>
      </c>
      <c r="K223" s="143">
        <v>477</v>
      </c>
      <c r="L223" s="143">
        <v>22</v>
      </c>
      <c r="M223" s="143">
        <v>504</v>
      </c>
      <c r="N223" s="143">
        <v>8</v>
      </c>
      <c r="O223" s="143">
        <v>169</v>
      </c>
      <c r="P223" s="143">
        <v>7</v>
      </c>
      <c r="Q223" s="143">
        <v>159</v>
      </c>
      <c r="R223" s="143">
        <v>8</v>
      </c>
      <c r="S223" s="143">
        <v>103</v>
      </c>
      <c r="T223" s="143">
        <v>6</v>
      </c>
      <c r="U223" s="143">
        <v>106</v>
      </c>
      <c r="V223" s="143">
        <v>4</v>
      </c>
      <c r="W223" s="143">
        <v>70</v>
      </c>
      <c r="X223" s="144"/>
      <c r="Y223" s="144"/>
      <c r="Z223" s="144"/>
      <c r="AA223" s="144"/>
    </row>
    <row r="224" spans="1:27" x14ac:dyDescent="0.25">
      <c r="A224" s="44">
        <v>223</v>
      </c>
      <c r="B224" s="125" t="s">
        <v>157</v>
      </c>
      <c r="C224" s="125" t="s">
        <v>167</v>
      </c>
      <c r="D224" s="144"/>
      <c r="E224" s="144"/>
      <c r="F224" s="144"/>
      <c r="G224" s="144"/>
      <c r="H224" s="143">
        <v>1</v>
      </c>
      <c r="I224" s="143">
        <v>103</v>
      </c>
      <c r="J224" s="143">
        <v>5</v>
      </c>
      <c r="K224" s="143">
        <v>411</v>
      </c>
      <c r="L224" s="143">
        <v>4</v>
      </c>
      <c r="M224" s="143">
        <v>308</v>
      </c>
      <c r="N224" s="143">
        <v>3</v>
      </c>
      <c r="O224" s="143">
        <v>205</v>
      </c>
      <c r="P224" s="143">
        <v>3</v>
      </c>
      <c r="Q224" s="143">
        <v>205</v>
      </c>
      <c r="R224" s="144"/>
      <c r="S224" s="144"/>
      <c r="T224" s="143">
        <v>1</v>
      </c>
      <c r="U224" s="143">
        <v>103</v>
      </c>
      <c r="V224" s="144"/>
      <c r="W224" s="144"/>
      <c r="X224" s="144"/>
      <c r="Y224" s="144"/>
      <c r="Z224" s="143">
        <v>3</v>
      </c>
      <c r="AA224" s="143">
        <v>205</v>
      </c>
    </row>
    <row r="225" spans="1:27" x14ac:dyDescent="0.25">
      <c r="A225" s="44">
        <v>224</v>
      </c>
      <c r="B225" s="125" t="s">
        <v>3</v>
      </c>
      <c r="C225" s="125" t="s">
        <v>173</v>
      </c>
      <c r="D225" s="143">
        <v>7</v>
      </c>
      <c r="E225" s="143">
        <v>71</v>
      </c>
      <c r="F225" s="143">
        <v>7</v>
      </c>
      <c r="G225" s="143">
        <v>71</v>
      </c>
      <c r="H225" s="143">
        <v>12</v>
      </c>
      <c r="I225" s="143">
        <v>119</v>
      </c>
      <c r="J225" s="143">
        <v>48</v>
      </c>
      <c r="K225" s="143">
        <v>476</v>
      </c>
      <c r="L225" s="143">
        <v>10</v>
      </c>
      <c r="M225" s="143">
        <v>95</v>
      </c>
      <c r="N225" s="143">
        <v>14</v>
      </c>
      <c r="O225" s="143">
        <v>143</v>
      </c>
      <c r="P225" s="143">
        <v>2</v>
      </c>
      <c r="Q225" s="143">
        <v>24</v>
      </c>
      <c r="R225" s="143">
        <v>12</v>
      </c>
      <c r="S225" s="143">
        <v>119</v>
      </c>
      <c r="T225" s="143">
        <v>2</v>
      </c>
      <c r="U225" s="143">
        <v>24</v>
      </c>
      <c r="V225" s="143">
        <v>10</v>
      </c>
      <c r="W225" s="143">
        <v>95</v>
      </c>
      <c r="X225" s="143">
        <v>10</v>
      </c>
      <c r="Y225" s="143">
        <v>95</v>
      </c>
      <c r="Z225" s="143">
        <v>5</v>
      </c>
      <c r="AA225" s="143">
        <v>48</v>
      </c>
    </row>
    <row r="226" spans="1:27" x14ac:dyDescent="0.25">
      <c r="A226" s="44">
        <v>225</v>
      </c>
      <c r="B226" s="125" t="s">
        <v>5</v>
      </c>
      <c r="C226" s="125" t="s">
        <v>167</v>
      </c>
      <c r="D226" s="143">
        <v>1</v>
      </c>
      <c r="E226" s="143">
        <v>13</v>
      </c>
      <c r="F226" s="143">
        <v>4</v>
      </c>
      <c r="G226" s="143">
        <v>38</v>
      </c>
      <c r="H226" s="143">
        <v>20</v>
      </c>
      <c r="I226" s="143">
        <v>201</v>
      </c>
      <c r="J226" s="143">
        <v>69</v>
      </c>
      <c r="K226" s="143">
        <v>688</v>
      </c>
      <c r="L226" s="143">
        <v>33</v>
      </c>
      <c r="M226" s="143">
        <v>327</v>
      </c>
      <c r="N226" s="143">
        <v>5</v>
      </c>
      <c r="O226" s="143">
        <v>50</v>
      </c>
      <c r="P226" s="143">
        <v>1</v>
      </c>
      <c r="Q226" s="143">
        <v>13</v>
      </c>
      <c r="R226" s="143">
        <v>3</v>
      </c>
      <c r="S226" s="143">
        <v>25</v>
      </c>
      <c r="T226" s="143">
        <v>1</v>
      </c>
      <c r="U226" s="143">
        <v>13</v>
      </c>
      <c r="V226" s="144"/>
      <c r="W226" s="144"/>
      <c r="X226" s="144"/>
      <c r="Y226" s="144"/>
      <c r="Z226" s="144"/>
      <c r="AA226" s="144"/>
    </row>
    <row r="227" spans="1:27" x14ac:dyDescent="0.25">
      <c r="A227" s="44">
        <v>226</v>
      </c>
      <c r="B227" s="125" t="s">
        <v>7</v>
      </c>
      <c r="C227" s="125" t="s">
        <v>168</v>
      </c>
      <c r="D227" s="144"/>
      <c r="E227" s="144"/>
      <c r="F227" s="144"/>
      <c r="G227" s="144"/>
      <c r="H227" s="143">
        <v>5</v>
      </c>
      <c r="I227" s="143">
        <v>100</v>
      </c>
      <c r="J227" s="143">
        <v>15</v>
      </c>
      <c r="K227" s="143">
        <v>290</v>
      </c>
      <c r="L227" s="143">
        <v>24</v>
      </c>
      <c r="M227" s="143">
        <v>455</v>
      </c>
      <c r="N227" s="143">
        <v>10</v>
      </c>
      <c r="O227" s="143">
        <v>203</v>
      </c>
      <c r="P227" s="143">
        <v>8</v>
      </c>
      <c r="Q227" s="143">
        <v>155</v>
      </c>
      <c r="R227" s="143">
        <v>2</v>
      </c>
      <c r="S227" s="143">
        <v>40</v>
      </c>
      <c r="T227" s="143">
        <v>6</v>
      </c>
      <c r="U227" s="143">
        <v>110</v>
      </c>
      <c r="V227" s="144"/>
      <c r="W227" s="144"/>
      <c r="X227" s="144"/>
      <c r="Y227" s="144"/>
      <c r="Z227" s="144"/>
      <c r="AA227" s="144"/>
    </row>
    <row r="228" spans="1:27" x14ac:dyDescent="0.25">
      <c r="A228" s="44">
        <v>227</v>
      </c>
      <c r="B228" s="125" t="s">
        <v>18</v>
      </c>
      <c r="C228" s="125" t="s">
        <v>167</v>
      </c>
      <c r="D228" s="144"/>
      <c r="E228" s="144"/>
      <c r="F228" s="144"/>
      <c r="G228" s="144"/>
      <c r="H228" s="144"/>
      <c r="I228" s="144"/>
      <c r="J228" s="143">
        <v>7</v>
      </c>
      <c r="K228" s="143">
        <v>164</v>
      </c>
      <c r="L228" s="143">
        <v>15</v>
      </c>
      <c r="M228" s="143">
        <v>350</v>
      </c>
      <c r="N228" s="143">
        <v>12</v>
      </c>
      <c r="O228" s="143">
        <v>273</v>
      </c>
      <c r="P228" s="143">
        <v>6</v>
      </c>
      <c r="Q228" s="143">
        <v>134</v>
      </c>
      <c r="R228" s="143">
        <v>10</v>
      </c>
      <c r="S228" s="143">
        <v>226</v>
      </c>
      <c r="T228" s="143">
        <v>3</v>
      </c>
      <c r="U228" s="143">
        <v>80</v>
      </c>
      <c r="V228" s="144"/>
      <c r="W228" s="144"/>
      <c r="X228" s="144"/>
      <c r="Y228" s="144"/>
      <c r="Z228" s="144"/>
      <c r="AA228" s="144"/>
    </row>
    <row r="229" spans="1:27" x14ac:dyDescent="0.25">
      <c r="A229" s="44">
        <v>228</v>
      </c>
      <c r="B229" s="125" t="s">
        <v>105</v>
      </c>
      <c r="C229" s="125" t="s">
        <v>172</v>
      </c>
      <c r="D229" s="144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3">
        <v>4</v>
      </c>
      <c r="S229" s="143">
        <v>154</v>
      </c>
      <c r="T229" s="143">
        <v>7</v>
      </c>
      <c r="U229" s="143">
        <v>287</v>
      </c>
      <c r="V229" s="143">
        <v>5</v>
      </c>
      <c r="W229" s="143">
        <v>205</v>
      </c>
      <c r="X229" s="143">
        <v>8</v>
      </c>
      <c r="Y229" s="143">
        <v>328</v>
      </c>
      <c r="Z229" s="143">
        <v>6</v>
      </c>
      <c r="AA229" s="143">
        <v>246</v>
      </c>
    </row>
    <row r="230" spans="1:27" x14ac:dyDescent="0.25">
      <c r="A230" s="44">
        <v>229</v>
      </c>
      <c r="B230" s="125" t="s">
        <v>24</v>
      </c>
      <c r="C230" s="125" t="s">
        <v>170</v>
      </c>
      <c r="D230" s="143">
        <v>1</v>
      </c>
      <c r="E230" s="143">
        <v>8</v>
      </c>
      <c r="F230" s="143">
        <v>3</v>
      </c>
      <c r="G230" s="143">
        <v>23</v>
      </c>
      <c r="H230" s="143">
        <v>2</v>
      </c>
      <c r="I230" s="143">
        <v>15</v>
      </c>
      <c r="J230" s="143">
        <v>12</v>
      </c>
      <c r="K230" s="143">
        <v>83</v>
      </c>
      <c r="L230" s="143">
        <v>19</v>
      </c>
      <c r="M230" s="143">
        <v>135</v>
      </c>
      <c r="N230" s="143">
        <v>37</v>
      </c>
      <c r="O230" s="143">
        <v>255</v>
      </c>
      <c r="P230" s="143">
        <v>67</v>
      </c>
      <c r="Q230" s="143">
        <v>466</v>
      </c>
      <c r="R230" s="143">
        <v>24</v>
      </c>
      <c r="S230" s="143">
        <v>168</v>
      </c>
      <c r="T230" s="143">
        <v>1</v>
      </c>
      <c r="U230" s="143">
        <v>8</v>
      </c>
      <c r="V230" s="143">
        <v>2</v>
      </c>
      <c r="W230" s="143">
        <v>15</v>
      </c>
      <c r="X230" s="143">
        <v>1</v>
      </c>
      <c r="Y230" s="143">
        <v>8</v>
      </c>
      <c r="Z230" s="144"/>
      <c r="AA230" s="144"/>
    </row>
    <row r="231" spans="1:27" x14ac:dyDescent="0.25">
      <c r="A231" s="44">
        <v>230</v>
      </c>
      <c r="B231" s="125" t="s">
        <v>24</v>
      </c>
      <c r="C231" s="125" t="s">
        <v>170</v>
      </c>
      <c r="D231" s="143">
        <v>4</v>
      </c>
      <c r="E231" s="143">
        <v>60</v>
      </c>
      <c r="F231" s="143">
        <v>5</v>
      </c>
      <c r="G231" s="143">
        <v>75</v>
      </c>
      <c r="H231" s="143">
        <v>5</v>
      </c>
      <c r="I231" s="143">
        <v>75</v>
      </c>
      <c r="J231" s="143">
        <v>10</v>
      </c>
      <c r="K231" s="143">
        <v>136</v>
      </c>
      <c r="L231" s="143">
        <v>14</v>
      </c>
      <c r="M231" s="143">
        <v>196</v>
      </c>
      <c r="N231" s="143">
        <v>8</v>
      </c>
      <c r="O231" s="143">
        <v>105</v>
      </c>
      <c r="P231" s="143">
        <v>12</v>
      </c>
      <c r="Q231" s="143">
        <v>169</v>
      </c>
      <c r="R231" s="143">
        <v>6</v>
      </c>
      <c r="S231" s="143">
        <v>77</v>
      </c>
      <c r="T231" s="143">
        <v>7</v>
      </c>
      <c r="U231" s="143">
        <v>92</v>
      </c>
      <c r="V231" s="143">
        <v>3</v>
      </c>
      <c r="W231" s="143">
        <v>46</v>
      </c>
      <c r="X231" s="143">
        <v>6</v>
      </c>
      <c r="Y231" s="143">
        <v>77</v>
      </c>
      <c r="Z231" s="143">
        <v>6</v>
      </c>
      <c r="AA231" s="143">
        <v>68</v>
      </c>
    </row>
    <row r="232" spans="1:27" x14ac:dyDescent="0.25">
      <c r="A232" s="44">
        <v>231</v>
      </c>
      <c r="B232" s="125" t="s">
        <v>24</v>
      </c>
      <c r="C232" s="125" t="s">
        <v>171</v>
      </c>
      <c r="D232" s="143">
        <v>1</v>
      </c>
      <c r="E232" s="143">
        <v>23</v>
      </c>
      <c r="F232" s="143">
        <v>1</v>
      </c>
      <c r="G232" s="143">
        <v>18</v>
      </c>
      <c r="H232" s="143">
        <v>13</v>
      </c>
      <c r="I232" s="143">
        <v>219</v>
      </c>
      <c r="J232" s="143">
        <v>14</v>
      </c>
      <c r="K232" s="143">
        <v>241</v>
      </c>
      <c r="L232" s="143">
        <v>10</v>
      </c>
      <c r="M232" s="143">
        <v>168</v>
      </c>
      <c r="N232" s="143">
        <v>6</v>
      </c>
      <c r="O232" s="143">
        <v>109</v>
      </c>
      <c r="P232" s="143">
        <v>8</v>
      </c>
      <c r="Q232" s="143">
        <v>136</v>
      </c>
      <c r="R232" s="143">
        <v>8</v>
      </c>
      <c r="S232" s="143">
        <v>136</v>
      </c>
      <c r="T232" s="143">
        <v>1</v>
      </c>
      <c r="U232" s="143">
        <v>23</v>
      </c>
      <c r="V232" s="143">
        <v>3</v>
      </c>
      <c r="W232" s="143">
        <v>45</v>
      </c>
      <c r="X232" s="143">
        <v>3</v>
      </c>
      <c r="Y232" s="143">
        <v>45</v>
      </c>
      <c r="Z232" s="144"/>
      <c r="AA232" s="144"/>
    </row>
    <row r="233" spans="1:27" x14ac:dyDescent="0.25">
      <c r="A233" s="44">
        <v>232</v>
      </c>
      <c r="B233" s="125" t="s">
        <v>11</v>
      </c>
      <c r="C233" s="125" t="s">
        <v>172</v>
      </c>
      <c r="D233" s="143">
        <v>11</v>
      </c>
      <c r="E233" s="143">
        <v>52</v>
      </c>
      <c r="F233" s="143">
        <v>8</v>
      </c>
      <c r="G233" s="143">
        <v>33</v>
      </c>
      <c r="H233" s="143">
        <v>20</v>
      </c>
      <c r="I233" s="143">
        <v>88</v>
      </c>
      <c r="J233" s="143">
        <v>29</v>
      </c>
      <c r="K233" s="143">
        <v>159</v>
      </c>
      <c r="L233" s="143">
        <v>42</v>
      </c>
      <c r="M233" s="143">
        <v>223</v>
      </c>
      <c r="N233" s="143">
        <v>31</v>
      </c>
      <c r="O233" s="143">
        <v>169</v>
      </c>
      <c r="P233" s="143">
        <v>46</v>
      </c>
      <c r="Q233" s="143">
        <v>218</v>
      </c>
      <c r="R233" s="143">
        <v>26</v>
      </c>
      <c r="S233" s="143">
        <v>103</v>
      </c>
      <c r="T233" s="143">
        <v>16</v>
      </c>
      <c r="U233" s="143">
        <v>77</v>
      </c>
      <c r="V233" s="143">
        <v>5</v>
      </c>
      <c r="W233" s="143">
        <v>20</v>
      </c>
      <c r="X233" s="143">
        <v>6</v>
      </c>
      <c r="Y233" s="143">
        <v>11</v>
      </c>
      <c r="Z233" s="144"/>
      <c r="AA233" s="144"/>
    </row>
    <row r="234" spans="1:27" x14ac:dyDescent="0.25">
      <c r="A234" s="44">
        <v>233</v>
      </c>
      <c r="B234" s="125" t="s">
        <v>11</v>
      </c>
      <c r="C234" s="125" t="s">
        <v>171</v>
      </c>
      <c r="D234" s="143">
        <v>2</v>
      </c>
      <c r="E234" s="143">
        <v>25</v>
      </c>
      <c r="F234" s="143">
        <v>1</v>
      </c>
      <c r="G234" s="143">
        <v>12</v>
      </c>
      <c r="H234" s="143">
        <v>12</v>
      </c>
      <c r="I234" s="143">
        <v>152</v>
      </c>
      <c r="J234" s="143">
        <v>14</v>
      </c>
      <c r="K234" s="143">
        <v>170</v>
      </c>
      <c r="L234" s="143">
        <v>44</v>
      </c>
      <c r="M234" s="143">
        <v>513</v>
      </c>
      <c r="N234" s="143">
        <v>7</v>
      </c>
      <c r="O234" s="143">
        <v>82</v>
      </c>
      <c r="P234" s="143">
        <v>16</v>
      </c>
      <c r="Q234" s="143">
        <v>139</v>
      </c>
      <c r="R234" s="143">
        <v>5</v>
      </c>
      <c r="S234" s="143">
        <v>18</v>
      </c>
      <c r="T234" s="143">
        <v>1</v>
      </c>
      <c r="U234" s="143">
        <v>12</v>
      </c>
      <c r="V234" s="143">
        <v>1</v>
      </c>
      <c r="W234" s="143">
        <v>12</v>
      </c>
      <c r="X234" s="143">
        <v>2</v>
      </c>
      <c r="Y234" s="143">
        <v>10</v>
      </c>
      <c r="Z234" s="144"/>
      <c r="AA234" s="144"/>
    </row>
    <row r="235" spans="1:27" x14ac:dyDescent="0.25">
      <c r="A235" s="44">
        <v>234</v>
      </c>
      <c r="B235" s="125" t="s">
        <v>3</v>
      </c>
      <c r="C235" s="125" t="s">
        <v>167</v>
      </c>
      <c r="D235" s="143">
        <v>9</v>
      </c>
      <c r="E235" s="143">
        <v>87</v>
      </c>
      <c r="F235" s="143">
        <v>3</v>
      </c>
      <c r="G235" s="143">
        <v>13</v>
      </c>
      <c r="H235" s="143">
        <v>46</v>
      </c>
      <c r="I235" s="143">
        <v>430</v>
      </c>
      <c r="J235" s="143">
        <v>46</v>
      </c>
      <c r="K235" s="143">
        <v>449</v>
      </c>
      <c r="L235" s="143">
        <v>4</v>
      </c>
      <c r="M235" s="143">
        <v>36</v>
      </c>
      <c r="N235" s="143">
        <v>4</v>
      </c>
      <c r="O235" s="143">
        <v>32</v>
      </c>
      <c r="P235" s="143">
        <v>1</v>
      </c>
      <c r="Q235" s="143">
        <v>15</v>
      </c>
      <c r="R235" s="143">
        <v>2</v>
      </c>
      <c r="S235" s="143">
        <v>25</v>
      </c>
      <c r="T235" s="143">
        <v>2</v>
      </c>
      <c r="U235" s="143">
        <v>20</v>
      </c>
      <c r="V235" s="143">
        <v>2</v>
      </c>
      <c r="W235" s="143">
        <v>25</v>
      </c>
      <c r="X235" s="143">
        <v>1</v>
      </c>
      <c r="Y235" s="143">
        <v>13</v>
      </c>
      <c r="Z235" s="144"/>
      <c r="AA235" s="144"/>
    </row>
    <row r="236" spans="1:27" x14ac:dyDescent="0.25">
      <c r="A236" s="44">
        <v>235</v>
      </c>
      <c r="B236" s="125" t="s">
        <v>105</v>
      </c>
      <c r="C236" s="125" t="s">
        <v>172</v>
      </c>
      <c r="D236" s="144"/>
      <c r="E236" s="144"/>
      <c r="F236" s="143">
        <v>6</v>
      </c>
      <c r="G236" s="143">
        <v>96</v>
      </c>
      <c r="H236" s="143">
        <v>5</v>
      </c>
      <c r="I236" s="143">
        <v>80</v>
      </c>
      <c r="J236" s="143">
        <v>1</v>
      </c>
      <c r="K236" s="143">
        <v>16</v>
      </c>
      <c r="L236" s="143">
        <v>4</v>
      </c>
      <c r="M236" s="143">
        <v>64</v>
      </c>
      <c r="N236" s="143">
        <v>10</v>
      </c>
      <c r="O236" s="143">
        <v>160</v>
      </c>
      <c r="P236" s="143">
        <v>8</v>
      </c>
      <c r="Q236" s="143">
        <v>128</v>
      </c>
      <c r="R236" s="143">
        <v>13</v>
      </c>
      <c r="S236" s="143">
        <v>208</v>
      </c>
      <c r="T236" s="143">
        <v>12</v>
      </c>
      <c r="U236" s="143">
        <v>192</v>
      </c>
      <c r="V236" s="143">
        <v>6</v>
      </c>
      <c r="W236" s="143">
        <v>96</v>
      </c>
      <c r="X236" s="143">
        <v>4</v>
      </c>
      <c r="Y236" s="143">
        <v>64</v>
      </c>
      <c r="Z236" s="143">
        <v>2</v>
      </c>
      <c r="AA236" s="143">
        <v>32</v>
      </c>
    </row>
    <row r="237" spans="1:27" x14ac:dyDescent="0.25">
      <c r="A237" s="44">
        <v>236</v>
      </c>
      <c r="B237" s="125" t="s">
        <v>24</v>
      </c>
      <c r="C237" s="125" t="s">
        <v>170</v>
      </c>
      <c r="D237" s="143">
        <v>2</v>
      </c>
      <c r="E237" s="143">
        <v>23</v>
      </c>
      <c r="F237" s="143">
        <v>1</v>
      </c>
      <c r="G237" s="143">
        <v>12</v>
      </c>
      <c r="H237" s="143">
        <v>10</v>
      </c>
      <c r="I237" s="143">
        <v>104</v>
      </c>
      <c r="J237" s="143">
        <v>31</v>
      </c>
      <c r="K237" s="143">
        <v>337</v>
      </c>
      <c r="L237" s="143">
        <v>21</v>
      </c>
      <c r="M237" s="143">
        <v>221</v>
      </c>
      <c r="N237" s="143">
        <v>15</v>
      </c>
      <c r="O237" s="143">
        <v>163</v>
      </c>
      <c r="P237" s="143">
        <v>4</v>
      </c>
      <c r="Q237" s="143">
        <v>47</v>
      </c>
      <c r="R237" s="143">
        <v>9</v>
      </c>
      <c r="S237" s="143">
        <v>95</v>
      </c>
      <c r="T237" s="143">
        <v>1</v>
      </c>
      <c r="U237" s="143">
        <v>12</v>
      </c>
      <c r="V237" s="143">
        <v>6</v>
      </c>
      <c r="W237" s="143">
        <v>59</v>
      </c>
      <c r="X237" s="143">
        <v>2</v>
      </c>
      <c r="Y237" s="143">
        <v>24</v>
      </c>
      <c r="Z237" s="143">
        <v>1</v>
      </c>
      <c r="AA237" s="143">
        <v>12</v>
      </c>
    </row>
    <row r="238" spans="1:27" x14ac:dyDescent="0.25">
      <c r="A238" s="44">
        <v>237</v>
      </c>
      <c r="B238" s="125" t="s">
        <v>4</v>
      </c>
      <c r="C238" s="125" t="s">
        <v>168</v>
      </c>
      <c r="D238" s="143">
        <v>30</v>
      </c>
      <c r="E238" s="143">
        <v>87</v>
      </c>
      <c r="F238" s="143">
        <v>8</v>
      </c>
      <c r="G238" s="143">
        <v>38</v>
      </c>
      <c r="H238" s="143">
        <v>14</v>
      </c>
      <c r="I238" s="143">
        <v>64</v>
      </c>
      <c r="J238" s="143">
        <v>41</v>
      </c>
      <c r="K238" s="143">
        <v>185</v>
      </c>
      <c r="L238" s="143">
        <v>38</v>
      </c>
      <c r="M238" s="143">
        <v>170</v>
      </c>
      <c r="N238" s="143">
        <v>48</v>
      </c>
      <c r="O238" s="143">
        <v>220</v>
      </c>
      <c r="P238" s="143">
        <v>18</v>
      </c>
      <c r="Q238" s="143">
        <v>109</v>
      </c>
      <c r="R238" s="143">
        <v>15</v>
      </c>
      <c r="S238" s="143">
        <v>74</v>
      </c>
      <c r="T238" s="143">
        <v>8</v>
      </c>
      <c r="U238" s="143">
        <v>25</v>
      </c>
      <c r="V238" s="143">
        <v>11</v>
      </c>
      <c r="W238" s="143">
        <v>59</v>
      </c>
      <c r="X238" s="143">
        <v>1</v>
      </c>
      <c r="Y238" s="143">
        <v>5</v>
      </c>
      <c r="Z238" s="143">
        <v>1</v>
      </c>
      <c r="AA238" s="143">
        <v>6</v>
      </c>
    </row>
    <row r="239" spans="1:27" x14ac:dyDescent="0.25">
      <c r="A239" s="44">
        <v>238</v>
      </c>
      <c r="B239" s="125" t="s">
        <v>11</v>
      </c>
      <c r="C239" s="125" t="s">
        <v>171</v>
      </c>
      <c r="D239" s="143">
        <v>16</v>
      </c>
      <c r="E239" s="143">
        <v>82</v>
      </c>
      <c r="F239" s="143">
        <v>12</v>
      </c>
      <c r="G239" s="143">
        <v>70</v>
      </c>
      <c r="H239" s="143">
        <v>23</v>
      </c>
      <c r="I239" s="143">
        <v>108</v>
      </c>
      <c r="J239" s="143">
        <v>30</v>
      </c>
      <c r="K239" s="143">
        <v>143</v>
      </c>
      <c r="L239" s="143">
        <v>36</v>
      </c>
      <c r="M239" s="143">
        <v>174</v>
      </c>
      <c r="N239" s="143">
        <v>20</v>
      </c>
      <c r="O239" s="143">
        <v>97</v>
      </c>
      <c r="P239" s="143">
        <v>32</v>
      </c>
      <c r="Q239" s="143">
        <v>143</v>
      </c>
      <c r="R239" s="143">
        <v>11</v>
      </c>
      <c r="S239" s="143">
        <v>52</v>
      </c>
      <c r="T239" s="143">
        <v>12</v>
      </c>
      <c r="U239" s="143">
        <v>41</v>
      </c>
      <c r="V239" s="143">
        <v>11</v>
      </c>
      <c r="W239" s="143">
        <v>45</v>
      </c>
      <c r="X239" s="143">
        <v>8</v>
      </c>
      <c r="Y239" s="143">
        <v>33</v>
      </c>
      <c r="Z239" s="143">
        <v>4</v>
      </c>
      <c r="AA239" s="143">
        <v>19</v>
      </c>
    </row>
    <row r="240" spans="1:27" x14ac:dyDescent="0.25">
      <c r="A240" s="44">
        <v>239</v>
      </c>
      <c r="B240" s="125" t="s">
        <v>18</v>
      </c>
      <c r="C240" s="125" t="s">
        <v>168</v>
      </c>
      <c r="D240" s="143">
        <v>1</v>
      </c>
      <c r="E240" s="143">
        <v>28</v>
      </c>
      <c r="F240" s="144"/>
      <c r="G240" s="144"/>
      <c r="H240" s="143">
        <v>1</v>
      </c>
      <c r="I240" s="143">
        <v>22</v>
      </c>
      <c r="J240" s="143">
        <v>4</v>
      </c>
      <c r="K240" s="143">
        <v>78</v>
      </c>
      <c r="L240" s="143">
        <v>4</v>
      </c>
      <c r="M240" s="143">
        <v>95</v>
      </c>
      <c r="N240" s="143">
        <v>5</v>
      </c>
      <c r="O240" s="143">
        <v>123</v>
      </c>
      <c r="P240" s="143">
        <v>5</v>
      </c>
      <c r="Q240" s="143">
        <v>108</v>
      </c>
      <c r="R240" s="143">
        <v>4</v>
      </c>
      <c r="S240" s="143">
        <v>61</v>
      </c>
      <c r="T240" s="143">
        <v>8</v>
      </c>
      <c r="U240" s="143">
        <v>169</v>
      </c>
      <c r="V240" s="143">
        <v>8</v>
      </c>
      <c r="W240" s="143">
        <v>157</v>
      </c>
      <c r="X240" s="143">
        <v>4</v>
      </c>
      <c r="Y240" s="143">
        <v>92</v>
      </c>
      <c r="Z240" s="143">
        <v>1</v>
      </c>
      <c r="AA240" s="143">
        <v>27</v>
      </c>
    </row>
    <row r="241" spans="1:27" x14ac:dyDescent="0.25">
      <c r="A241" s="44">
        <v>240</v>
      </c>
      <c r="B241" s="125" t="s">
        <v>24</v>
      </c>
      <c r="C241" s="125" t="s">
        <v>171</v>
      </c>
      <c r="D241" s="143">
        <v>1</v>
      </c>
      <c r="E241" s="143">
        <v>23</v>
      </c>
      <c r="F241" s="144"/>
      <c r="G241" s="144"/>
      <c r="H241" s="143">
        <v>6</v>
      </c>
      <c r="I241" s="143">
        <v>114</v>
      </c>
      <c r="J241" s="143">
        <v>16</v>
      </c>
      <c r="K241" s="143">
        <v>291</v>
      </c>
      <c r="L241" s="143">
        <v>16</v>
      </c>
      <c r="M241" s="143">
        <v>268</v>
      </c>
      <c r="N241" s="143">
        <v>1</v>
      </c>
      <c r="O241" s="143">
        <v>18</v>
      </c>
      <c r="P241" s="143">
        <v>6</v>
      </c>
      <c r="Q241" s="143">
        <v>114</v>
      </c>
      <c r="R241" s="143">
        <v>1</v>
      </c>
      <c r="S241" s="143">
        <v>23</v>
      </c>
      <c r="T241" s="143">
        <v>3</v>
      </c>
      <c r="U241" s="143">
        <v>45</v>
      </c>
      <c r="V241" s="143">
        <v>1</v>
      </c>
      <c r="W241" s="143">
        <v>23</v>
      </c>
      <c r="X241" s="144"/>
      <c r="Y241" s="144"/>
      <c r="Z241" s="143">
        <v>1</v>
      </c>
      <c r="AA241" s="143">
        <v>19</v>
      </c>
    </row>
    <row r="242" spans="1:27" x14ac:dyDescent="0.25">
      <c r="A242" s="44">
        <v>241</v>
      </c>
      <c r="B242" s="125" t="s">
        <v>24</v>
      </c>
      <c r="C242" s="125" t="s">
        <v>170</v>
      </c>
      <c r="D242" s="143">
        <v>16</v>
      </c>
      <c r="E242" s="143">
        <v>96</v>
      </c>
      <c r="F242" s="143">
        <v>10</v>
      </c>
      <c r="G242" s="143">
        <v>58</v>
      </c>
      <c r="H242" s="143">
        <v>16</v>
      </c>
      <c r="I242" s="143">
        <v>96</v>
      </c>
      <c r="J242" s="143">
        <v>22</v>
      </c>
      <c r="K242" s="143">
        <v>129</v>
      </c>
      <c r="L242" s="143">
        <v>12</v>
      </c>
      <c r="M242" s="143">
        <v>71</v>
      </c>
      <c r="N242" s="143">
        <v>13</v>
      </c>
      <c r="O242" s="143">
        <v>77</v>
      </c>
      <c r="P242" s="143">
        <v>13</v>
      </c>
      <c r="Q242" s="143">
        <v>79</v>
      </c>
      <c r="R242" s="143">
        <v>13</v>
      </c>
      <c r="S242" s="143">
        <v>79</v>
      </c>
      <c r="T242" s="143">
        <v>7</v>
      </c>
      <c r="U242" s="143">
        <v>39</v>
      </c>
      <c r="V242" s="143">
        <v>20</v>
      </c>
      <c r="W242" s="143">
        <v>118</v>
      </c>
      <c r="X242" s="143">
        <v>7</v>
      </c>
      <c r="Y242" s="143">
        <v>39</v>
      </c>
      <c r="Z242" s="143">
        <v>3</v>
      </c>
      <c r="AA242" s="143">
        <v>20</v>
      </c>
    </row>
    <row r="243" spans="1:27" x14ac:dyDescent="0.25">
      <c r="A243" s="44">
        <v>242</v>
      </c>
      <c r="B243" s="125" t="s">
        <v>8</v>
      </c>
      <c r="C243" s="125" t="s">
        <v>169</v>
      </c>
      <c r="D243" s="144"/>
      <c r="E243" s="144"/>
      <c r="F243" s="143">
        <v>5</v>
      </c>
      <c r="G243" s="143">
        <v>45</v>
      </c>
      <c r="H243" s="143">
        <v>3</v>
      </c>
      <c r="I243" s="143">
        <v>30</v>
      </c>
      <c r="J243" s="143">
        <v>24</v>
      </c>
      <c r="K243" s="143">
        <v>232</v>
      </c>
      <c r="L243" s="143">
        <v>49</v>
      </c>
      <c r="M243" s="143">
        <v>477</v>
      </c>
      <c r="N243" s="144"/>
      <c r="O243" s="144"/>
      <c r="P243" s="143">
        <v>1</v>
      </c>
      <c r="Q243" s="143">
        <v>10</v>
      </c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</row>
    <row r="244" spans="1:27" x14ac:dyDescent="0.25">
      <c r="A244" s="44">
        <v>243</v>
      </c>
      <c r="B244" s="125" t="s">
        <v>3</v>
      </c>
      <c r="C244" s="125" t="s">
        <v>167</v>
      </c>
      <c r="D244" s="144"/>
      <c r="E244" s="144"/>
      <c r="F244" s="143">
        <v>1</v>
      </c>
      <c r="G244" s="143">
        <v>13</v>
      </c>
      <c r="H244" s="144"/>
      <c r="I244" s="144"/>
      <c r="J244" s="143">
        <v>22</v>
      </c>
      <c r="K244" s="143">
        <v>248</v>
      </c>
      <c r="L244" s="143">
        <v>19</v>
      </c>
      <c r="M244" s="143">
        <v>216</v>
      </c>
      <c r="N244" s="143">
        <v>11</v>
      </c>
      <c r="O244" s="143">
        <v>140</v>
      </c>
      <c r="P244" s="143">
        <v>5</v>
      </c>
      <c r="Q244" s="143">
        <v>64</v>
      </c>
      <c r="R244" s="143">
        <v>4</v>
      </c>
      <c r="S244" s="143">
        <v>52</v>
      </c>
      <c r="T244" s="143">
        <v>3</v>
      </c>
      <c r="U244" s="143">
        <v>38</v>
      </c>
      <c r="V244" s="143">
        <v>2</v>
      </c>
      <c r="W244" s="143">
        <v>21</v>
      </c>
      <c r="X244" s="144"/>
      <c r="Y244" s="144"/>
      <c r="Z244" s="144"/>
      <c r="AA244" s="144"/>
    </row>
    <row r="245" spans="1:27" x14ac:dyDescent="0.25">
      <c r="A245" s="44">
        <v>244</v>
      </c>
      <c r="B245" s="125" t="s">
        <v>5</v>
      </c>
      <c r="C245" s="125" t="s">
        <v>168</v>
      </c>
      <c r="D245" s="143">
        <v>4</v>
      </c>
      <c r="E245" s="143">
        <v>29</v>
      </c>
      <c r="F245" s="144"/>
      <c r="G245" s="144"/>
      <c r="H245" s="143">
        <v>6</v>
      </c>
      <c r="I245" s="143">
        <v>54</v>
      </c>
      <c r="J245" s="143">
        <v>10</v>
      </c>
      <c r="K245" s="143">
        <v>107</v>
      </c>
      <c r="L245" s="143">
        <v>41</v>
      </c>
      <c r="M245" s="143">
        <v>437</v>
      </c>
      <c r="N245" s="143">
        <v>5</v>
      </c>
      <c r="O245" s="143">
        <v>67</v>
      </c>
      <c r="P245" s="144"/>
      <c r="Q245" s="144"/>
      <c r="R245" s="143">
        <v>3</v>
      </c>
      <c r="S245" s="143">
        <v>36</v>
      </c>
      <c r="T245" s="144"/>
      <c r="U245" s="144"/>
      <c r="V245" s="143">
        <v>1</v>
      </c>
      <c r="W245" s="143">
        <v>18</v>
      </c>
      <c r="X245" s="144"/>
      <c r="Y245" s="144"/>
      <c r="Z245" s="143">
        <v>1</v>
      </c>
      <c r="AA245" s="143">
        <v>18</v>
      </c>
    </row>
    <row r="246" spans="1:27" x14ac:dyDescent="0.25">
      <c r="A246" s="44">
        <v>245</v>
      </c>
      <c r="B246" s="125" t="s">
        <v>9</v>
      </c>
      <c r="C246" s="125" t="s">
        <v>169</v>
      </c>
      <c r="D246" s="143">
        <v>3</v>
      </c>
      <c r="E246" s="143">
        <v>15</v>
      </c>
      <c r="F246" s="143">
        <v>1</v>
      </c>
      <c r="G246" s="143">
        <v>3</v>
      </c>
      <c r="H246" s="143">
        <v>8</v>
      </c>
      <c r="I246" s="143">
        <v>44</v>
      </c>
      <c r="J246" s="143">
        <v>44</v>
      </c>
      <c r="K246" s="143">
        <v>212</v>
      </c>
      <c r="L246" s="143">
        <v>42</v>
      </c>
      <c r="M246" s="143">
        <v>317</v>
      </c>
      <c r="N246" s="143">
        <v>14</v>
      </c>
      <c r="O246" s="143">
        <v>110</v>
      </c>
      <c r="P246" s="143">
        <v>5</v>
      </c>
      <c r="Q246" s="143">
        <v>46</v>
      </c>
      <c r="R246" s="144"/>
      <c r="S246" s="144"/>
      <c r="T246" s="143">
        <v>2</v>
      </c>
      <c r="U246" s="143">
        <v>14</v>
      </c>
      <c r="V246" s="144"/>
      <c r="W246" s="144"/>
      <c r="X246" s="144"/>
      <c r="Y246" s="144"/>
      <c r="Z246" s="144"/>
      <c r="AA246" s="144"/>
    </row>
    <row r="247" spans="1:27" x14ac:dyDescent="0.25">
      <c r="A247" s="44">
        <v>246</v>
      </c>
      <c r="B247" s="125" t="s">
        <v>163</v>
      </c>
      <c r="C247" s="125" t="s">
        <v>167</v>
      </c>
      <c r="D247" s="144"/>
      <c r="E247" s="144"/>
      <c r="F247" s="144"/>
      <c r="G247" s="144"/>
      <c r="H247" s="144"/>
      <c r="I247" s="144"/>
      <c r="J247" s="143">
        <v>3</v>
      </c>
      <c r="K247" s="143">
        <v>407</v>
      </c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3">
        <v>2</v>
      </c>
      <c r="W247" s="143">
        <v>332</v>
      </c>
      <c r="X247" s="144"/>
      <c r="Y247" s="144"/>
      <c r="Z247" s="144"/>
      <c r="AA247" s="144"/>
    </row>
    <row r="248" spans="1:27" x14ac:dyDescent="0.25">
      <c r="A248" s="44">
        <v>247</v>
      </c>
      <c r="B248" s="125" t="s">
        <v>24</v>
      </c>
      <c r="C248" s="125" t="s">
        <v>170</v>
      </c>
      <c r="D248" s="143">
        <v>2</v>
      </c>
      <c r="E248" s="143">
        <v>21</v>
      </c>
      <c r="F248" s="143">
        <v>5</v>
      </c>
      <c r="G248" s="143">
        <v>54</v>
      </c>
      <c r="H248" s="143">
        <v>1</v>
      </c>
      <c r="I248" s="143">
        <v>11</v>
      </c>
      <c r="J248" s="143">
        <v>25</v>
      </c>
      <c r="K248" s="143">
        <v>247</v>
      </c>
      <c r="L248" s="143">
        <v>16</v>
      </c>
      <c r="M248" s="143">
        <v>161</v>
      </c>
      <c r="N248" s="143">
        <v>10</v>
      </c>
      <c r="O248" s="143">
        <v>97</v>
      </c>
      <c r="P248" s="143">
        <v>3</v>
      </c>
      <c r="Q248" s="143">
        <v>33</v>
      </c>
      <c r="R248" s="143">
        <v>6</v>
      </c>
      <c r="S248" s="143">
        <v>55</v>
      </c>
      <c r="T248" s="143">
        <v>1</v>
      </c>
      <c r="U248" s="143">
        <v>11</v>
      </c>
      <c r="V248" s="143">
        <v>1</v>
      </c>
      <c r="W248" s="143">
        <v>11</v>
      </c>
      <c r="X248" s="144"/>
      <c r="Y248" s="144"/>
      <c r="Z248" s="143">
        <v>2</v>
      </c>
      <c r="AA248" s="143">
        <v>22</v>
      </c>
    </row>
    <row r="249" spans="1:27" x14ac:dyDescent="0.25">
      <c r="A249" s="44">
        <v>248</v>
      </c>
      <c r="B249" s="125" t="s">
        <v>105</v>
      </c>
      <c r="C249" s="125" t="s">
        <v>172</v>
      </c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3">
        <v>4</v>
      </c>
      <c r="S249" s="143">
        <v>172</v>
      </c>
      <c r="T249" s="143">
        <v>3</v>
      </c>
      <c r="U249" s="143">
        <v>129</v>
      </c>
      <c r="V249" s="143">
        <v>1</v>
      </c>
      <c r="W249" s="143">
        <v>43</v>
      </c>
      <c r="X249" s="143">
        <v>4</v>
      </c>
      <c r="Y249" s="143">
        <v>172</v>
      </c>
      <c r="Z249" s="143">
        <v>5</v>
      </c>
      <c r="AA249" s="143">
        <v>206</v>
      </c>
    </row>
    <row r="250" spans="1:27" x14ac:dyDescent="0.25">
      <c r="A250" s="44">
        <v>249</v>
      </c>
      <c r="B250" s="125" t="s">
        <v>103</v>
      </c>
      <c r="C250" s="125" t="s">
        <v>167</v>
      </c>
      <c r="D250" s="144"/>
      <c r="E250" s="144"/>
      <c r="F250" s="144"/>
      <c r="G250" s="144"/>
      <c r="H250" s="143">
        <v>1</v>
      </c>
      <c r="I250" s="143">
        <v>239</v>
      </c>
      <c r="J250" s="144"/>
      <c r="K250" s="144"/>
      <c r="L250" s="143">
        <v>3</v>
      </c>
      <c r="M250" s="143">
        <v>479</v>
      </c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</row>
    <row r="251" spans="1:27" x14ac:dyDescent="0.25">
      <c r="A251" s="44">
        <v>250</v>
      </c>
      <c r="B251" s="125" t="s">
        <v>3</v>
      </c>
      <c r="C251" s="125" t="s">
        <v>168</v>
      </c>
      <c r="D251" s="143">
        <v>7</v>
      </c>
      <c r="E251" s="143">
        <v>102</v>
      </c>
      <c r="F251" s="143">
        <v>8</v>
      </c>
      <c r="G251" s="143">
        <v>113</v>
      </c>
      <c r="H251" s="143">
        <v>8</v>
      </c>
      <c r="I251" s="143">
        <v>118</v>
      </c>
      <c r="J251" s="143">
        <v>1</v>
      </c>
      <c r="K251" s="143">
        <v>9</v>
      </c>
      <c r="L251" s="143">
        <v>4</v>
      </c>
      <c r="M251" s="143">
        <v>62</v>
      </c>
      <c r="N251" s="143">
        <v>1</v>
      </c>
      <c r="O251" s="143">
        <v>15</v>
      </c>
      <c r="P251" s="143">
        <v>2</v>
      </c>
      <c r="Q251" s="143">
        <v>24</v>
      </c>
      <c r="R251" s="143">
        <v>1</v>
      </c>
      <c r="S251" s="143">
        <v>17</v>
      </c>
      <c r="T251" s="143">
        <v>3</v>
      </c>
      <c r="U251" s="143">
        <v>45</v>
      </c>
      <c r="V251" s="143">
        <v>5</v>
      </c>
      <c r="W251" s="143">
        <v>60</v>
      </c>
      <c r="X251" s="143">
        <v>6</v>
      </c>
      <c r="Y251" s="143">
        <v>80</v>
      </c>
      <c r="Z251" s="143">
        <v>6</v>
      </c>
      <c r="AA251" s="143">
        <v>62</v>
      </c>
    </row>
    <row r="252" spans="1:27" x14ac:dyDescent="0.25">
      <c r="A252" s="44">
        <v>251</v>
      </c>
      <c r="B252" s="125" t="s">
        <v>7</v>
      </c>
      <c r="C252" s="125" t="s">
        <v>168</v>
      </c>
      <c r="D252" s="144"/>
      <c r="E252" s="144"/>
      <c r="F252" s="143">
        <v>2</v>
      </c>
      <c r="G252" s="143">
        <v>36</v>
      </c>
      <c r="H252" s="143">
        <v>13</v>
      </c>
      <c r="I252" s="143">
        <v>202</v>
      </c>
      <c r="J252" s="143">
        <v>12</v>
      </c>
      <c r="K252" s="143">
        <v>86</v>
      </c>
      <c r="L252" s="143">
        <v>11</v>
      </c>
      <c r="M252" s="143">
        <v>148</v>
      </c>
      <c r="N252" s="143">
        <v>5</v>
      </c>
      <c r="O252" s="143">
        <v>69</v>
      </c>
      <c r="P252" s="143">
        <v>5</v>
      </c>
      <c r="Q252" s="143">
        <v>59</v>
      </c>
      <c r="R252" s="143">
        <v>3</v>
      </c>
      <c r="S252" s="143">
        <v>47</v>
      </c>
      <c r="T252" s="143">
        <v>4</v>
      </c>
      <c r="U252" s="143">
        <v>53</v>
      </c>
      <c r="V252" s="144"/>
      <c r="W252" s="144"/>
      <c r="X252" s="144"/>
      <c r="Y252" s="144"/>
      <c r="Z252" s="144"/>
      <c r="AA252" s="144"/>
    </row>
    <row r="253" spans="1:27" x14ac:dyDescent="0.25">
      <c r="A253" s="44">
        <v>252</v>
      </c>
      <c r="B253" s="125" t="s">
        <v>3</v>
      </c>
      <c r="C253" s="125" t="s">
        <v>167</v>
      </c>
      <c r="D253" s="143">
        <v>1</v>
      </c>
      <c r="E253" s="143">
        <v>6</v>
      </c>
      <c r="F253" s="143">
        <v>8</v>
      </c>
      <c r="G253" s="143">
        <v>66</v>
      </c>
      <c r="H253" s="144"/>
      <c r="I253" s="144"/>
      <c r="J253" s="143">
        <v>8</v>
      </c>
      <c r="K253" s="143">
        <v>236</v>
      </c>
      <c r="L253" s="143">
        <v>8</v>
      </c>
      <c r="M253" s="143">
        <v>231</v>
      </c>
      <c r="N253" s="143">
        <v>2</v>
      </c>
      <c r="O253" s="143">
        <v>60</v>
      </c>
      <c r="P253" s="144"/>
      <c r="Q253" s="144"/>
      <c r="R253" s="143">
        <v>2</v>
      </c>
      <c r="S253" s="143">
        <v>55</v>
      </c>
      <c r="T253" s="144"/>
      <c r="U253" s="144"/>
      <c r="V253" s="143">
        <v>1</v>
      </c>
      <c r="W253" s="143">
        <v>30</v>
      </c>
      <c r="X253" s="144"/>
      <c r="Y253" s="144"/>
      <c r="Z253" s="144"/>
      <c r="AA253" s="144"/>
    </row>
    <row r="254" spans="1:27" x14ac:dyDescent="0.25">
      <c r="A254" s="44">
        <v>253</v>
      </c>
      <c r="B254" s="125" t="s">
        <v>162</v>
      </c>
      <c r="C254" s="125" t="s">
        <v>167</v>
      </c>
      <c r="D254" s="144"/>
      <c r="E254" s="144"/>
      <c r="F254" s="144"/>
      <c r="G254" s="144"/>
      <c r="H254" s="144"/>
      <c r="I254" s="144"/>
      <c r="J254" s="143">
        <v>1</v>
      </c>
      <c r="K254" s="143">
        <v>97</v>
      </c>
      <c r="L254" s="143">
        <v>4</v>
      </c>
      <c r="M254" s="143">
        <v>292</v>
      </c>
      <c r="N254" s="143">
        <v>1</v>
      </c>
      <c r="O254" s="143">
        <v>97</v>
      </c>
      <c r="P254" s="144"/>
      <c r="Q254" s="144"/>
      <c r="R254" s="144"/>
      <c r="S254" s="144"/>
      <c r="T254" s="143">
        <v>1</v>
      </c>
      <c r="U254" s="143">
        <v>97</v>
      </c>
      <c r="V254" s="143">
        <v>1</v>
      </c>
      <c r="W254" s="143">
        <v>97</v>
      </c>
      <c r="X254" s="144"/>
      <c r="Y254" s="144"/>
      <c r="Z254" s="144"/>
      <c r="AA254" s="144"/>
    </row>
    <row r="255" spans="1:27" x14ac:dyDescent="0.25">
      <c r="A255" s="44">
        <v>254</v>
      </c>
      <c r="B255" s="125" t="s">
        <v>9</v>
      </c>
      <c r="C255" s="125" t="s">
        <v>173</v>
      </c>
      <c r="D255" s="143">
        <v>2</v>
      </c>
      <c r="E255" s="143">
        <v>45</v>
      </c>
      <c r="F255" s="143">
        <v>3</v>
      </c>
      <c r="G255" s="143">
        <v>59</v>
      </c>
      <c r="H255" s="143">
        <v>1</v>
      </c>
      <c r="I255" s="143">
        <v>23</v>
      </c>
      <c r="J255" s="143">
        <v>2</v>
      </c>
      <c r="K255" s="143">
        <v>45</v>
      </c>
      <c r="L255" s="143">
        <v>1</v>
      </c>
      <c r="M255" s="143">
        <v>23</v>
      </c>
      <c r="N255" s="143">
        <v>1</v>
      </c>
      <c r="O255" s="143">
        <v>23</v>
      </c>
      <c r="P255" s="143">
        <v>1</v>
      </c>
      <c r="Q255" s="143">
        <v>18</v>
      </c>
      <c r="R255" s="143">
        <v>2</v>
      </c>
      <c r="S255" s="143">
        <v>45</v>
      </c>
      <c r="T255" s="143">
        <v>3</v>
      </c>
      <c r="U255" s="143">
        <v>58</v>
      </c>
      <c r="V255" s="143">
        <v>13</v>
      </c>
      <c r="W255" s="143">
        <v>249</v>
      </c>
      <c r="X255" s="143">
        <v>2</v>
      </c>
      <c r="Y255" s="143">
        <v>46</v>
      </c>
      <c r="Z255" s="143">
        <v>2</v>
      </c>
      <c r="AA255" s="143">
        <v>46</v>
      </c>
    </row>
    <row r="256" spans="1:27" x14ac:dyDescent="0.25">
      <c r="A256" s="44">
        <v>255</v>
      </c>
      <c r="B256" s="125" t="s">
        <v>18</v>
      </c>
      <c r="C256" s="125" t="s">
        <v>169</v>
      </c>
      <c r="D256" s="143">
        <v>65</v>
      </c>
      <c r="E256" s="143">
        <v>234</v>
      </c>
      <c r="F256" s="143">
        <v>55</v>
      </c>
      <c r="G256" s="143">
        <v>218</v>
      </c>
      <c r="H256" s="143">
        <v>56</v>
      </c>
      <c r="I256" s="143">
        <v>219</v>
      </c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</row>
    <row r="257" spans="1:27" x14ac:dyDescent="0.25">
      <c r="A257" s="44">
        <v>256</v>
      </c>
      <c r="B257" s="125" t="s">
        <v>11</v>
      </c>
      <c r="C257" s="125" t="s">
        <v>170</v>
      </c>
      <c r="D257" s="143">
        <v>2</v>
      </c>
      <c r="E257" s="143">
        <v>21</v>
      </c>
      <c r="F257" s="144"/>
      <c r="G257" s="144"/>
      <c r="H257" s="143">
        <v>5</v>
      </c>
      <c r="I257" s="143">
        <v>70</v>
      </c>
      <c r="J257" s="143">
        <v>17</v>
      </c>
      <c r="K257" s="143">
        <v>235</v>
      </c>
      <c r="L257" s="143">
        <v>9</v>
      </c>
      <c r="M257" s="143">
        <v>119</v>
      </c>
      <c r="N257" s="143">
        <v>3</v>
      </c>
      <c r="O257" s="143">
        <v>42</v>
      </c>
      <c r="P257" s="143">
        <v>8</v>
      </c>
      <c r="Q257" s="143">
        <v>113</v>
      </c>
      <c r="R257" s="143">
        <v>2</v>
      </c>
      <c r="S257" s="143">
        <v>32</v>
      </c>
      <c r="T257" s="143">
        <v>1</v>
      </c>
      <c r="U257" s="143">
        <v>14</v>
      </c>
      <c r="V257" s="144"/>
      <c r="W257" s="144"/>
      <c r="X257" s="144"/>
      <c r="Y257" s="144"/>
      <c r="Z257" s="144"/>
      <c r="AA257" s="144"/>
    </row>
    <row r="258" spans="1:27" x14ac:dyDescent="0.25">
      <c r="A258" s="44">
        <v>257</v>
      </c>
      <c r="B258" s="125" t="s">
        <v>3</v>
      </c>
      <c r="C258" s="125" t="s">
        <v>167</v>
      </c>
      <c r="D258" s="144"/>
      <c r="E258" s="144"/>
      <c r="F258" s="144"/>
      <c r="G258" s="144"/>
      <c r="H258" s="144"/>
      <c r="I258" s="144"/>
      <c r="J258" s="143">
        <v>10</v>
      </c>
      <c r="K258" s="143">
        <v>187</v>
      </c>
      <c r="L258" s="143">
        <v>11</v>
      </c>
      <c r="M258" s="143">
        <v>200</v>
      </c>
      <c r="N258" s="143">
        <v>8</v>
      </c>
      <c r="O258" s="143">
        <v>160</v>
      </c>
      <c r="P258" s="144"/>
      <c r="Q258" s="144"/>
      <c r="R258" s="144"/>
      <c r="S258" s="144"/>
      <c r="T258" s="143">
        <v>1</v>
      </c>
      <c r="U258" s="143">
        <v>20</v>
      </c>
      <c r="V258" s="143">
        <v>3</v>
      </c>
      <c r="W258" s="143">
        <v>69</v>
      </c>
      <c r="X258" s="144"/>
      <c r="Y258" s="144"/>
      <c r="Z258" s="144"/>
      <c r="AA258" s="144"/>
    </row>
    <row r="259" spans="1:27" x14ac:dyDescent="0.25">
      <c r="A259" s="44">
        <v>258</v>
      </c>
      <c r="B259" s="125" t="s">
        <v>157</v>
      </c>
      <c r="C259" s="125" t="s">
        <v>167</v>
      </c>
      <c r="D259" s="1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3">
        <v>4</v>
      </c>
      <c r="U259" s="143">
        <v>631</v>
      </c>
      <c r="V259" s="144"/>
      <c r="W259" s="144"/>
      <c r="X259" s="144"/>
      <c r="Y259" s="144"/>
      <c r="Z259" s="144"/>
      <c r="AA259" s="144"/>
    </row>
    <row r="260" spans="1:27" x14ac:dyDescent="0.25">
      <c r="A260" s="44">
        <v>259</v>
      </c>
      <c r="B260" s="125" t="s">
        <v>11</v>
      </c>
      <c r="C260" s="125" t="s">
        <v>171</v>
      </c>
      <c r="D260" s="144"/>
      <c r="E260" s="144"/>
      <c r="F260" s="143">
        <v>1</v>
      </c>
      <c r="G260" s="143">
        <v>10</v>
      </c>
      <c r="H260" s="143">
        <v>3</v>
      </c>
      <c r="I260" s="143">
        <v>30</v>
      </c>
      <c r="J260" s="143">
        <v>9</v>
      </c>
      <c r="K260" s="143">
        <v>86</v>
      </c>
      <c r="L260" s="143">
        <v>25</v>
      </c>
      <c r="M260" s="143">
        <v>208</v>
      </c>
      <c r="N260" s="143">
        <v>21</v>
      </c>
      <c r="O260" s="143">
        <v>166</v>
      </c>
      <c r="P260" s="143">
        <v>8</v>
      </c>
      <c r="Q260" s="143">
        <v>38</v>
      </c>
      <c r="R260" s="143">
        <v>14</v>
      </c>
      <c r="S260" s="143">
        <v>51</v>
      </c>
      <c r="T260" s="143">
        <v>7</v>
      </c>
      <c r="U260" s="143">
        <v>34</v>
      </c>
      <c r="V260" s="144"/>
      <c r="W260" s="144"/>
      <c r="X260" s="143">
        <v>2</v>
      </c>
      <c r="Y260" s="143">
        <v>8</v>
      </c>
      <c r="Z260" s="144"/>
      <c r="AA260" s="144"/>
    </row>
    <row r="261" spans="1:27" x14ac:dyDescent="0.25">
      <c r="A261" s="44">
        <v>260</v>
      </c>
      <c r="B261" s="125" t="s">
        <v>11</v>
      </c>
      <c r="C261" s="125" t="s">
        <v>172</v>
      </c>
      <c r="D261" s="144"/>
      <c r="E261" s="144"/>
      <c r="F261" s="144"/>
      <c r="G261" s="144"/>
      <c r="H261" s="144"/>
      <c r="I261" s="144"/>
      <c r="J261" s="143">
        <v>3</v>
      </c>
      <c r="K261" s="143">
        <v>22</v>
      </c>
      <c r="L261" s="143">
        <v>14</v>
      </c>
      <c r="M261" s="143">
        <v>135</v>
      </c>
      <c r="N261" s="143">
        <v>10</v>
      </c>
      <c r="O261" s="143">
        <v>96</v>
      </c>
      <c r="P261" s="143">
        <v>4</v>
      </c>
      <c r="Q261" s="143">
        <v>35</v>
      </c>
      <c r="R261" s="143">
        <v>3</v>
      </c>
      <c r="S261" s="143">
        <v>25</v>
      </c>
      <c r="T261" s="143">
        <v>14</v>
      </c>
      <c r="U261" s="143">
        <v>138</v>
      </c>
      <c r="V261" s="143">
        <v>11</v>
      </c>
      <c r="W261" s="143">
        <v>108</v>
      </c>
      <c r="X261" s="143">
        <v>4</v>
      </c>
      <c r="Y261" s="143">
        <v>37</v>
      </c>
      <c r="Z261" s="144"/>
      <c r="AA261" s="144"/>
    </row>
    <row r="262" spans="1:27" x14ac:dyDescent="0.25">
      <c r="A262" s="44">
        <v>261</v>
      </c>
      <c r="B262" s="125" t="s">
        <v>9</v>
      </c>
      <c r="C262" s="125" t="s">
        <v>171</v>
      </c>
      <c r="D262" s="144"/>
      <c r="E262" s="144"/>
      <c r="F262" s="143">
        <v>1</v>
      </c>
      <c r="G262" s="143">
        <v>11</v>
      </c>
      <c r="H262" s="144"/>
      <c r="I262" s="144"/>
      <c r="J262" s="143">
        <v>6</v>
      </c>
      <c r="K262" s="143">
        <v>73</v>
      </c>
      <c r="L262" s="143">
        <v>15</v>
      </c>
      <c r="M262" s="143">
        <v>157</v>
      </c>
      <c r="N262" s="143">
        <v>9</v>
      </c>
      <c r="O262" s="143">
        <v>96</v>
      </c>
      <c r="P262" s="143">
        <v>11</v>
      </c>
      <c r="Q262" s="143">
        <v>137</v>
      </c>
      <c r="R262" s="143">
        <v>1</v>
      </c>
      <c r="S262" s="143">
        <v>14</v>
      </c>
      <c r="T262" s="143">
        <v>2</v>
      </c>
      <c r="U262" s="143">
        <v>27</v>
      </c>
      <c r="V262" s="143">
        <v>6</v>
      </c>
      <c r="W262" s="143">
        <v>67</v>
      </c>
      <c r="X262" s="143">
        <v>1</v>
      </c>
      <c r="Y262" s="143">
        <v>14</v>
      </c>
      <c r="Z262" s="144"/>
      <c r="AA262" s="144"/>
    </row>
    <row r="263" spans="1:27" x14ac:dyDescent="0.25">
      <c r="A263" s="44">
        <v>262</v>
      </c>
      <c r="B263" s="125" t="s">
        <v>24</v>
      </c>
      <c r="C263" s="125" t="s">
        <v>170</v>
      </c>
      <c r="D263" s="144"/>
      <c r="E263" s="144"/>
      <c r="F263" s="144"/>
      <c r="G263" s="144"/>
      <c r="H263" s="143">
        <v>2</v>
      </c>
      <c r="I263" s="143">
        <v>28</v>
      </c>
      <c r="J263" s="143">
        <v>6</v>
      </c>
      <c r="K263" s="143">
        <v>84</v>
      </c>
      <c r="L263" s="143">
        <v>15</v>
      </c>
      <c r="M263" s="143">
        <v>196</v>
      </c>
      <c r="N263" s="143">
        <v>8</v>
      </c>
      <c r="O263" s="143">
        <v>98</v>
      </c>
      <c r="P263" s="143">
        <v>4</v>
      </c>
      <c r="Q263" s="143">
        <v>57</v>
      </c>
      <c r="R263" s="143">
        <v>4</v>
      </c>
      <c r="S263" s="143">
        <v>57</v>
      </c>
      <c r="T263" s="143">
        <v>1</v>
      </c>
      <c r="U263" s="143">
        <v>14</v>
      </c>
      <c r="V263" s="143">
        <v>4</v>
      </c>
      <c r="W263" s="143">
        <v>57</v>
      </c>
      <c r="X263" s="144"/>
      <c r="Y263" s="144"/>
      <c r="Z263" s="144"/>
      <c r="AA263" s="144"/>
    </row>
    <row r="264" spans="1:27" x14ac:dyDescent="0.25">
      <c r="A264" s="44">
        <v>263</v>
      </c>
      <c r="B264" s="125" t="s">
        <v>18</v>
      </c>
      <c r="C264" s="125" t="s">
        <v>168</v>
      </c>
      <c r="D264" s="144"/>
      <c r="E264" s="144"/>
      <c r="F264" s="143">
        <v>1</v>
      </c>
      <c r="G264" s="143">
        <v>18</v>
      </c>
      <c r="H264" s="143">
        <v>1</v>
      </c>
      <c r="I264" s="143">
        <v>14</v>
      </c>
      <c r="J264" s="143">
        <v>6</v>
      </c>
      <c r="K264" s="143">
        <v>94</v>
      </c>
      <c r="L264" s="143">
        <v>7</v>
      </c>
      <c r="M264" s="143">
        <v>104</v>
      </c>
      <c r="N264" s="144"/>
      <c r="O264" s="144"/>
      <c r="P264" s="143">
        <v>7</v>
      </c>
      <c r="Q264" s="143">
        <v>94</v>
      </c>
      <c r="R264" s="143">
        <v>8</v>
      </c>
      <c r="S264" s="143">
        <v>98</v>
      </c>
      <c r="T264" s="143">
        <v>6</v>
      </c>
      <c r="U264" s="143">
        <v>82</v>
      </c>
      <c r="V264" s="143">
        <v>3</v>
      </c>
      <c r="W264" s="143">
        <v>50</v>
      </c>
      <c r="X264" s="144"/>
      <c r="Y264" s="144"/>
      <c r="Z264" s="143">
        <v>2</v>
      </c>
      <c r="AA264" s="143">
        <v>32</v>
      </c>
    </row>
    <row r="265" spans="1:27" x14ac:dyDescent="0.25">
      <c r="A265" s="44">
        <v>264</v>
      </c>
      <c r="B265" s="125" t="s">
        <v>11</v>
      </c>
      <c r="C265" s="125" t="s">
        <v>170</v>
      </c>
      <c r="D265" s="143">
        <v>1</v>
      </c>
      <c r="E265" s="143">
        <v>14</v>
      </c>
      <c r="F265" s="143">
        <v>1</v>
      </c>
      <c r="G265" s="143">
        <v>14</v>
      </c>
      <c r="H265" s="143">
        <v>5</v>
      </c>
      <c r="I265" s="143">
        <v>67</v>
      </c>
      <c r="J265" s="143">
        <v>16</v>
      </c>
      <c r="K265" s="143">
        <v>196</v>
      </c>
      <c r="L265" s="143">
        <v>8</v>
      </c>
      <c r="M265" s="143">
        <v>102</v>
      </c>
      <c r="N265" s="143">
        <v>5</v>
      </c>
      <c r="O265" s="143">
        <v>63</v>
      </c>
      <c r="P265" s="143">
        <v>5</v>
      </c>
      <c r="Q265" s="143">
        <v>74</v>
      </c>
      <c r="R265" s="143">
        <v>2</v>
      </c>
      <c r="S265" s="143">
        <v>28</v>
      </c>
      <c r="T265" s="144"/>
      <c r="U265" s="144"/>
      <c r="V265" s="144"/>
      <c r="W265" s="144"/>
      <c r="X265" s="143">
        <v>3</v>
      </c>
      <c r="Y265" s="143">
        <v>28</v>
      </c>
      <c r="Z265" s="144"/>
      <c r="AA265" s="144"/>
    </row>
    <row r="266" spans="1:27" x14ac:dyDescent="0.25">
      <c r="A266" s="44">
        <v>265</v>
      </c>
      <c r="B266" s="125" t="s">
        <v>27</v>
      </c>
      <c r="C266" s="125" t="s">
        <v>170</v>
      </c>
      <c r="D266" s="143">
        <v>13</v>
      </c>
      <c r="E266" s="143">
        <v>129</v>
      </c>
      <c r="F266" s="143">
        <v>30</v>
      </c>
      <c r="G266" s="143">
        <v>205</v>
      </c>
      <c r="H266" s="143">
        <v>57</v>
      </c>
      <c r="I266" s="143">
        <v>147</v>
      </c>
      <c r="J266" s="143">
        <v>23</v>
      </c>
      <c r="K266" s="143">
        <v>45</v>
      </c>
      <c r="L266" s="143">
        <v>9</v>
      </c>
      <c r="M266" s="143">
        <v>6</v>
      </c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3">
        <v>2</v>
      </c>
      <c r="Y266" s="143">
        <v>12</v>
      </c>
      <c r="Z266" s="143">
        <v>8</v>
      </c>
      <c r="AA266" s="143">
        <v>41</v>
      </c>
    </row>
    <row r="267" spans="1:27" x14ac:dyDescent="0.25">
      <c r="A267" s="44">
        <v>266</v>
      </c>
      <c r="B267" s="125" t="s">
        <v>7</v>
      </c>
      <c r="C267" s="125" t="s">
        <v>170</v>
      </c>
      <c r="D267" s="144"/>
      <c r="E267" s="144"/>
      <c r="F267" s="143">
        <v>1</v>
      </c>
      <c r="G267" s="143">
        <v>9</v>
      </c>
      <c r="H267" s="144"/>
      <c r="I267" s="144"/>
      <c r="J267" s="143">
        <v>19</v>
      </c>
      <c r="K267" s="143">
        <v>169</v>
      </c>
      <c r="L267" s="143">
        <v>25</v>
      </c>
      <c r="M267" s="143">
        <v>215</v>
      </c>
      <c r="N267" s="143">
        <v>16</v>
      </c>
      <c r="O267" s="143">
        <v>139</v>
      </c>
      <c r="P267" s="143">
        <v>2</v>
      </c>
      <c r="Q267" s="143">
        <v>17</v>
      </c>
      <c r="R267" s="143">
        <v>1</v>
      </c>
      <c r="S267" s="143">
        <v>9</v>
      </c>
      <c r="T267" s="143">
        <v>1</v>
      </c>
      <c r="U267" s="143">
        <v>9</v>
      </c>
      <c r="V267" s="143">
        <v>2</v>
      </c>
      <c r="W267" s="143">
        <v>11</v>
      </c>
      <c r="X267" s="144"/>
      <c r="Y267" s="144"/>
      <c r="Z267" s="144"/>
      <c r="AA267" s="144"/>
    </row>
    <row r="268" spans="1:27" x14ac:dyDescent="0.25">
      <c r="A268" s="44">
        <v>267</v>
      </c>
      <c r="B268" s="125" t="s">
        <v>24</v>
      </c>
      <c r="C268" s="125" t="s">
        <v>168</v>
      </c>
      <c r="D268" s="143">
        <v>6</v>
      </c>
      <c r="E268" s="143">
        <v>48</v>
      </c>
      <c r="F268" s="143">
        <v>3</v>
      </c>
      <c r="G268" s="143">
        <v>24</v>
      </c>
      <c r="H268" s="143">
        <v>6</v>
      </c>
      <c r="I268" s="143">
        <v>45</v>
      </c>
      <c r="J268" s="143">
        <v>11</v>
      </c>
      <c r="K268" s="143">
        <v>82</v>
      </c>
      <c r="L268" s="143">
        <v>27</v>
      </c>
      <c r="M268" s="143">
        <v>198</v>
      </c>
      <c r="N268" s="143">
        <v>4</v>
      </c>
      <c r="O268" s="143">
        <v>32</v>
      </c>
      <c r="P268" s="143">
        <v>3</v>
      </c>
      <c r="Q268" s="143">
        <v>24</v>
      </c>
      <c r="R268" s="143">
        <v>7</v>
      </c>
      <c r="S268" s="143">
        <v>36</v>
      </c>
      <c r="T268" s="143">
        <v>3</v>
      </c>
      <c r="U268" s="143">
        <v>8</v>
      </c>
      <c r="V268" s="143">
        <v>1</v>
      </c>
      <c r="W268" s="143">
        <v>8</v>
      </c>
      <c r="X268" s="143">
        <v>3</v>
      </c>
      <c r="Y268" s="143">
        <v>24</v>
      </c>
      <c r="Z268" s="143">
        <v>4</v>
      </c>
      <c r="AA268" s="143">
        <v>32</v>
      </c>
    </row>
    <row r="269" spans="1:27" x14ac:dyDescent="0.25">
      <c r="A269" s="44">
        <v>268</v>
      </c>
      <c r="B269" s="125" t="s">
        <v>24</v>
      </c>
      <c r="C269" s="125" t="s">
        <v>172</v>
      </c>
      <c r="D269" s="143">
        <v>2</v>
      </c>
      <c r="E269" s="143">
        <v>19</v>
      </c>
      <c r="F269" s="143">
        <v>2</v>
      </c>
      <c r="G269" s="143">
        <v>19</v>
      </c>
      <c r="H269" s="143">
        <v>2</v>
      </c>
      <c r="I269" s="143">
        <v>19</v>
      </c>
      <c r="J269" s="143">
        <v>4</v>
      </c>
      <c r="K269" s="143">
        <v>38</v>
      </c>
      <c r="L269" s="143">
        <v>9</v>
      </c>
      <c r="M269" s="143">
        <v>76</v>
      </c>
      <c r="N269" s="143">
        <v>12</v>
      </c>
      <c r="O269" s="143">
        <v>105</v>
      </c>
      <c r="P269" s="143">
        <v>3</v>
      </c>
      <c r="Q269" s="143">
        <v>29</v>
      </c>
      <c r="R269" s="143">
        <v>6</v>
      </c>
      <c r="S269" s="143">
        <v>49</v>
      </c>
      <c r="T269" s="143">
        <v>2</v>
      </c>
      <c r="U269" s="143">
        <v>19</v>
      </c>
      <c r="V269" s="143">
        <v>1</v>
      </c>
      <c r="W269" s="143">
        <v>10</v>
      </c>
      <c r="X269" s="143">
        <v>13</v>
      </c>
      <c r="Y269" s="143">
        <v>117</v>
      </c>
      <c r="Z269" s="143">
        <v>6</v>
      </c>
      <c r="AA269" s="143">
        <v>49</v>
      </c>
    </row>
    <row r="270" spans="1:27" x14ac:dyDescent="0.25">
      <c r="A270" s="44">
        <v>269</v>
      </c>
      <c r="B270" s="125" t="s">
        <v>105</v>
      </c>
      <c r="C270" s="125" t="s">
        <v>172</v>
      </c>
      <c r="D270" s="144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3">
        <v>8</v>
      </c>
      <c r="S270" s="143">
        <v>104</v>
      </c>
      <c r="T270" s="143">
        <v>12</v>
      </c>
      <c r="U270" s="143">
        <v>139</v>
      </c>
      <c r="V270" s="143">
        <v>12</v>
      </c>
      <c r="W270" s="143">
        <v>108</v>
      </c>
      <c r="X270" s="143">
        <v>13</v>
      </c>
      <c r="Y270" s="143">
        <v>137</v>
      </c>
      <c r="Z270" s="143">
        <v>8</v>
      </c>
      <c r="AA270" s="143">
        <v>58</v>
      </c>
    </row>
    <row r="271" spans="1:27" x14ac:dyDescent="0.25">
      <c r="A271" s="44">
        <v>270</v>
      </c>
      <c r="B271" s="125" t="s">
        <v>9</v>
      </c>
      <c r="C271" s="125" t="s">
        <v>172</v>
      </c>
      <c r="D271" s="143">
        <v>1</v>
      </c>
      <c r="E271" s="143">
        <v>18</v>
      </c>
      <c r="F271" s="143">
        <v>2</v>
      </c>
      <c r="G271" s="143">
        <v>36</v>
      </c>
      <c r="H271" s="143">
        <v>3</v>
      </c>
      <c r="I271" s="143">
        <v>53</v>
      </c>
      <c r="J271" s="143">
        <v>8</v>
      </c>
      <c r="K271" s="143">
        <v>121</v>
      </c>
      <c r="L271" s="143">
        <v>1</v>
      </c>
      <c r="M271" s="143">
        <v>18</v>
      </c>
      <c r="N271" s="143">
        <v>1</v>
      </c>
      <c r="O271" s="143">
        <v>18</v>
      </c>
      <c r="P271" s="143">
        <v>4</v>
      </c>
      <c r="Q271" s="143">
        <v>71</v>
      </c>
      <c r="R271" s="143">
        <v>2</v>
      </c>
      <c r="S271" s="143">
        <v>33</v>
      </c>
      <c r="T271" s="143">
        <v>6</v>
      </c>
      <c r="U271" s="143">
        <v>91</v>
      </c>
      <c r="V271" s="143">
        <v>4</v>
      </c>
      <c r="W271" s="143">
        <v>68</v>
      </c>
      <c r="X271" s="143">
        <v>1</v>
      </c>
      <c r="Y271" s="143">
        <v>18</v>
      </c>
      <c r="Z271" s="144"/>
      <c r="AA271" s="144"/>
    </row>
    <row r="272" spans="1:27" x14ac:dyDescent="0.25">
      <c r="A272" s="44">
        <v>271</v>
      </c>
      <c r="B272" s="125" t="s">
        <v>103</v>
      </c>
      <c r="C272" s="125" t="s">
        <v>167</v>
      </c>
      <c r="D272" s="144"/>
      <c r="E272" s="144"/>
      <c r="F272" s="144"/>
      <c r="G272" s="144"/>
      <c r="H272" s="144"/>
      <c r="I272" s="144"/>
      <c r="J272" s="143">
        <v>11</v>
      </c>
      <c r="K272" s="143">
        <v>270</v>
      </c>
      <c r="L272" s="143">
        <v>8</v>
      </c>
      <c r="M272" s="143">
        <v>180</v>
      </c>
      <c r="N272" s="143">
        <v>3</v>
      </c>
      <c r="O272" s="143">
        <v>60</v>
      </c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  <c r="AA272" s="144"/>
    </row>
    <row r="273" spans="1:27" x14ac:dyDescent="0.25">
      <c r="A273" s="44">
        <v>272</v>
      </c>
      <c r="B273" s="125" t="s">
        <v>24</v>
      </c>
      <c r="C273" s="125" t="s">
        <v>172</v>
      </c>
      <c r="D273" s="144"/>
      <c r="E273" s="144"/>
      <c r="F273" s="143">
        <v>1</v>
      </c>
      <c r="G273" s="143">
        <v>11</v>
      </c>
      <c r="H273" s="143">
        <v>5</v>
      </c>
      <c r="I273" s="143">
        <v>53</v>
      </c>
      <c r="J273" s="143">
        <v>4</v>
      </c>
      <c r="K273" s="143">
        <v>43</v>
      </c>
      <c r="L273" s="143">
        <v>1</v>
      </c>
      <c r="M273" s="143">
        <v>11</v>
      </c>
      <c r="N273" s="143">
        <v>6</v>
      </c>
      <c r="O273" s="143">
        <v>64</v>
      </c>
      <c r="P273" s="143">
        <v>2</v>
      </c>
      <c r="Q273" s="143">
        <v>22</v>
      </c>
      <c r="R273" s="143">
        <v>3</v>
      </c>
      <c r="S273" s="143">
        <v>33</v>
      </c>
      <c r="T273" s="143">
        <v>6</v>
      </c>
      <c r="U273" s="143">
        <v>54</v>
      </c>
      <c r="V273" s="143">
        <v>4</v>
      </c>
      <c r="W273" s="143">
        <v>43</v>
      </c>
      <c r="X273" s="143">
        <v>9</v>
      </c>
      <c r="Y273" s="143">
        <v>80</v>
      </c>
      <c r="Z273" s="143">
        <v>9</v>
      </c>
      <c r="AA273" s="143">
        <v>87</v>
      </c>
    </row>
    <row r="274" spans="1:27" x14ac:dyDescent="0.25">
      <c r="A274" s="44">
        <v>273</v>
      </c>
      <c r="B274" s="125" t="s">
        <v>24</v>
      </c>
      <c r="C274" s="125" t="s">
        <v>170</v>
      </c>
      <c r="D274" s="143">
        <v>1</v>
      </c>
      <c r="E274" s="143">
        <v>11</v>
      </c>
      <c r="F274" s="143">
        <v>2</v>
      </c>
      <c r="G274" s="143">
        <v>21</v>
      </c>
      <c r="H274" s="143">
        <v>1</v>
      </c>
      <c r="I274" s="143">
        <v>11</v>
      </c>
      <c r="J274" s="143">
        <v>14</v>
      </c>
      <c r="K274" s="143">
        <v>140</v>
      </c>
      <c r="L274" s="143">
        <v>15</v>
      </c>
      <c r="M274" s="143">
        <v>150</v>
      </c>
      <c r="N274" s="143">
        <v>1</v>
      </c>
      <c r="O274" s="143">
        <v>11</v>
      </c>
      <c r="P274" s="143">
        <v>9</v>
      </c>
      <c r="Q274" s="143">
        <v>88</v>
      </c>
      <c r="R274" s="143">
        <v>2</v>
      </c>
      <c r="S274" s="143">
        <v>22</v>
      </c>
      <c r="T274" s="143">
        <v>3</v>
      </c>
      <c r="U274" s="143">
        <v>33</v>
      </c>
      <c r="V274" s="143">
        <v>1</v>
      </c>
      <c r="W274" s="143">
        <v>11</v>
      </c>
      <c r="X274" s="144"/>
      <c r="Y274" s="144"/>
      <c r="Z274" s="144"/>
      <c r="AA274" s="144"/>
    </row>
    <row r="275" spans="1:27" x14ac:dyDescent="0.25">
      <c r="A275" s="44">
        <v>274</v>
      </c>
      <c r="B275" s="125" t="s">
        <v>7</v>
      </c>
      <c r="C275" s="125" t="s">
        <v>167</v>
      </c>
      <c r="D275" s="143">
        <v>3</v>
      </c>
      <c r="E275" s="143">
        <v>60</v>
      </c>
      <c r="F275" s="143">
        <v>1</v>
      </c>
      <c r="G275" s="143">
        <v>20</v>
      </c>
      <c r="H275" s="143">
        <v>3</v>
      </c>
      <c r="I275" s="143">
        <v>60</v>
      </c>
      <c r="J275" s="143">
        <v>10</v>
      </c>
      <c r="K275" s="143">
        <v>197</v>
      </c>
      <c r="L275" s="143">
        <v>2</v>
      </c>
      <c r="M275" s="143">
        <v>36</v>
      </c>
      <c r="N275" s="143">
        <v>2</v>
      </c>
      <c r="O275" s="143">
        <v>40</v>
      </c>
      <c r="P275" s="143">
        <v>2</v>
      </c>
      <c r="Q275" s="143">
        <v>40</v>
      </c>
      <c r="R275" s="144"/>
      <c r="S275" s="144"/>
      <c r="T275" s="144"/>
      <c r="U275" s="144"/>
      <c r="V275" s="144"/>
      <c r="W275" s="144"/>
      <c r="X275" s="144"/>
      <c r="Y275" s="144"/>
      <c r="Z275" s="144"/>
      <c r="AA275" s="144"/>
    </row>
    <row r="276" spans="1:27" x14ac:dyDescent="0.25">
      <c r="A276" s="44">
        <v>275</v>
      </c>
      <c r="B276" s="125" t="s">
        <v>3</v>
      </c>
      <c r="C276" s="125" t="s">
        <v>168</v>
      </c>
      <c r="D276" s="144"/>
      <c r="E276" s="144"/>
      <c r="F276" s="143">
        <v>4</v>
      </c>
      <c r="G276" s="143">
        <v>92</v>
      </c>
      <c r="H276" s="144"/>
      <c r="I276" s="144"/>
      <c r="J276" s="143">
        <v>1</v>
      </c>
      <c r="K276" s="143">
        <v>23</v>
      </c>
      <c r="L276" s="143">
        <v>7</v>
      </c>
      <c r="M276" s="143">
        <v>151</v>
      </c>
      <c r="N276" s="143">
        <v>3</v>
      </c>
      <c r="O276" s="143">
        <v>74</v>
      </c>
      <c r="P276" s="143">
        <v>3</v>
      </c>
      <c r="Q276" s="143">
        <v>69</v>
      </c>
      <c r="R276" s="143">
        <v>1</v>
      </c>
      <c r="S276" s="143">
        <v>23</v>
      </c>
      <c r="T276" s="144"/>
      <c r="U276" s="144"/>
      <c r="V276" s="144"/>
      <c r="W276" s="144"/>
      <c r="X276" s="144"/>
      <c r="Y276" s="144"/>
      <c r="Z276" s="144"/>
      <c r="AA276" s="144"/>
    </row>
    <row r="277" spans="1:27" x14ac:dyDescent="0.25">
      <c r="A277" s="44">
        <v>276</v>
      </c>
      <c r="B277" s="125" t="s">
        <v>105</v>
      </c>
      <c r="C277" s="125" t="s">
        <v>172</v>
      </c>
      <c r="D277" s="144"/>
      <c r="E277" s="144"/>
      <c r="F277" s="143">
        <v>5</v>
      </c>
      <c r="G277" s="143">
        <v>140</v>
      </c>
      <c r="H277" s="143">
        <v>2</v>
      </c>
      <c r="I277" s="143">
        <v>56</v>
      </c>
      <c r="J277" s="144"/>
      <c r="K277" s="144"/>
      <c r="L277" s="143">
        <v>2</v>
      </c>
      <c r="M277" s="143">
        <v>56</v>
      </c>
      <c r="N277" s="144"/>
      <c r="O277" s="144"/>
      <c r="P277" s="143">
        <v>1</v>
      </c>
      <c r="Q277" s="143">
        <v>28</v>
      </c>
      <c r="R277" s="143">
        <v>2</v>
      </c>
      <c r="S277" s="143">
        <v>56</v>
      </c>
      <c r="T277" s="143">
        <v>1</v>
      </c>
      <c r="U277" s="143">
        <v>28</v>
      </c>
      <c r="V277" s="143">
        <v>1</v>
      </c>
      <c r="W277" s="143">
        <v>28</v>
      </c>
      <c r="X277" s="143">
        <v>1</v>
      </c>
      <c r="Y277" s="143">
        <v>28</v>
      </c>
      <c r="Z277" s="144"/>
      <c r="AA277" s="144"/>
    </row>
    <row r="278" spans="1:27" x14ac:dyDescent="0.25">
      <c r="A278" s="44">
        <v>277</v>
      </c>
      <c r="B278" s="125" t="s">
        <v>3</v>
      </c>
      <c r="C278" s="125" t="s">
        <v>167</v>
      </c>
      <c r="D278" s="144"/>
      <c r="E278" s="144"/>
      <c r="F278" s="144"/>
      <c r="G278" s="144"/>
      <c r="H278" s="144"/>
      <c r="I278" s="144"/>
      <c r="J278" s="143">
        <v>1</v>
      </c>
      <c r="K278" s="143">
        <v>136</v>
      </c>
      <c r="L278" s="143">
        <v>3</v>
      </c>
      <c r="M278" s="143">
        <v>273</v>
      </c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  <c r="AA278" s="144"/>
    </row>
    <row r="279" spans="1:27" x14ac:dyDescent="0.25">
      <c r="A279" s="44">
        <v>278</v>
      </c>
      <c r="B279" s="125" t="s">
        <v>11</v>
      </c>
      <c r="C279" s="125" t="s">
        <v>171</v>
      </c>
      <c r="D279" s="144"/>
      <c r="E279" s="144"/>
      <c r="F279" s="144"/>
      <c r="G279" s="144"/>
      <c r="H279" s="143">
        <v>2</v>
      </c>
      <c r="I279" s="143">
        <v>19</v>
      </c>
      <c r="J279" s="143">
        <v>6</v>
      </c>
      <c r="K279" s="143">
        <v>52</v>
      </c>
      <c r="L279" s="143">
        <v>19</v>
      </c>
      <c r="M279" s="143">
        <v>165</v>
      </c>
      <c r="N279" s="143">
        <v>8</v>
      </c>
      <c r="O279" s="143">
        <v>76</v>
      </c>
      <c r="P279" s="143">
        <v>2</v>
      </c>
      <c r="Q279" s="143">
        <v>12</v>
      </c>
      <c r="R279" s="143">
        <v>14</v>
      </c>
      <c r="S279" s="143">
        <v>28</v>
      </c>
      <c r="T279" s="143">
        <v>20</v>
      </c>
      <c r="U279" s="143">
        <v>48</v>
      </c>
      <c r="V279" s="143">
        <v>2</v>
      </c>
      <c r="W279" s="143">
        <v>5</v>
      </c>
      <c r="X279" s="144"/>
      <c r="Y279" s="144"/>
      <c r="Z279" s="144"/>
      <c r="AA279" s="144"/>
    </row>
    <row r="280" spans="1:27" x14ac:dyDescent="0.25">
      <c r="A280" s="44">
        <v>279</v>
      </c>
      <c r="B280" s="125" t="s">
        <v>3</v>
      </c>
      <c r="C280" s="125" t="s">
        <v>168</v>
      </c>
      <c r="D280" s="143">
        <v>1</v>
      </c>
      <c r="E280" s="143">
        <v>15</v>
      </c>
      <c r="F280" s="143">
        <v>2</v>
      </c>
      <c r="G280" s="143">
        <v>20</v>
      </c>
      <c r="H280" s="143">
        <v>3</v>
      </c>
      <c r="I280" s="143">
        <v>36</v>
      </c>
      <c r="J280" s="143">
        <v>2</v>
      </c>
      <c r="K280" s="143">
        <v>18</v>
      </c>
      <c r="L280" s="143">
        <v>13</v>
      </c>
      <c r="M280" s="143">
        <v>155</v>
      </c>
      <c r="N280" s="143">
        <v>10</v>
      </c>
      <c r="O280" s="143">
        <v>119</v>
      </c>
      <c r="P280" s="143">
        <v>2</v>
      </c>
      <c r="Q280" s="143">
        <v>24</v>
      </c>
      <c r="R280" s="144"/>
      <c r="S280" s="144"/>
      <c r="T280" s="143">
        <v>1</v>
      </c>
      <c r="U280" s="143">
        <v>15</v>
      </c>
      <c r="V280" s="144"/>
      <c r="W280" s="144"/>
      <c r="X280" s="144"/>
      <c r="Y280" s="144"/>
      <c r="Z280" s="144"/>
      <c r="AA280" s="144"/>
    </row>
    <row r="281" spans="1:27" x14ac:dyDescent="0.25">
      <c r="A281" s="44">
        <v>280</v>
      </c>
      <c r="B281" s="125" t="s">
        <v>11</v>
      </c>
      <c r="C281" s="125" t="s">
        <v>171</v>
      </c>
      <c r="D281" s="144"/>
      <c r="E281" s="144"/>
      <c r="F281" s="143">
        <v>1</v>
      </c>
      <c r="G281" s="143">
        <v>15</v>
      </c>
      <c r="H281" s="143">
        <v>2</v>
      </c>
      <c r="I281" s="143">
        <v>24</v>
      </c>
      <c r="J281" s="143">
        <v>7</v>
      </c>
      <c r="K281" s="143">
        <v>84</v>
      </c>
      <c r="L281" s="143">
        <v>10</v>
      </c>
      <c r="M281" s="143">
        <v>106</v>
      </c>
      <c r="N281" s="143">
        <v>8</v>
      </c>
      <c r="O281" s="143">
        <v>67</v>
      </c>
      <c r="P281" s="143">
        <v>2</v>
      </c>
      <c r="Q281" s="143">
        <v>15</v>
      </c>
      <c r="R281" s="143">
        <v>5</v>
      </c>
      <c r="S281" s="143">
        <v>13</v>
      </c>
      <c r="T281" s="143">
        <v>4</v>
      </c>
      <c r="U281" s="143">
        <v>29</v>
      </c>
      <c r="V281" s="143">
        <v>1</v>
      </c>
      <c r="W281" s="143">
        <v>12</v>
      </c>
      <c r="X281" s="143">
        <v>3</v>
      </c>
      <c r="Y281" s="143">
        <v>36</v>
      </c>
      <c r="Z281" s="144"/>
      <c r="AA281" s="144"/>
    </row>
    <row r="282" spans="1:27" x14ac:dyDescent="0.25">
      <c r="A282" s="44">
        <v>281</v>
      </c>
      <c r="B282" s="125" t="s">
        <v>137</v>
      </c>
      <c r="C282" s="125" t="s">
        <v>168</v>
      </c>
      <c r="D282" s="143">
        <v>3</v>
      </c>
      <c r="E282" s="143">
        <v>30</v>
      </c>
      <c r="F282" s="143">
        <v>1</v>
      </c>
      <c r="G282" s="143">
        <v>10</v>
      </c>
      <c r="H282" s="143">
        <v>1</v>
      </c>
      <c r="I282" s="143">
        <v>10</v>
      </c>
      <c r="J282" s="143">
        <v>5</v>
      </c>
      <c r="K282" s="143">
        <v>50</v>
      </c>
      <c r="L282" s="143">
        <v>8</v>
      </c>
      <c r="M282" s="143">
        <v>80</v>
      </c>
      <c r="N282" s="143">
        <v>11</v>
      </c>
      <c r="O282" s="143">
        <v>101</v>
      </c>
      <c r="P282" s="143">
        <v>3</v>
      </c>
      <c r="Q282" s="143">
        <v>27</v>
      </c>
      <c r="R282" s="143">
        <v>1</v>
      </c>
      <c r="S282" s="143">
        <v>9</v>
      </c>
      <c r="T282" s="143">
        <v>3</v>
      </c>
      <c r="U282" s="143">
        <v>27</v>
      </c>
      <c r="V282" s="143">
        <v>1</v>
      </c>
      <c r="W282" s="143">
        <v>9</v>
      </c>
      <c r="X282" s="143">
        <v>1</v>
      </c>
      <c r="Y282" s="143">
        <v>9</v>
      </c>
      <c r="Z282" s="143">
        <v>4</v>
      </c>
      <c r="AA282" s="143">
        <v>36</v>
      </c>
    </row>
    <row r="283" spans="1:27" x14ac:dyDescent="0.25">
      <c r="A283" s="44">
        <v>282</v>
      </c>
      <c r="B283" s="125" t="s">
        <v>3</v>
      </c>
      <c r="C283" s="125" t="s">
        <v>169</v>
      </c>
      <c r="D283" s="144"/>
      <c r="E283" s="144"/>
      <c r="F283" s="143">
        <v>1</v>
      </c>
      <c r="G283" s="143">
        <v>14</v>
      </c>
      <c r="H283" s="143">
        <v>1</v>
      </c>
      <c r="I283" s="143">
        <v>14</v>
      </c>
      <c r="J283" s="143">
        <v>3</v>
      </c>
      <c r="K283" s="143">
        <v>42</v>
      </c>
      <c r="L283" s="143">
        <v>14</v>
      </c>
      <c r="M283" s="143">
        <v>180</v>
      </c>
      <c r="N283" s="143">
        <v>5</v>
      </c>
      <c r="O283" s="143">
        <v>68</v>
      </c>
      <c r="P283" s="144"/>
      <c r="Q283" s="144"/>
      <c r="R283" s="143">
        <v>2</v>
      </c>
      <c r="S283" s="143">
        <v>28</v>
      </c>
      <c r="T283" s="143">
        <v>2</v>
      </c>
      <c r="U283" s="143">
        <v>28</v>
      </c>
      <c r="V283" s="144"/>
      <c r="W283" s="144"/>
      <c r="X283" s="144"/>
      <c r="Y283" s="144"/>
      <c r="Z283" s="144"/>
      <c r="AA283" s="144"/>
    </row>
    <row r="284" spans="1:27" x14ac:dyDescent="0.25">
      <c r="A284" s="44">
        <v>283</v>
      </c>
      <c r="B284" s="125" t="s">
        <v>24</v>
      </c>
      <c r="C284" s="125" t="s">
        <v>172</v>
      </c>
      <c r="D284" s="144"/>
      <c r="E284" s="144"/>
      <c r="F284" s="143">
        <v>1</v>
      </c>
      <c r="G284" s="143">
        <v>11</v>
      </c>
      <c r="H284" s="144"/>
      <c r="I284" s="144"/>
      <c r="J284" s="144"/>
      <c r="K284" s="144"/>
      <c r="L284" s="143">
        <v>2</v>
      </c>
      <c r="M284" s="143">
        <v>21</v>
      </c>
      <c r="N284" s="143">
        <v>2</v>
      </c>
      <c r="O284" s="143">
        <v>21</v>
      </c>
      <c r="P284" s="143">
        <v>3</v>
      </c>
      <c r="Q284" s="143">
        <v>33</v>
      </c>
      <c r="R284" s="143">
        <v>2</v>
      </c>
      <c r="S284" s="143">
        <v>22</v>
      </c>
      <c r="T284" s="143">
        <v>2</v>
      </c>
      <c r="U284" s="143">
        <v>22</v>
      </c>
      <c r="V284" s="143">
        <v>1</v>
      </c>
      <c r="W284" s="143">
        <v>11</v>
      </c>
      <c r="X284" s="143">
        <v>9</v>
      </c>
      <c r="Y284" s="143">
        <v>80</v>
      </c>
      <c r="Z284" s="143">
        <v>15</v>
      </c>
      <c r="AA284" s="143">
        <v>152</v>
      </c>
    </row>
    <row r="285" spans="1:27" x14ac:dyDescent="0.25">
      <c r="A285" s="44">
        <v>284</v>
      </c>
      <c r="B285" s="125" t="s">
        <v>65</v>
      </c>
      <c r="C285" s="125" t="s">
        <v>171</v>
      </c>
      <c r="D285" s="144"/>
      <c r="E285" s="144"/>
      <c r="F285" s="144"/>
      <c r="G285" s="144"/>
      <c r="H285" s="144"/>
      <c r="I285" s="144"/>
      <c r="J285" s="143">
        <v>5</v>
      </c>
      <c r="K285" s="143">
        <v>55</v>
      </c>
      <c r="L285" s="143">
        <v>10</v>
      </c>
      <c r="M285" s="143">
        <v>106</v>
      </c>
      <c r="N285" s="143">
        <v>6</v>
      </c>
      <c r="O285" s="143">
        <v>62</v>
      </c>
      <c r="P285" s="143">
        <v>6</v>
      </c>
      <c r="Q285" s="143">
        <v>66</v>
      </c>
      <c r="R285" s="143">
        <v>5</v>
      </c>
      <c r="S285" s="143">
        <v>53</v>
      </c>
      <c r="T285" s="143">
        <v>1</v>
      </c>
      <c r="U285" s="143">
        <v>11</v>
      </c>
      <c r="V285" s="144"/>
      <c r="W285" s="144"/>
      <c r="X285" s="144"/>
      <c r="Y285" s="144"/>
      <c r="Z285" s="144"/>
      <c r="AA285" s="144"/>
    </row>
    <row r="286" spans="1:27" x14ac:dyDescent="0.25">
      <c r="A286" s="44">
        <v>285</v>
      </c>
      <c r="B286" s="125" t="s">
        <v>109</v>
      </c>
      <c r="C286" s="125" t="s">
        <v>168</v>
      </c>
      <c r="D286" s="144"/>
      <c r="E286" s="144"/>
      <c r="F286" s="144"/>
      <c r="G286" s="144"/>
      <c r="H286" s="144"/>
      <c r="I286" s="144"/>
      <c r="J286" s="144"/>
      <c r="K286" s="144"/>
      <c r="L286" s="144"/>
      <c r="M286" s="144"/>
      <c r="N286" s="144"/>
      <c r="O286" s="144"/>
      <c r="P286" s="144"/>
      <c r="Q286" s="144"/>
      <c r="R286" s="143">
        <v>3</v>
      </c>
      <c r="S286" s="143">
        <v>45</v>
      </c>
      <c r="T286" s="143">
        <v>18</v>
      </c>
      <c r="U286" s="143">
        <v>269</v>
      </c>
      <c r="V286" s="143">
        <v>2</v>
      </c>
      <c r="W286" s="143">
        <v>30</v>
      </c>
      <c r="X286" s="144"/>
      <c r="Y286" s="144"/>
      <c r="Z286" s="144"/>
      <c r="AA286" s="144"/>
    </row>
    <row r="287" spans="1:27" x14ac:dyDescent="0.25">
      <c r="A287" s="44">
        <v>286</v>
      </c>
      <c r="B287" s="125" t="s">
        <v>3</v>
      </c>
      <c r="C287" s="125" t="s">
        <v>169</v>
      </c>
      <c r="D287" s="144"/>
      <c r="E287" s="144"/>
      <c r="F287" s="144"/>
      <c r="G287" s="144"/>
      <c r="H287" s="143">
        <v>10</v>
      </c>
      <c r="I287" s="143">
        <v>45</v>
      </c>
      <c r="J287" s="143">
        <v>19</v>
      </c>
      <c r="K287" s="143">
        <v>157</v>
      </c>
      <c r="L287" s="143">
        <v>8</v>
      </c>
      <c r="M287" s="143">
        <v>79</v>
      </c>
      <c r="N287" s="143">
        <v>5</v>
      </c>
      <c r="O287" s="143">
        <v>46</v>
      </c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  <c r="AA287" s="144"/>
    </row>
    <row r="288" spans="1:27" x14ac:dyDescent="0.25">
      <c r="A288" s="44">
        <v>287</v>
      </c>
      <c r="B288" s="125" t="s">
        <v>162</v>
      </c>
      <c r="C288" s="125" t="s">
        <v>167</v>
      </c>
      <c r="D288" s="144"/>
      <c r="E288" s="144"/>
      <c r="F288" s="144"/>
      <c r="G288" s="144"/>
      <c r="H288" s="143">
        <v>1</v>
      </c>
      <c r="I288" s="143">
        <v>27</v>
      </c>
      <c r="J288" s="143">
        <v>4</v>
      </c>
      <c r="K288" s="143">
        <v>81</v>
      </c>
      <c r="L288" s="143">
        <v>6</v>
      </c>
      <c r="M288" s="143">
        <v>123</v>
      </c>
      <c r="N288" s="143">
        <v>4</v>
      </c>
      <c r="O288" s="143">
        <v>81</v>
      </c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  <c r="AA288" s="144"/>
    </row>
    <row r="289" spans="1:27" x14ac:dyDescent="0.25">
      <c r="A289" s="44">
        <v>288</v>
      </c>
      <c r="B289" s="125" t="s">
        <v>7</v>
      </c>
      <c r="C289" s="125" t="s">
        <v>168</v>
      </c>
      <c r="D289" s="144"/>
      <c r="E289" s="144"/>
      <c r="F289" s="144"/>
      <c r="G289" s="144"/>
      <c r="H289" s="143">
        <v>9</v>
      </c>
      <c r="I289" s="143">
        <v>94</v>
      </c>
      <c r="J289" s="143">
        <v>3</v>
      </c>
      <c r="K289" s="143">
        <v>31</v>
      </c>
      <c r="L289" s="143">
        <v>12</v>
      </c>
      <c r="M289" s="143">
        <v>119</v>
      </c>
      <c r="N289" s="143">
        <v>2</v>
      </c>
      <c r="O289" s="143">
        <v>21</v>
      </c>
      <c r="P289" s="143">
        <v>1</v>
      </c>
      <c r="Q289" s="143">
        <v>10</v>
      </c>
      <c r="R289" s="143">
        <v>2</v>
      </c>
      <c r="S289" s="143">
        <v>7</v>
      </c>
      <c r="T289" s="143">
        <v>1</v>
      </c>
      <c r="U289" s="143">
        <v>10</v>
      </c>
      <c r="V289" s="143">
        <v>2</v>
      </c>
      <c r="W289" s="143">
        <v>16</v>
      </c>
      <c r="X289" s="144"/>
      <c r="Y289" s="144"/>
      <c r="Z289" s="143">
        <v>1</v>
      </c>
      <c r="AA289" s="143">
        <v>1</v>
      </c>
    </row>
    <row r="290" spans="1:27" x14ac:dyDescent="0.25">
      <c r="A290" s="44">
        <v>289</v>
      </c>
      <c r="B290" s="125" t="s">
        <v>65</v>
      </c>
      <c r="C290" s="125" t="s">
        <v>168</v>
      </c>
      <c r="D290" s="143">
        <v>3</v>
      </c>
      <c r="E290" s="143">
        <v>30</v>
      </c>
      <c r="F290" s="143">
        <v>1</v>
      </c>
      <c r="G290" s="143">
        <v>10</v>
      </c>
      <c r="H290" s="143">
        <v>1</v>
      </c>
      <c r="I290" s="143">
        <v>10</v>
      </c>
      <c r="J290" s="143">
        <v>4</v>
      </c>
      <c r="K290" s="143">
        <v>40</v>
      </c>
      <c r="L290" s="143">
        <v>9</v>
      </c>
      <c r="M290" s="143">
        <v>83</v>
      </c>
      <c r="N290" s="143">
        <v>6</v>
      </c>
      <c r="O290" s="143">
        <v>51</v>
      </c>
      <c r="P290" s="143">
        <v>3</v>
      </c>
      <c r="Q290" s="143">
        <v>24</v>
      </c>
      <c r="R290" s="143">
        <v>6</v>
      </c>
      <c r="S290" s="143">
        <v>54</v>
      </c>
      <c r="T290" s="143">
        <v>1</v>
      </c>
      <c r="U290" s="143">
        <v>7</v>
      </c>
      <c r="V290" s="144"/>
      <c r="W290" s="144"/>
      <c r="X290" s="144"/>
      <c r="Y290" s="144"/>
      <c r="Z290" s="144"/>
      <c r="AA290" s="144"/>
    </row>
    <row r="291" spans="1:27" x14ac:dyDescent="0.25">
      <c r="A291" s="44">
        <v>290</v>
      </c>
      <c r="B291" s="125" t="s">
        <v>7</v>
      </c>
      <c r="C291" s="125" t="s">
        <v>167</v>
      </c>
      <c r="D291" s="144"/>
      <c r="E291" s="144"/>
      <c r="F291" s="144"/>
      <c r="G291" s="144"/>
      <c r="H291" s="144"/>
      <c r="I291" s="144"/>
      <c r="J291" s="143">
        <v>4</v>
      </c>
      <c r="K291" s="143">
        <v>90</v>
      </c>
      <c r="L291" s="143">
        <v>5</v>
      </c>
      <c r="M291" s="143">
        <v>112</v>
      </c>
      <c r="N291" s="144"/>
      <c r="O291" s="144"/>
      <c r="P291" s="144"/>
      <c r="Q291" s="144"/>
      <c r="R291" s="143">
        <v>1</v>
      </c>
      <c r="S291" s="143">
        <v>25</v>
      </c>
      <c r="T291" s="143">
        <v>1</v>
      </c>
      <c r="U291" s="143">
        <v>25</v>
      </c>
      <c r="V291" s="143">
        <v>2</v>
      </c>
      <c r="W291" s="143">
        <v>45</v>
      </c>
      <c r="X291" s="144"/>
      <c r="Y291" s="144"/>
      <c r="Z291" s="144"/>
      <c r="AA291" s="144"/>
    </row>
    <row r="292" spans="1:27" x14ac:dyDescent="0.25">
      <c r="A292" s="44">
        <v>291</v>
      </c>
      <c r="B292" s="125" t="s">
        <v>65</v>
      </c>
      <c r="C292" s="125" t="s">
        <v>168</v>
      </c>
      <c r="D292" s="143">
        <v>1</v>
      </c>
      <c r="E292" s="143">
        <v>10</v>
      </c>
      <c r="F292" s="144"/>
      <c r="G292" s="144"/>
      <c r="H292" s="143">
        <v>4</v>
      </c>
      <c r="I292" s="143">
        <v>40</v>
      </c>
      <c r="J292" s="143">
        <v>6</v>
      </c>
      <c r="K292" s="143">
        <v>58</v>
      </c>
      <c r="L292" s="143">
        <v>7</v>
      </c>
      <c r="M292" s="143">
        <v>68</v>
      </c>
      <c r="N292" s="143">
        <v>7</v>
      </c>
      <c r="O292" s="143">
        <v>66</v>
      </c>
      <c r="P292" s="143">
        <v>3</v>
      </c>
      <c r="Q292" s="143">
        <v>30</v>
      </c>
      <c r="R292" s="143">
        <v>2</v>
      </c>
      <c r="S292" s="143">
        <v>20</v>
      </c>
      <c r="T292" s="144"/>
      <c r="U292" s="144"/>
      <c r="V292" s="144"/>
      <c r="W292" s="144"/>
      <c r="X292" s="144"/>
      <c r="Y292" s="144"/>
      <c r="Z292" s="144"/>
      <c r="AA292" s="144"/>
    </row>
    <row r="293" spans="1:27" x14ac:dyDescent="0.25">
      <c r="A293" s="44">
        <v>292</v>
      </c>
      <c r="B293" s="125" t="s">
        <v>65</v>
      </c>
      <c r="C293" s="125" t="s">
        <v>168</v>
      </c>
      <c r="D293" s="144"/>
      <c r="E293" s="144"/>
      <c r="F293" s="144"/>
      <c r="G293" s="144"/>
      <c r="H293" s="144"/>
      <c r="I293" s="144"/>
      <c r="J293" s="144"/>
      <c r="K293" s="144"/>
      <c r="L293" s="143">
        <v>10</v>
      </c>
      <c r="M293" s="143">
        <v>132</v>
      </c>
      <c r="N293" s="143">
        <v>2</v>
      </c>
      <c r="O293" s="143">
        <v>27</v>
      </c>
      <c r="P293" s="143">
        <v>4</v>
      </c>
      <c r="Q293" s="143">
        <v>48</v>
      </c>
      <c r="R293" s="143">
        <v>5</v>
      </c>
      <c r="S293" s="143">
        <v>62</v>
      </c>
      <c r="T293" s="143">
        <v>1</v>
      </c>
      <c r="U293" s="143">
        <v>13</v>
      </c>
      <c r="V293" s="144"/>
      <c r="W293" s="144"/>
      <c r="X293" s="144"/>
      <c r="Y293" s="144"/>
      <c r="Z293" s="144"/>
      <c r="AA293" s="144"/>
    </row>
    <row r="294" spans="1:27" x14ac:dyDescent="0.25">
      <c r="A294" s="44">
        <v>293</v>
      </c>
      <c r="B294" s="125" t="s">
        <v>24</v>
      </c>
      <c r="C294" s="125" t="s">
        <v>170</v>
      </c>
      <c r="D294" s="143">
        <v>3</v>
      </c>
      <c r="E294" s="143">
        <v>19</v>
      </c>
      <c r="F294" s="144"/>
      <c r="G294" s="144"/>
      <c r="H294" s="144"/>
      <c r="I294" s="144"/>
      <c r="J294" s="143">
        <v>16</v>
      </c>
      <c r="K294" s="143">
        <v>96</v>
      </c>
      <c r="L294" s="143">
        <v>16</v>
      </c>
      <c r="M294" s="143">
        <v>96</v>
      </c>
      <c r="N294" s="143">
        <v>5</v>
      </c>
      <c r="O294" s="143">
        <v>32</v>
      </c>
      <c r="P294" s="143">
        <v>1</v>
      </c>
      <c r="Q294" s="143">
        <v>7</v>
      </c>
      <c r="R294" s="144"/>
      <c r="S294" s="144"/>
      <c r="T294" s="143">
        <v>1</v>
      </c>
      <c r="U294" s="143">
        <v>7</v>
      </c>
      <c r="V294" s="144"/>
      <c r="W294" s="144"/>
      <c r="X294" s="144"/>
      <c r="Y294" s="144"/>
      <c r="Z294" s="144"/>
      <c r="AA294" s="144"/>
    </row>
    <row r="295" spans="1:27" x14ac:dyDescent="0.25">
      <c r="A295" s="44">
        <v>294</v>
      </c>
      <c r="B295" s="125" t="s">
        <v>31</v>
      </c>
      <c r="C295" s="125" t="s">
        <v>167</v>
      </c>
      <c r="D295" s="143">
        <v>4</v>
      </c>
      <c r="E295" s="143">
        <v>25</v>
      </c>
      <c r="F295" s="143">
        <v>3</v>
      </c>
      <c r="G295" s="143">
        <v>13</v>
      </c>
      <c r="H295" s="143">
        <v>1</v>
      </c>
      <c r="I295" s="143">
        <v>13</v>
      </c>
      <c r="J295" s="143">
        <v>5</v>
      </c>
      <c r="K295" s="143">
        <v>44</v>
      </c>
      <c r="L295" s="143">
        <v>4</v>
      </c>
      <c r="M295" s="143">
        <v>38</v>
      </c>
      <c r="N295" s="143">
        <v>3</v>
      </c>
      <c r="O295" s="143">
        <v>25</v>
      </c>
      <c r="P295" s="143">
        <v>5</v>
      </c>
      <c r="Q295" s="143">
        <v>15</v>
      </c>
      <c r="R295" s="143">
        <v>4</v>
      </c>
      <c r="S295" s="143">
        <v>25</v>
      </c>
      <c r="T295" s="143">
        <v>6</v>
      </c>
      <c r="U295" s="143">
        <v>23</v>
      </c>
      <c r="V295" s="143">
        <v>3</v>
      </c>
      <c r="W295" s="143">
        <v>14</v>
      </c>
      <c r="X295" s="144"/>
      <c r="Y295" s="144"/>
      <c r="Z295" s="144"/>
      <c r="AA295" s="144"/>
    </row>
    <row r="296" spans="1:27" x14ac:dyDescent="0.25">
      <c r="A296" s="44">
        <v>295</v>
      </c>
      <c r="B296" s="125" t="s">
        <v>3</v>
      </c>
      <c r="C296" s="125" t="s">
        <v>167</v>
      </c>
      <c r="D296" s="144"/>
      <c r="E296" s="144"/>
      <c r="F296" s="143">
        <v>2</v>
      </c>
      <c r="G296" s="143">
        <v>60</v>
      </c>
      <c r="H296" s="143">
        <v>5</v>
      </c>
      <c r="I296" s="143">
        <v>125</v>
      </c>
      <c r="J296" s="143">
        <v>1</v>
      </c>
      <c r="K296" s="143">
        <v>25</v>
      </c>
      <c r="L296" s="143">
        <v>1</v>
      </c>
      <c r="M296" s="143">
        <v>25</v>
      </c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  <c r="AA296" s="144"/>
    </row>
    <row r="297" spans="1:27" x14ac:dyDescent="0.25">
      <c r="A297" s="44">
        <v>296</v>
      </c>
      <c r="B297" s="125" t="s">
        <v>3</v>
      </c>
      <c r="C297" s="125" t="s">
        <v>167</v>
      </c>
      <c r="D297" s="143">
        <v>2</v>
      </c>
      <c r="E297" s="143">
        <v>9</v>
      </c>
      <c r="F297" s="143">
        <v>5</v>
      </c>
      <c r="G297" s="143">
        <v>23</v>
      </c>
      <c r="H297" s="143">
        <v>1</v>
      </c>
      <c r="I297" s="143">
        <v>4</v>
      </c>
      <c r="J297" s="143">
        <v>8</v>
      </c>
      <c r="K297" s="143">
        <v>38</v>
      </c>
      <c r="L297" s="143">
        <v>14</v>
      </c>
      <c r="M297" s="143">
        <v>63</v>
      </c>
      <c r="N297" s="143">
        <v>13</v>
      </c>
      <c r="O297" s="143">
        <v>63</v>
      </c>
      <c r="P297" s="143">
        <v>4</v>
      </c>
      <c r="Q297" s="143">
        <v>19</v>
      </c>
      <c r="R297" s="143">
        <v>1</v>
      </c>
      <c r="S297" s="143">
        <v>5</v>
      </c>
      <c r="T297" s="144"/>
      <c r="U297" s="144"/>
      <c r="V297" s="143">
        <v>2</v>
      </c>
      <c r="W297" s="143">
        <v>11</v>
      </c>
      <c r="X297" s="144"/>
      <c r="Y297" s="144"/>
      <c r="Z297" s="144"/>
      <c r="AA297" s="144"/>
    </row>
    <row r="298" spans="1:27" x14ac:dyDescent="0.25">
      <c r="A298" s="44">
        <v>297</v>
      </c>
      <c r="B298" s="125" t="s">
        <v>9</v>
      </c>
      <c r="C298" s="125" t="s">
        <v>168</v>
      </c>
      <c r="D298" s="144"/>
      <c r="E298" s="144"/>
      <c r="F298" s="144"/>
      <c r="G298" s="144"/>
      <c r="H298" s="144"/>
      <c r="I298" s="144"/>
      <c r="J298" s="144"/>
      <c r="K298" s="144"/>
      <c r="L298" s="143">
        <v>11</v>
      </c>
      <c r="M298" s="143">
        <v>145</v>
      </c>
      <c r="N298" s="143">
        <v>1</v>
      </c>
      <c r="O298" s="143">
        <v>15</v>
      </c>
      <c r="P298" s="143">
        <v>3</v>
      </c>
      <c r="Q298" s="143">
        <v>38</v>
      </c>
      <c r="R298" s="144"/>
      <c r="S298" s="144"/>
      <c r="T298" s="143">
        <v>1</v>
      </c>
      <c r="U298" s="143">
        <v>15</v>
      </c>
      <c r="V298" s="144"/>
      <c r="W298" s="144"/>
      <c r="X298" s="144"/>
      <c r="Y298" s="144"/>
      <c r="Z298" s="144"/>
      <c r="AA298" s="144"/>
    </row>
    <row r="299" spans="1:27" x14ac:dyDescent="0.25">
      <c r="A299" s="44">
        <v>298</v>
      </c>
      <c r="B299" s="125" t="s">
        <v>62</v>
      </c>
      <c r="C299" s="125" t="s">
        <v>170</v>
      </c>
      <c r="D299" s="144"/>
      <c r="E299" s="144"/>
      <c r="F299" s="144"/>
      <c r="G299" s="144"/>
      <c r="H299" s="144"/>
      <c r="I299" s="144"/>
      <c r="J299" s="143">
        <v>13</v>
      </c>
      <c r="K299" s="143">
        <v>61</v>
      </c>
      <c r="L299" s="143">
        <v>30</v>
      </c>
      <c r="M299" s="143">
        <v>139</v>
      </c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  <c r="AA299" s="144"/>
    </row>
    <row r="300" spans="1:27" x14ac:dyDescent="0.25">
      <c r="A300" s="44">
        <v>299</v>
      </c>
      <c r="B300" s="125" t="s">
        <v>5</v>
      </c>
      <c r="C300" s="125" t="s">
        <v>167</v>
      </c>
      <c r="D300" s="143">
        <v>1</v>
      </c>
      <c r="E300" s="143">
        <v>7</v>
      </c>
      <c r="F300" s="143">
        <v>1</v>
      </c>
      <c r="G300" s="143">
        <v>16</v>
      </c>
      <c r="H300" s="143">
        <v>2</v>
      </c>
      <c r="I300" s="143">
        <v>26</v>
      </c>
      <c r="J300" s="143">
        <v>6</v>
      </c>
      <c r="K300" s="143">
        <v>75</v>
      </c>
      <c r="L300" s="143">
        <v>3</v>
      </c>
      <c r="M300" s="143">
        <v>39</v>
      </c>
      <c r="N300" s="143">
        <v>2</v>
      </c>
      <c r="O300" s="143">
        <v>20</v>
      </c>
      <c r="P300" s="144"/>
      <c r="Q300" s="144"/>
      <c r="R300" s="144"/>
      <c r="S300" s="144"/>
      <c r="T300" s="144"/>
      <c r="U300" s="144"/>
      <c r="V300" s="143">
        <v>1</v>
      </c>
      <c r="W300" s="143">
        <v>16</v>
      </c>
      <c r="X300" s="144"/>
      <c r="Y300" s="144"/>
      <c r="Z300" s="144"/>
      <c r="AA300" s="144"/>
    </row>
    <row r="301" spans="1:27" x14ac:dyDescent="0.25">
      <c r="A301" s="44">
        <v>300</v>
      </c>
      <c r="B301" s="125" t="s">
        <v>65</v>
      </c>
      <c r="C301" s="125" t="s">
        <v>171</v>
      </c>
      <c r="D301" s="144"/>
      <c r="E301" s="144"/>
      <c r="F301" s="143">
        <v>1</v>
      </c>
      <c r="G301" s="143">
        <v>12</v>
      </c>
      <c r="H301" s="143">
        <v>1</v>
      </c>
      <c r="I301" s="143">
        <v>12</v>
      </c>
      <c r="J301" s="143">
        <v>4</v>
      </c>
      <c r="K301" s="143">
        <v>48</v>
      </c>
      <c r="L301" s="143">
        <v>4</v>
      </c>
      <c r="M301" s="143">
        <v>48</v>
      </c>
      <c r="N301" s="143">
        <v>3</v>
      </c>
      <c r="O301" s="143">
        <v>36</v>
      </c>
      <c r="P301" s="143">
        <v>2</v>
      </c>
      <c r="Q301" s="143">
        <v>24</v>
      </c>
      <c r="R301" s="143">
        <v>1</v>
      </c>
      <c r="S301" s="143">
        <v>10</v>
      </c>
      <c r="T301" s="144"/>
      <c r="U301" s="144"/>
      <c r="V301" s="144"/>
      <c r="W301" s="144"/>
      <c r="X301" s="144"/>
      <c r="Y301" s="144"/>
      <c r="Z301" s="144"/>
      <c r="AA301" s="144"/>
    </row>
    <row r="302" spans="1:27" x14ac:dyDescent="0.25">
      <c r="A302" s="44">
        <v>301</v>
      </c>
      <c r="B302" s="125" t="s">
        <v>3</v>
      </c>
      <c r="C302" s="125" t="s">
        <v>168</v>
      </c>
      <c r="D302" s="143">
        <v>4</v>
      </c>
      <c r="E302" s="143">
        <v>25</v>
      </c>
      <c r="F302" s="143">
        <v>4</v>
      </c>
      <c r="G302" s="143">
        <v>35</v>
      </c>
      <c r="H302" s="143">
        <v>3</v>
      </c>
      <c r="I302" s="143">
        <v>33</v>
      </c>
      <c r="J302" s="144"/>
      <c r="K302" s="144"/>
      <c r="L302" s="143">
        <v>1</v>
      </c>
      <c r="M302" s="143">
        <v>13</v>
      </c>
      <c r="N302" s="143">
        <v>2</v>
      </c>
      <c r="O302" s="143">
        <v>23</v>
      </c>
      <c r="P302" s="143">
        <v>1</v>
      </c>
      <c r="Q302" s="143">
        <v>10</v>
      </c>
      <c r="R302" s="144"/>
      <c r="S302" s="144"/>
      <c r="T302" s="144"/>
      <c r="U302" s="144"/>
      <c r="V302" s="143">
        <v>1</v>
      </c>
      <c r="W302" s="143">
        <v>10</v>
      </c>
      <c r="X302" s="143">
        <v>2</v>
      </c>
      <c r="Y302" s="143">
        <v>20</v>
      </c>
      <c r="Z302" s="143">
        <v>2</v>
      </c>
      <c r="AA302" s="143">
        <v>20</v>
      </c>
    </row>
    <row r="303" spans="1:27" x14ac:dyDescent="0.25">
      <c r="A303" s="44">
        <v>302</v>
      </c>
      <c r="B303" s="125" t="s">
        <v>9</v>
      </c>
      <c r="C303" s="125" t="s">
        <v>171</v>
      </c>
      <c r="D303" s="143">
        <v>12</v>
      </c>
      <c r="E303" s="143">
        <v>12</v>
      </c>
      <c r="F303" s="143">
        <v>3</v>
      </c>
      <c r="G303" s="143">
        <v>11</v>
      </c>
      <c r="H303" s="144"/>
      <c r="I303" s="144"/>
      <c r="J303" s="143">
        <v>6</v>
      </c>
      <c r="K303" s="143">
        <v>9</v>
      </c>
      <c r="L303" s="143">
        <v>5</v>
      </c>
      <c r="M303" s="143">
        <v>68</v>
      </c>
      <c r="N303" s="143">
        <v>7</v>
      </c>
      <c r="O303" s="143">
        <v>62</v>
      </c>
      <c r="P303" s="144"/>
      <c r="Q303" s="144"/>
      <c r="R303" s="143">
        <v>3</v>
      </c>
      <c r="S303" s="143">
        <v>5</v>
      </c>
      <c r="T303" s="143">
        <v>2</v>
      </c>
      <c r="U303" s="143">
        <v>3</v>
      </c>
      <c r="V303" s="143">
        <v>4</v>
      </c>
      <c r="W303" s="143">
        <v>15</v>
      </c>
      <c r="X303" s="144"/>
      <c r="Y303" s="144"/>
      <c r="Z303" s="143">
        <v>2</v>
      </c>
      <c r="AA303" s="143">
        <v>2</v>
      </c>
    </row>
    <row r="304" spans="1:27" x14ac:dyDescent="0.25">
      <c r="A304" s="44">
        <v>303</v>
      </c>
      <c r="B304" s="125" t="s">
        <v>11</v>
      </c>
      <c r="C304" s="125" t="s">
        <v>170</v>
      </c>
      <c r="D304" s="144"/>
      <c r="E304" s="144"/>
      <c r="F304" s="143">
        <v>2</v>
      </c>
      <c r="G304" s="143">
        <v>23</v>
      </c>
      <c r="H304" s="143">
        <v>2</v>
      </c>
      <c r="I304" s="143">
        <v>20</v>
      </c>
      <c r="J304" s="143">
        <v>1</v>
      </c>
      <c r="K304" s="143">
        <v>10</v>
      </c>
      <c r="L304" s="143">
        <v>4</v>
      </c>
      <c r="M304" s="143">
        <v>38</v>
      </c>
      <c r="N304" s="143">
        <v>3</v>
      </c>
      <c r="O304" s="143">
        <v>30</v>
      </c>
      <c r="P304" s="143">
        <v>1</v>
      </c>
      <c r="Q304" s="143">
        <v>10</v>
      </c>
      <c r="R304" s="143">
        <v>1</v>
      </c>
      <c r="S304" s="143">
        <v>10</v>
      </c>
      <c r="T304" s="144"/>
      <c r="U304" s="144"/>
      <c r="V304" s="143">
        <v>3</v>
      </c>
      <c r="W304" s="143">
        <v>30</v>
      </c>
      <c r="X304" s="144"/>
      <c r="Y304" s="144"/>
      <c r="Z304" s="143">
        <v>3</v>
      </c>
      <c r="AA304" s="143">
        <v>15</v>
      </c>
    </row>
    <row r="305" spans="1:27" x14ac:dyDescent="0.25">
      <c r="A305" s="44">
        <v>304</v>
      </c>
      <c r="B305" s="125" t="s">
        <v>163</v>
      </c>
      <c r="C305" s="125" t="s">
        <v>167</v>
      </c>
      <c r="D305" s="144"/>
      <c r="E305" s="144"/>
      <c r="F305" s="144"/>
      <c r="G305" s="144"/>
      <c r="H305" s="144"/>
      <c r="I305" s="144"/>
      <c r="J305" s="144"/>
      <c r="K305" s="144"/>
      <c r="L305" s="143">
        <v>1</v>
      </c>
      <c r="M305" s="143">
        <v>62</v>
      </c>
      <c r="N305" s="143">
        <v>1</v>
      </c>
      <c r="O305" s="143">
        <v>62</v>
      </c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3">
        <v>1</v>
      </c>
      <c r="AA305" s="143">
        <v>62</v>
      </c>
    </row>
    <row r="306" spans="1:27" x14ac:dyDescent="0.25">
      <c r="A306" s="44">
        <v>305</v>
      </c>
      <c r="B306" s="125" t="s">
        <v>166</v>
      </c>
      <c r="C306" s="125" t="s">
        <v>167</v>
      </c>
      <c r="D306" s="144"/>
      <c r="E306" s="144"/>
      <c r="F306" s="144"/>
      <c r="G306" s="144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3">
        <v>1</v>
      </c>
      <c r="W306" s="143">
        <v>184</v>
      </c>
      <c r="X306" s="144"/>
      <c r="Y306" s="144"/>
      <c r="Z306" s="144"/>
      <c r="AA306" s="144"/>
    </row>
    <row r="307" spans="1:27" x14ac:dyDescent="0.25">
      <c r="A307" s="44">
        <v>306</v>
      </c>
      <c r="B307" s="125" t="s">
        <v>65</v>
      </c>
      <c r="C307" s="125" t="s">
        <v>171</v>
      </c>
      <c r="D307" s="144"/>
      <c r="E307" s="144"/>
      <c r="F307" s="144"/>
      <c r="G307" s="144"/>
      <c r="H307" s="143">
        <v>1</v>
      </c>
      <c r="I307" s="143">
        <v>11</v>
      </c>
      <c r="J307" s="143">
        <v>3</v>
      </c>
      <c r="K307" s="143">
        <v>33</v>
      </c>
      <c r="L307" s="143">
        <v>7</v>
      </c>
      <c r="M307" s="143">
        <v>77</v>
      </c>
      <c r="N307" s="143">
        <v>2</v>
      </c>
      <c r="O307" s="143">
        <v>19</v>
      </c>
      <c r="P307" s="143">
        <v>1</v>
      </c>
      <c r="Q307" s="143">
        <v>11</v>
      </c>
      <c r="R307" s="143">
        <v>3</v>
      </c>
      <c r="S307" s="143">
        <v>25</v>
      </c>
      <c r="T307" s="143">
        <v>1</v>
      </c>
      <c r="U307" s="143">
        <v>8</v>
      </c>
      <c r="V307" s="144"/>
      <c r="W307" s="144"/>
      <c r="X307" s="144"/>
      <c r="Y307" s="144"/>
      <c r="Z307" s="144"/>
      <c r="AA307" s="144"/>
    </row>
    <row r="308" spans="1:27" x14ac:dyDescent="0.25">
      <c r="A308" s="44">
        <v>307</v>
      </c>
      <c r="B308" s="125" t="s">
        <v>7</v>
      </c>
      <c r="C308" s="125" t="s">
        <v>168</v>
      </c>
      <c r="D308" s="144"/>
      <c r="E308" s="144"/>
      <c r="F308" s="144"/>
      <c r="G308" s="144"/>
      <c r="H308" s="144"/>
      <c r="I308" s="144"/>
      <c r="J308" s="143">
        <v>1</v>
      </c>
      <c r="K308" s="143">
        <v>10</v>
      </c>
      <c r="L308" s="143">
        <v>11</v>
      </c>
      <c r="M308" s="143">
        <v>97</v>
      </c>
      <c r="N308" s="143">
        <v>4</v>
      </c>
      <c r="O308" s="143">
        <v>24</v>
      </c>
      <c r="P308" s="143">
        <v>4</v>
      </c>
      <c r="Q308" s="143">
        <v>24</v>
      </c>
      <c r="R308" s="143">
        <v>1</v>
      </c>
      <c r="S308" s="143">
        <v>5</v>
      </c>
      <c r="T308" s="143">
        <v>1</v>
      </c>
      <c r="U308" s="143">
        <v>5</v>
      </c>
      <c r="V308" s="144"/>
      <c r="W308" s="144"/>
      <c r="X308" s="144"/>
      <c r="Y308" s="144"/>
      <c r="Z308" s="143">
        <v>1</v>
      </c>
      <c r="AA308" s="143">
        <v>10</v>
      </c>
    </row>
    <row r="309" spans="1:27" x14ac:dyDescent="0.25">
      <c r="A309" s="44">
        <v>308</v>
      </c>
      <c r="B309" s="125" t="s">
        <v>24</v>
      </c>
      <c r="C309" s="125" t="s">
        <v>170</v>
      </c>
      <c r="D309" s="144"/>
      <c r="E309" s="144"/>
      <c r="F309" s="144"/>
      <c r="G309" s="144"/>
      <c r="H309" s="144"/>
      <c r="I309" s="144"/>
      <c r="J309" s="143">
        <v>5</v>
      </c>
      <c r="K309" s="143">
        <v>54</v>
      </c>
      <c r="L309" s="143">
        <v>5</v>
      </c>
      <c r="M309" s="143">
        <v>54</v>
      </c>
      <c r="N309" s="143">
        <v>3</v>
      </c>
      <c r="O309" s="143">
        <v>32</v>
      </c>
      <c r="P309" s="143">
        <v>1</v>
      </c>
      <c r="Q309" s="143">
        <v>11</v>
      </c>
      <c r="R309" s="144"/>
      <c r="S309" s="144"/>
      <c r="T309" s="143">
        <v>1</v>
      </c>
      <c r="U309" s="143">
        <v>11</v>
      </c>
      <c r="V309" s="143">
        <v>1</v>
      </c>
      <c r="W309" s="143">
        <v>11</v>
      </c>
      <c r="X309" s="144"/>
      <c r="Y309" s="144"/>
      <c r="Z309" s="144"/>
      <c r="AA309" s="144"/>
    </row>
    <row r="310" spans="1:27" x14ac:dyDescent="0.25">
      <c r="A310" s="44">
        <v>309</v>
      </c>
      <c r="B310" s="125" t="s">
        <v>3</v>
      </c>
      <c r="C310" s="125" t="s">
        <v>168</v>
      </c>
      <c r="D310" s="143">
        <v>3</v>
      </c>
      <c r="E310" s="143">
        <v>30</v>
      </c>
      <c r="F310" s="143">
        <v>2</v>
      </c>
      <c r="G310" s="143">
        <v>11</v>
      </c>
      <c r="H310" s="143">
        <v>1</v>
      </c>
      <c r="I310" s="143">
        <v>8</v>
      </c>
      <c r="J310" s="143">
        <v>2</v>
      </c>
      <c r="K310" s="143">
        <v>15</v>
      </c>
      <c r="L310" s="143">
        <v>3</v>
      </c>
      <c r="M310" s="143">
        <v>25</v>
      </c>
      <c r="N310" s="143">
        <v>2</v>
      </c>
      <c r="O310" s="143">
        <v>20</v>
      </c>
      <c r="P310" s="143">
        <v>1</v>
      </c>
      <c r="Q310" s="143">
        <v>6</v>
      </c>
      <c r="R310" s="143">
        <v>2</v>
      </c>
      <c r="S310" s="143">
        <v>20</v>
      </c>
      <c r="T310" s="143">
        <v>2</v>
      </c>
      <c r="U310" s="143">
        <v>20</v>
      </c>
      <c r="V310" s="144"/>
      <c r="W310" s="144"/>
      <c r="X310" s="143">
        <v>1</v>
      </c>
      <c r="Y310" s="143">
        <v>10</v>
      </c>
      <c r="Z310" s="144"/>
      <c r="AA310" s="144"/>
    </row>
    <row r="311" spans="1:27" x14ac:dyDescent="0.25">
      <c r="A311" s="44">
        <v>310</v>
      </c>
      <c r="B311" s="125" t="s">
        <v>9</v>
      </c>
      <c r="C311" s="125" t="s">
        <v>168</v>
      </c>
      <c r="D311" s="144"/>
      <c r="E311" s="144"/>
      <c r="F311" s="144"/>
      <c r="G311" s="144"/>
      <c r="H311" s="144"/>
      <c r="I311" s="144"/>
      <c r="J311" s="143">
        <v>7</v>
      </c>
      <c r="K311" s="143">
        <v>112</v>
      </c>
      <c r="L311" s="143">
        <v>3</v>
      </c>
      <c r="M311" s="143">
        <v>49</v>
      </c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  <c r="AA311" s="144"/>
    </row>
    <row r="312" spans="1:27" x14ac:dyDescent="0.25">
      <c r="A312" s="44">
        <v>311</v>
      </c>
      <c r="B312" s="125" t="s">
        <v>3</v>
      </c>
      <c r="C312" s="125" t="s">
        <v>167</v>
      </c>
      <c r="D312" s="144"/>
      <c r="E312" s="144"/>
      <c r="F312" s="143">
        <v>1</v>
      </c>
      <c r="G312" s="143">
        <v>3</v>
      </c>
      <c r="H312" s="144"/>
      <c r="I312" s="144"/>
      <c r="J312" s="143">
        <v>7</v>
      </c>
      <c r="K312" s="143">
        <v>80</v>
      </c>
      <c r="L312" s="143">
        <v>2</v>
      </c>
      <c r="M312" s="143">
        <v>28</v>
      </c>
      <c r="N312" s="144"/>
      <c r="O312" s="144"/>
      <c r="P312" s="143">
        <v>2</v>
      </c>
      <c r="Q312" s="143">
        <v>32</v>
      </c>
      <c r="R312" s="144"/>
      <c r="S312" s="144"/>
      <c r="T312" s="143">
        <v>1</v>
      </c>
      <c r="U312" s="143">
        <v>15</v>
      </c>
      <c r="V312" s="144"/>
      <c r="W312" s="144"/>
      <c r="X312" s="144"/>
      <c r="Y312" s="144"/>
      <c r="Z312" s="144"/>
      <c r="AA312" s="144"/>
    </row>
    <row r="313" spans="1:27" x14ac:dyDescent="0.25">
      <c r="A313" s="44">
        <v>312</v>
      </c>
      <c r="B313" s="125" t="s">
        <v>12</v>
      </c>
      <c r="C313" s="125" t="s">
        <v>173</v>
      </c>
      <c r="D313" s="143">
        <v>2</v>
      </c>
      <c r="E313" s="143">
        <v>15</v>
      </c>
      <c r="F313" s="144"/>
      <c r="G313" s="144"/>
      <c r="H313" s="144"/>
      <c r="I313" s="144"/>
      <c r="J313" s="144"/>
      <c r="K313" s="144"/>
      <c r="L313" s="144"/>
      <c r="M313" s="144"/>
      <c r="N313" s="143">
        <v>4</v>
      </c>
      <c r="O313" s="143">
        <v>51</v>
      </c>
      <c r="P313" s="144"/>
      <c r="Q313" s="144"/>
      <c r="R313" s="143">
        <v>6</v>
      </c>
      <c r="S313" s="143">
        <v>34</v>
      </c>
      <c r="T313" s="144"/>
      <c r="U313" s="144"/>
      <c r="V313" s="143">
        <v>4</v>
      </c>
      <c r="W313" s="143">
        <v>51</v>
      </c>
      <c r="X313" s="143">
        <v>2</v>
      </c>
      <c r="Y313" s="143">
        <v>7</v>
      </c>
      <c r="Z313" s="144"/>
      <c r="AA313" s="144"/>
    </row>
    <row r="314" spans="1:27" x14ac:dyDescent="0.25">
      <c r="A314" s="44">
        <v>313</v>
      </c>
      <c r="B314" s="125" t="s">
        <v>8</v>
      </c>
      <c r="C314" s="125" t="s">
        <v>167</v>
      </c>
      <c r="D314" s="144"/>
      <c r="E314" s="144"/>
      <c r="F314" s="144"/>
      <c r="G314" s="144"/>
      <c r="H314" s="144"/>
      <c r="I314" s="144"/>
      <c r="J314" s="143">
        <v>3</v>
      </c>
      <c r="K314" s="143">
        <v>27</v>
      </c>
      <c r="L314" s="143">
        <v>6</v>
      </c>
      <c r="M314" s="143">
        <v>51</v>
      </c>
      <c r="N314" s="143">
        <v>4</v>
      </c>
      <c r="O314" s="143">
        <v>32</v>
      </c>
      <c r="P314" s="143">
        <v>3</v>
      </c>
      <c r="Q314" s="143">
        <v>25</v>
      </c>
      <c r="R314" s="143">
        <v>1</v>
      </c>
      <c r="S314" s="143">
        <v>8</v>
      </c>
      <c r="T314" s="144"/>
      <c r="U314" s="144"/>
      <c r="V314" s="143">
        <v>1</v>
      </c>
      <c r="W314" s="143">
        <v>8</v>
      </c>
      <c r="X314" s="144"/>
      <c r="Y314" s="144"/>
      <c r="Z314" s="144"/>
      <c r="AA314" s="144"/>
    </row>
    <row r="315" spans="1:27" x14ac:dyDescent="0.25">
      <c r="A315" s="44">
        <v>314</v>
      </c>
      <c r="B315" s="125" t="s">
        <v>7</v>
      </c>
      <c r="C315" s="125" t="s">
        <v>168</v>
      </c>
      <c r="D315" s="144"/>
      <c r="E315" s="144"/>
      <c r="F315" s="144"/>
      <c r="G315" s="144"/>
      <c r="H315" s="144"/>
      <c r="I315" s="144"/>
      <c r="J315" s="143">
        <v>4</v>
      </c>
      <c r="K315" s="143">
        <v>27</v>
      </c>
      <c r="L315" s="143">
        <v>11</v>
      </c>
      <c r="M315" s="143">
        <v>95</v>
      </c>
      <c r="N315" s="143">
        <v>2</v>
      </c>
      <c r="O315" s="143">
        <v>18</v>
      </c>
      <c r="P315" s="144"/>
      <c r="Q315" s="144"/>
      <c r="R315" s="143">
        <v>1</v>
      </c>
      <c r="S315" s="143">
        <v>7</v>
      </c>
      <c r="T315" s="144"/>
      <c r="U315" s="144"/>
      <c r="V315" s="144"/>
      <c r="W315" s="144"/>
      <c r="X315" s="144"/>
      <c r="Y315" s="144"/>
      <c r="Z315" s="144"/>
      <c r="AA315" s="144"/>
    </row>
    <row r="316" spans="1:27" x14ac:dyDescent="0.25">
      <c r="A316" s="44">
        <v>315</v>
      </c>
      <c r="B316" s="125" t="s">
        <v>3</v>
      </c>
      <c r="C316" s="125" t="s">
        <v>168</v>
      </c>
      <c r="D316" s="143">
        <v>1</v>
      </c>
      <c r="E316" s="143">
        <v>11</v>
      </c>
      <c r="F316" s="143">
        <v>2</v>
      </c>
      <c r="G316" s="143">
        <v>22</v>
      </c>
      <c r="H316" s="143">
        <v>3</v>
      </c>
      <c r="I316" s="143">
        <v>33</v>
      </c>
      <c r="J316" s="143">
        <v>1</v>
      </c>
      <c r="K316" s="143">
        <v>9</v>
      </c>
      <c r="L316" s="143">
        <v>5</v>
      </c>
      <c r="M316" s="143">
        <v>49</v>
      </c>
      <c r="N316" s="144"/>
      <c r="O316" s="144"/>
      <c r="P316" s="143">
        <v>1</v>
      </c>
      <c r="Q316" s="143">
        <v>11</v>
      </c>
      <c r="R316" s="144"/>
      <c r="S316" s="144"/>
      <c r="T316" s="144"/>
      <c r="U316" s="144"/>
      <c r="V316" s="144"/>
      <c r="W316" s="144"/>
      <c r="X316" s="144"/>
      <c r="Y316" s="144"/>
      <c r="Z316" s="143">
        <v>1</v>
      </c>
      <c r="AA316" s="143">
        <v>11</v>
      </c>
    </row>
    <row r="317" spans="1:27" x14ac:dyDescent="0.25">
      <c r="A317" s="44">
        <v>316</v>
      </c>
      <c r="B317" s="125" t="s">
        <v>32</v>
      </c>
      <c r="C317" s="125" t="s">
        <v>170</v>
      </c>
      <c r="D317" s="144"/>
      <c r="E317" s="144"/>
      <c r="F317" s="144"/>
      <c r="G317" s="144"/>
      <c r="H317" s="144"/>
      <c r="I317" s="144"/>
      <c r="J317" s="144"/>
      <c r="K317" s="144"/>
      <c r="L317" s="144"/>
      <c r="M317" s="144"/>
      <c r="N317" s="143">
        <v>65</v>
      </c>
      <c r="O317" s="143">
        <v>129</v>
      </c>
      <c r="P317" s="144"/>
      <c r="Q317" s="144"/>
      <c r="R317" s="144"/>
      <c r="S317" s="144"/>
      <c r="T317" s="144"/>
      <c r="U317" s="144"/>
      <c r="V317" s="144"/>
      <c r="W317" s="144"/>
      <c r="X317" s="144"/>
      <c r="Y317" s="144"/>
      <c r="Z317" s="143">
        <v>1</v>
      </c>
      <c r="AA317" s="143">
        <v>3</v>
      </c>
    </row>
    <row r="318" spans="1:27" x14ac:dyDescent="0.25">
      <c r="A318" s="44">
        <v>317</v>
      </c>
      <c r="B318" s="125" t="s">
        <v>3</v>
      </c>
      <c r="C318" s="125" t="s">
        <v>171</v>
      </c>
      <c r="D318" s="144"/>
      <c r="E318" s="144"/>
      <c r="F318" s="144"/>
      <c r="G318" s="144"/>
      <c r="H318" s="143">
        <v>1</v>
      </c>
      <c r="I318" s="143">
        <v>11</v>
      </c>
      <c r="J318" s="143">
        <v>1</v>
      </c>
      <c r="K318" s="143">
        <v>11</v>
      </c>
      <c r="L318" s="143">
        <v>4</v>
      </c>
      <c r="M318" s="143">
        <v>43</v>
      </c>
      <c r="N318" s="143">
        <v>1</v>
      </c>
      <c r="O318" s="143">
        <v>11</v>
      </c>
      <c r="P318" s="143">
        <v>1</v>
      </c>
      <c r="Q318" s="143">
        <v>11</v>
      </c>
      <c r="R318" s="144"/>
      <c r="S318" s="144"/>
      <c r="T318" s="143">
        <v>2</v>
      </c>
      <c r="U318" s="143">
        <v>22</v>
      </c>
      <c r="V318" s="144"/>
      <c r="W318" s="144"/>
      <c r="X318" s="144"/>
      <c r="Y318" s="144"/>
      <c r="Z318" s="143">
        <v>2</v>
      </c>
      <c r="AA318" s="143">
        <v>22</v>
      </c>
    </row>
    <row r="319" spans="1:27" x14ac:dyDescent="0.25">
      <c r="A319" s="44">
        <v>318</v>
      </c>
      <c r="B319" s="125" t="s">
        <v>27</v>
      </c>
      <c r="C319" s="125" t="s">
        <v>170</v>
      </c>
      <c r="D319" s="143">
        <v>1</v>
      </c>
      <c r="E319" s="143">
        <v>5</v>
      </c>
      <c r="F319" s="144"/>
      <c r="G319" s="144"/>
      <c r="H319" s="143">
        <v>1</v>
      </c>
      <c r="I319" s="143">
        <v>13</v>
      </c>
      <c r="J319" s="143">
        <v>2</v>
      </c>
      <c r="K319" s="143">
        <v>26</v>
      </c>
      <c r="L319" s="143">
        <v>1</v>
      </c>
      <c r="M319" s="143">
        <v>13</v>
      </c>
      <c r="N319" s="143">
        <v>2</v>
      </c>
      <c r="O319" s="143">
        <v>26</v>
      </c>
      <c r="P319" s="143">
        <v>2</v>
      </c>
      <c r="Q319" s="143">
        <v>19</v>
      </c>
      <c r="R319" s="143">
        <v>5</v>
      </c>
      <c r="S319" s="143">
        <v>18</v>
      </c>
      <c r="T319" s="144"/>
      <c r="U319" s="144"/>
      <c r="V319" s="143">
        <v>1</v>
      </c>
      <c r="W319" s="143">
        <v>8</v>
      </c>
      <c r="X319" s="144"/>
      <c r="Y319" s="144"/>
      <c r="Z319" s="144"/>
      <c r="AA319" s="144"/>
    </row>
    <row r="320" spans="1:27" x14ac:dyDescent="0.25">
      <c r="A320" s="44">
        <v>319</v>
      </c>
      <c r="B320" s="125" t="s">
        <v>4</v>
      </c>
      <c r="C320" s="125" t="s">
        <v>167</v>
      </c>
      <c r="D320" s="143">
        <v>1</v>
      </c>
      <c r="E320" s="143">
        <v>38</v>
      </c>
      <c r="F320" s="144"/>
      <c r="G320" s="144"/>
      <c r="H320" s="143">
        <v>2</v>
      </c>
      <c r="I320" s="143">
        <v>63</v>
      </c>
      <c r="J320" s="143">
        <v>1</v>
      </c>
      <c r="K320" s="143">
        <v>27</v>
      </c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  <c r="AA320" s="144"/>
    </row>
    <row r="321" spans="1:27" x14ac:dyDescent="0.25">
      <c r="A321" s="44">
        <v>320</v>
      </c>
      <c r="B321" s="125" t="s">
        <v>11</v>
      </c>
      <c r="C321" s="125" t="s">
        <v>170</v>
      </c>
      <c r="D321" s="144"/>
      <c r="E321" s="144"/>
      <c r="F321" s="144"/>
      <c r="G321" s="144"/>
      <c r="H321" s="144"/>
      <c r="I321" s="144"/>
      <c r="J321" s="143">
        <v>2</v>
      </c>
      <c r="K321" s="143">
        <v>30</v>
      </c>
      <c r="L321" s="143">
        <v>3</v>
      </c>
      <c r="M321" s="143">
        <v>45</v>
      </c>
      <c r="N321" s="143">
        <v>3</v>
      </c>
      <c r="O321" s="143">
        <v>45</v>
      </c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  <c r="AA321" s="144"/>
    </row>
    <row r="322" spans="1:27" x14ac:dyDescent="0.25">
      <c r="A322" s="44">
        <v>321</v>
      </c>
      <c r="B322" s="125" t="s">
        <v>3</v>
      </c>
      <c r="C322" s="125" t="s">
        <v>168</v>
      </c>
      <c r="D322" s="144"/>
      <c r="E322" s="144"/>
      <c r="F322" s="144"/>
      <c r="G322" s="144"/>
      <c r="H322" s="143">
        <v>1</v>
      </c>
      <c r="I322" s="143">
        <v>8</v>
      </c>
      <c r="J322" s="143">
        <v>1</v>
      </c>
      <c r="K322" s="143">
        <v>5</v>
      </c>
      <c r="L322" s="143">
        <v>2</v>
      </c>
      <c r="M322" s="143">
        <v>21</v>
      </c>
      <c r="N322" s="143">
        <v>3</v>
      </c>
      <c r="O322" s="143">
        <v>33</v>
      </c>
      <c r="P322" s="143">
        <v>2</v>
      </c>
      <c r="Q322" s="143">
        <v>22</v>
      </c>
      <c r="R322" s="143">
        <v>1</v>
      </c>
      <c r="S322" s="143">
        <v>11</v>
      </c>
      <c r="T322" s="144"/>
      <c r="U322" s="144"/>
      <c r="V322" s="144"/>
      <c r="W322" s="144"/>
      <c r="X322" s="143">
        <v>1</v>
      </c>
      <c r="Y322" s="143">
        <v>11</v>
      </c>
      <c r="Z322" s="144"/>
      <c r="AA322" s="144"/>
    </row>
    <row r="323" spans="1:27" x14ac:dyDescent="0.25">
      <c r="A323" s="44">
        <v>322</v>
      </c>
      <c r="B323" s="125" t="s">
        <v>158</v>
      </c>
      <c r="C323" s="125" t="s">
        <v>168</v>
      </c>
      <c r="D323" s="144"/>
      <c r="E323" s="144"/>
      <c r="F323" s="144"/>
      <c r="G323" s="144"/>
      <c r="H323" s="143">
        <v>1</v>
      </c>
      <c r="I323" s="143">
        <v>11</v>
      </c>
      <c r="J323" s="144"/>
      <c r="K323" s="144"/>
      <c r="L323" s="143">
        <v>1</v>
      </c>
      <c r="M323" s="143">
        <v>11</v>
      </c>
      <c r="N323" s="143">
        <v>4</v>
      </c>
      <c r="O323" s="143">
        <v>33</v>
      </c>
      <c r="P323" s="143">
        <v>4</v>
      </c>
      <c r="Q323" s="143">
        <v>33</v>
      </c>
      <c r="R323" s="143">
        <v>1</v>
      </c>
      <c r="S323" s="143">
        <v>11</v>
      </c>
      <c r="T323" s="144"/>
      <c r="U323" s="144"/>
      <c r="V323" s="143">
        <v>1</v>
      </c>
      <c r="W323" s="143">
        <v>11</v>
      </c>
      <c r="X323" s="144"/>
      <c r="Y323" s="144"/>
      <c r="Z323" s="144"/>
      <c r="AA323" s="144"/>
    </row>
    <row r="324" spans="1:27" x14ac:dyDescent="0.25">
      <c r="A324" s="44">
        <v>323</v>
      </c>
      <c r="B324" s="125" t="s">
        <v>3</v>
      </c>
      <c r="C324" s="125" t="s">
        <v>169</v>
      </c>
      <c r="D324" s="144"/>
      <c r="E324" s="144"/>
      <c r="F324" s="144"/>
      <c r="G324" s="144"/>
      <c r="H324" s="143">
        <v>1</v>
      </c>
      <c r="I324" s="143">
        <v>14</v>
      </c>
      <c r="J324" s="143">
        <v>1</v>
      </c>
      <c r="K324" s="143">
        <v>14</v>
      </c>
      <c r="L324" s="143">
        <v>3</v>
      </c>
      <c r="M324" s="143">
        <v>27</v>
      </c>
      <c r="N324" s="143">
        <v>6</v>
      </c>
      <c r="O324" s="143">
        <v>54</v>
      </c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  <c r="AA324" s="144"/>
    </row>
    <row r="325" spans="1:27" x14ac:dyDescent="0.25">
      <c r="A325" s="44">
        <v>324</v>
      </c>
      <c r="B325" s="125" t="s">
        <v>4</v>
      </c>
      <c r="C325" s="125" t="s">
        <v>174</v>
      </c>
      <c r="D325" s="143">
        <v>2</v>
      </c>
      <c r="E325" s="143">
        <v>20</v>
      </c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3">
        <v>2</v>
      </c>
      <c r="Q325" s="143">
        <v>20</v>
      </c>
      <c r="R325" s="144"/>
      <c r="S325" s="144"/>
      <c r="T325" s="143">
        <v>2</v>
      </c>
      <c r="U325" s="143">
        <v>12</v>
      </c>
      <c r="V325" s="143">
        <v>4</v>
      </c>
      <c r="W325" s="143">
        <v>36</v>
      </c>
      <c r="X325" s="144"/>
      <c r="Y325" s="144"/>
      <c r="Z325" s="143">
        <v>1</v>
      </c>
      <c r="AA325" s="143">
        <v>10</v>
      </c>
    </row>
    <row r="326" spans="1:27" x14ac:dyDescent="0.25">
      <c r="A326" s="44">
        <v>325</v>
      </c>
      <c r="B326" s="125" t="s">
        <v>4</v>
      </c>
      <c r="C326" s="125" t="s">
        <v>171</v>
      </c>
      <c r="D326" s="144"/>
      <c r="E326" s="144"/>
      <c r="F326" s="144"/>
      <c r="G326" s="144"/>
      <c r="H326" s="144"/>
      <c r="I326" s="144"/>
      <c r="J326" s="143">
        <v>3</v>
      </c>
      <c r="K326" s="143">
        <v>38</v>
      </c>
      <c r="L326" s="143">
        <v>4</v>
      </c>
      <c r="M326" s="143">
        <v>59</v>
      </c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  <c r="AA326" s="144"/>
    </row>
    <row r="327" spans="1:27" x14ac:dyDescent="0.25">
      <c r="A327" s="44">
        <v>326</v>
      </c>
      <c r="B327" s="125" t="s">
        <v>3</v>
      </c>
      <c r="C327" s="125" t="s">
        <v>169</v>
      </c>
      <c r="D327" s="143">
        <v>3</v>
      </c>
      <c r="E327" s="143">
        <v>9</v>
      </c>
      <c r="F327" s="144"/>
      <c r="G327" s="144"/>
      <c r="H327" s="144"/>
      <c r="I327" s="144"/>
      <c r="J327" s="143">
        <v>4</v>
      </c>
      <c r="K327" s="143">
        <v>17</v>
      </c>
      <c r="L327" s="143">
        <v>6</v>
      </c>
      <c r="M327" s="143">
        <v>32</v>
      </c>
      <c r="N327" s="143">
        <v>6</v>
      </c>
      <c r="O327" s="143">
        <v>29</v>
      </c>
      <c r="P327" s="144"/>
      <c r="Q327" s="144"/>
      <c r="R327" s="143">
        <v>2</v>
      </c>
      <c r="S327" s="143">
        <v>10</v>
      </c>
      <c r="T327" s="144"/>
      <c r="U327" s="144"/>
      <c r="V327" s="144"/>
      <c r="W327" s="144"/>
      <c r="X327" s="144"/>
      <c r="Y327" s="144"/>
      <c r="Z327" s="144"/>
      <c r="AA327" s="144"/>
    </row>
    <row r="328" spans="1:27" x14ac:dyDescent="0.25">
      <c r="A328" s="44">
        <v>327</v>
      </c>
      <c r="B328" s="125" t="s">
        <v>8</v>
      </c>
      <c r="C328" s="125" t="s">
        <v>167</v>
      </c>
      <c r="D328" s="144"/>
      <c r="E328" s="144"/>
      <c r="F328" s="144"/>
      <c r="G328" s="144"/>
      <c r="H328" s="144"/>
      <c r="I328" s="144"/>
      <c r="J328" s="143">
        <v>3</v>
      </c>
      <c r="K328" s="143">
        <v>90</v>
      </c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  <c r="AA328" s="144"/>
    </row>
    <row r="329" spans="1:27" x14ac:dyDescent="0.25">
      <c r="A329" s="44">
        <v>328</v>
      </c>
      <c r="B329" s="125" t="s">
        <v>4</v>
      </c>
      <c r="C329" s="125" t="s">
        <v>168</v>
      </c>
      <c r="D329" s="144"/>
      <c r="E329" s="144"/>
      <c r="F329" s="144"/>
      <c r="G329" s="144"/>
      <c r="H329" s="144"/>
      <c r="I329" s="144"/>
      <c r="J329" s="143">
        <v>3</v>
      </c>
      <c r="K329" s="143">
        <v>32</v>
      </c>
      <c r="L329" s="143">
        <v>6</v>
      </c>
      <c r="M329" s="143">
        <v>57</v>
      </c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  <c r="AA329" s="144"/>
    </row>
    <row r="330" spans="1:27" x14ac:dyDescent="0.25">
      <c r="A330" s="44">
        <v>329</v>
      </c>
      <c r="B330" s="125" t="s">
        <v>3</v>
      </c>
      <c r="C330" s="125" t="s">
        <v>171</v>
      </c>
      <c r="D330" s="144"/>
      <c r="E330" s="144"/>
      <c r="F330" s="143">
        <v>3</v>
      </c>
      <c r="G330" s="143">
        <v>22</v>
      </c>
      <c r="H330" s="143">
        <v>1</v>
      </c>
      <c r="I330" s="143">
        <v>13</v>
      </c>
      <c r="J330" s="144"/>
      <c r="K330" s="144"/>
      <c r="L330" s="143">
        <v>3</v>
      </c>
      <c r="M330" s="143">
        <v>19</v>
      </c>
      <c r="N330" s="143">
        <v>1</v>
      </c>
      <c r="O330" s="143">
        <v>6</v>
      </c>
      <c r="P330" s="143">
        <v>1</v>
      </c>
      <c r="Q330" s="143">
        <v>6</v>
      </c>
      <c r="R330" s="143">
        <v>1</v>
      </c>
      <c r="S330" s="143">
        <v>10</v>
      </c>
      <c r="T330" s="144"/>
      <c r="U330" s="144"/>
      <c r="V330" s="143">
        <v>1</v>
      </c>
      <c r="W330" s="143">
        <v>13</v>
      </c>
      <c r="X330" s="144"/>
      <c r="Y330" s="144"/>
      <c r="Z330" s="144"/>
      <c r="AA330" s="144"/>
    </row>
    <row r="331" spans="1:27" x14ac:dyDescent="0.25">
      <c r="A331" s="44">
        <v>330</v>
      </c>
      <c r="B331" s="125" t="s">
        <v>130</v>
      </c>
      <c r="C331" s="125" t="s">
        <v>167</v>
      </c>
      <c r="D331" s="144"/>
      <c r="E331" s="144"/>
      <c r="F331" s="144"/>
      <c r="G331" s="144"/>
      <c r="H331" s="144"/>
      <c r="I331" s="144"/>
      <c r="J331" s="143">
        <v>3</v>
      </c>
      <c r="K331" s="143">
        <v>42</v>
      </c>
      <c r="L331" s="144"/>
      <c r="M331" s="144"/>
      <c r="N331" s="143">
        <v>1</v>
      </c>
      <c r="O331" s="143">
        <v>23</v>
      </c>
      <c r="P331" s="144"/>
      <c r="Q331" s="144"/>
      <c r="R331" s="144"/>
      <c r="S331" s="144"/>
      <c r="T331" s="143">
        <v>1</v>
      </c>
      <c r="U331" s="143">
        <v>23</v>
      </c>
      <c r="V331" s="144"/>
      <c r="W331" s="144"/>
      <c r="X331" s="144"/>
      <c r="Y331" s="144"/>
      <c r="Z331" s="144"/>
      <c r="AA331" s="144"/>
    </row>
    <row r="332" spans="1:27" x14ac:dyDescent="0.25">
      <c r="A332" s="44">
        <v>331</v>
      </c>
      <c r="B332" s="125" t="s">
        <v>17</v>
      </c>
      <c r="C332" s="125" t="s">
        <v>170</v>
      </c>
      <c r="D332" s="144"/>
      <c r="E332" s="144"/>
      <c r="F332" s="144"/>
      <c r="G332" s="144"/>
      <c r="H332" s="143">
        <v>2</v>
      </c>
      <c r="I332" s="143">
        <v>13</v>
      </c>
      <c r="J332" s="143">
        <v>1</v>
      </c>
      <c r="K332" s="143">
        <v>8</v>
      </c>
      <c r="L332" s="143">
        <v>2</v>
      </c>
      <c r="M332" s="143">
        <v>20</v>
      </c>
      <c r="N332" s="143">
        <v>2</v>
      </c>
      <c r="O332" s="143">
        <v>20</v>
      </c>
      <c r="P332" s="143">
        <v>1</v>
      </c>
      <c r="Q332" s="143">
        <v>10</v>
      </c>
      <c r="R332" s="143">
        <v>1</v>
      </c>
      <c r="S332" s="143">
        <v>10</v>
      </c>
      <c r="T332" s="144"/>
      <c r="U332" s="144"/>
      <c r="V332" s="143">
        <v>2</v>
      </c>
      <c r="W332" s="143">
        <v>5</v>
      </c>
      <c r="X332" s="144"/>
      <c r="Y332" s="144"/>
      <c r="Z332" s="144"/>
      <c r="AA332" s="144"/>
    </row>
    <row r="333" spans="1:27" x14ac:dyDescent="0.25">
      <c r="A333" s="44">
        <v>332</v>
      </c>
      <c r="B333" s="125" t="s">
        <v>5</v>
      </c>
      <c r="C333" s="125" t="s">
        <v>167</v>
      </c>
      <c r="D333" s="144"/>
      <c r="E333" s="144"/>
      <c r="F333" s="144"/>
      <c r="G333" s="144"/>
      <c r="H333" s="144"/>
      <c r="I333" s="144"/>
      <c r="J333" s="144"/>
      <c r="K333" s="144"/>
      <c r="L333" s="143">
        <v>2</v>
      </c>
      <c r="M333" s="143">
        <v>86</v>
      </c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</row>
    <row r="334" spans="1:27" x14ac:dyDescent="0.25">
      <c r="A334" s="44">
        <v>333</v>
      </c>
      <c r="B334" s="125" t="s">
        <v>3</v>
      </c>
      <c r="C334" s="125" t="s">
        <v>167</v>
      </c>
      <c r="D334" s="144"/>
      <c r="E334" s="144"/>
      <c r="F334" s="144"/>
      <c r="G334" s="144"/>
      <c r="H334" s="144"/>
      <c r="I334" s="144"/>
      <c r="J334" s="143">
        <v>5</v>
      </c>
      <c r="K334" s="143">
        <v>30</v>
      </c>
      <c r="L334" s="143">
        <v>4</v>
      </c>
      <c r="M334" s="143">
        <v>35</v>
      </c>
      <c r="N334" s="143">
        <v>1</v>
      </c>
      <c r="O334" s="143">
        <v>15</v>
      </c>
      <c r="P334" s="144"/>
      <c r="Q334" s="144"/>
      <c r="R334" s="143">
        <v>3</v>
      </c>
      <c r="S334" s="143">
        <v>5</v>
      </c>
      <c r="T334" s="144"/>
      <c r="U334" s="144"/>
      <c r="V334" s="144"/>
      <c r="W334" s="144"/>
      <c r="X334" s="144"/>
      <c r="Y334" s="144"/>
      <c r="Z334" s="144"/>
      <c r="AA334" s="144"/>
    </row>
    <row r="335" spans="1:27" x14ac:dyDescent="0.25">
      <c r="A335" s="44">
        <v>334</v>
      </c>
      <c r="B335" s="125" t="s">
        <v>5</v>
      </c>
      <c r="C335" s="125" t="s">
        <v>168</v>
      </c>
      <c r="D335" s="144"/>
      <c r="E335" s="144"/>
      <c r="F335" s="144"/>
      <c r="G335" s="144"/>
      <c r="H335" s="143">
        <v>1</v>
      </c>
      <c r="I335" s="143">
        <v>12</v>
      </c>
      <c r="J335" s="143">
        <v>1</v>
      </c>
      <c r="K335" s="143">
        <v>6</v>
      </c>
      <c r="L335" s="143">
        <v>1</v>
      </c>
      <c r="M335" s="143">
        <v>12</v>
      </c>
      <c r="N335" s="143">
        <v>1</v>
      </c>
      <c r="O335" s="143">
        <v>12</v>
      </c>
      <c r="P335" s="144"/>
      <c r="Q335" s="144"/>
      <c r="R335" s="144"/>
      <c r="S335" s="144"/>
      <c r="T335" s="143">
        <v>3</v>
      </c>
      <c r="U335" s="143">
        <v>36</v>
      </c>
      <c r="V335" s="144"/>
      <c r="W335" s="144"/>
      <c r="X335" s="144"/>
      <c r="Y335" s="144"/>
      <c r="Z335" s="144"/>
      <c r="AA335" s="144"/>
    </row>
    <row r="336" spans="1:27" x14ac:dyDescent="0.25">
      <c r="A336" s="44">
        <v>335</v>
      </c>
      <c r="B336" s="125" t="s">
        <v>2</v>
      </c>
      <c r="C336" s="125" t="s">
        <v>168</v>
      </c>
      <c r="D336" s="143">
        <v>1</v>
      </c>
      <c r="E336" s="143">
        <v>5</v>
      </c>
      <c r="F336" s="144"/>
      <c r="G336" s="144"/>
      <c r="H336" s="143">
        <v>4</v>
      </c>
      <c r="I336" s="143">
        <v>21</v>
      </c>
      <c r="J336" s="143">
        <v>3</v>
      </c>
      <c r="K336" s="143">
        <v>18</v>
      </c>
      <c r="L336" s="143">
        <v>4</v>
      </c>
      <c r="M336" s="143">
        <v>31</v>
      </c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</row>
    <row r="337" spans="1:27" x14ac:dyDescent="0.25">
      <c r="A337" s="44">
        <v>336</v>
      </c>
      <c r="B337" s="125" t="s">
        <v>3</v>
      </c>
      <c r="C337" s="125" t="s">
        <v>167</v>
      </c>
      <c r="D337" s="144"/>
      <c r="E337" s="144"/>
      <c r="F337" s="143">
        <v>2</v>
      </c>
      <c r="G337" s="143">
        <v>7</v>
      </c>
      <c r="H337" s="144"/>
      <c r="I337" s="144"/>
      <c r="J337" s="143">
        <v>4</v>
      </c>
      <c r="K337" s="143">
        <v>26</v>
      </c>
      <c r="L337" s="143">
        <v>1</v>
      </c>
      <c r="M337" s="143">
        <v>9</v>
      </c>
      <c r="N337" s="144"/>
      <c r="O337" s="144"/>
      <c r="P337" s="144"/>
      <c r="Q337" s="144"/>
      <c r="R337" s="143">
        <v>1</v>
      </c>
      <c r="S337" s="143">
        <v>7</v>
      </c>
      <c r="T337" s="144"/>
      <c r="U337" s="144"/>
      <c r="V337" s="143">
        <v>1</v>
      </c>
      <c r="W337" s="143">
        <v>9</v>
      </c>
      <c r="X337" s="143">
        <v>1</v>
      </c>
      <c r="Y337" s="143">
        <v>14</v>
      </c>
      <c r="Z337" s="144"/>
      <c r="AA337" s="144"/>
    </row>
    <row r="338" spans="1:27" x14ac:dyDescent="0.25">
      <c r="A338" s="44">
        <v>337</v>
      </c>
      <c r="B338" s="125" t="s">
        <v>24</v>
      </c>
      <c r="C338" s="125" t="s">
        <v>167</v>
      </c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3">
        <v>3</v>
      </c>
      <c r="AA338" s="143">
        <v>72</v>
      </c>
    </row>
    <row r="339" spans="1:27" x14ac:dyDescent="0.25">
      <c r="A339" s="44">
        <v>338</v>
      </c>
      <c r="B339" s="125" t="s">
        <v>4</v>
      </c>
      <c r="C339" s="125" t="s">
        <v>167</v>
      </c>
      <c r="D339" s="143">
        <v>1</v>
      </c>
      <c r="E339" s="143">
        <v>9</v>
      </c>
      <c r="F339" s="143">
        <v>1</v>
      </c>
      <c r="G339" s="143">
        <v>9</v>
      </c>
      <c r="H339" s="143">
        <v>3</v>
      </c>
      <c r="I339" s="143">
        <v>27</v>
      </c>
      <c r="J339" s="143">
        <v>1</v>
      </c>
      <c r="K339" s="143">
        <v>9</v>
      </c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3">
        <v>1</v>
      </c>
      <c r="W339" s="143">
        <v>9</v>
      </c>
      <c r="X339" s="143">
        <v>1</v>
      </c>
      <c r="Y339" s="143">
        <v>9</v>
      </c>
      <c r="Z339" s="144"/>
      <c r="AA339" s="144"/>
    </row>
    <row r="340" spans="1:27" x14ac:dyDescent="0.25">
      <c r="A340" s="44">
        <v>339</v>
      </c>
      <c r="B340" s="125" t="s">
        <v>4</v>
      </c>
      <c r="C340" s="125" t="s">
        <v>169</v>
      </c>
      <c r="D340" s="144"/>
      <c r="E340" s="144"/>
      <c r="F340" s="144"/>
      <c r="G340" s="144"/>
      <c r="H340" s="143">
        <v>1</v>
      </c>
      <c r="I340" s="143">
        <v>16</v>
      </c>
      <c r="J340" s="143">
        <v>2</v>
      </c>
      <c r="K340" s="143">
        <v>32</v>
      </c>
      <c r="L340" s="144"/>
      <c r="M340" s="144"/>
      <c r="N340" s="143">
        <v>1</v>
      </c>
      <c r="O340" s="143">
        <v>16</v>
      </c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</row>
    <row r="341" spans="1:27" x14ac:dyDescent="0.25">
      <c r="A341" s="44">
        <v>340</v>
      </c>
      <c r="B341" s="125" t="s">
        <v>3</v>
      </c>
      <c r="C341" s="125" t="s">
        <v>168</v>
      </c>
      <c r="D341" s="144"/>
      <c r="E341" s="144"/>
      <c r="F341" s="144"/>
      <c r="G341" s="144"/>
      <c r="H341" s="144"/>
      <c r="I341" s="144"/>
      <c r="J341" s="143">
        <v>3</v>
      </c>
      <c r="K341" s="143">
        <v>43</v>
      </c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3">
        <v>1</v>
      </c>
      <c r="Y341" s="143">
        <v>19</v>
      </c>
      <c r="Z341" s="144"/>
      <c r="AA341" s="144"/>
    </row>
    <row r="342" spans="1:27" x14ac:dyDescent="0.25">
      <c r="A342" s="44">
        <v>341</v>
      </c>
      <c r="B342" s="125" t="s">
        <v>8</v>
      </c>
      <c r="C342" s="125" t="s">
        <v>168</v>
      </c>
      <c r="D342" s="143">
        <v>1</v>
      </c>
      <c r="E342" s="143">
        <v>7</v>
      </c>
      <c r="F342" s="144"/>
      <c r="G342" s="144"/>
      <c r="H342" s="144"/>
      <c r="I342" s="144"/>
      <c r="J342" s="143">
        <v>3</v>
      </c>
      <c r="K342" s="143">
        <v>19</v>
      </c>
      <c r="L342" s="143">
        <v>1</v>
      </c>
      <c r="M342" s="143">
        <v>7</v>
      </c>
      <c r="N342" s="143">
        <v>1</v>
      </c>
      <c r="O342" s="143">
        <v>9</v>
      </c>
      <c r="P342" s="143">
        <v>1</v>
      </c>
      <c r="Q342" s="143">
        <v>7</v>
      </c>
      <c r="R342" s="143">
        <v>1</v>
      </c>
      <c r="S342" s="143">
        <v>7</v>
      </c>
      <c r="T342" s="144"/>
      <c r="U342" s="144"/>
      <c r="V342" s="144"/>
      <c r="W342" s="144"/>
      <c r="X342" s="144"/>
      <c r="Y342" s="144"/>
      <c r="Z342" s="144"/>
      <c r="AA342" s="144"/>
    </row>
    <row r="343" spans="1:27" x14ac:dyDescent="0.25">
      <c r="A343" s="44">
        <v>342</v>
      </c>
      <c r="B343" s="125" t="s">
        <v>4</v>
      </c>
      <c r="C343" s="125" t="s">
        <v>167</v>
      </c>
      <c r="D343" s="144"/>
      <c r="E343" s="144"/>
      <c r="F343" s="144"/>
      <c r="G343" s="144"/>
      <c r="H343" s="143">
        <v>1</v>
      </c>
      <c r="I343" s="143">
        <v>11</v>
      </c>
      <c r="J343" s="144"/>
      <c r="K343" s="144"/>
      <c r="L343" s="143">
        <v>3</v>
      </c>
      <c r="M343" s="143">
        <v>23</v>
      </c>
      <c r="N343" s="144"/>
      <c r="O343" s="144"/>
      <c r="P343" s="144"/>
      <c r="Q343" s="144"/>
      <c r="R343" s="144"/>
      <c r="S343" s="144"/>
      <c r="T343" s="143">
        <v>1</v>
      </c>
      <c r="U343" s="143">
        <v>11</v>
      </c>
      <c r="V343" s="143">
        <v>1</v>
      </c>
      <c r="W343" s="143">
        <v>11</v>
      </c>
      <c r="X343" s="144"/>
      <c r="Y343" s="144"/>
      <c r="Z343" s="144"/>
      <c r="AA343" s="144"/>
    </row>
    <row r="344" spans="1:27" x14ac:dyDescent="0.25">
      <c r="A344" s="44">
        <v>343</v>
      </c>
      <c r="B344" s="125" t="s">
        <v>3</v>
      </c>
      <c r="C344" s="125" t="s">
        <v>168</v>
      </c>
      <c r="D344" s="144"/>
      <c r="E344" s="144"/>
      <c r="F344" s="144"/>
      <c r="G344" s="144"/>
      <c r="H344" s="144"/>
      <c r="I344" s="144"/>
      <c r="J344" s="143">
        <v>3</v>
      </c>
      <c r="K344" s="143">
        <v>15</v>
      </c>
      <c r="L344" s="143">
        <v>1</v>
      </c>
      <c r="M344" s="143">
        <v>22</v>
      </c>
      <c r="N344" s="144"/>
      <c r="O344" s="144"/>
      <c r="P344" s="143">
        <v>1</v>
      </c>
      <c r="Q344" s="143">
        <v>6</v>
      </c>
      <c r="R344" s="143">
        <v>1</v>
      </c>
      <c r="S344" s="143">
        <v>10</v>
      </c>
      <c r="T344" s="144"/>
      <c r="U344" s="144"/>
      <c r="V344" s="144"/>
      <c r="W344" s="144"/>
      <c r="X344" s="144"/>
      <c r="Y344" s="144"/>
      <c r="Z344" s="144"/>
      <c r="AA344" s="144"/>
    </row>
    <row r="345" spans="1:27" x14ac:dyDescent="0.25">
      <c r="A345" s="44">
        <v>344</v>
      </c>
      <c r="B345" s="125" t="s">
        <v>65</v>
      </c>
      <c r="C345" s="125" t="s">
        <v>171</v>
      </c>
      <c r="D345" s="144"/>
      <c r="E345" s="144"/>
      <c r="F345" s="144"/>
      <c r="G345" s="144"/>
      <c r="H345" s="144"/>
      <c r="I345" s="144"/>
      <c r="J345" s="143">
        <v>1</v>
      </c>
      <c r="K345" s="143">
        <v>11</v>
      </c>
      <c r="L345" s="143">
        <v>1</v>
      </c>
      <c r="M345" s="143">
        <v>11</v>
      </c>
      <c r="N345" s="143">
        <v>1</v>
      </c>
      <c r="O345" s="143">
        <v>11</v>
      </c>
      <c r="P345" s="143">
        <v>1</v>
      </c>
      <c r="Q345" s="143">
        <v>11</v>
      </c>
      <c r="R345" s="143">
        <v>1</v>
      </c>
      <c r="S345" s="143">
        <v>8</v>
      </c>
      <c r="T345" s="144"/>
      <c r="U345" s="144"/>
      <c r="V345" s="144"/>
      <c r="W345" s="144"/>
      <c r="X345" s="144"/>
      <c r="Y345" s="144"/>
      <c r="Z345" s="144"/>
      <c r="AA345" s="144"/>
    </row>
    <row r="346" spans="1:27" x14ac:dyDescent="0.25">
      <c r="A346" s="44">
        <v>345</v>
      </c>
      <c r="B346" s="125" t="s">
        <v>4</v>
      </c>
      <c r="C346" s="125" t="s">
        <v>167</v>
      </c>
      <c r="D346" s="144"/>
      <c r="E346" s="144"/>
      <c r="F346" s="144"/>
      <c r="G346" s="144"/>
      <c r="H346" s="143">
        <v>2</v>
      </c>
      <c r="I346" s="143">
        <v>50</v>
      </c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</row>
    <row r="347" spans="1:27" x14ac:dyDescent="0.25">
      <c r="A347" s="44">
        <v>346</v>
      </c>
      <c r="B347" s="125" t="s">
        <v>5</v>
      </c>
      <c r="C347" s="125" t="s">
        <v>171</v>
      </c>
      <c r="D347" s="144"/>
      <c r="E347" s="144"/>
      <c r="F347" s="144"/>
      <c r="G347" s="144"/>
      <c r="H347" s="144"/>
      <c r="I347" s="144"/>
      <c r="J347" s="144"/>
      <c r="K347" s="144"/>
      <c r="L347" s="143">
        <v>2</v>
      </c>
      <c r="M347" s="143">
        <v>19</v>
      </c>
      <c r="N347" s="143">
        <v>1</v>
      </c>
      <c r="O347" s="143">
        <v>6</v>
      </c>
      <c r="P347" s="143">
        <v>1</v>
      </c>
      <c r="Q347" s="143">
        <v>9</v>
      </c>
      <c r="R347" s="143">
        <v>1</v>
      </c>
      <c r="S347" s="143">
        <v>9</v>
      </c>
      <c r="T347" s="144"/>
      <c r="U347" s="144"/>
      <c r="V347" s="143">
        <v>1</v>
      </c>
      <c r="W347" s="143">
        <v>6</v>
      </c>
      <c r="X347" s="144"/>
      <c r="Y347" s="144"/>
      <c r="Z347" s="144"/>
      <c r="AA347" s="144"/>
    </row>
    <row r="348" spans="1:27" x14ac:dyDescent="0.25">
      <c r="A348" s="44">
        <v>347</v>
      </c>
      <c r="B348" s="125" t="s">
        <v>18</v>
      </c>
      <c r="C348" s="125" t="s">
        <v>167</v>
      </c>
      <c r="D348" s="144"/>
      <c r="E348" s="144"/>
      <c r="F348" s="144"/>
      <c r="G348" s="144"/>
      <c r="H348" s="144"/>
      <c r="I348" s="144"/>
      <c r="J348" s="143">
        <v>1</v>
      </c>
      <c r="K348" s="143">
        <v>24</v>
      </c>
      <c r="L348" s="144"/>
      <c r="M348" s="144"/>
      <c r="N348" s="144"/>
      <c r="O348" s="144"/>
      <c r="P348" s="144"/>
      <c r="Q348" s="144"/>
      <c r="R348" s="144"/>
      <c r="S348" s="144"/>
      <c r="T348" s="143">
        <v>1</v>
      </c>
      <c r="U348" s="143">
        <v>24</v>
      </c>
      <c r="V348" s="144"/>
      <c r="W348" s="144"/>
      <c r="X348" s="144"/>
      <c r="Y348" s="144"/>
      <c r="Z348" s="144"/>
      <c r="AA348" s="144"/>
    </row>
    <row r="349" spans="1:27" x14ac:dyDescent="0.25">
      <c r="A349" s="44">
        <v>348</v>
      </c>
      <c r="B349" s="125" t="s">
        <v>7</v>
      </c>
      <c r="C349" s="125" t="s">
        <v>173</v>
      </c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3">
        <v>4</v>
      </c>
      <c r="AA349" s="143">
        <v>47</v>
      </c>
    </row>
    <row r="350" spans="1:27" x14ac:dyDescent="0.25">
      <c r="A350" s="44">
        <v>349</v>
      </c>
      <c r="B350" s="125" t="s">
        <v>8</v>
      </c>
      <c r="C350" s="125" t="s">
        <v>167</v>
      </c>
      <c r="D350" s="144"/>
      <c r="E350" s="144"/>
      <c r="F350" s="143">
        <v>2</v>
      </c>
      <c r="G350" s="143">
        <v>46</v>
      </c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</row>
    <row r="351" spans="1:27" x14ac:dyDescent="0.25">
      <c r="A351" s="44">
        <v>350</v>
      </c>
      <c r="B351" s="125" t="s">
        <v>11</v>
      </c>
      <c r="C351" s="125" t="s">
        <v>170</v>
      </c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3">
        <v>2</v>
      </c>
      <c r="O351" s="143">
        <v>30</v>
      </c>
      <c r="P351" s="144"/>
      <c r="Q351" s="144"/>
      <c r="R351" s="144"/>
      <c r="S351" s="144"/>
      <c r="T351" s="144"/>
      <c r="U351" s="144"/>
      <c r="V351" s="144"/>
      <c r="W351" s="144"/>
      <c r="X351" s="143">
        <v>1</v>
      </c>
      <c r="Y351" s="143">
        <v>15</v>
      </c>
      <c r="Z351" s="144"/>
      <c r="AA351" s="144"/>
    </row>
    <row r="352" spans="1:27" x14ac:dyDescent="0.25">
      <c r="A352" s="44">
        <v>351</v>
      </c>
      <c r="B352" s="125" t="s">
        <v>3</v>
      </c>
      <c r="C352" s="125" t="s">
        <v>171</v>
      </c>
      <c r="D352" s="144"/>
      <c r="E352" s="144"/>
      <c r="F352" s="143">
        <v>1</v>
      </c>
      <c r="G352" s="143">
        <v>3</v>
      </c>
      <c r="H352" s="144"/>
      <c r="I352" s="144"/>
      <c r="J352" s="144"/>
      <c r="K352" s="144"/>
      <c r="L352" s="143">
        <v>2</v>
      </c>
      <c r="M352" s="143">
        <v>25</v>
      </c>
      <c r="N352" s="143">
        <v>1</v>
      </c>
      <c r="O352" s="143">
        <v>5</v>
      </c>
      <c r="P352" s="144"/>
      <c r="Q352" s="144"/>
      <c r="R352" s="144"/>
      <c r="S352" s="144"/>
      <c r="T352" s="143">
        <v>1</v>
      </c>
      <c r="U352" s="143">
        <v>11</v>
      </c>
      <c r="V352" s="144"/>
      <c r="W352" s="144"/>
      <c r="X352" s="144"/>
      <c r="Y352" s="144"/>
      <c r="Z352" s="144"/>
      <c r="AA352" s="144"/>
    </row>
    <row r="353" spans="1:27" x14ac:dyDescent="0.25">
      <c r="A353" s="44">
        <v>352</v>
      </c>
      <c r="B353" s="125" t="s">
        <v>65</v>
      </c>
      <c r="C353" s="125" t="s">
        <v>171</v>
      </c>
      <c r="D353" s="144"/>
      <c r="E353" s="144"/>
      <c r="F353" s="144"/>
      <c r="G353" s="144"/>
      <c r="H353" s="143">
        <v>2</v>
      </c>
      <c r="I353" s="143">
        <v>12</v>
      </c>
      <c r="J353" s="143">
        <v>2</v>
      </c>
      <c r="K353" s="143">
        <v>12</v>
      </c>
      <c r="L353" s="143">
        <v>2</v>
      </c>
      <c r="M353" s="143">
        <v>10</v>
      </c>
      <c r="N353" s="143">
        <v>1</v>
      </c>
      <c r="O353" s="143">
        <v>4</v>
      </c>
      <c r="P353" s="143">
        <v>1</v>
      </c>
      <c r="Q353" s="143">
        <v>4</v>
      </c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</row>
    <row r="354" spans="1:27" x14ac:dyDescent="0.25">
      <c r="A354" s="44">
        <v>353</v>
      </c>
      <c r="B354" s="125" t="s">
        <v>9</v>
      </c>
      <c r="C354" s="125" t="s">
        <v>167</v>
      </c>
      <c r="D354" s="144"/>
      <c r="E354" s="144"/>
      <c r="F354" s="144"/>
      <c r="G354" s="144"/>
      <c r="H354" s="144"/>
      <c r="I354" s="144"/>
      <c r="J354" s="144"/>
      <c r="K354" s="144"/>
      <c r="L354" s="143">
        <v>2</v>
      </c>
      <c r="M354" s="143">
        <v>12</v>
      </c>
      <c r="N354" s="143">
        <v>5</v>
      </c>
      <c r="O354" s="143">
        <v>30</v>
      </c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</row>
    <row r="355" spans="1:27" x14ac:dyDescent="0.25">
      <c r="A355" s="44">
        <v>354</v>
      </c>
      <c r="B355" s="125" t="s">
        <v>7</v>
      </c>
      <c r="C355" s="125" t="s">
        <v>167</v>
      </c>
      <c r="D355" s="144"/>
      <c r="E355" s="144"/>
      <c r="F355" s="144"/>
      <c r="G355" s="144"/>
      <c r="H355" s="144"/>
      <c r="I355" s="144"/>
      <c r="J355" s="143">
        <v>1</v>
      </c>
      <c r="K355" s="143">
        <v>20</v>
      </c>
      <c r="L355" s="143">
        <v>1</v>
      </c>
      <c r="M355" s="143">
        <v>20</v>
      </c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</row>
    <row r="356" spans="1:27" x14ac:dyDescent="0.25">
      <c r="A356" s="44">
        <v>355</v>
      </c>
      <c r="B356" s="125" t="s">
        <v>124</v>
      </c>
      <c r="C356" s="125" t="s">
        <v>167</v>
      </c>
      <c r="D356" s="144"/>
      <c r="E356" s="144"/>
      <c r="F356" s="144"/>
      <c r="G356" s="144"/>
      <c r="H356" s="143">
        <v>1</v>
      </c>
      <c r="I356" s="143">
        <v>20</v>
      </c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3">
        <v>1</v>
      </c>
      <c r="W356" s="143">
        <v>20</v>
      </c>
      <c r="X356" s="144"/>
      <c r="Y356" s="144"/>
      <c r="Z356" s="144"/>
      <c r="AA356" s="144"/>
    </row>
    <row r="357" spans="1:27" x14ac:dyDescent="0.25">
      <c r="A357" s="44">
        <v>356</v>
      </c>
      <c r="B357" s="125" t="s">
        <v>5</v>
      </c>
      <c r="C357" s="125" t="s">
        <v>168</v>
      </c>
      <c r="D357" s="144"/>
      <c r="E357" s="144"/>
      <c r="F357" s="144"/>
      <c r="G357" s="144"/>
      <c r="H357" s="144"/>
      <c r="I357" s="144"/>
      <c r="J357" s="143">
        <v>1</v>
      </c>
      <c r="K357" s="143">
        <v>13</v>
      </c>
      <c r="L357" s="143">
        <v>3</v>
      </c>
      <c r="M357" s="143">
        <v>26</v>
      </c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</row>
    <row r="358" spans="1:27" x14ac:dyDescent="0.25">
      <c r="A358" s="44">
        <v>357</v>
      </c>
      <c r="B358" s="125" t="s">
        <v>5</v>
      </c>
      <c r="C358" s="125" t="s">
        <v>167</v>
      </c>
      <c r="D358" s="144"/>
      <c r="E358" s="144"/>
      <c r="F358" s="144"/>
      <c r="G358" s="144"/>
      <c r="H358" s="144"/>
      <c r="I358" s="144"/>
      <c r="J358" s="143">
        <v>1</v>
      </c>
      <c r="K358" s="143">
        <v>9</v>
      </c>
      <c r="L358" s="143">
        <v>2</v>
      </c>
      <c r="M358" s="143">
        <v>18</v>
      </c>
      <c r="N358" s="143">
        <v>1</v>
      </c>
      <c r="O358" s="143">
        <v>9</v>
      </c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</row>
    <row r="359" spans="1:27" x14ac:dyDescent="0.25">
      <c r="A359" s="44">
        <v>358</v>
      </c>
      <c r="B359" s="125" t="s">
        <v>65</v>
      </c>
      <c r="C359" s="125" t="s">
        <v>168</v>
      </c>
      <c r="D359" s="143">
        <v>1</v>
      </c>
      <c r="E359" s="143">
        <v>6</v>
      </c>
      <c r="F359" s="144"/>
      <c r="G359" s="144"/>
      <c r="H359" s="144"/>
      <c r="I359" s="144"/>
      <c r="J359" s="143">
        <v>3</v>
      </c>
      <c r="K359" s="143">
        <v>18</v>
      </c>
      <c r="L359" s="143">
        <v>2</v>
      </c>
      <c r="M359" s="143">
        <v>12</v>
      </c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</row>
    <row r="360" spans="1:27" x14ac:dyDescent="0.25">
      <c r="A360" s="44">
        <v>359</v>
      </c>
      <c r="B360" s="125" t="s">
        <v>4</v>
      </c>
      <c r="C360" s="125" t="s">
        <v>171</v>
      </c>
      <c r="D360" s="144"/>
      <c r="E360" s="144"/>
      <c r="F360" s="143">
        <v>1</v>
      </c>
      <c r="G360" s="143">
        <v>12</v>
      </c>
      <c r="H360" s="144"/>
      <c r="I360" s="144"/>
      <c r="J360" s="144"/>
      <c r="K360" s="144"/>
      <c r="L360" s="144"/>
      <c r="M360" s="144"/>
      <c r="N360" s="143">
        <v>1</v>
      </c>
      <c r="O360" s="143">
        <v>12</v>
      </c>
      <c r="P360" s="143">
        <v>1</v>
      </c>
      <c r="Q360" s="143">
        <v>11</v>
      </c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</row>
    <row r="361" spans="1:27" x14ac:dyDescent="0.25">
      <c r="A361" s="44">
        <v>360</v>
      </c>
      <c r="B361" s="125" t="s">
        <v>3</v>
      </c>
      <c r="C361" s="125" t="s">
        <v>167</v>
      </c>
      <c r="D361" s="144"/>
      <c r="E361" s="144"/>
      <c r="F361" s="144"/>
      <c r="G361" s="144"/>
      <c r="H361" s="144"/>
      <c r="I361" s="144"/>
      <c r="J361" s="143">
        <v>1</v>
      </c>
      <c r="K361" s="143">
        <v>34</v>
      </c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</row>
    <row r="362" spans="1:27" x14ac:dyDescent="0.25">
      <c r="A362" s="44">
        <v>361</v>
      </c>
      <c r="B362" s="125" t="s">
        <v>4</v>
      </c>
      <c r="C362" s="125" t="s">
        <v>167</v>
      </c>
      <c r="D362" s="144"/>
      <c r="E362" s="144"/>
      <c r="F362" s="144"/>
      <c r="G362" s="144"/>
      <c r="H362" s="143">
        <v>1</v>
      </c>
      <c r="I362" s="143">
        <v>31</v>
      </c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</row>
    <row r="363" spans="1:27" x14ac:dyDescent="0.25">
      <c r="A363" s="44">
        <v>362</v>
      </c>
      <c r="B363" s="125" t="s">
        <v>8</v>
      </c>
      <c r="C363" s="125" t="s">
        <v>168</v>
      </c>
      <c r="D363" s="144"/>
      <c r="E363" s="144"/>
      <c r="F363" s="144"/>
      <c r="G363" s="144"/>
      <c r="H363" s="144"/>
      <c r="I363" s="144"/>
      <c r="J363" s="144"/>
      <c r="K363" s="144"/>
      <c r="L363" s="143">
        <v>2</v>
      </c>
      <c r="M363" s="143">
        <v>21</v>
      </c>
      <c r="N363" s="144"/>
      <c r="O363" s="144"/>
      <c r="P363" s="144"/>
      <c r="Q363" s="144"/>
      <c r="R363" s="144"/>
      <c r="S363" s="144"/>
      <c r="T363" s="144"/>
      <c r="U363" s="144"/>
      <c r="V363" s="143">
        <v>1</v>
      </c>
      <c r="W363" s="143">
        <v>10</v>
      </c>
      <c r="X363" s="144"/>
      <c r="Y363" s="144"/>
      <c r="Z363" s="144"/>
      <c r="AA363" s="144"/>
    </row>
    <row r="364" spans="1:27" x14ac:dyDescent="0.25">
      <c r="A364" s="44">
        <v>363</v>
      </c>
      <c r="B364" s="125" t="s">
        <v>8</v>
      </c>
      <c r="C364" s="125" t="s">
        <v>168</v>
      </c>
      <c r="D364" s="144"/>
      <c r="E364" s="144"/>
      <c r="F364" s="144"/>
      <c r="G364" s="144"/>
      <c r="H364" s="144"/>
      <c r="I364" s="144"/>
      <c r="J364" s="144"/>
      <c r="K364" s="144"/>
      <c r="L364" s="143">
        <v>5</v>
      </c>
      <c r="M364" s="143">
        <v>30</v>
      </c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</row>
    <row r="365" spans="1:27" x14ac:dyDescent="0.25">
      <c r="A365" s="44">
        <v>364</v>
      </c>
      <c r="B365" s="125" t="s">
        <v>5</v>
      </c>
      <c r="C365" s="125" t="s">
        <v>168</v>
      </c>
      <c r="D365" s="143">
        <v>2</v>
      </c>
      <c r="E365" s="143">
        <v>19</v>
      </c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3">
        <v>1</v>
      </c>
      <c r="W365" s="143">
        <v>9</v>
      </c>
      <c r="X365" s="144"/>
      <c r="Y365" s="144"/>
      <c r="Z365" s="144"/>
      <c r="AA365" s="144"/>
    </row>
    <row r="366" spans="1:27" x14ac:dyDescent="0.25">
      <c r="A366" s="44">
        <v>365</v>
      </c>
      <c r="B366" s="125" t="s">
        <v>104</v>
      </c>
      <c r="C366" s="125" t="s">
        <v>167</v>
      </c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3">
        <v>3</v>
      </c>
      <c r="S366" s="143">
        <v>28</v>
      </c>
      <c r="T366" s="144"/>
      <c r="U366" s="144"/>
      <c r="V366" s="144"/>
      <c r="W366" s="144"/>
      <c r="X366" s="144"/>
      <c r="Y366" s="144"/>
      <c r="Z366" s="144"/>
      <c r="AA366" s="144"/>
    </row>
    <row r="367" spans="1:27" x14ac:dyDescent="0.25">
      <c r="A367" s="44">
        <v>366</v>
      </c>
      <c r="B367" s="125" t="s">
        <v>8</v>
      </c>
      <c r="C367" s="125" t="s">
        <v>167</v>
      </c>
      <c r="D367" s="144"/>
      <c r="E367" s="144"/>
      <c r="F367" s="143">
        <v>2</v>
      </c>
      <c r="G367" s="143">
        <v>10</v>
      </c>
      <c r="H367" s="144"/>
      <c r="I367" s="144"/>
      <c r="J367" s="143">
        <v>1</v>
      </c>
      <c r="K367" s="143">
        <v>8</v>
      </c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3">
        <v>1</v>
      </c>
      <c r="W367" s="143">
        <v>10</v>
      </c>
      <c r="X367" s="144"/>
      <c r="Y367" s="144"/>
      <c r="Z367" s="144"/>
      <c r="AA367" s="144"/>
    </row>
    <row r="368" spans="1:27" x14ac:dyDescent="0.25">
      <c r="A368" s="44">
        <v>367</v>
      </c>
      <c r="B368" s="125" t="s">
        <v>19</v>
      </c>
      <c r="C368" s="125" t="s">
        <v>170</v>
      </c>
      <c r="D368" s="144"/>
      <c r="E368" s="144"/>
      <c r="F368" s="144"/>
      <c r="G368" s="144"/>
      <c r="H368" s="144"/>
      <c r="I368" s="144"/>
      <c r="J368" s="144"/>
      <c r="K368" s="144"/>
      <c r="L368" s="143">
        <v>4</v>
      </c>
      <c r="M368" s="143">
        <v>20</v>
      </c>
      <c r="N368" s="143">
        <v>1</v>
      </c>
      <c r="O368" s="143">
        <v>7</v>
      </c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</row>
    <row r="369" spans="1:27" x14ac:dyDescent="0.25">
      <c r="A369" s="44">
        <v>368</v>
      </c>
      <c r="B369" s="125" t="s">
        <v>19</v>
      </c>
      <c r="C369" s="125" t="s">
        <v>170</v>
      </c>
      <c r="D369" s="143">
        <v>2</v>
      </c>
      <c r="E369" s="143">
        <v>17</v>
      </c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3">
        <v>1</v>
      </c>
      <c r="U369" s="143">
        <v>9</v>
      </c>
      <c r="V369" s="144"/>
      <c r="W369" s="144"/>
      <c r="X369" s="144"/>
      <c r="Y369" s="144"/>
      <c r="Z369" s="144"/>
      <c r="AA369" s="144"/>
    </row>
    <row r="370" spans="1:27" x14ac:dyDescent="0.25">
      <c r="A370" s="44">
        <v>369</v>
      </c>
      <c r="B370" s="125" t="s">
        <v>11</v>
      </c>
      <c r="C370" s="125" t="s">
        <v>170</v>
      </c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3">
        <v>1</v>
      </c>
      <c r="W370" s="143">
        <v>26</v>
      </c>
      <c r="X370" s="144"/>
      <c r="Y370" s="144"/>
      <c r="Z370" s="144"/>
      <c r="AA370" s="144"/>
    </row>
    <row r="371" spans="1:27" x14ac:dyDescent="0.25">
      <c r="A371" s="44">
        <v>370</v>
      </c>
      <c r="B371" s="125" t="s">
        <v>5</v>
      </c>
      <c r="C371" s="125" t="s">
        <v>167</v>
      </c>
      <c r="D371" s="144"/>
      <c r="E371" s="144"/>
      <c r="F371" s="143">
        <v>1</v>
      </c>
      <c r="G371" s="143">
        <v>25</v>
      </c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</row>
    <row r="372" spans="1:27" x14ac:dyDescent="0.25">
      <c r="A372" s="44">
        <v>371</v>
      </c>
      <c r="B372" s="125" t="s">
        <v>8</v>
      </c>
      <c r="C372" s="125" t="s">
        <v>167</v>
      </c>
      <c r="D372" s="144"/>
      <c r="E372" s="144"/>
      <c r="F372" s="144"/>
      <c r="G372" s="144"/>
      <c r="H372" s="144"/>
      <c r="I372" s="144"/>
      <c r="J372" s="144"/>
      <c r="K372" s="144"/>
      <c r="L372" s="143">
        <v>1</v>
      </c>
      <c r="M372" s="143">
        <v>14</v>
      </c>
      <c r="N372" s="143">
        <v>1</v>
      </c>
      <c r="O372" s="143">
        <v>11</v>
      </c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</row>
    <row r="373" spans="1:27" x14ac:dyDescent="0.25">
      <c r="A373" s="44">
        <v>372</v>
      </c>
      <c r="B373" s="125" t="s">
        <v>3</v>
      </c>
      <c r="C373" s="125" t="s">
        <v>171</v>
      </c>
      <c r="D373" s="144"/>
      <c r="E373" s="144"/>
      <c r="F373" s="144"/>
      <c r="G373" s="144"/>
      <c r="H373" s="144"/>
      <c r="I373" s="144"/>
      <c r="J373" s="143">
        <v>3</v>
      </c>
      <c r="K373" s="143">
        <v>25</v>
      </c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  <c r="AA373" s="144"/>
    </row>
    <row r="374" spans="1:27" x14ac:dyDescent="0.25">
      <c r="A374" s="44">
        <v>373</v>
      </c>
      <c r="B374" s="125" t="s">
        <v>7</v>
      </c>
      <c r="C374" s="125" t="s">
        <v>167</v>
      </c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3">
        <v>2</v>
      </c>
      <c r="W374" s="143">
        <v>24</v>
      </c>
      <c r="X374" s="144"/>
      <c r="Y374" s="144"/>
      <c r="Z374" s="144"/>
      <c r="AA374" s="144"/>
    </row>
    <row r="375" spans="1:27" x14ac:dyDescent="0.25">
      <c r="A375" s="44">
        <v>374</v>
      </c>
      <c r="B375" s="125" t="s">
        <v>7</v>
      </c>
      <c r="C375" s="125" t="s">
        <v>168</v>
      </c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3">
        <v>1</v>
      </c>
      <c r="O375" s="143">
        <v>4</v>
      </c>
      <c r="P375" s="143">
        <v>2</v>
      </c>
      <c r="Q375" s="143">
        <v>14</v>
      </c>
      <c r="R375" s="143">
        <v>2</v>
      </c>
      <c r="S375" s="143">
        <v>4</v>
      </c>
      <c r="T375" s="143">
        <v>1</v>
      </c>
      <c r="U375" s="143">
        <v>2</v>
      </c>
      <c r="V375" s="144"/>
      <c r="W375" s="144"/>
      <c r="X375" s="144"/>
      <c r="Y375" s="144"/>
      <c r="Z375" s="144"/>
      <c r="AA375" s="144"/>
    </row>
    <row r="376" spans="1:27" x14ac:dyDescent="0.25">
      <c r="A376" s="44">
        <v>375</v>
      </c>
      <c r="B376" s="125" t="s">
        <v>7</v>
      </c>
      <c r="C376" s="125" t="s">
        <v>167</v>
      </c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3">
        <v>2</v>
      </c>
      <c r="Q376" s="143">
        <v>24</v>
      </c>
      <c r="R376" s="144"/>
      <c r="S376" s="144"/>
      <c r="T376" s="144"/>
      <c r="U376" s="144"/>
      <c r="V376" s="144"/>
      <c r="W376" s="144"/>
      <c r="X376" s="144"/>
      <c r="Y376" s="144"/>
      <c r="Z376" s="144"/>
      <c r="AA376" s="144"/>
    </row>
    <row r="377" spans="1:27" x14ac:dyDescent="0.25">
      <c r="A377" s="44">
        <v>376</v>
      </c>
      <c r="B377" s="125" t="s">
        <v>24</v>
      </c>
      <c r="C377" s="125" t="s">
        <v>167</v>
      </c>
      <c r="D377" s="144"/>
      <c r="E377" s="144"/>
      <c r="F377" s="143">
        <v>1</v>
      </c>
      <c r="G377" s="143">
        <v>5</v>
      </c>
      <c r="H377" s="143">
        <v>3</v>
      </c>
      <c r="I377" s="143">
        <v>9</v>
      </c>
      <c r="J377" s="143">
        <v>3</v>
      </c>
      <c r="K377" s="143">
        <v>7</v>
      </c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  <c r="AA377" s="144"/>
    </row>
    <row r="378" spans="1:27" x14ac:dyDescent="0.25">
      <c r="A378" s="44">
        <v>377</v>
      </c>
      <c r="B378" s="125" t="s">
        <v>3</v>
      </c>
      <c r="C378" s="125" t="s">
        <v>169</v>
      </c>
      <c r="D378" s="144"/>
      <c r="E378" s="144"/>
      <c r="F378" s="144"/>
      <c r="G378" s="144"/>
      <c r="H378" s="144"/>
      <c r="I378" s="144"/>
      <c r="J378" s="143">
        <v>2</v>
      </c>
      <c r="K378" s="143">
        <v>9</v>
      </c>
      <c r="L378" s="143">
        <v>1</v>
      </c>
      <c r="M378" s="143">
        <v>6</v>
      </c>
      <c r="N378" s="144"/>
      <c r="O378" s="144"/>
      <c r="P378" s="144"/>
      <c r="Q378" s="144"/>
      <c r="R378" s="143">
        <v>1</v>
      </c>
      <c r="S378" s="143">
        <v>6</v>
      </c>
      <c r="T378" s="144"/>
      <c r="U378" s="144"/>
      <c r="V378" s="144"/>
      <c r="W378" s="144"/>
      <c r="X378" s="144"/>
      <c r="Y378" s="144"/>
      <c r="Z378" s="144"/>
      <c r="AA378" s="144"/>
    </row>
    <row r="379" spans="1:27" x14ac:dyDescent="0.25">
      <c r="A379" s="44">
        <v>378</v>
      </c>
      <c r="B379" s="125" t="s">
        <v>3</v>
      </c>
      <c r="C379" s="125" t="s">
        <v>171</v>
      </c>
      <c r="D379" s="144"/>
      <c r="E379" s="144"/>
      <c r="F379" s="144"/>
      <c r="G379" s="144"/>
      <c r="H379" s="144"/>
      <c r="I379" s="144"/>
      <c r="J379" s="143">
        <v>2</v>
      </c>
      <c r="K379" s="143">
        <v>13</v>
      </c>
      <c r="L379" s="144"/>
      <c r="M379" s="144"/>
      <c r="N379" s="144"/>
      <c r="O379" s="144"/>
      <c r="P379" s="143">
        <v>1</v>
      </c>
      <c r="Q379" s="143">
        <v>8</v>
      </c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</row>
    <row r="380" spans="1:27" x14ac:dyDescent="0.25">
      <c r="A380" s="44">
        <v>379</v>
      </c>
      <c r="B380" s="125" t="s">
        <v>163</v>
      </c>
      <c r="C380" s="125" t="s">
        <v>167</v>
      </c>
      <c r="D380" s="144"/>
      <c r="E380" s="144"/>
      <c r="F380" s="144"/>
      <c r="G380" s="144"/>
      <c r="H380" s="144"/>
      <c r="I380" s="144"/>
      <c r="J380" s="144"/>
      <c r="K380" s="144"/>
      <c r="L380" s="143">
        <v>1</v>
      </c>
      <c r="M380" s="143">
        <v>20</v>
      </c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</row>
    <row r="381" spans="1:27" x14ac:dyDescent="0.25">
      <c r="A381" s="44">
        <v>380</v>
      </c>
      <c r="B381" s="125" t="s">
        <v>127</v>
      </c>
      <c r="C381" s="125" t="s">
        <v>170</v>
      </c>
      <c r="D381" s="144"/>
      <c r="E381" s="144"/>
      <c r="F381" s="144"/>
      <c r="G381" s="144"/>
      <c r="H381" s="144"/>
      <c r="I381" s="144"/>
      <c r="J381" s="143">
        <v>1</v>
      </c>
      <c r="K381" s="143">
        <v>10</v>
      </c>
      <c r="L381" s="143">
        <v>1</v>
      </c>
      <c r="M381" s="143">
        <v>10</v>
      </c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</row>
    <row r="382" spans="1:27" x14ac:dyDescent="0.25">
      <c r="A382" s="44">
        <v>381</v>
      </c>
      <c r="B382" s="125" t="s">
        <v>3</v>
      </c>
      <c r="C382" s="125" t="s">
        <v>168</v>
      </c>
      <c r="D382" s="144"/>
      <c r="E382" s="144"/>
      <c r="F382" s="144"/>
      <c r="G382" s="144"/>
      <c r="H382" s="144"/>
      <c r="I382" s="144"/>
      <c r="J382" s="143">
        <v>1</v>
      </c>
      <c r="K382" s="143">
        <v>6</v>
      </c>
      <c r="L382" s="143">
        <v>1</v>
      </c>
      <c r="M382" s="143">
        <v>13</v>
      </c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</row>
    <row r="383" spans="1:27" x14ac:dyDescent="0.25">
      <c r="A383" s="44">
        <v>382</v>
      </c>
      <c r="B383" s="125" t="s">
        <v>5</v>
      </c>
      <c r="C383" s="125" t="s">
        <v>169</v>
      </c>
      <c r="D383" s="144"/>
      <c r="E383" s="144"/>
      <c r="F383" s="144"/>
      <c r="G383" s="144"/>
      <c r="H383" s="144"/>
      <c r="I383" s="144"/>
      <c r="J383" s="143">
        <v>1</v>
      </c>
      <c r="K383" s="143">
        <v>17</v>
      </c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</row>
    <row r="384" spans="1:27" x14ac:dyDescent="0.25">
      <c r="A384" s="44">
        <v>383</v>
      </c>
      <c r="B384" s="125" t="s">
        <v>2</v>
      </c>
      <c r="C384" s="125" t="s">
        <v>167</v>
      </c>
      <c r="D384" s="144"/>
      <c r="E384" s="144"/>
      <c r="F384" s="144"/>
      <c r="G384" s="144"/>
      <c r="H384" s="143">
        <v>8</v>
      </c>
      <c r="I384" s="143">
        <v>17</v>
      </c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</row>
    <row r="385" spans="1:27" x14ac:dyDescent="0.25">
      <c r="A385" s="44">
        <v>384</v>
      </c>
      <c r="B385" s="125" t="s">
        <v>8</v>
      </c>
      <c r="C385" s="125" t="s">
        <v>167</v>
      </c>
      <c r="D385" s="144"/>
      <c r="E385" s="144"/>
      <c r="F385" s="144"/>
      <c r="G385" s="144"/>
      <c r="H385" s="144"/>
      <c r="I385" s="144"/>
      <c r="J385" s="143">
        <v>2</v>
      </c>
      <c r="K385" s="143">
        <v>16</v>
      </c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</row>
    <row r="386" spans="1:27" x14ac:dyDescent="0.25">
      <c r="A386" s="44">
        <v>385</v>
      </c>
      <c r="B386" s="125" t="s">
        <v>165</v>
      </c>
      <c r="C386" s="125" t="s">
        <v>167</v>
      </c>
      <c r="D386" s="143">
        <v>3</v>
      </c>
      <c r="E386" s="143">
        <v>14</v>
      </c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</row>
    <row r="387" spans="1:27" x14ac:dyDescent="0.25">
      <c r="A387" s="44">
        <v>386</v>
      </c>
      <c r="B387" s="125" t="s">
        <v>65</v>
      </c>
      <c r="C387" s="125" t="s">
        <v>168</v>
      </c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3">
        <v>1</v>
      </c>
      <c r="Q387" s="143">
        <v>7</v>
      </c>
      <c r="R387" s="144"/>
      <c r="S387" s="144"/>
      <c r="T387" s="144"/>
      <c r="U387" s="144"/>
      <c r="V387" s="143">
        <v>1</v>
      </c>
      <c r="W387" s="143">
        <v>7</v>
      </c>
      <c r="X387" s="144"/>
      <c r="Y387" s="144"/>
      <c r="Z387" s="144"/>
      <c r="AA387" s="144"/>
    </row>
    <row r="388" spans="1:27" x14ac:dyDescent="0.25">
      <c r="A388" s="44">
        <v>387</v>
      </c>
      <c r="B388" s="125" t="s">
        <v>8</v>
      </c>
      <c r="C388" s="125" t="s">
        <v>167</v>
      </c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3">
        <v>1</v>
      </c>
      <c r="Q388" s="143">
        <v>13</v>
      </c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</row>
    <row r="389" spans="1:27" x14ac:dyDescent="0.25">
      <c r="A389" s="44">
        <v>388</v>
      </c>
      <c r="B389" s="125" t="s">
        <v>4</v>
      </c>
      <c r="C389" s="125" t="s">
        <v>168</v>
      </c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3">
        <v>1</v>
      </c>
      <c r="S389" s="143">
        <v>13</v>
      </c>
      <c r="T389" s="144"/>
      <c r="U389" s="144"/>
      <c r="V389" s="144"/>
      <c r="W389" s="144"/>
      <c r="X389" s="144"/>
      <c r="Y389" s="144"/>
      <c r="Z389" s="144"/>
      <c r="AA389" s="144"/>
    </row>
    <row r="390" spans="1:27" x14ac:dyDescent="0.25">
      <c r="A390" s="44">
        <v>389</v>
      </c>
      <c r="B390" s="125" t="s">
        <v>40</v>
      </c>
      <c r="C390" s="125" t="s">
        <v>170</v>
      </c>
      <c r="D390" s="143">
        <v>1</v>
      </c>
      <c r="E390" s="143">
        <v>4</v>
      </c>
      <c r="F390" s="144"/>
      <c r="G390" s="144"/>
      <c r="H390" s="144"/>
      <c r="I390" s="144"/>
      <c r="J390" s="143">
        <v>1</v>
      </c>
      <c r="K390" s="143">
        <v>9</v>
      </c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</row>
    <row r="391" spans="1:27" x14ac:dyDescent="0.25">
      <c r="A391" s="44">
        <v>390</v>
      </c>
      <c r="B391" s="125" t="s">
        <v>19</v>
      </c>
      <c r="C391" s="125" t="s">
        <v>170</v>
      </c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3">
        <v>3</v>
      </c>
      <c r="W391" s="143">
        <v>12</v>
      </c>
      <c r="X391" s="144"/>
      <c r="Y391" s="144"/>
      <c r="Z391" s="144"/>
      <c r="AA391" s="144"/>
    </row>
    <row r="392" spans="1:27" x14ac:dyDescent="0.25">
      <c r="A392" s="44">
        <v>391</v>
      </c>
      <c r="B392" s="125" t="s">
        <v>69</v>
      </c>
      <c r="C392" s="125" t="s">
        <v>169</v>
      </c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3">
        <v>2</v>
      </c>
      <c r="Y392" s="143">
        <v>10</v>
      </c>
      <c r="Z392" s="144"/>
      <c r="AA392" s="144"/>
    </row>
    <row r="393" spans="1:27" x14ac:dyDescent="0.25">
      <c r="A393" s="44">
        <v>392</v>
      </c>
      <c r="B393" s="125" t="s">
        <v>3</v>
      </c>
      <c r="C393" s="125" t="s">
        <v>169</v>
      </c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3">
        <v>1</v>
      </c>
      <c r="O393" s="143">
        <v>10</v>
      </c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</row>
    <row r="394" spans="1:27" x14ac:dyDescent="0.25">
      <c r="A394" s="44">
        <v>393</v>
      </c>
      <c r="B394" s="125" t="s">
        <v>8</v>
      </c>
      <c r="C394" s="125" t="s">
        <v>167</v>
      </c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3">
        <v>1</v>
      </c>
      <c r="O394" s="143">
        <v>4</v>
      </c>
      <c r="P394" s="143">
        <v>1</v>
      </c>
      <c r="Q394" s="143">
        <v>5</v>
      </c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</row>
    <row r="395" spans="1:27" x14ac:dyDescent="0.25">
      <c r="A395" s="44">
        <v>394</v>
      </c>
      <c r="B395" s="125" t="s">
        <v>3</v>
      </c>
      <c r="C395" s="125" t="s">
        <v>167</v>
      </c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3">
        <v>1</v>
      </c>
      <c r="O395" s="143">
        <v>9</v>
      </c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</row>
    <row r="396" spans="1:27" x14ac:dyDescent="0.25">
      <c r="A396" s="44">
        <v>395</v>
      </c>
      <c r="B396" s="125" t="s">
        <v>35</v>
      </c>
      <c r="C396" s="125" t="s">
        <v>168</v>
      </c>
      <c r="D396" s="144"/>
      <c r="E396" s="144"/>
      <c r="F396" s="144"/>
      <c r="G396" s="144"/>
      <c r="H396" s="144"/>
      <c r="I396" s="144"/>
      <c r="J396" s="144"/>
      <c r="K396" s="144"/>
      <c r="L396" s="143">
        <v>1</v>
      </c>
      <c r="M396" s="143">
        <v>9</v>
      </c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</row>
    <row r="397" spans="1:27" x14ac:dyDescent="0.25">
      <c r="A397" s="44">
        <v>396</v>
      </c>
      <c r="B397" s="125" t="s">
        <v>19</v>
      </c>
      <c r="C397" s="125" t="s">
        <v>170</v>
      </c>
      <c r="D397" s="143">
        <v>1</v>
      </c>
      <c r="E397" s="143">
        <v>6</v>
      </c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</row>
    <row r="398" spans="1:27" x14ac:dyDescent="0.25">
      <c r="A398" s="44">
        <v>397</v>
      </c>
      <c r="B398" s="125" t="s">
        <v>3</v>
      </c>
      <c r="C398" s="125" t="s">
        <v>168</v>
      </c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3">
        <v>1</v>
      </c>
      <c r="Q398" s="143">
        <v>6</v>
      </c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</row>
    <row r="399" spans="1:27" x14ac:dyDescent="0.25">
      <c r="A399" s="44">
        <v>398</v>
      </c>
      <c r="B399" s="125" t="s">
        <v>5</v>
      </c>
      <c r="C399" s="125" t="s">
        <v>167</v>
      </c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3">
        <v>1</v>
      </c>
      <c r="AA399" s="143">
        <v>5</v>
      </c>
    </row>
    <row r="400" spans="1:27" x14ac:dyDescent="0.25">
      <c r="A400" s="44">
        <v>399</v>
      </c>
      <c r="B400" s="125" t="s">
        <v>5</v>
      </c>
      <c r="C400" s="125" t="s">
        <v>168</v>
      </c>
      <c r="D400" s="144"/>
      <c r="E400" s="144"/>
      <c r="F400" s="143">
        <v>1</v>
      </c>
      <c r="G400" s="143">
        <v>4</v>
      </c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</row>
    <row r="401" spans="1:27" x14ac:dyDescent="0.25">
      <c r="A401" s="44">
        <v>400</v>
      </c>
      <c r="B401" s="125" t="s">
        <v>4</v>
      </c>
      <c r="C401" s="125" t="s">
        <v>169</v>
      </c>
      <c r="D401" s="144"/>
      <c r="E401" s="144"/>
      <c r="F401" s="144"/>
      <c r="G401" s="144"/>
      <c r="H401" s="144"/>
      <c r="I401" s="144"/>
      <c r="J401" s="143">
        <v>2</v>
      </c>
      <c r="K401" s="143">
        <v>4</v>
      </c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</row>
    <row r="402" spans="1:27" x14ac:dyDescent="0.25">
      <c r="B402" s="2"/>
      <c r="C402" s="2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</row>
    <row r="403" spans="1:27" x14ac:dyDescent="0.25">
      <c r="B403" s="2"/>
      <c r="C403" s="2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</row>
    <row r="404" spans="1:27" x14ac:dyDescent="0.25">
      <c r="D404" s="144"/>
      <c r="E404" s="144"/>
    </row>
    <row r="405" spans="1:27" x14ac:dyDescent="0.25">
      <c r="D405" s="144"/>
      <c r="E405" s="144"/>
    </row>
    <row r="406" spans="1:27" x14ac:dyDescent="0.25">
      <c r="D406" s="144"/>
      <c r="E406" s="144"/>
    </row>
    <row r="407" spans="1:27" x14ac:dyDescent="0.25">
      <c r="D407" s="144"/>
      <c r="E407" s="14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D4376-5FBC-4BEC-9338-C6F6D1CE4C7C}">
  <sheetPr codeName="Blad9"/>
  <dimension ref="A1:AA821"/>
  <sheetViews>
    <sheetView workbookViewId="0"/>
  </sheetViews>
  <sheetFormatPr defaultRowHeight="15" x14ac:dyDescent="0.25"/>
  <cols>
    <col min="2" max="2" width="14.140625" customWidth="1"/>
    <col min="3" max="3" width="22" customWidth="1"/>
    <col min="4" max="4" width="10.42578125" customWidth="1"/>
    <col min="13" max="13" width="8.85546875" customWidth="1"/>
  </cols>
  <sheetData>
    <row r="1" spans="1:27" ht="60" x14ac:dyDescent="0.25">
      <c r="A1" s="141" t="s">
        <v>250</v>
      </c>
      <c r="B1" s="142" t="s">
        <v>0</v>
      </c>
      <c r="C1" s="142" t="s">
        <v>150</v>
      </c>
      <c r="D1" s="138" t="s">
        <v>275</v>
      </c>
      <c r="E1" s="138" t="s">
        <v>276</v>
      </c>
      <c r="F1" s="138" t="s">
        <v>277</v>
      </c>
      <c r="G1" s="138" t="s">
        <v>278</v>
      </c>
      <c r="H1" s="138" t="s">
        <v>279</v>
      </c>
      <c r="I1" s="138" t="s">
        <v>280</v>
      </c>
      <c r="J1" s="138" t="s">
        <v>281</v>
      </c>
      <c r="K1" s="138" t="s">
        <v>282</v>
      </c>
      <c r="L1" s="138" t="s">
        <v>283</v>
      </c>
      <c r="M1" s="138" t="s">
        <v>284</v>
      </c>
      <c r="N1" s="138" t="s">
        <v>285</v>
      </c>
      <c r="O1" s="138" t="s">
        <v>286</v>
      </c>
      <c r="P1" s="138" t="s">
        <v>287</v>
      </c>
      <c r="Q1" s="138" t="s">
        <v>288</v>
      </c>
      <c r="R1" s="138" t="s">
        <v>289</v>
      </c>
      <c r="S1" s="138" t="s">
        <v>290</v>
      </c>
      <c r="T1" s="138" t="s">
        <v>291</v>
      </c>
      <c r="U1" s="138" t="s">
        <v>292</v>
      </c>
      <c r="V1" s="138" t="s">
        <v>293</v>
      </c>
      <c r="W1" s="138" t="s">
        <v>294</v>
      </c>
      <c r="X1" s="138" t="s">
        <v>295</v>
      </c>
      <c r="Y1" s="138" t="s">
        <v>298</v>
      </c>
      <c r="Z1" s="138" t="s">
        <v>296</v>
      </c>
      <c r="AA1" s="138" t="s">
        <v>297</v>
      </c>
    </row>
    <row r="2" spans="1:27" x14ac:dyDescent="0.25">
      <c r="A2" s="44">
        <v>1</v>
      </c>
      <c r="B2" s="125" t="s">
        <v>24</v>
      </c>
      <c r="C2" s="125" t="s">
        <v>96</v>
      </c>
      <c r="D2">
        <v>92014</v>
      </c>
      <c r="E2">
        <v>599238</v>
      </c>
      <c r="F2">
        <v>175988</v>
      </c>
      <c r="G2">
        <v>725483</v>
      </c>
      <c r="H2">
        <v>433722</v>
      </c>
      <c r="I2">
        <v>1646165</v>
      </c>
      <c r="J2">
        <v>821057</v>
      </c>
      <c r="K2">
        <v>3592756</v>
      </c>
      <c r="L2">
        <v>918368</v>
      </c>
      <c r="M2">
        <v>4339050</v>
      </c>
      <c r="N2">
        <v>775167</v>
      </c>
      <c r="O2">
        <v>3712859</v>
      </c>
      <c r="P2">
        <v>1066098</v>
      </c>
      <c r="Q2">
        <v>4554975</v>
      </c>
      <c r="R2">
        <v>321450</v>
      </c>
      <c r="S2">
        <v>1952475</v>
      </c>
      <c r="T2">
        <v>111420</v>
      </c>
      <c r="U2">
        <v>880293</v>
      </c>
      <c r="V2">
        <v>87708</v>
      </c>
      <c r="W2">
        <v>801783</v>
      </c>
      <c r="X2">
        <v>56750</v>
      </c>
      <c r="Y2">
        <v>539942</v>
      </c>
      <c r="Z2">
        <v>45999</v>
      </c>
      <c r="AA2">
        <v>445050</v>
      </c>
    </row>
    <row r="3" spans="1:27" x14ac:dyDescent="0.25">
      <c r="A3" s="44">
        <v>2</v>
      </c>
      <c r="B3" s="125" t="s">
        <v>2</v>
      </c>
      <c r="C3" s="125" t="s">
        <v>96</v>
      </c>
      <c r="D3">
        <v>25338</v>
      </c>
      <c r="E3">
        <v>47382</v>
      </c>
      <c r="F3">
        <v>77661</v>
      </c>
      <c r="G3">
        <v>145226</v>
      </c>
      <c r="H3">
        <v>242488</v>
      </c>
      <c r="I3">
        <v>412230</v>
      </c>
      <c r="J3">
        <v>325664</v>
      </c>
      <c r="K3">
        <v>608991</v>
      </c>
      <c r="L3">
        <v>89400</v>
      </c>
      <c r="M3">
        <v>143040</v>
      </c>
      <c r="N3">
        <v>32823</v>
      </c>
      <c r="O3">
        <v>39388</v>
      </c>
      <c r="P3">
        <v>31133</v>
      </c>
      <c r="Q3">
        <v>15255</v>
      </c>
      <c r="R3">
        <v>10541</v>
      </c>
      <c r="S3">
        <v>5165</v>
      </c>
      <c r="T3">
        <v>5440</v>
      </c>
      <c r="U3">
        <v>2666</v>
      </c>
      <c r="V3">
        <v>2922</v>
      </c>
      <c r="W3">
        <v>1432</v>
      </c>
      <c r="X3">
        <v>1595</v>
      </c>
      <c r="Y3">
        <v>782</v>
      </c>
      <c r="Z3">
        <v>1287</v>
      </c>
      <c r="AA3">
        <v>2150</v>
      </c>
    </row>
    <row r="4" spans="1:27" x14ac:dyDescent="0.25">
      <c r="A4" s="44">
        <v>3</v>
      </c>
      <c r="B4" s="125" t="s">
        <v>18</v>
      </c>
      <c r="C4" s="125" t="s">
        <v>93</v>
      </c>
      <c r="D4">
        <v>4835</v>
      </c>
      <c r="E4">
        <v>28095</v>
      </c>
      <c r="F4">
        <v>13717</v>
      </c>
      <c r="G4">
        <v>75681</v>
      </c>
      <c r="H4">
        <v>46361</v>
      </c>
      <c r="I4">
        <v>268516</v>
      </c>
      <c r="J4">
        <v>87632</v>
      </c>
      <c r="K4">
        <v>482108</v>
      </c>
      <c r="L4">
        <v>14794</v>
      </c>
      <c r="M4">
        <v>86785</v>
      </c>
      <c r="N4">
        <v>3831</v>
      </c>
      <c r="O4">
        <v>22470</v>
      </c>
      <c r="P4">
        <v>1615</v>
      </c>
      <c r="Q4">
        <v>9393</v>
      </c>
      <c r="R4">
        <v>793</v>
      </c>
      <c r="S4">
        <v>4390</v>
      </c>
      <c r="T4">
        <v>739</v>
      </c>
      <c r="U4">
        <v>4154</v>
      </c>
      <c r="V4">
        <v>690</v>
      </c>
      <c r="W4">
        <v>3938</v>
      </c>
      <c r="X4">
        <v>325</v>
      </c>
      <c r="Y4">
        <v>1900</v>
      </c>
      <c r="Z4">
        <v>322</v>
      </c>
      <c r="AA4">
        <v>1902</v>
      </c>
    </row>
    <row r="5" spans="1:27" x14ac:dyDescent="0.25">
      <c r="A5" s="44">
        <v>4</v>
      </c>
      <c r="B5" s="125" t="s">
        <v>92</v>
      </c>
      <c r="C5" s="125" t="s">
        <v>93</v>
      </c>
      <c r="D5">
        <v>197</v>
      </c>
      <c r="E5">
        <v>589</v>
      </c>
      <c r="F5">
        <v>372</v>
      </c>
      <c r="G5">
        <v>1112</v>
      </c>
      <c r="H5">
        <v>3211</v>
      </c>
      <c r="I5">
        <v>9601</v>
      </c>
      <c r="J5">
        <v>32931</v>
      </c>
      <c r="K5">
        <v>98464</v>
      </c>
      <c r="L5">
        <v>100015</v>
      </c>
      <c r="M5">
        <v>281041</v>
      </c>
      <c r="N5">
        <v>62573</v>
      </c>
      <c r="O5">
        <v>187092</v>
      </c>
      <c r="P5">
        <v>23622</v>
      </c>
      <c r="Q5">
        <v>70629</v>
      </c>
      <c r="R5">
        <v>170</v>
      </c>
      <c r="S5">
        <v>509</v>
      </c>
      <c r="T5">
        <v>11</v>
      </c>
      <c r="U5">
        <v>31</v>
      </c>
    </row>
    <row r="6" spans="1:27" x14ac:dyDescent="0.25">
      <c r="A6" s="44">
        <v>5</v>
      </c>
      <c r="B6" s="125" t="s">
        <v>3</v>
      </c>
      <c r="C6" s="125" t="s">
        <v>95</v>
      </c>
      <c r="D6">
        <v>162</v>
      </c>
      <c r="E6">
        <v>321</v>
      </c>
      <c r="F6">
        <v>443</v>
      </c>
      <c r="G6">
        <v>877</v>
      </c>
      <c r="H6">
        <v>1088</v>
      </c>
      <c r="I6">
        <v>2154</v>
      </c>
      <c r="J6">
        <v>34066</v>
      </c>
      <c r="K6">
        <v>67451</v>
      </c>
      <c r="L6">
        <v>115067</v>
      </c>
      <c r="M6">
        <v>212875</v>
      </c>
      <c r="N6">
        <v>71593</v>
      </c>
      <c r="O6">
        <v>141755</v>
      </c>
      <c r="P6">
        <v>83195</v>
      </c>
      <c r="Q6">
        <v>153078</v>
      </c>
      <c r="R6">
        <v>22721</v>
      </c>
      <c r="S6">
        <v>44987</v>
      </c>
      <c r="T6">
        <v>2440</v>
      </c>
      <c r="U6">
        <v>4832</v>
      </c>
      <c r="V6">
        <v>326</v>
      </c>
      <c r="W6">
        <v>641</v>
      </c>
      <c r="X6">
        <v>100</v>
      </c>
      <c r="Y6">
        <v>198</v>
      </c>
      <c r="Z6">
        <v>78</v>
      </c>
      <c r="AA6">
        <v>154</v>
      </c>
    </row>
    <row r="7" spans="1:27" x14ac:dyDescent="0.25">
      <c r="A7" s="44">
        <v>6</v>
      </c>
      <c r="B7" s="125" t="s">
        <v>2</v>
      </c>
      <c r="C7" s="125" t="s">
        <v>96</v>
      </c>
      <c r="D7">
        <v>7334</v>
      </c>
      <c r="E7">
        <v>78415</v>
      </c>
      <c r="F7">
        <v>5430</v>
      </c>
      <c r="G7">
        <v>57464</v>
      </c>
      <c r="H7">
        <v>4667</v>
      </c>
      <c r="I7">
        <v>49495</v>
      </c>
      <c r="J7">
        <v>5249</v>
      </c>
      <c r="K7">
        <v>54704</v>
      </c>
      <c r="L7">
        <v>5905</v>
      </c>
      <c r="M7">
        <v>62594</v>
      </c>
      <c r="N7">
        <v>6726</v>
      </c>
      <c r="O7">
        <v>72581</v>
      </c>
      <c r="P7">
        <v>6595</v>
      </c>
      <c r="Q7">
        <v>70797</v>
      </c>
      <c r="R7">
        <v>6252</v>
      </c>
      <c r="S7">
        <v>67209</v>
      </c>
      <c r="T7">
        <v>2388</v>
      </c>
      <c r="U7">
        <v>25530</v>
      </c>
      <c r="V7">
        <v>1261</v>
      </c>
      <c r="W7">
        <v>13190</v>
      </c>
      <c r="X7">
        <v>528</v>
      </c>
      <c r="Y7">
        <v>5669</v>
      </c>
      <c r="Z7">
        <v>307</v>
      </c>
      <c r="AA7">
        <v>3248</v>
      </c>
    </row>
    <row r="8" spans="1:27" x14ac:dyDescent="0.25">
      <c r="A8" s="44">
        <v>7</v>
      </c>
      <c r="B8" s="125" t="s">
        <v>92</v>
      </c>
      <c r="C8" s="125" t="s">
        <v>97</v>
      </c>
      <c r="D8">
        <v>4267</v>
      </c>
      <c r="E8">
        <v>28194</v>
      </c>
      <c r="F8">
        <v>4719</v>
      </c>
      <c r="G8">
        <v>30853</v>
      </c>
      <c r="H8">
        <v>16979</v>
      </c>
      <c r="I8">
        <v>111201</v>
      </c>
      <c r="J8">
        <v>33030</v>
      </c>
      <c r="K8">
        <v>217899</v>
      </c>
      <c r="L8">
        <v>9447</v>
      </c>
      <c r="M8">
        <v>62216</v>
      </c>
      <c r="N8">
        <v>2853</v>
      </c>
      <c r="O8">
        <v>18944</v>
      </c>
      <c r="P8">
        <v>1868</v>
      </c>
      <c r="Q8">
        <v>12368</v>
      </c>
      <c r="R8">
        <v>896</v>
      </c>
      <c r="S8">
        <v>5969</v>
      </c>
      <c r="T8">
        <v>971</v>
      </c>
      <c r="U8">
        <v>6344</v>
      </c>
      <c r="V8">
        <v>1242</v>
      </c>
      <c r="W8">
        <v>8012</v>
      </c>
      <c r="X8">
        <v>657</v>
      </c>
      <c r="Y8">
        <v>4266</v>
      </c>
      <c r="Z8">
        <v>1030</v>
      </c>
      <c r="AA8">
        <v>6519</v>
      </c>
    </row>
    <row r="9" spans="1:27" x14ac:dyDescent="0.25">
      <c r="A9" s="44">
        <v>8</v>
      </c>
      <c r="B9" s="125" t="s">
        <v>2</v>
      </c>
      <c r="C9" s="125" t="s">
        <v>93</v>
      </c>
      <c r="D9">
        <v>41</v>
      </c>
      <c r="E9">
        <v>192</v>
      </c>
      <c r="F9">
        <v>207</v>
      </c>
      <c r="G9">
        <v>967</v>
      </c>
      <c r="H9">
        <v>425</v>
      </c>
      <c r="I9">
        <v>1993</v>
      </c>
      <c r="J9">
        <v>1824</v>
      </c>
      <c r="K9">
        <v>8554</v>
      </c>
      <c r="L9">
        <v>21708</v>
      </c>
      <c r="M9">
        <v>88133</v>
      </c>
      <c r="N9">
        <v>12271</v>
      </c>
      <c r="O9">
        <v>57553</v>
      </c>
      <c r="P9">
        <v>70088</v>
      </c>
      <c r="Q9">
        <v>234092</v>
      </c>
      <c r="R9">
        <v>17328</v>
      </c>
      <c r="S9">
        <v>63074</v>
      </c>
      <c r="T9">
        <v>2885</v>
      </c>
      <c r="U9">
        <v>12465</v>
      </c>
      <c r="V9">
        <v>847</v>
      </c>
      <c r="W9">
        <v>3686</v>
      </c>
      <c r="X9">
        <v>164</v>
      </c>
      <c r="Y9">
        <v>711</v>
      </c>
      <c r="Z9">
        <v>96</v>
      </c>
      <c r="AA9">
        <v>410</v>
      </c>
    </row>
    <row r="10" spans="1:27" x14ac:dyDescent="0.25">
      <c r="A10" s="44">
        <v>9</v>
      </c>
      <c r="B10" s="125" t="s">
        <v>3</v>
      </c>
      <c r="C10" s="125" t="s">
        <v>93</v>
      </c>
      <c r="D10">
        <v>271</v>
      </c>
      <c r="E10">
        <v>1394</v>
      </c>
      <c r="F10">
        <v>608</v>
      </c>
      <c r="G10">
        <v>3750</v>
      </c>
      <c r="H10">
        <v>4050</v>
      </c>
      <c r="I10">
        <v>23684</v>
      </c>
      <c r="J10">
        <v>16919</v>
      </c>
      <c r="K10">
        <v>103861</v>
      </c>
      <c r="L10">
        <v>25534</v>
      </c>
      <c r="M10">
        <v>157988</v>
      </c>
      <c r="N10">
        <v>12377</v>
      </c>
      <c r="O10">
        <v>77681</v>
      </c>
      <c r="P10">
        <v>9533</v>
      </c>
      <c r="Q10">
        <v>61913</v>
      </c>
      <c r="R10">
        <v>3769</v>
      </c>
      <c r="S10">
        <v>23685</v>
      </c>
      <c r="T10">
        <v>748</v>
      </c>
      <c r="U10">
        <v>4361</v>
      </c>
      <c r="V10">
        <v>189</v>
      </c>
      <c r="W10">
        <v>1020</v>
      </c>
      <c r="X10">
        <v>106</v>
      </c>
      <c r="Y10">
        <v>605</v>
      </c>
      <c r="Z10">
        <v>121</v>
      </c>
      <c r="AA10">
        <v>703</v>
      </c>
    </row>
    <row r="11" spans="1:27" x14ac:dyDescent="0.25">
      <c r="A11" s="44">
        <v>10</v>
      </c>
      <c r="B11" s="125" t="s">
        <v>92</v>
      </c>
      <c r="C11" s="125" t="s">
        <v>94</v>
      </c>
      <c r="D11">
        <v>179</v>
      </c>
      <c r="E11">
        <v>1167</v>
      </c>
      <c r="F11">
        <v>819</v>
      </c>
      <c r="G11">
        <v>5288</v>
      </c>
      <c r="H11">
        <v>3009</v>
      </c>
      <c r="I11">
        <v>19372</v>
      </c>
      <c r="J11">
        <v>10642</v>
      </c>
      <c r="K11">
        <v>69087</v>
      </c>
      <c r="L11">
        <v>21284</v>
      </c>
      <c r="M11">
        <v>134964</v>
      </c>
      <c r="N11">
        <v>12124</v>
      </c>
      <c r="O11">
        <v>78467</v>
      </c>
      <c r="P11">
        <v>11267</v>
      </c>
      <c r="Q11">
        <v>72344</v>
      </c>
      <c r="R11">
        <v>3915</v>
      </c>
      <c r="S11">
        <v>25135</v>
      </c>
      <c r="T11">
        <v>649</v>
      </c>
      <c r="U11">
        <v>4089</v>
      </c>
      <c r="V11">
        <v>142</v>
      </c>
      <c r="W11">
        <v>898</v>
      </c>
      <c r="X11">
        <v>62</v>
      </c>
      <c r="Y11">
        <v>353</v>
      </c>
      <c r="Z11">
        <v>69</v>
      </c>
      <c r="AA11">
        <v>446</v>
      </c>
    </row>
    <row r="12" spans="1:27" x14ac:dyDescent="0.25">
      <c r="A12" s="44">
        <v>11</v>
      </c>
      <c r="B12" s="125" t="s">
        <v>3</v>
      </c>
      <c r="C12" s="125" t="s">
        <v>93</v>
      </c>
      <c r="D12">
        <v>99</v>
      </c>
      <c r="E12">
        <v>395</v>
      </c>
      <c r="F12">
        <v>83</v>
      </c>
      <c r="G12">
        <v>331</v>
      </c>
      <c r="H12">
        <v>85</v>
      </c>
      <c r="I12">
        <v>339</v>
      </c>
      <c r="J12">
        <v>2595</v>
      </c>
      <c r="K12">
        <v>10352</v>
      </c>
      <c r="L12">
        <v>28959</v>
      </c>
      <c r="M12">
        <v>106280</v>
      </c>
      <c r="N12">
        <v>26540</v>
      </c>
      <c r="O12">
        <v>105894</v>
      </c>
      <c r="P12">
        <v>44717</v>
      </c>
      <c r="Q12">
        <v>166349</v>
      </c>
      <c r="R12">
        <v>437</v>
      </c>
      <c r="S12">
        <v>1743</v>
      </c>
    </row>
    <row r="13" spans="1:27" x14ac:dyDescent="0.25">
      <c r="A13" s="44">
        <v>12</v>
      </c>
      <c r="B13" s="125" t="s">
        <v>5</v>
      </c>
      <c r="C13" s="125" t="s">
        <v>93</v>
      </c>
      <c r="D13">
        <v>8</v>
      </c>
      <c r="E13">
        <v>109</v>
      </c>
      <c r="F13">
        <v>47</v>
      </c>
      <c r="G13">
        <v>593</v>
      </c>
      <c r="H13">
        <v>203</v>
      </c>
      <c r="I13">
        <v>2780</v>
      </c>
      <c r="J13">
        <v>3852</v>
      </c>
      <c r="K13">
        <v>53141</v>
      </c>
      <c r="L13">
        <v>10712</v>
      </c>
      <c r="M13">
        <v>143716</v>
      </c>
      <c r="N13">
        <v>7458</v>
      </c>
      <c r="O13">
        <v>102674</v>
      </c>
      <c r="P13">
        <v>5048</v>
      </c>
      <c r="Q13">
        <v>68532</v>
      </c>
      <c r="R13">
        <v>1053</v>
      </c>
      <c r="S13">
        <v>14456</v>
      </c>
      <c r="T13">
        <v>273</v>
      </c>
      <c r="U13">
        <v>3712</v>
      </c>
      <c r="V13">
        <v>68</v>
      </c>
      <c r="W13">
        <v>921</v>
      </c>
      <c r="X13">
        <v>23</v>
      </c>
      <c r="Y13">
        <v>281</v>
      </c>
      <c r="Z13">
        <v>6</v>
      </c>
      <c r="AA13">
        <v>85</v>
      </c>
    </row>
    <row r="14" spans="1:27" x14ac:dyDescent="0.25">
      <c r="A14" s="44">
        <v>13</v>
      </c>
      <c r="B14" s="125" t="s">
        <v>2</v>
      </c>
      <c r="C14" s="125" t="s">
        <v>94</v>
      </c>
      <c r="D14">
        <v>28</v>
      </c>
      <c r="E14">
        <v>273</v>
      </c>
      <c r="F14">
        <v>112</v>
      </c>
      <c r="G14">
        <v>956</v>
      </c>
      <c r="H14">
        <v>595</v>
      </c>
      <c r="I14">
        <v>5434</v>
      </c>
      <c r="J14">
        <v>6122</v>
      </c>
      <c r="K14">
        <v>58004</v>
      </c>
      <c r="L14">
        <v>14766</v>
      </c>
      <c r="M14">
        <v>140549</v>
      </c>
      <c r="N14">
        <v>9360</v>
      </c>
      <c r="O14">
        <v>88488</v>
      </c>
      <c r="P14">
        <v>6839</v>
      </c>
      <c r="Q14">
        <v>65296</v>
      </c>
      <c r="R14">
        <v>2275</v>
      </c>
      <c r="S14">
        <v>21602</v>
      </c>
      <c r="T14">
        <v>431</v>
      </c>
      <c r="U14">
        <v>4167</v>
      </c>
      <c r="V14">
        <v>108</v>
      </c>
      <c r="W14">
        <v>1016</v>
      </c>
      <c r="X14">
        <v>22</v>
      </c>
      <c r="Y14">
        <v>215</v>
      </c>
      <c r="Z14">
        <v>32</v>
      </c>
      <c r="AA14">
        <v>238</v>
      </c>
    </row>
    <row r="15" spans="1:27" x14ac:dyDescent="0.25">
      <c r="A15" s="44">
        <v>14</v>
      </c>
      <c r="B15" s="125" t="s">
        <v>5</v>
      </c>
      <c r="C15" s="125" t="s">
        <v>93</v>
      </c>
      <c r="D15">
        <v>466</v>
      </c>
      <c r="E15">
        <v>2564</v>
      </c>
      <c r="F15">
        <v>165</v>
      </c>
      <c r="G15">
        <v>970</v>
      </c>
      <c r="H15">
        <v>1108</v>
      </c>
      <c r="I15">
        <v>6571</v>
      </c>
      <c r="J15">
        <v>2834</v>
      </c>
      <c r="K15">
        <v>16669</v>
      </c>
      <c r="L15">
        <v>4943</v>
      </c>
      <c r="M15">
        <v>29329</v>
      </c>
      <c r="N15">
        <v>9888</v>
      </c>
      <c r="O15">
        <v>58398</v>
      </c>
      <c r="P15">
        <v>18114</v>
      </c>
      <c r="Q15">
        <v>107425</v>
      </c>
      <c r="R15">
        <v>11123</v>
      </c>
      <c r="S15">
        <v>66035</v>
      </c>
      <c r="T15">
        <v>6028</v>
      </c>
      <c r="U15">
        <v>35773</v>
      </c>
      <c r="V15">
        <v>3424</v>
      </c>
      <c r="W15">
        <v>19902</v>
      </c>
      <c r="X15">
        <v>1055</v>
      </c>
      <c r="Y15">
        <v>6313</v>
      </c>
      <c r="Z15">
        <v>615</v>
      </c>
      <c r="AA15">
        <v>3608</v>
      </c>
    </row>
    <row r="16" spans="1:27" x14ac:dyDescent="0.25">
      <c r="A16" s="44">
        <v>15</v>
      </c>
      <c r="B16" s="125" t="s">
        <v>3</v>
      </c>
      <c r="C16" s="125" t="s">
        <v>94</v>
      </c>
      <c r="D16">
        <v>11</v>
      </c>
      <c r="E16">
        <v>161</v>
      </c>
      <c r="F16">
        <v>37</v>
      </c>
      <c r="G16">
        <v>519</v>
      </c>
      <c r="H16">
        <v>254</v>
      </c>
      <c r="I16">
        <v>3439</v>
      </c>
      <c r="J16">
        <v>3902</v>
      </c>
      <c r="K16">
        <v>53979</v>
      </c>
      <c r="L16">
        <v>8453</v>
      </c>
      <c r="M16">
        <v>119594</v>
      </c>
      <c r="N16">
        <v>5403</v>
      </c>
      <c r="O16">
        <v>76815</v>
      </c>
      <c r="P16">
        <v>3725</v>
      </c>
      <c r="Q16">
        <v>53870</v>
      </c>
      <c r="R16">
        <v>1308</v>
      </c>
      <c r="S16">
        <v>18945</v>
      </c>
      <c r="T16">
        <v>281</v>
      </c>
      <c r="U16">
        <v>4087</v>
      </c>
      <c r="V16">
        <v>81</v>
      </c>
      <c r="W16">
        <v>1162</v>
      </c>
      <c r="X16">
        <v>15</v>
      </c>
      <c r="Y16">
        <v>205</v>
      </c>
      <c r="Z16">
        <v>9</v>
      </c>
      <c r="AA16">
        <v>121</v>
      </c>
    </row>
    <row r="17" spans="1:27" x14ac:dyDescent="0.25">
      <c r="A17" s="44">
        <v>16</v>
      </c>
      <c r="B17" s="125" t="s">
        <v>3</v>
      </c>
      <c r="C17" s="125" t="s">
        <v>93</v>
      </c>
      <c r="D17">
        <v>24</v>
      </c>
      <c r="E17">
        <v>238</v>
      </c>
      <c r="F17">
        <v>32</v>
      </c>
      <c r="G17">
        <v>291</v>
      </c>
      <c r="H17">
        <v>67</v>
      </c>
      <c r="I17">
        <v>748</v>
      </c>
      <c r="J17">
        <v>1124</v>
      </c>
      <c r="K17">
        <v>12587</v>
      </c>
      <c r="L17">
        <v>2177</v>
      </c>
      <c r="M17">
        <v>24087</v>
      </c>
      <c r="N17">
        <v>6059</v>
      </c>
      <c r="O17">
        <v>68346</v>
      </c>
      <c r="P17">
        <v>14947</v>
      </c>
      <c r="Q17">
        <v>165983</v>
      </c>
      <c r="R17">
        <v>3663</v>
      </c>
      <c r="S17">
        <v>39827</v>
      </c>
      <c r="T17">
        <v>1032</v>
      </c>
      <c r="U17">
        <v>11627</v>
      </c>
      <c r="V17">
        <v>558</v>
      </c>
      <c r="W17">
        <v>6261</v>
      </c>
      <c r="X17">
        <v>126</v>
      </c>
      <c r="Y17">
        <v>1357</v>
      </c>
      <c r="Z17">
        <v>31</v>
      </c>
      <c r="AA17">
        <v>241</v>
      </c>
    </row>
    <row r="18" spans="1:27" x14ac:dyDescent="0.25">
      <c r="A18" s="44">
        <v>17</v>
      </c>
      <c r="B18" s="125" t="s">
        <v>2</v>
      </c>
      <c r="C18" s="125" t="s">
        <v>98</v>
      </c>
      <c r="D18">
        <v>21</v>
      </c>
      <c r="E18">
        <v>181</v>
      </c>
      <c r="F18">
        <v>76</v>
      </c>
      <c r="G18">
        <v>700</v>
      </c>
      <c r="H18">
        <v>467</v>
      </c>
      <c r="I18">
        <v>4198</v>
      </c>
      <c r="J18">
        <v>4245</v>
      </c>
      <c r="K18">
        <v>41030</v>
      </c>
      <c r="L18">
        <v>11147</v>
      </c>
      <c r="M18">
        <v>107316</v>
      </c>
      <c r="N18">
        <v>7880</v>
      </c>
      <c r="O18">
        <v>76514</v>
      </c>
      <c r="P18">
        <v>7063</v>
      </c>
      <c r="Q18">
        <v>67108</v>
      </c>
      <c r="R18">
        <v>1873</v>
      </c>
      <c r="S18">
        <v>17756</v>
      </c>
      <c r="T18">
        <v>410</v>
      </c>
      <c r="U18">
        <v>3913</v>
      </c>
      <c r="V18">
        <v>103</v>
      </c>
      <c r="W18">
        <v>956</v>
      </c>
      <c r="X18">
        <v>16</v>
      </c>
      <c r="Y18">
        <v>147</v>
      </c>
      <c r="Z18">
        <v>19</v>
      </c>
      <c r="AA18">
        <v>182</v>
      </c>
    </row>
    <row r="19" spans="1:27" x14ac:dyDescent="0.25">
      <c r="A19" s="44">
        <v>18</v>
      </c>
      <c r="B19" s="125" t="s">
        <v>2</v>
      </c>
      <c r="C19" s="125" t="s">
        <v>93</v>
      </c>
      <c r="D19">
        <v>2382</v>
      </c>
      <c r="E19">
        <v>29373</v>
      </c>
      <c r="F19">
        <v>2016</v>
      </c>
      <c r="G19">
        <v>24875</v>
      </c>
      <c r="H19">
        <v>2566</v>
      </c>
      <c r="I19">
        <v>31763</v>
      </c>
      <c r="J19">
        <v>1939</v>
      </c>
      <c r="K19">
        <v>23974</v>
      </c>
      <c r="L19">
        <v>2537</v>
      </c>
      <c r="M19">
        <v>30543</v>
      </c>
      <c r="N19">
        <v>1918</v>
      </c>
      <c r="O19">
        <v>23783</v>
      </c>
      <c r="P19">
        <v>2458</v>
      </c>
      <c r="Q19">
        <v>30857</v>
      </c>
      <c r="R19">
        <v>2390</v>
      </c>
      <c r="S19">
        <v>29974</v>
      </c>
      <c r="T19">
        <v>1618</v>
      </c>
      <c r="U19">
        <v>20101</v>
      </c>
      <c r="V19">
        <v>2019</v>
      </c>
      <c r="W19">
        <v>24304</v>
      </c>
      <c r="X19">
        <v>1590</v>
      </c>
      <c r="Y19">
        <v>19449</v>
      </c>
      <c r="Z19">
        <v>2469</v>
      </c>
      <c r="AA19">
        <v>30136</v>
      </c>
    </row>
    <row r="20" spans="1:27" x14ac:dyDescent="0.25">
      <c r="A20" s="44">
        <v>19</v>
      </c>
      <c r="B20" s="125" t="s">
        <v>180</v>
      </c>
      <c r="C20" s="125" t="s">
        <v>94</v>
      </c>
      <c r="D20">
        <v>130</v>
      </c>
      <c r="E20">
        <v>1061</v>
      </c>
      <c r="F20">
        <v>232</v>
      </c>
      <c r="G20">
        <v>2272</v>
      </c>
      <c r="H20">
        <v>1120</v>
      </c>
      <c r="I20">
        <v>11150</v>
      </c>
      <c r="J20">
        <v>4467</v>
      </c>
      <c r="K20">
        <v>47300</v>
      </c>
      <c r="L20">
        <v>9008</v>
      </c>
      <c r="M20">
        <v>95231</v>
      </c>
      <c r="N20">
        <v>5978</v>
      </c>
      <c r="O20">
        <v>64130</v>
      </c>
      <c r="P20">
        <v>5500</v>
      </c>
      <c r="Q20">
        <v>59378</v>
      </c>
      <c r="R20">
        <v>1529</v>
      </c>
      <c r="S20">
        <v>16222</v>
      </c>
      <c r="T20">
        <v>298</v>
      </c>
      <c r="U20">
        <v>3081</v>
      </c>
      <c r="V20">
        <v>113</v>
      </c>
      <c r="W20">
        <v>1045</v>
      </c>
      <c r="X20">
        <v>48</v>
      </c>
      <c r="Y20">
        <v>421</v>
      </c>
      <c r="Z20">
        <v>46</v>
      </c>
      <c r="AA20">
        <v>426</v>
      </c>
    </row>
    <row r="21" spans="1:27" x14ac:dyDescent="0.25">
      <c r="A21" s="44">
        <v>20</v>
      </c>
      <c r="B21" s="125" t="s">
        <v>3</v>
      </c>
      <c r="C21" s="125" t="s">
        <v>93</v>
      </c>
      <c r="D21">
        <v>553</v>
      </c>
      <c r="E21">
        <v>2086</v>
      </c>
      <c r="F21">
        <v>480</v>
      </c>
      <c r="G21">
        <v>1825</v>
      </c>
      <c r="H21">
        <v>721</v>
      </c>
      <c r="I21">
        <v>2766</v>
      </c>
      <c r="J21">
        <v>2794</v>
      </c>
      <c r="K21">
        <v>11135</v>
      </c>
      <c r="L21">
        <v>17056</v>
      </c>
      <c r="M21">
        <v>57243</v>
      </c>
      <c r="N21">
        <v>18048</v>
      </c>
      <c r="O21">
        <v>65017</v>
      </c>
      <c r="P21">
        <v>30964</v>
      </c>
      <c r="Q21">
        <v>107929</v>
      </c>
      <c r="R21">
        <v>6954</v>
      </c>
      <c r="S21">
        <v>24268</v>
      </c>
      <c r="T21">
        <v>1364</v>
      </c>
      <c r="U21">
        <v>4759</v>
      </c>
      <c r="V21">
        <v>618</v>
      </c>
      <c r="W21">
        <v>2158</v>
      </c>
      <c r="X21">
        <v>270</v>
      </c>
      <c r="Y21">
        <v>942</v>
      </c>
      <c r="Z21">
        <v>183</v>
      </c>
      <c r="AA21">
        <v>638</v>
      </c>
    </row>
    <row r="22" spans="1:27" x14ac:dyDescent="0.25">
      <c r="A22" s="44">
        <v>21</v>
      </c>
      <c r="B22" s="125" t="s">
        <v>5</v>
      </c>
      <c r="C22" s="125" t="s">
        <v>93</v>
      </c>
      <c r="D22">
        <v>121</v>
      </c>
      <c r="E22">
        <v>1293</v>
      </c>
      <c r="F22">
        <v>260</v>
      </c>
      <c r="G22">
        <v>2711</v>
      </c>
      <c r="H22">
        <v>762</v>
      </c>
      <c r="I22">
        <v>7985</v>
      </c>
      <c r="J22">
        <v>3164</v>
      </c>
      <c r="K22">
        <v>33727</v>
      </c>
      <c r="L22">
        <v>7413</v>
      </c>
      <c r="M22">
        <v>77506</v>
      </c>
      <c r="N22">
        <v>5643</v>
      </c>
      <c r="O22">
        <v>60123</v>
      </c>
      <c r="P22">
        <v>5704</v>
      </c>
      <c r="Q22">
        <v>61051</v>
      </c>
      <c r="R22">
        <v>1994</v>
      </c>
      <c r="S22">
        <v>21315</v>
      </c>
      <c r="T22">
        <v>624</v>
      </c>
      <c r="U22">
        <v>6723</v>
      </c>
      <c r="V22">
        <v>359</v>
      </c>
      <c r="W22">
        <v>3840</v>
      </c>
      <c r="X22">
        <v>156</v>
      </c>
      <c r="Y22">
        <v>1603</v>
      </c>
      <c r="Z22">
        <v>112</v>
      </c>
      <c r="AA22">
        <v>1194</v>
      </c>
    </row>
    <row r="23" spans="1:27" x14ac:dyDescent="0.25">
      <c r="A23" s="44">
        <v>22</v>
      </c>
      <c r="B23" s="125" t="s">
        <v>18</v>
      </c>
      <c r="C23" s="125" t="s">
        <v>97</v>
      </c>
      <c r="D23">
        <v>110</v>
      </c>
      <c r="E23">
        <v>734</v>
      </c>
      <c r="F23">
        <v>491</v>
      </c>
      <c r="G23">
        <v>3193</v>
      </c>
      <c r="H23">
        <v>2173</v>
      </c>
      <c r="I23">
        <v>13944</v>
      </c>
      <c r="J23">
        <v>8003</v>
      </c>
      <c r="K23">
        <v>51585</v>
      </c>
      <c r="L23">
        <v>13281</v>
      </c>
      <c r="M23">
        <v>85524</v>
      </c>
      <c r="N23">
        <v>8561</v>
      </c>
      <c r="O23">
        <v>54245</v>
      </c>
      <c r="P23">
        <v>4966</v>
      </c>
      <c r="Q23">
        <v>32024</v>
      </c>
      <c r="R23">
        <v>2335</v>
      </c>
      <c r="S23">
        <v>14805</v>
      </c>
      <c r="T23">
        <v>368</v>
      </c>
      <c r="U23">
        <v>2397</v>
      </c>
      <c r="V23">
        <v>89</v>
      </c>
      <c r="W23">
        <v>580</v>
      </c>
      <c r="X23">
        <v>26</v>
      </c>
      <c r="Y23">
        <v>176</v>
      </c>
      <c r="Z23">
        <v>47</v>
      </c>
      <c r="AA23">
        <v>259</v>
      </c>
    </row>
    <row r="24" spans="1:27" x14ac:dyDescent="0.25">
      <c r="A24" s="44">
        <v>23</v>
      </c>
      <c r="B24" s="125" t="s">
        <v>3</v>
      </c>
      <c r="C24" s="125" t="s">
        <v>93</v>
      </c>
      <c r="D24">
        <v>23</v>
      </c>
      <c r="E24">
        <v>413</v>
      </c>
      <c r="F24">
        <v>124</v>
      </c>
      <c r="G24">
        <v>2226</v>
      </c>
      <c r="H24">
        <v>188</v>
      </c>
      <c r="I24">
        <v>3375</v>
      </c>
      <c r="J24">
        <v>609</v>
      </c>
      <c r="K24">
        <v>10932</v>
      </c>
      <c r="L24">
        <v>2837</v>
      </c>
      <c r="M24">
        <v>50926</v>
      </c>
      <c r="N24">
        <v>3728</v>
      </c>
      <c r="O24">
        <v>66909</v>
      </c>
      <c r="P24">
        <v>6530</v>
      </c>
      <c r="Q24">
        <v>117147</v>
      </c>
      <c r="R24">
        <v>204</v>
      </c>
      <c r="S24">
        <v>3656</v>
      </c>
    </row>
    <row r="25" spans="1:27" x14ac:dyDescent="0.25">
      <c r="A25" s="44">
        <v>24</v>
      </c>
      <c r="B25" s="125" t="s">
        <v>4</v>
      </c>
      <c r="C25" s="125" t="s">
        <v>94</v>
      </c>
      <c r="D25">
        <v>32</v>
      </c>
      <c r="E25">
        <v>468</v>
      </c>
      <c r="F25">
        <v>49</v>
      </c>
      <c r="G25">
        <v>648</v>
      </c>
      <c r="H25">
        <v>269</v>
      </c>
      <c r="I25">
        <v>3561</v>
      </c>
      <c r="J25">
        <v>2768</v>
      </c>
      <c r="K25">
        <v>39518</v>
      </c>
      <c r="L25">
        <v>6919</v>
      </c>
      <c r="M25">
        <v>96101</v>
      </c>
      <c r="N25">
        <v>3995</v>
      </c>
      <c r="O25">
        <v>56071</v>
      </c>
      <c r="P25">
        <v>2931</v>
      </c>
      <c r="Q25">
        <v>40650</v>
      </c>
      <c r="R25">
        <v>852</v>
      </c>
      <c r="S25">
        <v>11858</v>
      </c>
      <c r="T25">
        <v>184</v>
      </c>
      <c r="U25">
        <v>2560</v>
      </c>
      <c r="V25">
        <v>64</v>
      </c>
      <c r="W25">
        <v>759</v>
      </c>
      <c r="X25">
        <v>11</v>
      </c>
      <c r="Y25">
        <v>139</v>
      </c>
      <c r="Z25">
        <v>7</v>
      </c>
      <c r="AA25">
        <v>80</v>
      </c>
    </row>
    <row r="26" spans="1:27" x14ac:dyDescent="0.25">
      <c r="A26" s="44">
        <v>25</v>
      </c>
      <c r="B26" s="125" t="s">
        <v>3</v>
      </c>
      <c r="C26" s="125" t="s">
        <v>94</v>
      </c>
      <c r="D26">
        <v>13</v>
      </c>
      <c r="E26">
        <v>137</v>
      </c>
      <c r="F26">
        <v>8</v>
      </c>
      <c r="G26">
        <v>87</v>
      </c>
      <c r="H26">
        <v>18</v>
      </c>
      <c r="I26">
        <v>190</v>
      </c>
      <c r="J26">
        <v>584</v>
      </c>
      <c r="K26">
        <v>6075</v>
      </c>
      <c r="L26">
        <v>1406</v>
      </c>
      <c r="M26">
        <v>14274</v>
      </c>
      <c r="N26">
        <v>3938</v>
      </c>
      <c r="O26">
        <v>40952</v>
      </c>
      <c r="P26">
        <v>10615</v>
      </c>
      <c r="Q26">
        <v>105453</v>
      </c>
      <c r="R26">
        <v>6028</v>
      </c>
      <c r="S26">
        <v>62132</v>
      </c>
      <c r="T26">
        <v>1162</v>
      </c>
      <c r="U26">
        <v>11647</v>
      </c>
      <c r="V26">
        <v>729</v>
      </c>
      <c r="W26">
        <v>7622</v>
      </c>
      <c r="X26">
        <v>125</v>
      </c>
      <c r="Y26">
        <v>1295</v>
      </c>
      <c r="Z26">
        <v>27</v>
      </c>
      <c r="AA26">
        <v>276</v>
      </c>
    </row>
    <row r="27" spans="1:27" x14ac:dyDescent="0.25">
      <c r="A27" s="44">
        <v>26</v>
      </c>
      <c r="B27" s="125" t="s">
        <v>18</v>
      </c>
      <c r="C27" s="125" t="s">
        <v>99</v>
      </c>
      <c r="D27">
        <v>249</v>
      </c>
      <c r="E27">
        <v>2631</v>
      </c>
      <c r="F27">
        <v>196</v>
      </c>
      <c r="G27">
        <v>2006</v>
      </c>
      <c r="H27">
        <v>283</v>
      </c>
      <c r="I27">
        <v>2970</v>
      </c>
      <c r="J27">
        <v>695</v>
      </c>
      <c r="K27">
        <v>7217</v>
      </c>
      <c r="L27">
        <v>2158</v>
      </c>
      <c r="M27">
        <v>21503</v>
      </c>
      <c r="N27">
        <v>3860</v>
      </c>
      <c r="O27">
        <v>40171</v>
      </c>
      <c r="P27">
        <v>6166</v>
      </c>
      <c r="Q27">
        <v>63555</v>
      </c>
      <c r="R27">
        <v>4105</v>
      </c>
      <c r="S27">
        <v>42513</v>
      </c>
      <c r="T27">
        <v>1688</v>
      </c>
      <c r="U27">
        <v>18223</v>
      </c>
      <c r="V27">
        <v>2322</v>
      </c>
      <c r="W27">
        <v>25124</v>
      </c>
      <c r="X27">
        <v>853</v>
      </c>
      <c r="Y27">
        <v>9161</v>
      </c>
      <c r="Z27">
        <v>431</v>
      </c>
      <c r="AA27">
        <v>4627</v>
      </c>
    </row>
    <row r="28" spans="1:27" x14ac:dyDescent="0.25">
      <c r="A28" s="44">
        <v>27</v>
      </c>
      <c r="B28" s="125" t="s">
        <v>3</v>
      </c>
      <c r="C28" s="125" t="s">
        <v>96</v>
      </c>
      <c r="D28">
        <v>601</v>
      </c>
      <c r="E28">
        <v>1677</v>
      </c>
      <c r="F28">
        <v>4919</v>
      </c>
      <c r="G28">
        <v>13724</v>
      </c>
      <c r="H28">
        <v>10811</v>
      </c>
      <c r="I28">
        <v>30163</v>
      </c>
      <c r="J28">
        <v>25100</v>
      </c>
      <c r="K28">
        <v>63253</v>
      </c>
      <c r="L28">
        <v>16310</v>
      </c>
      <c r="M28">
        <v>45504</v>
      </c>
      <c r="N28">
        <v>12922</v>
      </c>
      <c r="O28">
        <v>36053</v>
      </c>
      <c r="P28">
        <v>11405</v>
      </c>
      <c r="Q28">
        <v>31820</v>
      </c>
      <c r="R28">
        <v>4182</v>
      </c>
      <c r="S28">
        <v>11668</v>
      </c>
      <c r="T28">
        <v>21</v>
      </c>
      <c r="U28">
        <v>59</v>
      </c>
      <c r="V28">
        <v>4</v>
      </c>
      <c r="W28">
        <v>12</v>
      </c>
      <c r="X28">
        <v>5</v>
      </c>
      <c r="Y28">
        <v>15</v>
      </c>
      <c r="Z28">
        <v>4</v>
      </c>
      <c r="AA28">
        <v>12</v>
      </c>
    </row>
    <row r="29" spans="1:27" x14ac:dyDescent="0.25">
      <c r="A29" s="44">
        <v>28</v>
      </c>
      <c r="B29" s="125" t="s">
        <v>5</v>
      </c>
      <c r="C29" s="125" t="s">
        <v>99</v>
      </c>
      <c r="D29">
        <v>788</v>
      </c>
      <c r="E29">
        <v>19196</v>
      </c>
      <c r="F29">
        <v>614</v>
      </c>
      <c r="G29">
        <v>13671</v>
      </c>
      <c r="H29">
        <v>2439</v>
      </c>
      <c r="I29">
        <v>52789</v>
      </c>
      <c r="J29">
        <v>3531</v>
      </c>
      <c r="K29">
        <v>84496</v>
      </c>
      <c r="L29">
        <v>981</v>
      </c>
      <c r="M29">
        <v>22917</v>
      </c>
      <c r="N29">
        <v>378</v>
      </c>
      <c r="O29">
        <v>8558</v>
      </c>
      <c r="P29">
        <v>196</v>
      </c>
      <c r="Q29">
        <v>4538</v>
      </c>
      <c r="R29">
        <v>107</v>
      </c>
      <c r="S29">
        <v>2487</v>
      </c>
      <c r="T29">
        <v>149</v>
      </c>
      <c r="U29">
        <v>3452</v>
      </c>
      <c r="V29">
        <v>202</v>
      </c>
      <c r="W29">
        <v>4718</v>
      </c>
      <c r="X29">
        <v>122</v>
      </c>
      <c r="Y29">
        <v>2831</v>
      </c>
      <c r="Z29">
        <v>145</v>
      </c>
      <c r="AA29">
        <v>3274</v>
      </c>
    </row>
    <row r="30" spans="1:27" x14ac:dyDescent="0.25">
      <c r="A30" s="44">
        <v>29</v>
      </c>
      <c r="B30" s="125" t="s">
        <v>2</v>
      </c>
      <c r="C30" s="125" t="s">
        <v>93</v>
      </c>
      <c r="D30">
        <v>627</v>
      </c>
      <c r="E30">
        <v>9277</v>
      </c>
      <c r="F30">
        <v>545</v>
      </c>
      <c r="G30">
        <v>8020</v>
      </c>
      <c r="H30">
        <v>1429</v>
      </c>
      <c r="I30">
        <v>21143</v>
      </c>
      <c r="J30">
        <v>2281</v>
      </c>
      <c r="K30">
        <v>33658</v>
      </c>
      <c r="L30">
        <v>2110</v>
      </c>
      <c r="M30">
        <v>31039</v>
      </c>
      <c r="N30">
        <v>1631</v>
      </c>
      <c r="O30">
        <v>23911</v>
      </c>
      <c r="P30">
        <v>1198</v>
      </c>
      <c r="Q30">
        <v>17652</v>
      </c>
      <c r="R30">
        <v>1233</v>
      </c>
      <c r="S30">
        <v>18176</v>
      </c>
      <c r="T30">
        <v>1120</v>
      </c>
      <c r="U30">
        <v>16582</v>
      </c>
      <c r="V30">
        <v>1164</v>
      </c>
      <c r="W30">
        <v>17195</v>
      </c>
      <c r="X30">
        <v>814</v>
      </c>
      <c r="Y30">
        <v>12059</v>
      </c>
      <c r="Z30">
        <v>629</v>
      </c>
      <c r="AA30">
        <v>9309</v>
      </c>
    </row>
    <row r="31" spans="1:27" x14ac:dyDescent="0.25">
      <c r="A31" s="44">
        <v>30</v>
      </c>
      <c r="B31" s="125" t="s">
        <v>2</v>
      </c>
      <c r="C31" s="125" t="s">
        <v>94</v>
      </c>
      <c r="D31">
        <v>41</v>
      </c>
      <c r="E31">
        <v>378</v>
      </c>
      <c r="F31">
        <v>107</v>
      </c>
      <c r="G31">
        <v>975</v>
      </c>
      <c r="H31">
        <v>552</v>
      </c>
      <c r="I31">
        <v>5118</v>
      </c>
      <c r="J31">
        <v>3654</v>
      </c>
      <c r="K31">
        <v>38554</v>
      </c>
      <c r="L31">
        <v>6974</v>
      </c>
      <c r="M31">
        <v>73458</v>
      </c>
      <c r="N31">
        <v>4422</v>
      </c>
      <c r="O31">
        <v>47010</v>
      </c>
      <c r="P31">
        <v>3146</v>
      </c>
      <c r="Q31">
        <v>33838</v>
      </c>
      <c r="R31">
        <v>908</v>
      </c>
      <c r="S31">
        <v>9649</v>
      </c>
      <c r="T31">
        <v>201</v>
      </c>
      <c r="U31">
        <v>2149</v>
      </c>
      <c r="V31">
        <v>60</v>
      </c>
      <c r="W31">
        <v>572</v>
      </c>
      <c r="X31">
        <v>31</v>
      </c>
      <c r="Y31">
        <v>281</v>
      </c>
      <c r="Z31">
        <v>18</v>
      </c>
      <c r="AA31">
        <v>153</v>
      </c>
    </row>
    <row r="32" spans="1:27" x14ac:dyDescent="0.25">
      <c r="A32" s="44">
        <v>31</v>
      </c>
      <c r="B32" s="125" t="s">
        <v>4</v>
      </c>
      <c r="C32" s="125" t="s">
        <v>94</v>
      </c>
      <c r="D32">
        <v>368</v>
      </c>
      <c r="E32">
        <v>3558</v>
      </c>
      <c r="F32">
        <v>249</v>
      </c>
      <c r="G32">
        <v>2320</v>
      </c>
      <c r="H32">
        <v>408</v>
      </c>
      <c r="I32">
        <v>3656</v>
      </c>
      <c r="J32">
        <v>943</v>
      </c>
      <c r="K32">
        <v>9035</v>
      </c>
      <c r="L32">
        <v>2375</v>
      </c>
      <c r="M32">
        <v>22634</v>
      </c>
      <c r="N32">
        <v>3696</v>
      </c>
      <c r="O32">
        <v>35708</v>
      </c>
      <c r="P32">
        <v>5701</v>
      </c>
      <c r="Q32">
        <v>55908</v>
      </c>
      <c r="R32">
        <v>3028</v>
      </c>
      <c r="S32">
        <v>29702</v>
      </c>
      <c r="T32">
        <v>1529</v>
      </c>
      <c r="U32">
        <v>14862</v>
      </c>
      <c r="V32">
        <v>1815</v>
      </c>
      <c r="W32">
        <v>17485</v>
      </c>
      <c r="X32">
        <v>749</v>
      </c>
      <c r="Y32">
        <v>7238</v>
      </c>
      <c r="Z32">
        <v>415</v>
      </c>
      <c r="AA32">
        <v>3987</v>
      </c>
    </row>
    <row r="33" spans="1:27" x14ac:dyDescent="0.25">
      <c r="A33" s="44">
        <v>32</v>
      </c>
      <c r="B33" s="125" t="s">
        <v>5</v>
      </c>
      <c r="C33" s="125" t="s">
        <v>93</v>
      </c>
      <c r="D33">
        <v>236</v>
      </c>
      <c r="E33">
        <v>2398</v>
      </c>
      <c r="F33">
        <v>200</v>
      </c>
      <c r="G33">
        <v>2035</v>
      </c>
      <c r="H33">
        <v>336</v>
      </c>
      <c r="I33">
        <v>3414</v>
      </c>
      <c r="J33">
        <v>689</v>
      </c>
      <c r="K33">
        <v>6996</v>
      </c>
      <c r="L33">
        <v>2206</v>
      </c>
      <c r="M33">
        <v>20969</v>
      </c>
      <c r="N33">
        <v>3666</v>
      </c>
      <c r="O33">
        <v>37018</v>
      </c>
      <c r="P33">
        <v>5137</v>
      </c>
      <c r="Q33">
        <v>52099</v>
      </c>
      <c r="R33">
        <v>3176</v>
      </c>
      <c r="S33">
        <v>32268</v>
      </c>
      <c r="T33">
        <v>1521</v>
      </c>
      <c r="U33">
        <v>15463</v>
      </c>
      <c r="V33">
        <v>2021</v>
      </c>
      <c r="W33">
        <v>20547</v>
      </c>
      <c r="X33">
        <v>772</v>
      </c>
      <c r="Y33">
        <v>7823</v>
      </c>
      <c r="Z33">
        <v>338</v>
      </c>
      <c r="AA33">
        <v>3444</v>
      </c>
    </row>
    <row r="34" spans="1:27" x14ac:dyDescent="0.25">
      <c r="A34" s="44">
        <v>33</v>
      </c>
      <c r="B34" s="125" t="s">
        <v>3</v>
      </c>
      <c r="C34" s="125" t="s">
        <v>95</v>
      </c>
      <c r="D34">
        <v>20</v>
      </c>
      <c r="E34">
        <v>246</v>
      </c>
      <c r="F34">
        <v>69</v>
      </c>
      <c r="G34">
        <v>825</v>
      </c>
      <c r="H34">
        <v>355</v>
      </c>
      <c r="I34">
        <v>4374</v>
      </c>
      <c r="J34">
        <v>2218</v>
      </c>
      <c r="K34">
        <v>27720</v>
      </c>
      <c r="L34">
        <v>5200</v>
      </c>
      <c r="M34">
        <v>64607</v>
      </c>
      <c r="N34">
        <v>3822</v>
      </c>
      <c r="O34">
        <v>46628</v>
      </c>
      <c r="P34">
        <v>3259</v>
      </c>
      <c r="Q34">
        <v>40472</v>
      </c>
      <c r="R34">
        <v>979</v>
      </c>
      <c r="S34">
        <v>11963</v>
      </c>
      <c r="T34">
        <v>184</v>
      </c>
      <c r="U34">
        <v>2255</v>
      </c>
      <c r="V34">
        <v>39</v>
      </c>
      <c r="W34">
        <v>486</v>
      </c>
      <c r="X34">
        <v>14</v>
      </c>
      <c r="Y34">
        <v>175</v>
      </c>
      <c r="Z34">
        <v>13</v>
      </c>
      <c r="AA34">
        <v>164</v>
      </c>
    </row>
    <row r="35" spans="1:27" x14ac:dyDescent="0.25">
      <c r="A35" s="44">
        <v>34</v>
      </c>
      <c r="B35" s="125" t="s">
        <v>13</v>
      </c>
      <c r="C35" s="125" t="s">
        <v>94</v>
      </c>
      <c r="D35">
        <v>1599</v>
      </c>
      <c r="E35">
        <v>19951</v>
      </c>
      <c r="F35">
        <v>1156</v>
      </c>
      <c r="G35">
        <v>14398</v>
      </c>
      <c r="H35">
        <v>924</v>
      </c>
      <c r="I35">
        <v>11469</v>
      </c>
      <c r="J35">
        <v>1012</v>
      </c>
      <c r="K35">
        <v>12593</v>
      </c>
      <c r="L35">
        <v>1065</v>
      </c>
      <c r="M35">
        <v>13332</v>
      </c>
      <c r="N35">
        <v>1073</v>
      </c>
      <c r="O35">
        <v>13656</v>
      </c>
      <c r="P35">
        <v>1060</v>
      </c>
      <c r="Q35">
        <v>13515</v>
      </c>
      <c r="R35">
        <v>1698</v>
      </c>
      <c r="S35">
        <v>21551</v>
      </c>
      <c r="T35">
        <v>1849</v>
      </c>
      <c r="U35">
        <v>23563</v>
      </c>
      <c r="V35">
        <v>2001</v>
      </c>
      <c r="W35">
        <v>25257</v>
      </c>
      <c r="X35">
        <v>1353</v>
      </c>
      <c r="Y35">
        <v>17032</v>
      </c>
      <c r="Z35">
        <v>885</v>
      </c>
      <c r="AA35">
        <v>11202</v>
      </c>
    </row>
    <row r="36" spans="1:27" x14ac:dyDescent="0.25">
      <c r="A36" s="44">
        <v>35</v>
      </c>
      <c r="B36" s="125" t="s">
        <v>18</v>
      </c>
      <c r="C36" s="125" t="s">
        <v>97</v>
      </c>
      <c r="D36">
        <v>247</v>
      </c>
      <c r="E36">
        <v>2168</v>
      </c>
      <c r="F36">
        <v>172</v>
      </c>
      <c r="G36">
        <v>1518</v>
      </c>
      <c r="H36">
        <v>252</v>
      </c>
      <c r="I36">
        <v>2276</v>
      </c>
      <c r="J36">
        <v>977</v>
      </c>
      <c r="K36">
        <v>8594</v>
      </c>
      <c r="L36">
        <v>1689</v>
      </c>
      <c r="M36">
        <v>14890</v>
      </c>
      <c r="N36">
        <v>2902</v>
      </c>
      <c r="O36">
        <v>25661</v>
      </c>
      <c r="P36">
        <v>8555</v>
      </c>
      <c r="Q36">
        <v>76056</v>
      </c>
      <c r="R36">
        <v>3635</v>
      </c>
      <c r="S36">
        <v>32394</v>
      </c>
      <c r="T36">
        <v>1992</v>
      </c>
      <c r="U36">
        <v>17663</v>
      </c>
      <c r="V36">
        <v>1169</v>
      </c>
      <c r="W36">
        <v>10393</v>
      </c>
      <c r="X36">
        <v>386</v>
      </c>
      <c r="Y36">
        <v>3443</v>
      </c>
      <c r="Z36">
        <v>256</v>
      </c>
      <c r="AA36">
        <v>2263</v>
      </c>
    </row>
    <row r="37" spans="1:27" x14ac:dyDescent="0.25">
      <c r="A37" s="44">
        <v>36</v>
      </c>
      <c r="B37" s="125" t="s">
        <v>4</v>
      </c>
      <c r="C37" s="125" t="s">
        <v>93</v>
      </c>
      <c r="N37">
        <v>13083</v>
      </c>
      <c r="O37">
        <v>65284</v>
      </c>
      <c r="P37">
        <v>29506</v>
      </c>
      <c r="Q37">
        <v>130417</v>
      </c>
      <c r="R37">
        <v>60</v>
      </c>
      <c r="S37">
        <v>330</v>
      </c>
      <c r="Z37">
        <v>1</v>
      </c>
      <c r="AA37">
        <v>5</v>
      </c>
    </row>
    <row r="38" spans="1:27" x14ac:dyDescent="0.25">
      <c r="A38" s="44">
        <v>37</v>
      </c>
      <c r="B38" s="125" t="s">
        <v>4</v>
      </c>
      <c r="C38" s="125" t="s">
        <v>93</v>
      </c>
      <c r="D38">
        <v>21</v>
      </c>
      <c r="E38">
        <v>170</v>
      </c>
      <c r="F38">
        <v>70</v>
      </c>
      <c r="G38">
        <v>571</v>
      </c>
      <c r="H38">
        <v>434</v>
      </c>
      <c r="I38">
        <v>3493</v>
      </c>
      <c r="J38">
        <v>3328</v>
      </c>
      <c r="K38">
        <v>26906</v>
      </c>
      <c r="L38">
        <v>10332</v>
      </c>
      <c r="M38">
        <v>78566</v>
      </c>
      <c r="N38">
        <v>6166</v>
      </c>
      <c r="O38">
        <v>46503</v>
      </c>
      <c r="P38">
        <v>3424</v>
      </c>
      <c r="Q38">
        <v>27842</v>
      </c>
      <c r="R38">
        <v>1074</v>
      </c>
      <c r="S38">
        <v>8703</v>
      </c>
      <c r="T38">
        <v>261</v>
      </c>
      <c r="U38">
        <v>2118</v>
      </c>
      <c r="V38">
        <v>72</v>
      </c>
      <c r="W38">
        <v>572</v>
      </c>
      <c r="X38">
        <v>29</v>
      </c>
      <c r="Y38">
        <v>223</v>
      </c>
      <c r="Z38">
        <v>11</v>
      </c>
      <c r="AA38">
        <v>76</v>
      </c>
    </row>
    <row r="39" spans="1:27" x14ac:dyDescent="0.25">
      <c r="A39" s="44">
        <v>38</v>
      </c>
      <c r="B39" s="125" t="s">
        <v>178</v>
      </c>
      <c r="C39" s="125" t="s">
        <v>97</v>
      </c>
      <c r="D39">
        <v>131</v>
      </c>
      <c r="E39">
        <v>834</v>
      </c>
      <c r="F39">
        <v>448</v>
      </c>
      <c r="G39">
        <v>2842</v>
      </c>
      <c r="H39">
        <v>1855</v>
      </c>
      <c r="I39">
        <v>11999</v>
      </c>
      <c r="J39">
        <v>6750</v>
      </c>
      <c r="K39">
        <v>40653</v>
      </c>
      <c r="L39">
        <v>9514</v>
      </c>
      <c r="M39">
        <v>59570</v>
      </c>
      <c r="N39">
        <v>5878</v>
      </c>
      <c r="O39">
        <v>38073</v>
      </c>
      <c r="P39">
        <v>4168</v>
      </c>
      <c r="Q39">
        <v>27103</v>
      </c>
      <c r="R39">
        <v>1725</v>
      </c>
      <c r="S39">
        <v>11185</v>
      </c>
      <c r="T39">
        <v>289</v>
      </c>
      <c r="U39">
        <v>1874</v>
      </c>
      <c r="V39">
        <v>62</v>
      </c>
      <c r="W39">
        <v>386</v>
      </c>
      <c r="X39">
        <v>18</v>
      </c>
      <c r="Y39">
        <v>114</v>
      </c>
      <c r="Z39">
        <v>37</v>
      </c>
      <c r="AA39">
        <v>235</v>
      </c>
    </row>
    <row r="40" spans="1:27" x14ac:dyDescent="0.25">
      <c r="A40" s="44">
        <v>39</v>
      </c>
      <c r="B40" s="125" t="s">
        <v>3</v>
      </c>
      <c r="C40" s="125" t="s">
        <v>93</v>
      </c>
      <c r="D40">
        <v>163</v>
      </c>
      <c r="E40">
        <v>406</v>
      </c>
      <c r="F40">
        <v>683</v>
      </c>
      <c r="G40">
        <v>1701</v>
      </c>
      <c r="H40">
        <v>844</v>
      </c>
      <c r="I40">
        <v>2102</v>
      </c>
      <c r="J40">
        <v>2911</v>
      </c>
      <c r="K40">
        <v>7247</v>
      </c>
      <c r="L40">
        <v>12136</v>
      </c>
      <c r="M40">
        <v>30218</v>
      </c>
      <c r="N40">
        <v>16176</v>
      </c>
      <c r="O40">
        <v>40279</v>
      </c>
      <c r="P40">
        <v>29712</v>
      </c>
      <c r="Q40">
        <v>73983</v>
      </c>
      <c r="R40">
        <v>13592</v>
      </c>
      <c r="S40">
        <v>33845</v>
      </c>
      <c r="T40">
        <v>1721</v>
      </c>
      <c r="U40">
        <v>4285</v>
      </c>
      <c r="V40">
        <v>12</v>
      </c>
      <c r="W40">
        <v>29</v>
      </c>
      <c r="X40">
        <v>16</v>
      </c>
      <c r="Y40">
        <v>39</v>
      </c>
      <c r="Z40">
        <v>12</v>
      </c>
      <c r="AA40">
        <v>29</v>
      </c>
    </row>
    <row r="41" spans="1:27" x14ac:dyDescent="0.25">
      <c r="A41" s="44">
        <v>40</v>
      </c>
      <c r="B41" s="125" t="s">
        <v>2</v>
      </c>
      <c r="C41" s="125" t="s">
        <v>94</v>
      </c>
      <c r="D41">
        <v>182</v>
      </c>
      <c r="E41">
        <v>1056</v>
      </c>
      <c r="F41">
        <v>637</v>
      </c>
      <c r="G41">
        <v>3689</v>
      </c>
      <c r="H41">
        <v>2528</v>
      </c>
      <c r="I41">
        <v>14739</v>
      </c>
      <c r="J41">
        <v>7081</v>
      </c>
      <c r="K41">
        <v>41476</v>
      </c>
      <c r="L41">
        <v>12491</v>
      </c>
      <c r="M41">
        <v>71079</v>
      </c>
      <c r="N41">
        <v>3992</v>
      </c>
      <c r="O41">
        <v>23386</v>
      </c>
      <c r="P41">
        <v>4043</v>
      </c>
      <c r="Q41">
        <v>23793</v>
      </c>
      <c r="R41">
        <v>1724</v>
      </c>
      <c r="S41">
        <v>10211</v>
      </c>
      <c r="T41">
        <v>291</v>
      </c>
      <c r="U41">
        <v>1723</v>
      </c>
      <c r="V41">
        <v>79</v>
      </c>
      <c r="W41">
        <v>453</v>
      </c>
      <c r="X41">
        <v>21</v>
      </c>
      <c r="Y41">
        <v>127</v>
      </c>
      <c r="Z41">
        <v>52</v>
      </c>
      <c r="AA41">
        <v>282</v>
      </c>
    </row>
    <row r="42" spans="1:27" x14ac:dyDescent="0.25">
      <c r="A42" s="44">
        <v>41</v>
      </c>
      <c r="B42" s="125" t="s">
        <v>3</v>
      </c>
      <c r="C42" s="125" t="s">
        <v>93</v>
      </c>
      <c r="D42">
        <v>23</v>
      </c>
      <c r="E42">
        <v>248</v>
      </c>
      <c r="F42">
        <v>24</v>
      </c>
      <c r="G42">
        <v>219</v>
      </c>
      <c r="H42">
        <v>87</v>
      </c>
      <c r="I42">
        <v>565</v>
      </c>
      <c r="J42">
        <v>709</v>
      </c>
      <c r="K42">
        <v>8696</v>
      </c>
      <c r="L42">
        <v>1226</v>
      </c>
      <c r="M42">
        <v>14965</v>
      </c>
      <c r="N42">
        <v>2674</v>
      </c>
      <c r="O42">
        <v>33094</v>
      </c>
      <c r="P42">
        <v>5835</v>
      </c>
      <c r="Q42">
        <v>72266</v>
      </c>
      <c r="R42">
        <v>2840</v>
      </c>
      <c r="S42">
        <v>35164</v>
      </c>
      <c r="T42">
        <v>599</v>
      </c>
      <c r="U42">
        <v>7391</v>
      </c>
      <c r="V42">
        <v>413</v>
      </c>
      <c r="W42">
        <v>5084</v>
      </c>
      <c r="X42">
        <v>101</v>
      </c>
      <c r="Y42">
        <v>1194</v>
      </c>
      <c r="Z42">
        <v>40</v>
      </c>
      <c r="AA42">
        <v>445</v>
      </c>
    </row>
    <row r="43" spans="1:27" x14ac:dyDescent="0.25">
      <c r="A43" s="44">
        <v>42</v>
      </c>
      <c r="B43" s="125" t="s">
        <v>3</v>
      </c>
      <c r="C43" s="125" t="s">
        <v>95</v>
      </c>
      <c r="L43">
        <v>2339</v>
      </c>
      <c r="M43">
        <v>43442</v>
      </c>
      <c r="N43">
        <v>3295</v>
      </c>
      <c r="O43">
        <v>61579</v>
      </c>
      <c r="P43">
        <v>2569</v>
      </c>
      <c r="Q43">
        <v>47998</v>
      </c>
      <c r="R43">
        <v>687</v>
      </c>
      <c r="S43">
        <v>12854</v>
      </c>
      <c r="T43">
        <v>160</v>
      </c>
      <c r="U43">
        <v>3003</v>
      </c>
      <c r="V43">
        <v>45</v>
      </c>
      <c r="W43">
        <v>825</v>
      </c>
      <c r="X43">
        <v>34</v>
      </c>
      <c r="Y43">
        <v>575</v>
      </c>
      <c r="Z43">
        <v>10</v>
      </c>
      <c r="AA43">
        <v>165</v>
      </c>
    </row>
    <row r="44" spans="1:27" x14ac:dyDescent="0.25">
      <c r="A44" s="44">
        <v>43</v>
      </c>
      <c r="B44" s="125" t="s">
        <v>4</v>
      </c>
      <c r="C44" s="125" t="s">
        <v>98</v>
      </c>
      <c r="D44">
        <v>1770</v>
      </c>
      <c r="E44">
        <v>15013</v>
      </c>
      <c r="F44">
        <v>1512</v>
      </c>
      <c r="G44">
        <v>12753</v>
      </c>
      <c r="H44">
        <v>1261</v>
      </c>
      <c r="I44">
        <v>10622</v>
      </c>
      <c r="J44">
        <v>1350</v>
      </c>
      <c r="K44">
        <v>11419</v>
      </c>
      <c r="L44">
        <v>1529</v>
      </c>
      <c r="M44">
        <v>12846</v>
      </c>
      <c r="N44">
        <v>1528</v>
      </c>
      <c r="O44">
        <v>13021</v>
      </c>
      <c r="P44">
        <v>1616</v>
      </c>
      <c r="Q44">
        <v>13721</v>
      </c>
      <c r="R44">
        <v>2298</v>
      </c>
      <c r="S44">
        <v>19463</v>
      </c>
      <c r="T44">
        <v>2196</v>
      </c>
      <c r="U44">
        <v>18595</v>
      </c>
      <c r="V44">
        <v>2302</v>
      </c>
      <c r="W44">
        <v>19524</v>
      </c>
      <c r="X44">
        <v>1132</v>
      </c>
      <c r="Y44">
        <v>9570</v>
      </c>
      <c r="Z44">
        <v>772</v>
      </c>
      <c r="AA44">
        <v>6549</v>
      </c>
    </row>
    <row r="45" spans="1:27" x14ac:dyDescent="0.25">
      <c r="A45" s="44">
        <v>44</v>
      </c>
      <c r="B45" s="125" t="s">
        <v>4</v>
      </c>
      <c r="C45" s="125" t="s">
        <v>95</v>
      </c>
      <c r="D45">
        <v>163</v>
      </c>
      <c r="E45">
        <v>1695</v>
      </c>
      <c r="F45">
        <v>105</v>
      </c>
      <c r="G45">
        <v>1091</v>
      </c>
      <c r="H45">
        <v>253</v>
      </c>
      <c r="I45">
        <v>2627</v>
      </c>
      <c r="J45">
        <v>921</v>
      </c>
      <c r="K45">
        <v>9493</v>
      </c>
      <c r="L45">
        <v>2044</v>
      </c>
      <c r="M45">
        <v>19973</v>
      </c>
      <c r="N45">
        <v>2237</v>
      </c>
      <c r="O45">
        <v>23119</v>
      </c>
      <c r="P45">
        <v>5609</v>
      </c>
      <c r="Q45">
        <v>54136</v>
      </c>
      <c r="R45">
        <v>2838</v>
      </c>
      <c r="S45">
        <v>28530</v>
      </c>
      <c r="T45">
        <v>873</v>
      </c>
      <c r="U45">
        <v>8806</v>
      </c>
      <c r="V45">
        <v>799</v>
      </c>
      <c r="W45">
        <v>8301</v>
      </c>
      <c r="X45">
        <v>278</v>
      </c>
      <c r="Y45">
        <v>2847</v>
      </c>
      <c r="Z45">
        <v>134</v>
      </c>
      <c r="AA45">
        <v>1388</v>
      </c>
    </row>
    <row r="46" spans="1:27" x14ac:dyDescent="0.25">
      <c r="A46" s="44">
        <v>45</v>
      </c>
      <c r="B46" s="125" t="s">
        <v>181</v>
      </c>
      <c r="C46" s="125" t="s">
        <v>97</v>
      </c>
      <c r="N46">
        <v>216</v>
      </c>
      <c r="O46">
        <v>2072</v>
      </c>
      <c r="P46">
        <v>1814</v>
      </c>
      <c r="Q46">
        <v>18029</v>
      </c>
      <c r="R46">
        <v>2223</v>
      </c>
      <c r="S46">
        <v>22118</v>
      </c>
      <c r="T46">
        <v>3161</v>
      </c>
      <c r="U46">
        <v>31448</v>
      </c>
      <c r="V46">
        <v>4003</v>
      </c>
      <c r="W46">
        <v>39713</v>
      </c>
      <c r="X46">
        <v>4343</v>
      </c>
      <c r="Y46">
        <v>35818</v>
      </c>
      <c r="Z46">
        <v>896</v>
      </c>
      <c r="AA46">
        <v>8804</v>
      </c>
    </row>
    <row r="47" spans="1:27" x14ac:dyDescent="0.25">
      <c r="A47" s="44">
        <v>46</v>
      </c>
      <c r="B47" s="125" t="s">
        <v>3</v>
      </c>
      <c r="C47" s="125" t="s">
        <v>93</v>
      </c>
      <c r="D47">
        <v>804</v>
      </c>
      <c r="E47">
        <v>2281</v>
      </c>
      <c r="F47">
        <v>3599</v>
      </c>
      <c r="G47">
        <v>10221</v>
      </c>
      <c r="H47">
        <v>3919</v>
      </c>
      <c r="I47">
        <v>11130</v>
      </c>
      <c r="J47">
        <v>6821</v>
      </c>
      <c r="K47">
        <v>19371</v>
      </c>
      <c r="L47">
        <v>9130</v>
      </c>
      <c r="M47">
        <v>25928</v>
      </c>
      <c r="N47">
        <v>9552</v>
      </c>
      <c r="O47">
        <v>27127</v>
      </c>
      <c r="P47">
        <v>11765</v>
      </c>
      <c r="Q47">
        <v>33413</v>
      </c>
      <c r="R47">
        <v>7394</v>
      </c>
      <c r="S47">
        <v>20999</v>
      </c>
      <c r="T47">
        <v>1465</v>
      </c>
      <c r="U47">
        <v>4160</v>
      </c>
      <c r="V47">
        <v>27</v>
      </c>
      <c r="W47">
        <v>78</v>
      </c>
      <c r="X47">
        <v>8</v>
      </c>
      <c r="Y47">
        <v>24</v>
      </c>
      <c r="Z47">
        <v>2</v>
      </c>
      <c r="AA47">
        <v>6</v>
      </c>
    </row>
    <row r="48" spans="1:27" x14ac:dyDescent="0.25">
      <c r="A48" s="44">
        <v>47</v>
      </c>
      <c r="B48" s="125" t="s">
        <v>4</v>
      </c>
      <c r="C48" s="125" t="s">
        <v>94</v>
      </c>
      <c r="L48">
        <v>2606</v>
      </c>
      <c r="M48">
        <v>38590</v>
      </c>
      <c r="N48">
        <v>2925</v>
      </c>
      <c r="O48">
        <v>43220</v>
      </c>
      <c r="P48">
        <v>3321</v>
      </c>
      <c r="Q48">
        <v>49279</v>
      </c>
      <c r="R48">
        <v>1077</v>
      </c>
      <c r="S48">
        <v>16012</v>
      </c>
      <c r="T48">
        <v>236</v>
      </c>
      <c r="U48">
        <v>3522</v>
      </c>
      <c r="V48">
        <v>70</v>
      </c>
      <c r="W48">
        <v>1026</v>
      </c>
      <c r="X48">
        <v>24</v>
      </c>
      <c r="Y48">
        <v>333</v>
      </c>
      <c r="Z48">
        <v>6</v>
      </c>
      <c r="AA48">
        <v>77</v>
      </c>
    </row>
    <row r="49" spans="1:27" x14ac:dyDescent="0.25">
      <c r="A49" s="44">
        <v>48</v>
      </c>
      <c r="B49" s="125" t="s">
        <v>10</v>
      </c>
      <c r="C49" s="125" t="s">
        <v>97</v>
      </c>
      <c r="D49">
        <v>18</v>
      </c>
      <c r="E49">
        <v>181</v>
      </c>
      <c r="F49">
        <v>136</v>
      </c>
      <c r="G49">
        <v>1397</v>
      </c>
      <c r="H49">
        <v>48</v>
      </c>
      <c r="I49">
        <v>484</v>
      </c>
      <c r="J49">
        <v>506</v>
      </c>
      <c r="K49">
        <v>5127</v>
      </c>
      <c r="L49">
        <v>1812</v>
      </c>
      <c r="M49">
        <v>18418</v>
      </c>
      <c r="N49">
        <v>5079</v>
      </c>
      <c r="O49">
        <v>51279</v>
      </c>
      <c r="P49">
        <v>6658</v>
      </c>
      <c r="Q49">
        <v>63642</v>
      </c>
      <c r="R49">
        <v>742</v>
      </c>
      <c r="S49">
        <v>7533</v>
      </c>
      <c r="T49">
        <v>96</v>
      </c>
      <c r="U49">
        <v>972</v>
      </c>
      <c r="V49">
        <v>135</v>
      </c>
      <c r="W49">
        <v>1380</v>
      </c>
      <c r="X49">
        <v>38</v>
      </c>
      <c r="Y49">
        <v>371</v>
      </c>
      <c r="Z49">
        <v>20</v>
      </c>
      <c r="AA49">
        <v>203</v>
      </c>
    </row>
    <row r="50" spans="1:27" x14ac:dyDescent="0.25">
      <c r="A50" s="44">
        <v>49</v>
      </c>
      <c r="B50" s="125" t="s">
        <v>5</v>
      </c>
      <c r="C50" s="125" t="s">
        <v>94</v>
      </c>
      <c r="D50">
        <v>38</v>
      </c>
      <c r="E50">
        <v>210</v>
      </c>
      <c r="F50">
        <v>38</v>
      </c>
      <c r="G50">
        <v>210</v>
      </c>
      <c r="H50">
        <v>40</v>
      </c>
      <c r="I50">
        <v>227</v>
      </c>
      <c r="J50">
        <v>511</v>
      </c>
      <c r="K50">
        <v>3005</v>
      </c>
      <c r="L50">
        <v>1716</v>
      </c>
      <c r="M50">
        <v>10611</v>
      </c>
      <c r="N50">
        <v>6926</v>
      </c>
      <c r="O50">
        <v>42880</v>
      </c>
      <c r="P50">
        <v>10336</v>
      </c>
      <c r="Q50">
        <v>65327</v>
      </c>
      <c r="R50">
        <v>3157</v>
      </c>
      <c r="S50">
        <v>21137</v>
      </c>
      <c r="T50">
        <v>663</v>
      </c>
      <c r="U50">
        <v>4109</v>
      </c>
      <c r="V50">
        <v>289</v>
      </c>
      <c r="W50">
        <v>1885</v>
      </c>
      <c r="X50">
        <v>167</v>
      </c>
      <c r="Y50">
        <v>734</v>
      </c>
      <c r="Z50">
        <v>207</v>
      </c>
      <c r="AA50">
        <v>547</v>
      </c>
    </row>
    <row r="51" spans="1:27" x14ac:dyDescent="0.25">
      <c r="A51" s="44">
        <v>50</v>
      </c>
      <c r="B51" s="125" t="s">
        <v>3</v>
      </c>
      <c r="C51" s="125" t="s">
        <v>96</v>
      </c>
      <c r="D51">
        <v>102</v>
      </c>
      <c r="E51">
        <v>1257</v>
      </c>
      <c r="F51">
        <v>125</v>
      </c>
      <c r="G51">
        <v>1514</v>
      </c>
      <c r="H51">
        <v>224</v>
      </c>
      <c r="I51">
        <v>2714</v>
      </c>
      <c r="J51">
        <v>801</v>
      </c>
      <c r="K51">
        <v>10051</v>
      </c>
      <c r="L51">
        <v>1363</v>
      </c>
      <c r="M51">
        <v>17014</v>
      </c>
      <c r="N51">
        <v>1862</v>
      </c>
      <c r="O51">
        <v>23220</v>
      </c>
      <c r="P51">
        <v>3639</v>
      </c>
      <c r="Q51">
        <v>43889</v>
      </c>
      <c r="R51">
        <v>2422</v>
      </c>
      <c r="S51">
        <v>30232</v>
      </c>
      <c r="T51">
        <v>633</v>
      </c>
      <c r="U51">
        <v>7965</v>
      </c>
      <c r="V51">
        <v>647</v>
      </c>
      <c r="W51">
        <v>8054</v>
      </c>
      <c r="X51">
        <v>248</v>
      </c>
      <c r="Y51">
        <v>3128</v>
      </c>
      <c r="Z51">
        <v>121</v>
      </c>
      <c r="AA51">
        <v>1534</v>
      </c>
    </row>
    <row r="52" spans="1:27" x14ac:dyDescent="0.25">
      <c r="A52" s="44">
        <v>51</v>
      </c>
      <c r="B52" s="125" t="s">
        <v>4</v>
      </c>
      <c r="C52" s="125" t="s">
        <v>95</v>
      </c>
      <c r="D52">
        <v>757</v>
      </c>
      <c r="E52">
        <v>10892</v>
      </c>
      <c r="F52">
        <v>735</v>
      </c>
      <c r="G52">
        <v>10136</v>
      </c>
      <c r="H52">
        <v>1479</v>
      </c>
      <c r="I52">
        <v>20821</v>
      </c>
      <c r="J52">
        <v>4028</v>
      </c>
      <c r="K52">
        <v>55793</v>
      </c>
      <c r="L52">
        <v>1529</v>
      </c>
      <c r="M52">
        <v>20411</v>
      </c>
      <c r="N52">
        <v>476</v>
      </c>
      <c r="O52">
        <v>6741</v>
      </c>
      <c r="P52">
        <v>258</v>
      </c>
      <c r="Q52">
        <v>3648</v>
      </c>
      <c r="R52">
        <v>191</v>
      </c>
      <c r="S52">
        <v>2686</v>
      </c>
      <c r="T52">
        <v>242</v>
      </c>
      <c r="U52">
        <v>3288</v>
      </c>
      <c r="V52">
        <v>264</v>
      </c>
      <c r="W52">
        <v>3661</v>
      </c>
      <c r="X52">
        <v>173</v>
      </c>
      <c r="Y52">
        <v>2420</v>
      </c>
      <c r="Z52">
        <v>237</v>
      </c>
      <c r="AA52">
        <v>2941</v>
      </c>
    </row>
    <row r="53" spans="1:27" x14ac:dyDescent="0.25">
      <c r="A53" s="44">
        <v>52</v>
      </c>
      <c r="B53" s="125" t="s">
        <v>10</v>
      </c>
      <c r="C53" s="125" t="s">
        <v>97</v>
      </c>
      <c r="D53">
        <v>1065</v>
      </c>
      <c r="E53">
        <v>10589</v>
      </c>
      <c r="F53">
        <v>831</v>
      </c>
      <c r="G53">
        <v>8251</v>
      </c>
      <c r="H53">
        <v>768</v>
      </c>
      <c r="I53">
        <v>7624</v>
      </c>
      <c r="J53">
        <v>829</v>
      </c>
      <c r="K53">
        <v>8208</v>
      </c>
      <c r="L53">
        <v>1021</v>
      </c>
      <c r="M53">
        <v>10092</v>
      </c>
      <c r="N53">
        <v>1207</v>
      </c>
      <c r="O53">
        <v>11974</v>
      </c>
      <c r="P53">
        <v>1312</v>
      </c>
      <c r="Q53">
        <v>13047</v>
      </c>
      <c r="R53">
        <v>1639</v>
      </c>
      <c r="S53">
        <v>16328</v>
      </c>
      <c r="T53">
        <v>1660</v>
      </c>
      <c r="U53">
        <v>16504</v>
      </c>
      <c r="V53">
        <v>1963</v>
      </c>
      <c r="W53">
        <v>19514</v>
      </c>
      <c r="X53">
        <v>1671</v>
      </c>
      <c r="Y53">
        <v>15548</v>
      </c>
      <c r="Z53">
        <v>532</v>
      </c>
      <c r="AA53">
        <v>5277</v>
      </c>
    </row>
    <row r="54" spans="1:27" x14ac:dyDescent="0.25">
      <c r="A54" s="44">
        <v>53</v>
      </c>
      <c r="B54" s="125" t="s">
        <v>10</v>
      </c>
      <c r="C54" s="125" t="s">
        <v>97</v>
      </c>
      <c r="D54">
        <v>14</v>
      </c>
      <c r="E54">
        <v>457</v>
      </c>
      <c r="F54">
        <v>8</v>
      </c>
      <c r="G54">
        <v>250</v>
      </c>
      <c r="H54">
        <v>30</v>
      </c>
      <c r="I54">
        <v>969</v>
      </c>
      <c r="J54">
        <v>95</v>
      </c>
      <c r="K54">
        <v>2961</v>
      </c>
      <c r="L54">
        <v>496</v>
      </c>
      <c r="M54">
        <v>16017</v>
      </c>
      <c r="N54">
        <v>1234</v>
      </c>
      <c r="O54">
        <v>39847</v>
      </c>
      <c r="P54">
        <v>1816</v>
      </c>
      <c r="Q54">
        <v>49621</v>
      </c>
      <c r="R54">
        <v>535</v>
      </c>
      <c r="S54">
        <v>17548</v>
      </c>
      <c r="T54">
        <v>150</v>
      </c>
      <c r="U54">
        <v>4918</v>
      </c>
      <c r="V54">
        <v>98</v>
      </c>
      <c r="W54">
        <v>3212</v>
      </c>
      <c r="X54">
        <v>19</v>
      </c>
      <c r="Y54">
        <v>616</v>
      </c>
      <c r="Z54">
        <v>11</v>
      </c>
      <c r="AA54">
        <v>333</v>
      </c>
    </row>
    <row r="55" spans="1:27" x14ac:dyDescent="0.25">
      <c r="A55" s="44">
        <v>54</v>
      </c>
      <c r="B55" s="125" t="s">
        <v>10</v>
      </c>
      <c r="C55" s="125" t="s">
        <v>97</v>
      </c>
      <c r="D55">
        <v>37</v>
      </c>
      <c r="E55">
        <v>401</v>
      </c>
      <c r="F55">
        <v>38</v>
      </c>
      <c r="G55">
        <v>406</v>
      </c>
      <c r="H55">
        <v>55</v>
      </c>
      <c r="I55">
        <v>598</v>
      </c>
      <c r="J55">
        <v>576</v>
      </c>
      <c r="K55">
        <v>5360</v>
      </c>
      <c r="L55">
        <v>1981</v>
      </c>
      <c r="M55">
        <v>19110</v>
      </c>
      <c r="N55">
        <v>3451</v>
      </c>
      <c r="O55">
        <v>36159</v>
      </c>
      <c r="P55">
        <v>4455</v>
      </c>
      <c r="Q55">
        <v>46680</v>
      </c>
      <c r="R55">
        <v>1552</v>
      </c>
      <c r="S55">
        <v>17466</v>
      </c>
      <c r="T55">
        <v>298</v>
      </c>
      <c r="U55">
        <v>3656</v>
      </c>
      <c r="V55">
        <v>216</v>
      </c>
      <c r="W55">
        <v>2627</v>
      </c>
      <c r="X55">
        <v>110</v>
      </c>
      <c r="Y55">
        <v>1313</v>
      </c>
      <c r="Z55">
        <v>53</v>
      </c>
      <c r="AA55">
        <v>624</v>
      </c>
    </row>
    <row r="56" spans="1:27" x14ac:dyDescent="0.25">
      <c r="A56" s="44">
        <v>55</v>
      </c>
      <c r="B56" s="125" t="s">
        <v>4</v>
      </c>
      <c r="C56" s="125" t="s">
        <v>93</v>
      </c>
      <c r="D56">
        <v>7</v>
      </c>
      <c r="E56">
        <v>186</v>
      </c>
      <c r="F56">
        <v>9</v>
      </c>
      <c r="G56">
        <v>262</v>
      </c>
      <c r="H56">
        <v>15</v>
      </c>
      <c r="I56">
        <v>386</v>
      </c>
      <c r="J56">
        <v>61</v>
      </c>
      <c r="K56">
        <v>1674</v>
      </c>
      <c r="L56">
        <v>583</v>
      </c>
      <c r="M56">
        <v>13416</v>
      </c>
      <c r="N56">
        <v>2411</v>
      </c>
      <c r="O56">
        <v>53457</v>
      </c>
      <c r="P56">
        <v>1563</v>
      </c>
      <c r="Q56">
        <v>35971</v>
      </c>
      <c r="R56">
        <v>740</v>
      </c>
      <c r="S56">
        <v>17180</v>
      </c>
      <c r="T56">
        <v>197</v>
      </c>
      <c r="U56">
        <v>4282</v>
      </c>
      <c r="V56">
        <v>132</v>
      </c>
      <c r="W56">
        <v>2821</v>
      </c>
      <c r="X56">
        <v>212</v>
      </c>
      <c r="Y56">
        <v>1817</v>
      </c>
      <c r="Z56">
        <v>104</v>
      </c>
      <c r="AA56">
        <v>741</v>
      </c>
    </row>
    <row r="57" spans="1:27" x14ac:dyDescent="0.25">
      <c r="A57" s="44">
        <v>56</v>
      </c>
      <c r="B57" s="125" t="s">
        <v>14</v>
      </c>
      <c r="C57" s="125" t="s">
        <v>97</v>
      </c>
      <c r="D57">
        <v>39</v>
      </c>
      <c r="E57">
        <v>397</v>
      </c>
      <c r="F57">
        <v>148</v>
      </c>
      <c r="G57">
        <v>1492</v>
      </c>
      <c r="H57">
        <v>516</v>
      </c>
      <c r="I57">
        <v>5192</v>
      </c>
      <c r="J57">
        <v>1895</v>
      </c>
      <c r="K57">
        <v>18412</v>
      </c>
      <c r="L57">
        <v>4586</v>
      </c>
      <c r="M57">
        <v>41753</v>
      </c>
      <c r="N57">
        <v>2531</v>
      </c>
      <c r="O57">
        <v>25319</v>
      </c>
      <c r="P57">
        <v>2107</v>
      </c>
      <c r="Q57">
        <v>21181</v>
      </c>
      <c r="R57">
        <v>730</v>
      </c>
      <c r="S57">
        <v>7341</v>
      </c>
      <c r="T57">
        <v>134</v>
      </c>
      <c r="U57">
        <v>1355</v>
      </c>
      <c r="V57">
        <v>35</v>
      </c>
      <c r="W57">
        <v>335</v>
      </c>
      <c r="X57">
        <v>15</v>
      </c>
      <c r="Y57">
        <v>137</v>
      </c>
      <c r="Z57">
        <v>11</v>
      </c>
      <c r="AA57">
        <v>104</v>
      </c>
    </row>
    <row r="58" spans="1:27" x14ac:dyDescent="0.25">
      <c r="A58" s="44">
        <v>57</v>
      </c>
      <c r="B58" s="125" t="s">
        <v>4</v>
      </c>
      <c r="C58" s="125" t="s">
        <v>95</v>
      </c>
      <c r="D58">
        <v>143</v>
      </c>
      <c r="E58">
        <v>7148</v>
      </c>
      <c r="F58">
        <v>106</v>
      </c>
      <c r="G58">
        <v>5311</v>
      </c>
      <c r="H58">
        <v>195</v>
      </c>
      <c r="I58">
        <v>10545</v>
      </c>
      <c r="J58">
        <v>383</v>
      </c>
      <c r="K58">
        <v>19178</v>
      </c>
      <c r="L58">
        <v>395</v>
      </c>
      <c r="M58">
        <v>20088</v>
      </c>
      <c r="N58">
        <v>206</v>
      </c>
      <c r="O58">
        <v>11297</v>
      </c>
      <c r="P58">
        <v>182</v>
      </c>
      <c r="Q58">
        <v>10075</v>
      </c>
      <c r="R58">
        <v>133</v>
      </c>
      <c r="S58">
        <v>7349</v>
      </c>
      <c r="T58">
        <v>140</v>
      </c>
      <c r="U58">
        <v>7787</v>
      </c>
      <c r="V58">
        <v>176</v>
      </c>
      <c r="W58">
        <v>9794</v>
      </c>
      <c r="X58">
        <v>100</v>
      </c>
      <c r="Y58">
        <v>5474</v>
      </c>
      <c r="Z58">
        <v>69</v>
      </c>
      <c r="AA58">
        <v>3784</v>
      </c>
    </row>
    <row r="59" spans="1:27" x14ac:dyDescent="0.25">
      <c r="A59" s="44">
        <v>58</v>
      </c>
      <c r="B59" s="125" t="s">
        <v>18</v>
      </c>
      <c r="C59" s="125" t="s">
        <v>94</v>
      </c>
      <c r="N59">
        <v>3</v>
      </c>
      <c r="O59">
        <v>35</v>
      </c>
      <c r="P59">
        <v>162</v>
      </c>
      <c r="Q59">
        <v>1935</v>
      </c>
      <c r="R59">
        <v>546</v>
      </c>
      <c r="S59">
        <v>6532</v>
      </c>
      <c r="T59">
        <v>702</v>
      </c>
      <c r="U59">
        <v>8399</v>
      </c>
      <c r="V59">
        <v>1764</v>
      </c>
      <c r="W59">
        <v>21061</v>
      </c>
      <c r="X59">
        <v>3189</v>
      </c>
      <c r="Y59">
        <v>36265</v>
      </c>
      <c r="Z59">
        <v>3484</v>
      </c>
      <c r="AA59">
        <v>41644</v>
      </c>
    </row>
    <row r="60" spans="1:27" x14ac:dyDescent="0.25">
      <c r="A60" s="44">
        <v>59</v>
      </c>
      <c r="B60" s="125" t="s">
        <v>2</v>
      </c>
      <c r="C60" s="125" t="s">
        <v>97</v>
      </c>
      <c r="D60">
        <v>369</v>
      </c>
      <c r="E60">
        <v>144</v>
      </c>
      <c r="F60">
        <v>1738</v>
      </c>
      <c r="G60">
        <v>678</v>
      </c>
      <c r="H60">
        <v>2104</v>
      </c>
      <c r="I60">
        <v>821</v>
      </c>
      <c r="J60">
        <v>18286</v>
      </c>
      <c r="K60">
        <v>7131</v>
      </c>
      <c r="L60">
        <v>51606</v>
      </c>
      <c r="M60">
        <v>20127</v>
      </c>
      <c r="N60">
        <v>93986</v>
      </c>
      <c r="O60">
        <v>36654</v>
      </c>
      <c r="P60">
        <v>112794</v>
      </c>
      <c r="Q60">
        <v>43990</v>
      </c>
      <c r="R60">
        <v>2960</v>
      </c>
      <c r="S60">
        <v>1154</v>
      </c>
      <c r="T60">
        <v>51</v>
      </c>
      <c r="U60">
        <v>20</v>
      </c>
      <c r="V60">
        <v>2</v>
      </c>
      <c r="W60">
        <v>1</v>
      </c>
    </row>
    <row r="61" spans="1:27" x14ac:dyDescent="0.25">
      <c r="A61" s="44">
        <v>60</v>
      </c>
      <c r="B61" s="125" t="s">
        <v>5</v>
      </c>
      <c r="C61" s="125" t="s">
        <v>99</v>
      </c>
      <c r="D61">
        <v>1007</v>
      </c>
      <c r="E61">
        <v>5918</v>
      </c>
      <c r="F61">
        <v>807</v>
      </c>
      <c r="G61">
        <v>4710</v>
      </c>
      <c r="H61">
        <v>775</v>
      </c>
      <c r="I61">
        <v>4462</v>
      </c>
      <c r="J61">
        <v>1035</v>
      </c>
      <c r="K61">
        <v>6018</v>
      </c>
      <c r="L61">
        <v>1264</v>
      </c>
      <c r="M61">
        <v>7384</v>
      </c>
      <c r="N61">
        <v>1371</v>
      </c>
      <c r="O61">
        <v>8115</v>
      </c>
      <c r="P61">
        <v>1925</v>
      </c>
      <c r="Q61">
        <v>11396</v>
      </c>
      <c r="R61">
        <v>2471</v>
      </c>
      <c r="S61">
        <v>14728</v>
      </c>
      <c r="T61">
        <v>2151</v>
      </c>
      <c r="U61">
        <v>12773</v>
      </c>
      <c r="V61">
        <v>2371</v>
      </c>
      <c r="W61">
        <v>14095</v>
      </c>
      <c r="X61">
        <v>1922</v>
      </c>
      <c r="Y61">
        <v>11500</v>
      </c>
      <c r="Z61">
        <v>1497</v>
      </c>
      <c r="AA61">
        <v>8776</v>
      </c>
    </row>
    <row r="62" spans="1:27" x14ac:dyDescent="0.25">
      <c r="A62" s="44">
        <v>61</v>
      </c>
      <c r="B62" s="125" t="s">
        <v>4</v>
      </c>
      <c r="C62" s="125" t="s">
        <v>94</v>
      </c>
      <c r="D62">
        <v>375</v>
      </c>
      <c r="E62">
        <v>3319</v>
      </c>
      <c r="F62">
        <v>418</v>
      </c>
      <c r="G62">
        <v>3666</v>
      </c>
      <c r="H62">
        <v>1076</v>
      </c>
      <c r="I62">
        <v>9508</v>
      </c>
      <c r="J62">
        <v>2007</v>
      </c>
      <c r="K62">
        <v>17733</v>
      </c>
      <c r="L62">
        <v>1879</v>
      </c>
      <c r="M62">
        <v>16583</v>
      </c>
      <c r="N62">
        <v>1529</v>
      </c>
      <c r="O62">
        <v>13471</v>
      </c>
      <c r="P62">
        <v>1142</v>
      </c>
      <c r="Q62">
        <v>10035</v>
      </c>
      <c r="R62">
        <v>1061</v>
      </c>
      <c r="S62">
        <v>9362</v>
      </c>
      <c r="T62">
        <v>951</v>
      </c>
      <c r="U62">
        <v>8400</v>
      </c>
      <c r="V62">
        <v>932</v>
      </c>
      <c r="W62">
        <v>8246</v>
      </c>
      <c r="X62">
        <v>541</v>
      </c>
      <c r="Y62">
        <v>4768</v>
      </c>
      <c r="Z62">
        <v>462</v>
      </c>
      <c r="AA62">
        <v>4111</v>
      </c>
    </row>
    <row r="63" spans="1:27" x14ac:dyDescent="0.25">
      <c r="A63" s="44">
        <v>62</v>
      </c>
      <c r="B63" s="125" t="s">
        <v>9</v>
      </c>
      <c r="C63" s="125" t="s">
        <v>95</v>
      </c>
      <c r="D63">
        <v>212</v>
      </c>
      <c r="E63">
        <v>571</v>
      </c>
      <c r="F63">
        <v>141</v>
      </c>
      <c r="G63">
        <v>378</v>
      </c>
      <c r="H63">
        <v>277</v>
      </c>
      <c r="I63">
        <v>740</v>
      </c>
      <c r="J63">
        <v>968</v>
      </c>
      <c r="K63">
        <v>2595</v>
      </c>
      <c r="L63">
        <v>3971</v>
      </c>
      <c r="M63">
        <v>10657</v>
      </c>
      <c r="N63">
        <v>10422</v>
      </c>
      <c r="O63">
        <v>27842</v>
      </c>
      <c r="P63">
        <v>11603</v>
      </c>
      <c r="Q63">
        <v>31183</v>
      </c>
      <c r="R63">
        <v>7099</v>
      </c>
      <c r="S63">
        <v>19064</v>
      </c>
      <c r="T63">
        <v>1913</v>
      </c>
      <c r="U63">
        <v>5128</v>
      </c>
      <c r="V63">
        <v>2043</v>
      </c>
      <c r="W63">
        <v>5461</v>
      </c>
      <c r="X63">
        <v>750</v>
      </c>
      <c r="Y63">
        <v>2008</v>
      </c>
      <c r="Z63">
        <v>306</v>
      </c>
      <c r="AA63">
        <v>829</v>
      </c>
    </row>
    <row r="64" spans="1:27" x14ac:dyDescent="0.25">
      <c r="A64" s="44">
        <v>63</v>
      </c>
      <c r="B64" s="125" t="s">
        <v>35</v>
      </c>
      <c r="C64" s="125" t="s">
        <v>93</v>
      </c>
      <c r="F64">
        <v>21</v>
      </c>
      <c r="G64">
        <v>270</v>
      </c>
      <c r="H64">
        <v>259</v>
      </c>
      <c r="I64">
        <v>3319</v>
      </c>
      <c r="J64">
        <v>374</v>
      </c>
      <c r="K64">
        <v>4732</v>
      </c>
      <c r="L64">
        <v>552</v>
      </c>
      <c r="M64">
        <v>6944</v>
      </c>
      <c r="N64">
        <v>521</v>
      </c>
      <c r="O64">
        <v>6708</v>
      </c>
      <c r="P64">
        <v>660</v>
      </c>
      <c r="Q64">
        <v>8462</v>
      </c>
      <c r="R64">
        <v>796</v>
      </c>
      <c r="S64">
        <v>10136</v>
      </c>
      <c r="T64">
        <v>1032</v>
      </c>
      <c r="U64">
        <v>13219</v>
      </c>
      <c r="V64">
        <v>1361</v>
      </c>
      <c r="W64">
        <v>17187</v>
      </c>
      <c r="X64">
        <v>1169</v>
      </c>
      <c r="Y64">
        <v>14849</v>
      </c>
      <c r="Z64">
        <v>980</v>
      </c>
      <c r="AA64">
        <v>12491</v>
      </c>
    </row>
    <row r="65" spans="1:27" x14ac:dyDescent="0.25">
      <c r="A65" s="44">
        <v>64</v>
      </c>
      <c r="B65" s="125" t="s">
        <v>68</v>
      </c>
      <c r="C65" s="125" t="s">
        <v>94</v>
      </c>
      <c r="D65">
        <v>209</v>
      </c>
      <c r="E65">
        <v>392</v>
      </c>
      <c r="F65">
        <v>222</v>
      </c>
      <c r="G65">
        <v>584</v>
      </c>
      <c r="H65">
        <v>1413</v>
      </c>
      <c r="I65">
        <v>3734</v>
      </c>
      <c r="J65">
        <v>4165</v>
      </c>
      <c r="K65">
        <v>16489</v>
      </c>
      <c r="L65">
        <v>10026</v>
      </c>
      <c r="M65">
        <v>37003</v>
      </c>
      <c r="N65">
        <v>3723</v>
      </c>
      <c r="O65">
        <v>14792</v>
      </c>
      <c r="P65">
        <v>4885</v>
      </c>
      <c r="Q65">
        <v>16821</v>
      </c>
      <c r="R65">
        <v>2008</v>
      </c>
      <c r="S65">
        <v>6776</v>
      </c>
      <c r="T65">
        <v>332</v>
      </c>
      <c r="U65">
        <v>1278</v>
      </c>
      <c r="V65">
        <v>39</v>
      </c>
      <c r="W65">
        <v>119</v>
      </c>
      <c r="X65">
        <v>10</v>
      </c>
      <c r="Y65">
        <v>39</v>
      </c>
      <c r="Z65">
        <v>6</v>
      </c>
      <c r="AA65">
        <v>18</v>
      </c>
    </row>
    <row r="66" spans="1:27" x14ac:dyDescent="0.25">
      <c r="A66" s="44">
        <v>65</v>
      </c>
      <c r="B66" s="125" t="s">
        <v>6</v>
      </c>
      <c r="C66" s="125" t="s">
        <v>95</v>
      </c>
      <c r="D66">
        <v>1306</v>
      </c>
      <c r="E66">
        <v>7064</v>
      </c>
      <c r="F66">
        <v>827</v>
      </c>
      <c r="G66">
        <v>4870</v>
      </c>
      <c r="H66">
        <v>910</v>
      </c>
      <c r="I66">
        <v>5247</v>
      </c>
      <c r="J66">
        <v>1416</v>
      </c>
      <c r="K66">
        <v>8446</v>
      </c>
      <c r="L66">
        <v>1851</v>
      </c>
      <c r="M66">
        <v>11076</v>
      </c>
      <c r="N66">
        <v>1859</v>
      </c>
      <c r="O66">
        <v>11116</v>
      </c>
      <c r="P66">
        <v>2160</v>
      </c>
      <c r="Q66">
        <v>12927</v>
      </c>
      <c r="R66">
        <v>1365</v>
      </c>
      <c r="S66">
        <v>8154</v>
      </c>
      <c r="T66">
        <v>1774</v>
      </c>
      <c r="U66">
        <v>9435</v>
      </c>
      <c r="V66">
        <v>1696</v>
      </c>
      <c r="W66">
        <v>9696</v>
      </c>
      <c r="X66">
        <v>894</v>
      </c>
      <c r="Y66">
        <v>5360</v>
      </c>
      <c r="Z66">
        <v>565</v>
      </c>
      <c r="AA66">
        <v>3340</v>
      </c>
    </row>
    <row r="67" spans="1:27" x14ac:dyDescent="0.25">
      <c r="A67" s="44">
        <v>66</v>
      </c>
      <c r="B67" s="125" t="s">
        <v>32</v>
      </c>
      <c r="C67" s="125" t="s">
        <v>97</v>
      </c>
      <c r="N67">
        <v>27</v>
      </c>
      <c r="O67">
        <v>259</v>
      </c>
      <c r="P67">
        <v>478</v>
      </c>
      <c r="Q67">
        <v>4657</v>
      </c>
      <c r="R67">
        <v>1037</v>
      </c>
      <c r="S67">
        <v>10211</v>
      </c>
      <c r="T67">
        <v>1452</v>
      </c>
      <c r="U67">
        <v>14243</v>
      </c>
      <c r="V67">
        <v>2109</v>
      </c>
      <c r="W67">
        <v>20381</v>
      </c>
      <c r="X67">
        <v>2278</v>
      </c>
      <c r="Y67">
        <v>22203</v>
      </c>
      <c r="Z67">
        <v>2215</v>
      </c>
      <c r="AA67">
        <v>21408</v>
      </c>
    </row>
    <row r="68" spans="1:27" x14ac:dyDescent="0.25">
      <c r="A68" s="44">
        <v>67</v>
      </c>
      <c r="B68" s="125" t="s">
        <v>3</v>
      </c>
      <c r="C68" s="125" t="s">
        <v>93</v>
      </c>
      <c r="D68">
        <v>183</v>
      </c>
      <c r="E68">
        <v>137</v>
      </c>
      <c r="F68">
        <v>887</v>
      </c>
      <c r="G68">
        <v>665</v>
      </c>
      <c r="H68">
        <v>1235</v>
      </c>
      <c r="I68">
        <v>926</v>
      </c>
      <c r="J68">
        <v>2275</v>
      </c>
      <c r="K68">
        <v>1707</v>
      </c>
      <c r="L68">
        <v>20053</v>
      </c>
      <c r="M68">
        <v>15040</v>
      </c>
      <c r="N68">
        <v>28751</v>
      </c>
      <c r="O68">
        <v>21563</v>
      </c>
      <c r="P68">
        <v>48656</v>
      </c>
      <c r="Q68">
        <v>36492</v>
      </c>
      <c r="R68">
        <v>18829</v>
      </c>
      <c r="S68">
        <v>14121</v>
      </c>
      <c r="T68">
        <v>3094</v>
      </c>
      <c r="U68">
        <v>2321</v>
      </c>
      <c r="V68">
        <v>14</v>
      </c>
      <c r="W68">
        <v>10</v>
      </c>
      <c r="X68">
        <v>18</v>
      </c>
      <c r="Y68">
        <v>13</v>
      </c>
      <c r="Z68">
        <v>8</v>
      </c>
      <c r="AA68">
        <v>6</v>
      </c>
    </row>
    <row r="69" spans="1:27" x14ac:dyDescent="0.25">
      <c r="A69" s="44">
        <v>68</v>
      </c>
      <c r="B69" s="125" t="s">
        <v>4</v>
      </c>
      <c r="C69" s="125" t="s">
        <v>95</v>
      </c>
      <c r="D69">
        <v>20</v>
      </c>
      <c r="E69">
        <v>242</v>
      </c>
      <c r="F69">
        <v>66</v>
      </c>
      <c r="G69">
        <v>691</v>
      </c>
      <c r="H69">
        <v>420</v>
      </c>
      <c r="I69">
        <v>5128</v>
      </c>
      <c r="J69">
        <v>4023</v>
      </c>
      <c r="K69">
        <v>51803</v>
      </c>
      <c r="L69">
        <v>1905</v>
      </c>
      <c r="M69">
        <v>25837</v>
      </c>
      <c r="N69">
        <v>434</v>
      </c>
      <c r="O69">
        <v>5963</v>
      </c>
      <c r="P69">
        <v>159</v>
      </c>
      <c r="Q69">
        <v>2150</v>
      </c>
      <c r="R69">
        <v>38</v>
      </c>
      <c r="S69">
        <v>511</v>
      </c>
      <c r="T69">
        <v>6</v>
      </c>
      <c r="U69">
        <v>75</v>
      </c>
      <c r="V69">
        <v>7</v>
      </c>
      <c r="W69">
        <v>67</v>
      </c>
      <c r="X69">
        <v>8</v>
      </c>
      <c r="Y69">
        <v>16</v>
      </c>
      <c r="Z69">
        <v>7</v>
      </c>
      <c r="AA69">
        <v>59</v>
      </c>
    </row>
    <row r="70" spans="1:27" x14ac:dyDescent="0.25">
      <c r="A70" s="44">
        <v>69</v>
      </c>
      <c r="B70" s="125" t="s">
        <v>35</v>
      </c>
      <c r="C70" s="125" t="s">
        <v>97</v>
      </c>
      <c r="N70">
        <v>51</v>
      </c>
      <c r="O70">
        <v>1232</v>
      </c>
      <c r="P70">
        <v>323</v>
      </c>
      <c r="Q70">
        <v>8046</v>
      </c>
      <c r="R70">
        <v>433</v>
      </c>
      <c r="S70">
        <v>10815</v>
      </c>
      <c r="T70">
        <v>644</v>
      </c>
      <c r="U70">
        <v>16025</v>
      </c>
      <c r="V70">
        <v>1324</v>
      </c>
      <c r="W70">
        <v>31351</v>
      </c>
      <c r="X70">
        <v>657</v>
      </c>
      <c r="Y70">
        <v>16218</v>
      </c>
      <c r="Z70">
        <v>285</v>
      </c>
      <c r="AA70">
        <v>7138</v>
      </c>
    </row>
    <row r="71" spans="1:27" x14ac:dyDescent="0.25">
      <c r="A71" s="44">
        <v>70</v>
      </c>
      <c r="B71" s="125" t="s">
        <v>4</v>
      </c>
      <c r="C71" s="125" t="s">
        <v>98</v>
      </c>
      <c r="D71">
        <v>107</v>
      </c>
      <c r="E71">
        <v>509</v>
      </c>
      <c r="F71">
        <v>81</v>
      </c>
      <c r="G71">
        <v>488</v>
      </c>
      <c r="H71">
        <v>341</v>
      </c>
      <c r="I71">
        <v>1099</v>
      </c>
      <c r="J71">
        <v>252</v>
      </c>
      <c r="K71">
        <v>2485</v>
      </c>
      <c r="L71">
        <v>1583</v>
      </c>
      <c r="M71">
        <v>13813</v>
      </c>
      <c r="N71">
        <v>1462</v>
      </c>
      <c r="O71">
        <v>14268</v>
      </c>
      <c r="P71">
        <v>3726</v>
      </c>
      <c r="Q71">
        <v>34045</v>
      </c>
      <c r="R71">
        <v>1921</v>
      </c>
      <c r="S71">
        <v>16739</v>
      </c>
      <c r="T71">
        <v>401</v>
      </c>
      <c r="U71">
        <v>3818</v>
      </c>
      <c r="V71">
        <v>153</v>
      </c>
      <c r="W71">
        <v>1434</v>
      </c>
      <c r="X71">
        <v>17</v>
      </c>
      <c r="Y71">
        <v>176</v>
      </c>
      <c r="Z71">
        <v>17</v>
      </c>
      <c r="AA71">
        <v>106</v>
      </c>
    </row>
    <row r="72" spans="1:27" x14ac:dyDescent="0.25">
      <c r="A72" s="44">
        <v>71</v>
      </c>
      <c r="B72" s="125" t="s">
        <v>18</v>
      </c>
      <c r="C72" s="125" t="s">
        <v>94</v>
      </c>
      <c r="D72">
        <v>275</v>
      </c>
      <c r="E72">
        <v>4750</v>
      </c>
      <c r="F72">
        <v>179</v>
      </c>
      <c r="G72">
        <v>3095</v>
      </c>
      <c r="H72">
        <v>265</v>
      </c>
      <c r="I72">
        <v>4478</v>
      </c>
      <c r="J72">
        <v>428</v>
      </c>
      <c r="K72">
        <v>7314</v>
      </c>
      <c r="L72">
        <v>582</v>
      </c>
      <c r="M72">
        <v>9934</v>
      </c>
      <c r="N72">
        <v>582</v>
      </c>
      <c r="O72">
        <v>9903</v>
      </c>
      <c r="P72">
        <v>615</v>
      </c>
      <c r="Q72">
        <v>10617</v>
      </c>
      <c r="R72">
        <v>591</v>
      </c>
      <c r="S72">
        <v>10174</v>
      </c>
      <c r="T72">
        <v>512</v>
      </c>
      <c r="U72">
        <v>8810</v>
      </c>
      <c r="V72">
        <v>591</v>
      </c>
      <c r="W72">
        <v>10189</v>
      </c>
      <c r="X72">
        <v>288</v>
      </c>
      <c r="Y72">
        <v>4908</v>
      </c>
      <c r="Z72">
        <v>214</v>
      </c>
      <c r="AA72">
        <v>3710</v>
      </c>
    </row>
    <row r="73" spans="1:27" x14ac:dyDescent="0.25">
      <c r="A73" s="44">
        <v>72</v>
      </c>
      <c r="B73" s="125" t="s">
        <v>3</v>
      </c>
      <c r="C73" s="125" t="s">
        <v>98</v>
      </c>
      <c r="D73">
        <v>12</v>
      </c>
      <c r="E73">
        <v>119</v>
      </c>
      <c r="F73">
        <v>91</v>
      </c>
      <c r="G73">
        <v>802</v>
      </c>
      <c r="H73">
        <v>232</v>
      </c>
      <c r="I73">
        <v>1968</v>
      </c>
      <c r="J73">
        <v>573</v>
      </c>
      <c r="K73">
        <v>5666</v>
      </c>
      <c r="L73">
        <v>731</v>
      </c>
      <c r="M73">
        <v>7255</v>
      </c>
      <c r="N73">
        <v>982</v>
      </c>
      <c r="O73">
        <v>9695</v>
      </c>
      <c r="P73">
        <v>2460</v>
      </c>
      <c r="Q73">
        <v>24112</v>
      </c>
      <c r="R73">
        <v>2073</v>
      </c>
      <c r="S73">
        <v>20385</v>
      </c>
      <c r="T73">
        <v>1172</v>
      </c>
      <c r="U73">
        <v>11158</v>
      </c>
      <c r="V73">
        <v>434</v>
      </c>
      <c r="W73">
        <v>4300</v>
      </c>
      <c r="X73">
        <v>166</v>
      </c>
      <c r="Y73">
        <v>1637</v>
      </c>
      <c r="Z73">
        <v>58</v>
      </c>
      <c r="AA73">
        <v>581</v>
      </c>
    </row>
    <row r="74" spans="1:27" x14ac:dyDescent="0.25">
      <c r="A74" s="44">
        <v>73</v>
      </c>
      <c r="B74" s="125" t="s">
        <v>9</v>
      </c>
      <c r="C74" s="125" t="s">
        <v>93</v>
      </c>
      <c r="D74">
        <v>632</v>
      </c>
      <c r="E74">
        <v>6025</v>
      </c>
      <c r="F74">
        <v>734</v>
      </c>
      <c r="G74">
        <v>6747</v>
      </c>
      <c r="H74">
        <v>796</v>
      </c>
      <c r="I74">
        <v>6922</v>
      </c>
      <c r="J74">
        <v>711</v>
      </c>
      <c r="K74">
        <v>6560</v>
      </c>
      <c r="L74">
        <v>834</v>
      </c>
      <c r="M74">
        <v>7702</v>
      </c>
      <c r="N74">
        <v>720</v>
      </c>
      <c r="O74">
        <v>6745</v>
      </c>
      <c r="P74">
        <v>1106</v>
      </c>
      <c r="Q74">
        <v>10515</v>
      </c>
      <c r="R74">
        <v>1106</v>
      </c>
      <c r="S74">
        <v>10564</v>
      </c>
      <c r="T74">
        <v>788</v>
      </c>
      <c r="U74">
        <v>7582</v>
      </c>
      <c r="V74">
        <v>729</v>
      </c>
      <c r="W74">
        <v>6913</v>
      </c>
      <c r="X74">
        <v>551</v>
      </c>
      <c r="Y74">
        <v>5192</v>
      </c>
      <c r="Z74">
        <v>620</v>
      </c>
      <c r="AA74">
        <v>5900</v>
      </c>
    </row>
    <row r="75" spans="1:27" x14ac:dyDescent="0.25">
      <c r="A75" s="44">
        <v>74</v>
      </c>
      <c r="B75" s="125" t="s">
        <v>35</v>
      </c>
      <c r="C75" s="125" t="s">
        <v>97</v>
      </c>
      <c r="D75">
        <v>5</v>
      </c>
      <c r="E75">
        <v>73</v>
      </c>
      <c r="F75">
        <v>23</v>
      </c>
      <c r="G75">
        <v>318</v>
      </c>
      <c r="H75">
        <v>55</v>
      </c>
      <c r="I75">
        <v>768</v>
      </c>
      <c r="J75">
        <v>881</v>
      </c>
      <c r="K75">
        <v>12220</v>
      </c>
      <c r="L75">
        <v>2038</v>
      </c>
      <c r="M75">
        <v>28119</v>
      </c>
      <c r="N75">
        <v>1509</v>
      </c>
      <c r="O75">
        <v>21606</v>
      </c>
      <c r="P75">
        <v>1131</v>
      </c>
      <c r="Q75">
        <v>16054</v>
      </c>
      <c r="R75">
        <v>288</v>
      </c>
      <c r="S75">
        <v>4067</v>
      </c>
      <c r="T75">
        <v>60</v>
      </c>
      <c r="U75">
        <v>858</v>
      </c>
      <c r="V75">
        <v>21</v>
      </c>
      <c r="W75">
        <v>288</v>
      </c>
      <c r="X75">
        <v>1</v>
      </c>
      <c r="Y75">
        <v>16</v>
      </c>
      <c r="Z75">
        <v>6</v>
      </c>
      <c r="AA75">
        <v>85</v>
      </c>
    </row>
    <row r="76" spans="1:27" x14ac:dyDescent="0.25">
      <c r="A76" s="44">
        <v>75</v>
      </c>
      <c r="B76" s="125" t="s">
        <v>2</v>
      </c>
      <c r="C76" s="125" t="s">
        <v>98</v>
      </c>
      <c r="D76">
        <v>30</v>
      </c>
      <c r="E76">
        <v>214</v>
      </c>
      <c r="F76">
        <v>21</v>
      </c>
      <c r="G76">
        <v>212</v>
      </c>
      <c r="H76">
        <v>63</v>
      </c>
      <c r="I76">
        <v>626</v>
      </c>
      <c r="J76">
        <v>322</v>
      </c>
      <c r="K76">
        <v>4412</v>
      </c>
      <c r="L76">
        <v>991</v>
      </c>
      <c r="M76">
        <v>12548</v>
      </c>
      <c r="N76">
        <v>758</v>
      </c>
      <c r="O76">
        <v>10521</v>
      </c>
      <c r="P76">
        <v>2339</v>
      </c>
      <c r="Q76">
        <v>29041</v>
      </c>
      <c r="R76">
        <v>1388</v>
      </c>
      <c r="S76">
        <v>16538</v>
      </c>
      <c r="T76">
        <v>389</v>
      </c>
      <c r="U76">
        <v>5244</v>
      </c>
      <c r="V76">
        <v>246</v>
      </c>
      <c r="W76">
        <v>3161</v>
      </c>
      <c r="X76">
        <v>35</v>
      </c>
      <c r="Y76">
        <v>476</v>
      </c>
      <c r="Z76">
        <v>12</v>
      </c>
      <c r="AA76">
        <v>118</v>
      </c>
    </row>
    <row r="77" spans="1:27" x14ac:dyDescent="0.25">
      <c r="A77" s="44">
        <v>76</v>
      </c>
      <c r="B77" s="125" t="s">
        <v>4</v>
      </c>
      <c r="C77" s="125" t="s">
        <v>95</v>
      </c>
      <c r="D77">
        <v>433</v>
      </c>
      <c r="E77">
        <v>3695</v>
      </c>
      <c r="F77">
        <v>256</v>
      </c>
      <c r="G77">
        <v>2251</v>
      </c>
      <c r="H77">
        <v>289</v>
      </c>
      <c r="I77">
        <v>2469</v>
      </c>
      <c r="J77">
        <v>413</v>
      </c>
      <c r="K77">
        <v>4202</v>
      </c>
      <c r="L77">
        <v>785</v>
      </c>
      <c r="M77">
        <v>8036</v>
      </c>
      <c r="N77">
        <v>1061</v>
      </c>
      <c r="O77">
        <v>11240</v>
      </c>
      <c r="P77">
        <v>1522</v>
      </c>
      <c r="Q77">
        <v>15679</v>
      </c>
      <c r="R77">
        <v>848</v>
      </c>
      <c r="S77">
        <v>9010</v>
      </c>
      <c r="T77">
        <v>855</v>
      </c>
      <c r="U77">
        <v>9327</v>
      </c>
      <c r="V77">
        <v>879</v>
      </c>
      <c r="W77">
        <v>9309</v>
      </c>
      <c r="X77">
        <v>386</v>
      </c>
      <c r="Y77">
        <v>3957</v>
      </c>
      <c r="Z77">
        <v>296</v>
      </c>
      <c r="AA77">
        <v>3052</v>
      </c>
    </row>
    <row r="78" spans="1:27" x14ac:dyDescent="0.25">
      <c r="A78" s="44">
        <v>77</v>
      </c>
      <c r="B78" s="125" t="s">
        <v>53</v>
      </c>
      <c r="C78" s="125" t="s">
        <v>94</v>
      </c>
      <c r="N78">
        <v>86</v>
      </c>
      <c r="O78">
        <v>824</v>
      </c>
      <c r="P78">
        <v>565</v>
      </c>
      <c r="Q78">
        <v>5626</v>
      </c>
      <c r="R78">
        <v>717</v>
      </c>
      <c r="S78">
        <v>7127</v>
      </c>
      <c r="T78">
        <v>1051</v>
      </c>
      <c r="U78">
        <v>10453</v>
      </c>
      <c r="V78">
        <v>1525</v>
      </c>
      <c r="W78">
        <v>15193</v>
      </c>
      <c r="X78">
        <v>2014</v>
      </c>
      <c r="Y78">
        <v>19754</v>
      </c>
      <c r="Z78">
        <v>2583</v>
      </c>
      <c r="AA78">
        <v>22947</v>
      </c>
    </row>
    <row r="79" spans="1:27" x14ac:dyDescent="0.25">
      <c r="A79" s="44">
        <v>78</v>
      </c>
      <c r="B79" s="125" t="s">
        <v>4</v>
      </c>
      <c r="C79" s="125" t="s">
        <v>95</v>
      </c>
      <c r="D79">
        <v>398</v>
      </c>
      <c r="E79">
        <v>168</v>
      </c>
      <c r="F79">
        <v>1637</v>
      </c>
      <c r="G79">
        <v>688</v>
      </c>
      <c r="H79">
        <v>2770</v>
      </c>
      <c r="I79">
        <v>1165</v>
      </c>
      <c r="J79">
        <v>15938</v>
      </c>
      <c r="K79">
        <v>6695</v>
      </c>
      <c r="L79">
        <v>30446</v>
      </c>
      <c r="M79">
        <v>12802</v>
      </c>
      <c r="N79">
        <v>35137</v>
      </c>
      <c r="O79">
        <v>14767</v>
      </c>
      <c r="P79">
        <v>115247</v>
      </c>
      <c r="Q79">
        <v>42669</v>
      </c>
      <c r="R79">
        <v>6418</v>
      </c>
      <c r="S79">
        <v>2700</v>
      </c>
      <c r="T79">
        <v>197</v>
      </c>
      <c r="U79">
        <v>84</v>
      </c>
      <c r="V79">
        <v>4</v>
      </c>
      <c r="W79">
        <v>4</v>
      </c>
    </row>
    <row r="80" spans="1:27" x14ac:dyDescent="0.25">
      <c r="A80" s="44">
        <v>79</v>
      </c>
      <c r="B80" s="125" t="s">
        <v>35</v>
      </c>
      <c r="C80" s="125" t="s">
        <v>94</v>
      </c>
      <c r="D80">
        <v>2601</v>
      </c>
      <c r="E80">
        <v>25884</v>
      </c>
      <c r="F80">
        <v>1244</v>
      </c>
      <c r="G80">
        <v>12355</v>
      </c>
      <c r="H80">
        <v>1443</v>
      </c>
      <c r="I80">
        <v>14326</v>
      </c>
      <c r="J80">
        <v>1198</v>
      </c>
      <c r="K80">
        <v>11877</v>
      </c>
      <c r="L80">
        <v>473</v>
      </c>
      <c r="M80">
        <v>4677</v>
      </c>
      <c r="N80">
        <v>598</v>
      </c>
      <c r="O80">
        <v>5965</v>
      </c>
      <c r="P80">
        <v>326</v>
      </c>
      <c r="Q80">
        <v>3256</v>
      </c>
      <c r="R80">
        <v>157</v>
      </c>
      <c r="S80">
        <v>1575</v>
      </c>
      <c r="T80">
        <v>66</v>
      </c>
      <c r="U80">
        <v>655</v>
      </c>
      <c r="V80">
        <v>47</v>
      </c>
      <c r="W80">
        <v>468</v>
      </c>
      <c r="X80">
        <v>37</v>
      </c>
      <c r="Y80">
        <v>345</v>
      </c>
      <c r="Z80">
        <v>8</v>
      </c>
      <c r="AA80">
        <v>77</v>
      </c>
    </row>
    <row r="81" spans="1:27" x14ac:dyDescent="0.25">
      <c r="A81" s="44">
        <v>80</v>
      </c>
      <c r="B81" s="125" t="s">
        <v>92</v>
      </c>
      <c r="C81" s="125" t="s">
        <v>94</v>
      </c>
      <c r="D81">
        <v>65</v>
      </c>
      <c r="E81">
        <v>303</v>
      </c>
      <c r="F81">
        <v>65</v>
      </c>
      <c r="G81">
        <v>319</v>
      </c>
      <c r="H81">
        <v>217</v>
      </c>
      <c r="I81">
        <v>832</v>
      </c>
      <c r="J81">
        <v>548</v>
      </c>
      <c r="K81">
        <v>3770</v>
      </c>
      <c r="L81">
        <v>1619</v>
      </c>
      <c r="M81">
        <v>10288</v>
      </c>
      <c r="N81">
        <v>2141</v>
      </c>
      <c r="O81">
        <v>14784</v>
      </c>
      <c r="P81">
        <v>4358</v>
      </c>
      <c r="Q81">
        <v>26247</v>
      </c>
      <c r="R81">
        <v>2552</v>
      </c>
      <c r="S81">
        <v>15244</v>
      </c>
      <c r="T81">
        <v>857</v>
      </c>
      <c r="U81">
        <v>5190</v>
      </c>
      <c r="V81">
        <v>464</v>
      </c>
      <c r="W81">
        <v>2231</v>
      </c>
      <c r="X81">
        <v>117</v>
      </c>
      <c r="Y81">
        <v>610</v>
      </c>
      <c r="Z81">
        <v>32</v>
      </c>
      <c r="AA81">
        <v>141</v>
      </c>
    </row>
    <row r="82" spans="1:27" x14ac:dyDescent="0.25">
      <c r="A82" s="44">
        <v>81</v>
      </c>
      <c r="B82" s="125" t="s">
        <v>2</v>
      </c>
      <c r="C82" s="125" t="s">
        <v>96</v>
      </c>
      <c r="D82">
        <v>167</v>
      </c>
      <c r="E82">
        <v>483</v>
      </c>
      <c r="F82">
        <v>1041</v>
      </c>
      <c r="G82">
        <v>3008</v>
      </c>
      <c r="H82">
        <v>1679</v>
      </c>
      <c r="I82">
        <v>4852</v>
      </c>
      <c r="J82">
        <v>5055</v>
      </c>
      <c r="K82">
        <v>12788</v>
      </c>
      <c r="L82">
        <v>9026</v>
      </c>
      <c r="M82">
        <v>21572</v>
      </c>
      <c r="N82">
        <v>6633</v>
      </c>
      <c r="O82">
        <v>15853</v>
      </c>
      <c r="P82">
        <v>5352</v>
      </c>
      <c r="Q82">
        <v>12791</v>
      </c>
      <c r="R82">
        <v>1906</v>
      </c>
      <c r="S82">
        <v>4555</v>
      </c>
      <c r="T82">
        <v>698</v>
      </c>
      <c r="U82">
        <v>1669</v>
      </c>
      <c r="V82">
        <v>481</v>
      </c>
      <c r="W82">
        <v>962</v>
      </c>
      <c r="X82">
        <v>200</v>
      </c>
      <c r="Y82">
        <v>395</v>
      </c>
      <c r="Z82">
        <v>106</v>
      </c>
      <c r="AA82">
        <v>210</v>
      </c>
    </row>
    <row r="83" spans="1:27" x14ac:dyDescent="0.25">
      <c r="A83" s="44">
        <v>82</v>
      </c>
      <c r="B83" s="125" t="s">
        <v>5</v>
      </c>
      <c r="C83" s="125" t="s">
        <v>96</v>
      </c>
      <c r="D83">
        <v>460</v>
      </c>
      <c r="E83">
        <v>2950</v>
      </c>
      <c r="F83">
        <v>412</v>
      </c>
      <c r="G83">
        <v>2510</v>
      </c>
      <c r="H83">
        <v>1544</v>
      </c>
      <c r="I83">
        <v>10015</v>
      </c>
      <c r="J83">
        <v>3956</v>
      </c>
      <c r="K83">
        <v>26130</v>
      </c>
      <c r="L83">
        <v>2069</v>
      </c>
      <c r="M83">
        <v>13502</v>
      </c>
      <c r="N83">
        <v>1042</v>
      </c>
      <c r="O83">
        <v>6872</v>
      </c>
      <c r="P83">
        <v>892</v>
      </c>
      <c r="Q83">
        <v>5846</v>
      </c>
      <c r="R83">
        <v>427</v>
      </c>
      <c r="S83">
        <v>2824</v>
      </c>
      <c r="T83">
        <v>309</v>
      </c>
      <c r="U83">
        <v>2034</v>
      </c>
      <c r="V83">
        <v>328</v>
      </c>
      <c r="W83">
        <v>2102</v>
      </c>
      <c r="X83">
        <v>170</v>
      </c>
      <c r="Y83">
        <v>1102</v>
      </c>
      <c r="Z83">
        <v>182</v>
      </c>
      <c r="AA83">
        <v>1131</v>
      </c>
    </row>
    <row r="84" spans="1:27" x14ac:dyDescent="0.25">
      <c r="A84" s="44">
        <v>83</v>
      </c>
      <c r="B84" s="125" t="s">
        <v>35</v>
      </c>
      <c r="C84" s="125" t="s">
        <v>94</v>
      </c>
      <c r="D84">
        <v>331</v>
      </c>
      <c r="E84">
        <v>3030</v>
      </c>
      <c r="F84">
        <v>402</v>
      </c>
      <c r="G84">
        <v>3442</v>
      </c>
      <c r="H84">
        <v>1575</v>
      </c>
      <c r="I84">
        <v>16677</v>
      </c>
      <c r="J84">
        <v>2857</v>
      </c>
      <c r="K84">
        <v>31241</v>
      </c>
      <c r="L84">
        <v>975</v>
      </c>
      <c r="M84">
        <v>10897</v>
      </c>
      <c r="N84">
        <v>282</v>
      </c>
      <c r="O84">
        <v>3183</v>
      </c>
      <c r="P84">
        <v>165</v>
      </c>
      <c r="Q84">
        <v>1834</v>
      </c>
      <c r="R84">
        <v>96</v>
      </c>
      <c r="S84">
        <v>1054</v>
      </c>
      <c r="T84">
        <v>89</v>
      </c>
      <c r="U84">
        <v>990</v>
      </c>
      <c r="V84">
        <v>96</v>
      </c>
      <c r="W84">
        <v>1017</v>
      </c>
      <c r="X84">
        <v>75</v>
      </c>
      <c r="Y84">
        <v>773</v>
      </c>
      <c r="Z84">
        <v>51</v>
      </c>
      <c r="AA84">
        <v>551</v>
      </c>
    </row>
    <row r="85" spans="1:27" x14ac:dyDescent="0.25">
      <c r="A85" s="44">
        <v>84</v>
      </c>
      <c r="B85" s="125" t="s">
        <v>9</v>
      </c>
      <c r="C85" s="125" t="s">
        <v>95</v>
      </c>
      <c r="D85">
        <v>164</v>
      </c>
      <c r="E85">
        <v>594</v>
      </c>
      <c r="F85">
        <v>185</v>
      </c>
      <c r="G85">
        <v>853</v>
      </c>
      <c r="H85">
        <v>748</v>
      </c>
      <c r="I85">
        <v>1619</v>
      </c>
      <c r="J85">
        <v>487</v>
      </c>
      <c r="K85">
        <v>3379</v>
      </c>
      <c r="L85">
        <v>1838</v>
      </c>
      <c r="M85">
        <v>11066</v>
      </c>
      <c r="N85">
        <v>1412</v>
      </c>
      <c r="O85">
        <v>9772</v>
      </c>
      <c r="P85">
        <v>3800</v>
      </c>
      <c r="Q85">
        <v>23280</v>
      </c>
      <c r="R85">
        <v>2336</v>
      </c>
      <c r="S85">
        <v>13869</v>
      </c>
      <c r="T85">
        <v>810</v>
      </c>
      <c r="U85">
        <v>5198</v>
      </c>
      <c r="V85">
        <v>443</v>
      </c>
      <c r="W85">
        <v>2368</v>
      </c>
      <c r="X85">
        <v>43</v>
      </c>
      <c r="Y85">
        <v>285</v>
      </c>
      <c r="Z85">
        <v>47</v>
      </c>
      <c r="AA85">
        <v>186</v>
      </c>
    </row>
    <row r="86" spans="1:27" x14ac:dyDescent="0.25">
      <c r="A86" s="44">
        <v>85</v>
      </c>
      <c r="B86" s="125" t="s">
        <v>20</v>
      </c>
      <c r="C86" s="125" t="s">
        <v>97</v>
      </c>
      <c r="F86">
        <v>18</v>
      </c>
      <c r="G86">
        <v>181</v>
      </c>
      <c r="H86">
        <v>329</v>
      </c>
      <c r="I86">
        <v>3222</v>
      </c>
      <c r="J86">
        <v>507</v>
      </c>
      <c r="K86">
        <v>4991</v>
      </c>
      <c r="L86">
        <v>686</v>
      </c>
      <c r="M86">
        <v>6681</v>
      </c>
      <c r="N86">
        <v>558</v>
      </c>
      <c r="O86">
        <v>5532</v>
      </c>
      <c r="P86">
        <v>762</v>
      </c>
      <c r="Q86">
        <v>7508</v>
      </c>
      <c r="R86">
        <v>752</v>
      </c>
      <c r="S86">
        <v>7422</v>
      </c>
      <c r="T86">
        <v>1017</v>
      </c>
      <c r="U86">
        <v>10076</v>
      </c>
      <c r="V86">
        <v>1219</v>
      </c>
      <c r="W86">
        <v>11940</v>
      </c>
      <c r="X86">
        <v>612</v>
      </c>
      <c r="Y86">
        <v>5990</v>
      </c>
      <c r="Z86">
        <v>784</v>
      </c>
      <c r="AA86">
        <v>7704</v>
      </c>
    </row>
    <row r="87" spans="1:27" x14ac:dyDescent="0.25">
      <c r="A87" s="44">
        <v>86</v>
      </c>
      <c r="B87" s="125" t="s">
        <v>35</v>
      </c>
      <c r="C87" s="125" t="s">
        <v>94</v>
      </c>
      <c r="D87">
        <v>385</v>
      </c>
      <c r="E87">
        <v>5457</v>
      </c>
      <c r="F87">
        <v>241</v>
      </c>
      <c r="G87">
        <v>3358</v>
      </c>
      <c r="H87">
        <v>220</v>
      </c>
      <c r="I87">
        <v>3025</v>
      </c>
      <c r="J87">
        <v>311</v>
      </c>
      <c r="K87">
        <v>4306</v>
      </c>
      <c r="L87">
        <v>379</v>
      </c>
      <c r="M87">
        <v>5200</v>
      </c>
      <c r="N87">
        <v>376</v>
      </c>
      <c r="O87">
        <v>5282</v>
      </c>
      <c r="P87">
        <v>551</v>
      </c>
      <c r="Q87">
        <v>7629</v>
      </c>
      <c r="R87">
        <v>541</v>
      </c>
      <c r="S87">
        <v>7454</v>
      </c>
      <c r="T87">
        <v>461</v>
      </c>
      <c r="U87">
        <v>6413</v>
      </c>
      <c r="V87">
        <v>606</v>
      </c>
      <c r="W87">
        <v>8407</v>
      </c>
      <c r="X87">
        <v>445</v>
      </c>
      <c r="Y87">
        <v>6160</v>
      </c>
      <c r="Z87">
        <v>374</v>
      </c>
      <c r="AA87">
        <v>5176</v>
      </c>
    </row>
    <row r="88" spans="1:27" x14ac:dyDescent="0.25">
      <c r="A88" s="44">
        <v>87</v>
      </c>
      <c r="B88" s="125" t="s">
        <v>19</v>
      </c>
      <c r="C88" s="125" t="s">
        <v>94</v>
      </c>
      <c r="D88">
        <v>91</v>
      </c>
      <c r="E88">
        <v>114</v>
      </c>
      <c r="F88">
        <v>23</v>
      </c>
      <c r="G88">
        <v>36</v>
      </c>
      <c r="H88">
        <v>125</v>
      </c>
      <c r="I88">
        <v>226</v>
      </c>
      <c r="J88">
        <v>768</v>
      </c>
      <c r="K88">
        <v>1822</v>
      </c>
      <c r="L88">
        <v>2974</v>
      </c>
      <c r="M88">
        <v>6476</v>
      </c>
      <c r="N88">
        <v>6332</v>
      </c>
      <c r="O88">
        <v>15003</v>
      </c>
      <c r="P88">
        <v>9852</v>
      </c>
      <c r="Q88">
        <v>21016</v>
      </c>
      <c r="R88">
        <v>6783</v>
      </c>
      <c r="S88">
        <v>14024</v>
      </c>
      <c r="T88">
        <v>1524</v>
      </c>
      <c r="U88">
        <v>3584</v>
      </c>
      <c r="V88">
        <v>690</v>
      </c>
      <c r="W88">
        <v>1567</v>
      </c>
      <c r="X88">
        <v>120</v>
      </c>
      <c r="Y88">
        <v>285</v>
      </c>
      <c r="Z88">
        <v>28</v>
      </c>
      <c r="AA88">
        <v>62</v>
      </c>
    </row>
    <row r="89" spans="1:27" x14ac:dyDescent="0.25">
      <c r="A89" s="44">
        <v>88</v>
      </c>
      <c r="B89" s="125" t="s">
        <v>35</v>
      </c>
      <c r="C89" s="125" t="s">
        <v>97</v>
      </c>
      <c r="D89">
        <v>36</v>
      </c>
      <c r="E89">
        <v>231</v>
      </c>
      <c r="F89">
        <v>64</v>
      </c>
      <c r="G89">
        <v>416</v>
      </c>
      <c r="H89">
        <v>190</v>
      </c>
      <c r="I89">
        <v>1191</v>
      </c>
      <c r="J89">
        <v>474</v>
      </c>
      <c r="K89">
        <v>2928</v>
      </c>
      <c r="L89">
        <v>857</v>
      </c>
      <c r="M89">
        <v>5484</v>
      </c>
      <c r="N89">
        <v>1523</v>
      </c>
      <c r="O89">
        <v>9693</v>
      </c>
      <c r="P89">
        <v>3425</v>
      </c>
      <c r="Q89">
        <v>21833</v>
      </c>
      <c r="R89">
        <v>2123</v>
      </c>
      <c r="S89">
        <v>12975</v>
      </c>
      <c r="T89">
        <v>842</v>
      </c>
      <c r="U89">
        <v>5253</v>
      </c>
      <c r="V89">
        <v>411</v>
      </c>
      <c r="W89">
        <v>2545</v>
      </c>
      <c r="X89">
        <v>120</v>
      </c>
      <c r="Y89">
        <v>761</v>
      </c>
      <c r="Z89">
        <v>89</v>
      </c>
      <c r="AA89">
        <v>587</v>
      </c>
    </row>
    <row r="90" spans="1:27" x14ac:dyDescent="0.25">
      <c r="A90" s="44">
        <v>89</v>
      </c>
      <c r="B90" s="125" t="s">
        <v>4</v>
      </c>
      <c r="C90" s="125" t="s">
        <v>96</v>
      </c>
      <c r="H90">
        <v>2</v>
      </c>
      <c r="I90">
        <v>20</v>
      </c>
      <c r="J90">
        <v>282</v>
      </c>
      <c r="K90">
        <v>2801</v>
      </c>
      <c r="L90">
        <v>979</v>
      </c>
      <c r="M90">
        <v>9021</v>
      </c>
      <c r="N90">
        <v>992</v>
      </c>
      <c r="O90">
        <v>9875</v>
      </c>
      <c r="P90">
        <v>2667</v>
      </c>
      <c r="Q90">
        <v>23726</v>
      </c>
      <c r="R90">
        <v>1498</v>
      </c>
      <c r="S90">
        <v>12895</v>
      </c>
      <c r="T90">
        <v>407</v>
      </c>
      <c r="U90">
        <v>3903</v>
      </c>
      <c r="V90">
        <v>151</v>
      </c>
      <c r="W90">
        <v>1393</v>
      </c>
      <c r="X90">
        <v>14</v>
      </c>
      <c r="Y90">
        <v>135</v>
      </c>
      <c r="Z90">
        <v>5</v>
      </c>
      <c r="AA90">
        <v>30</v>
      </c>
    </row>
    <row r="91" spans="1:27" x14ac:dyDescent="0.25">
      <c r="A91" s="44">
        <v>90</v>
      </c>
      <c r="B91" s="125" t="s">
        <v>32</v>
      </c>
      <c r="C91" s="125" t="s">
        <v>94</v>
      </c>
      <c r="D91">
        <v>573</v>
      </c>
      <c r="E91">
        <v>3421</v>
      </c>
      <c r="F91">
        <v>467</v>
      </c>
      <c r="G91">
        <v>2791</v>
      </c>
      <c r="H91">
        <v>5990</v>
      </c>
      <c r="I91">
        <v>21583</v>
      </c>
      <c r="J91">
        <v>4199</v>
      </c>
      <c r="K91">
        <v>22385</v>
      </c>
      <c r="L91">
        <v>932</v>
      </c>
      <c r="M91">
        <v>5484</v>
      </c>
      <c r="N91">
        <v>285</v>
      </c>
      <c r="O91">
        <v>1688</v>
      </c>
      <c r="P91">
        <v>144</v>
      </c>
      <c r="Q91">
        <v>849</v>
      </c>
      <c r="R91">
        <v>85</v>
      </c>
      <c r="S91">
        <v>511</v>
      </c>
      <c r="T91">
        <v>130</v>
      </c>
      <c r="U91">
        <v>769</v>
      </c>
      <c r="V91">
        <v>163</v>
      </c>
      <c r="W91">
        <v>967</v>
      </c>
      <c r="X91">
        <v>121</v>
      </c>
      <c r="Y91">
        <v>705</v>
      </c>
      <c r="Z91">
        <v>104</v>
      </c>
      <c r="AA91">
        <v>602</v>
      </c>
    </row>
    <row r="92" spans="1:27" x14ac:dyDescent="0.25">
      <c r="A92" s="44">
        <v>91</v>
      </c>
      <c r="B92" s="125" t="s">
        <v>7</v>
      </c>
      <c r="C92" s="125" t="s">
        <v>94</v>
      </c>
      <c r="J92">
        <v>1</v>
      </c>
      <c r="K92">
        <v>2</v>
      </c>
      <c r="L92">
        <v>13409</v>
      </c>
      <c r="M92">
        <v>13274</v>
      </c>
      <c r="N92">
        <v>16412</v>
      </c>
      <c r="O92">
        <v>16249</v>
      </c>
      <c r="P92">
        <v>29440</v>
      </c>
      <c r="Q92">
        <v>29157</v>
      </c>
      <c r="R92">
        <v>2179</v>
      </c>
      <c r="S92">
        <v>2163</v>
      </c>
      <c r="T92">
        <v>235</v>
      </c>
      <c r="U92">
        <v>233</v>
      </c>
      <c r="V92">
        <v>58</v>
      </c>
      <c r="W92">
        <v>57</v>
      </c>
      <c r="X92">
        <v>13</v>
      </c>
      <c r="Y92">
        <v>12</v>
      </c>
      <c r="Z92">
        <v>8</v>
      </c>
      <c r="AA92">
        <v>8</v>
      </c>
    </row>
    <row r="93" spans="1:27" x14ac:dyDescent="0.25">
      <c r="A93" s="44">
        <v>92</v>
      </c>
      <c r="B93" s="125" t="s">
        <v>3</v>
      </c>
      <c r="C93" s="125" t="s">
        <v>93</v>
      </c>
      <c r="D93">
        <v>3</v>
      </c>
      <c r="E93">
        <v>39</v>
      </c>
      <c r="F93">
        <v>5</v>
      </c>
      <c r="G93">
        <v>62</v>
      </c>
      <c r="H93">
        <v>27</v>
      </c>
      <c r="I93">
        <v>353</v>
      </c>
      <c r="J93">
        <v>193</v>
      </c>
      <c r="K93">
        <v>2474</v>
      </c>
      <c r="L93">
        <v>642</v>
      </c>
      <c r="M93">
        <v>8183</v>
      </c>
      <c r="N93">
        <v>1759</v>
      </c>
      <c r="O93">
        <v>22781</v>
      </c>
      <c r="P93">
        <v>1582</v>
      </c>
      <c r="Q93">
        <v>20430</v>
      </c>
      <c r="R93">
        <v>472</v>
      </c>
      <c r="S93">
        <v>5754</v>
      </c>
      <c r="T93">
        <v>54</v>
      </c>
      <c r="U93">
        <v>678</v>
      </c>
      <c r="V93">
        <v>17</v>
      </c>
      <c r="W93">
        <v>202</v>
      </c>
      <c r="X93">
        <v>6</v>
      </c>
      <c r="Y93">
        <v>78</v>
      </c>
      <c r="Z93">
        <v>3</v>
      </c>
      <c r="AA93">
        <v>39</v>
      </c>
    </row>
    <row r="94" spans="1:27" x14ac:dyDescent="0.25">
      <c r="A94" s="44">
        <v>93</v>
      </c>
      <c r="B94" s="125" t="s">
        <v>35</v>
      </c>
      <c r="C94" s="125" t="s">
        <v>98</v>
      </c>
      <c r="D94">
        <v>58</v>
      </c>
      <c r="E94">
        <v>301</v>
      </c>
      <c r="F94">
        <v>100</v>
      </c>
      <c r="G94">
        <v>648</v>
      </c>
      <c r="H94">
        <v>443</v>
      </c>
      <c r="I94">
        <v>3343</v>
      </c>
      <c r="J94">
        <v>3298</v>
      </c>
      <c r="K94">
        <v>26632</v>
      </c>
      <c r="L94">
        <v>2258</v>
      </c>
      <c r="M94">
        <v>18852</v>
      </c>
      <c r="N94">
        <v>762</v>
      </c>
      <c r="O94">
        <v>6509</v>
      </c>
      <c r="P94">
        <v>433</v>
      </c>
      <c r="Q94">
        <v>3365</v>
      </c>
      <c r="R94">
        <v>92</v>
      </c>
      <c r="S94">
        <v>604</v>
      </c>
      <c r="T94">
        <v>26</v>
      </c>
      <c r="U94">
        <v>174</v>
      </c>
      <c r="V94">
        <v>11</v>
      </c>
      <c r="W94">
        <v>61</v>
      </c>
      <c r="X94">
        <v>3</v>
      </c>
      <c r="Y94">
        <v>25</v>
      </c>
      <c r="Z94">
        <v>18</v>
      </c>
      <c r="AA94">
        <v>57</v>
      </c>
    </row>
    <row r="95" spans="1:27" x14ac:dyDescent="0.25">
      <c r="A95" s="44">
        <v>94</v>
      </c>
      <c r="B95" s="125" t="s">
        <v>4</v>
      </c>
      <c r="C95" s="125" t="s">
        <v>96</v>
      </c>
      <c r="D95">
        <v>234</v>
      </c>
      <c r="E95">
        <v>1053</v>
      </c>
      <c r="F95">
        <v>132</v>
      </c>
      <c r="G95">
        <v>634</v>
      </c>
      <c r="H95">
        <v>536</v>
      </c>
      <c r="I95">
        <v>2653</v>
      </c>
      <c r="J95">
        <v>1237</v>
      </c>
      <c r="K95">
        <v>6060</v>
      </c>
      <c r="L95">
        <v>2507</v>
      </c>
      <c r="M95">
        <v>10814</v>
      </c>
      <c r="N95">
        <v>1432</v>
      </c>
      <c r="O95">
        <v>7036</v>
      </c>
      <c r="P95">
        <v>3326</v>
      </c>
      <c r="Q95">
        <v>12783</v>
      </c>
      <c r="R95">
        <v>2037</v>
      </c>
      <c r="S95">
        <v>8983</v>
      </c>
      <c r="T95">
        <v>1110</v>
      </c>
      <c r="U95">
        <v>5131</v>
      </c>
      <c r="V95">
        <v>654</v>
      </c>
      <c r="W95">
        <v>2956</v>
      </c>
      <c r="X95">
        <v>278</v>
      </c>
      <c r="Y95">
        <v>1335</v>
      </c>
      <c r="Z95">
        <v>171</v>
      </c>
      <c r="AA95">
        <v>736</v>
      </c>
    </row>
    <row r="96" spans="1:27" x14ac:dyDescent="0.25">
      <c r="A96" s="44">
        <v>95</v>
      </c>
      <c r="B96" s="125" t="s">
        <v>5</v>
      </c>
      <c r="C96" s="125" t="s">
        <v>97</v>
      </c>
      <c r="D96">
        <v>238</v>
      </c>
      <c r="E96">
        <v>5946</v>
      </c>
      <c r="F96">
        <v>144</v>
      </c>
      <c r="G96">
        <v>3561</v>
      </c>
      <c r="H96">
        <v>503</v>
      </c>
      <c r="I96">
        <v>12298</v>
      </c>
      <c r="J96">
        <v>931</v>
      </c>
      <c r="K96">
        <v>22976</v>
      </c>
      <c r="L96">
        <v>235</v>
      </c>
      <c r="M96">
        <v>5829</v>
      </c>
      <c r="N96">
        <v>87</v>
      </c>
      <c r="O96">
        <v>2089</v>
      </c>
      <c r="P96">
        <v>30</v>
      </c>
      <c r="Q96">
        <v>743</v>
      </c>
      <c r="R96">
        <v>31</v>
      </c>
      <c r="S96">
        <v>781</v>
      </c>
      <c r="T96">
        <v>42</v>
      </c>
      <c r="U96">
        <v>1045</v>
      </c>
      <c r="V96">
        <v>69</v>
      </c>
      <c r="W96">
        <v>1654</v>
      </c>
      <c r="X96">
        <v>56</v>
      </c>
      <c r="Y96">
        <v>1341</v>
      </c>
      <c r="Z96">
        <v>62</v>
      </c>
      <c r="AA96">
        <v>1512</v>
      </c>
    </row>
    <row r="97" spans="1:27" x14ac:dyDescent="0.25">
      <c r="A97" s="44">
        <v>96</v>
      </c>
      <c r="B97" s="125" t="s">
        <v>3</v>
      </c>
      <c r="C97" s="125" t="s">
        <v>93</v>
      </c>
      <c r="F97">
        <v>6</v>
      </c>
      <c r="G97">
        <v>365</v>
      </c>
      <c r="H97">
        <v>67</v>
      </c>
      <c r="I97">
        <v>4018</v>
      </c>
      <c r="J97">
        <v>177</v>
      </c>
      <c r="K97">
        <v>10308</v>
      </c>
      <c r="L97">
        <v>240</v>
      </c>
      <c r="M97">
        <v>13695</v>
      </c>
      <c r="N97">
        <v>131</v>
      </c>
      <c r="O97">
        <v>7727</v>
      </c>
      <c r="P97">
        <v>97</v>
      </c>
      <c r="Q97">
        <v>5593</v>
      </c>
      <c r="R97">
        <v>85</v>
      </c>
      <c r="S97">
        <v>4919</v>
      </c>
      <c r="T97">
        <v>55</v>
      </c>
      <c r="U97">
        <v>3126</v>
      </c>
      <c r="V97">
        <v>72</v>
      </c>
      <c r="W97">
        <v>3970</v>
      </c>
      <c r="X97">
        <v>63</v>
      </c>
      <c r="Y97">
        <v>3759</v>
      </c>
      <c r="Z97">
        <v>38</v>
      </c>
      <c r="AA97">
        <v>2173</v>
      </c>
    </row>
    <row r="98" spans="1:27" x14ac:dyDescent="0.25">
      <c r="A98" s="44">
        <v>97</v>
      </c>
      <c r="B98" s="125" t="s">
        <v>9</v>
      </c>
      <c r="C98" s="125" t="s">
        <v>93</v>
      </c>
      <c r="D98">
        <v>13</v>
      </c>
      <c r="E98">
        <v>79</v>
      </c>
      <c r="F98">
        <v>64</v>
      </c>
      <c r="G98">
        <v>303</v>
      </c>
      <c r="H98">
        <v>320</v>
      </c>
      <c r="I98">
        <v>1506</v>
      </c>
      <c r="J98">
        <v>1581</v>
      </c>
      <c r="K98">
        <v>10563</v>
      </c>
      <c r="L98">
        <v>2739</v>
      </c>
      <c r="M98">
        <v>19791</v>
      </c>
      <c r="N98">
        <v>1608</v>
      </c>
      <c r="O98">
        <v>12017</v>
      </c>
      <c r="P98">
        <v>1173</v>
      </c>
      <c r="Q98">
        <v>8864</v>
      </c>
      <c r="R98">
        <v>453</v>
      </c>
      <c r="S98">
        <v>3519</v>
      </c>
      <c r="T98">
        <v>150</v>
      </c>
      <c r="U98">
        <v>1063</v>
      </c>
      <c r="V98">
        <v>47</v>
      </c>
      <c r="W98">
        <v>253</v>
      </c>
      <c r="X98">
        <v>9</v>
      </c>
      <c r="Y98">
        <v>39</v>
      </c>
      <c r="Z98">
        <v>11</v>
      </c>
      <c r="AA98">
        <v>45</v>
      </c>
    </row>
    <row r="99" spans="1:27" x14ac:dyDescent="0.25">
      <c r="A99" s="44">
        <v>98</v>
      </c>
      <c r="B99" s="125" t="s">
        <v>68</v>
      </c>
      <c r="C99" s="125" t="s">
        <v>94</v>
      </c>
      <c r="F99">
        <v>5</v>
      </c>
      <c r="G99">
        <v>47</v>
      </c>
      <c r="H99">
        <v>177</v>
      </c>
      <c r="I99">
        <v>1601</v>
      </c>
      <c r="J99">
        <v>892</v>
      </c>
      <c r="K99">
        <v>8084</v>
      </c>
      <c r="L99">
        <v>2208</v>
      </c>
      <c r="M99">
        <v>20048</v>
      </c>
      <c r="N99">
        <v>1218</v>
      </c>
      <c r="O99">
        <v>11218</v>
      </c>
      <c r="P99">
        <v>1212</v>
      </c>
      <c r="Q99">
        <v>11091</v>
      </c>
      <c r="R99">
        <v>438</v>
      </c>
      <c r="S99">
        <v>4018</v>
      </c>
      <c r="T99">
        <v>72</v>
      </c>
      <c r="U99">
        <v>668</v>
      </c>
      <c r="V99">
        <v>23</v>
      </c>
      <c r="W99">
        <v>206</v>
      </c>
      <c r="X99">
        <v>5</v>
      </c>
      <c r="Y99">
        <v>47</v>
      </c>
      <c r="Z99">
        <v>10</v>
      </c>
      <c r="AA99">
        <v>87</v>
      </c>
    </row>
    <row r="100" spans="1:27" x14ac:dyDescent="0.25">
      <c r="A100" s="44">
        <v>99</v>
      </c>
      <c r="B100" s="125" t="s">
        <v>6</v>
      </c>
      <c r="C100" s="125" t="s">
        <v>95</v>
      </c>
      <c r="D100">
        <v>807</v>
      </c>
      <c r="E100">
        <v>3648</v>
      </c>
      <c r="F100">
        <v>751</v>
      </c>
      <c r="G100">
        <v>3315</v>
      </c>
      <c r="H100">
        <v>909</v>
      </c>
      <c r="I100">
        <v>4047</v>
      </c>
      <c r="J100">
        <v>1311</v>
      </c>
      <c r="K100">
        <v>5869</v>
      </c>
      <c r="L100">
        <v>1697</v>
      </c>
      <c r="M100">
        <v>7618</v>
      </c>
      <c r="N100">
        <v>1284</v>
      </c>
      <c r="O100">
        <v>5756</v>
      </c>
      <c r="P100">
        <v>1137</v>
      </c>
      <c r="Q100">
        <v>5104</v>
      </c>
      <c r="R100">
        <v>920</v>
      </c>
      <c r="S100">
        <v>4180</v>
      </c>
      <c r="T100">
        <v>1096</v>
      </c>
      <c r="U100">
        <v>4927</v>
      </c>
      <c r="V100">
        <v>1591</v>
      </c>
      <c r="W100">
        <v>6806</v>
      </c>
      <c r="X100">
        <v>738</v>
      </c>
      <c r="Y100">
        <v>3303</v>
      </c>
      <c r="Z100">
        <v>465</v>
      </c>
      <c r="AA100">
        <v>2073</v>
      </c>
    </row>
    <row r="101" spans="1:27" x14ac:dyDescent="0.25">
      <c r="A101" s="44">
        <v>100</v>
      </c>
      <c r="B101" s="125" t="s">
        <v>18</v>
      </c>
      <c r="C101" s="125" t="s">
        <v>97</v>
      </c>
      <c r="N101">
        <v>16</v>
      </c>
      <c r="O101">
        <v>108</v>
      </c>
      <c r="P101">
        <v>208</v>
      </c>
      <c r="Q101">
        <v>1408</v>
      </c>
      <c r="R101">
        <v>471</v>
      </c>
      <c r="S101">
        <v>3211</v>
      </c>
      <c r="T101">
        <v>595</v>
      </c>
      <c r="U101">
        <v>4078</v>
      </c>
      <c r="V101">
        <v>744</v>
      </c>
      <c r="W101">
        <v>5028</v>
      </c>
      <c r="X101">
        <v>2924</v>
      </c>
      <c r="Y101">
        <v>20065</v>
      </c>
      <c r="Z101">
        <v>3303</v>
      </c>
      <c r="AA101">
        <v>22532</v>
      </c>
    </row>
    <row r="102" spans="1:27" x14ac:dyDescent="0.25">
      <c r="A102" s="44">
        <v>101</v>
      </c>
      <c r="B102" s="125" t="s">
        <v>2</v>
      </c>
      <c r="C102" s="125" t="s">
        <v>94</v>
      </c>
      <c r="D102">
        <v>211</v>
      </c>
      <c r="E102">
        <v>840</v>
      </c>
      <c r="F102">
        <v>1375</v>
      </c>
      <c r="G102">
        <v>5473</v>
      </c>
      <c r="H102">
        <v>1722</v>
      </c>
      <c r="I102">
        <v>6854</v>
      </c>
      <c r="J102">
        <v>2326</v>
      </c>
      <c r="K102">
        <v>9256</v>
      </c>
      <c r="L102">
        <v>2628</v>
      </c>
      <c r="M102">
        <v>10460</v>
      </c>
      <c r="N102">
        <v>2440</v>
      </c>
      <c r="O102">
        <v>9712</v>
      </c>
      <c r="P102">
        <v>3281</v>
      </c>
      <c r="Q102">
        <v>11419</v>
      </c>
      <c r="R102">
        <v>645</v>
      </c>
      <c r="S102">
        <v>1921</v>
      </c>
      <c r="V102">
        <v>2</v>
      </c>
      <c r="W102">
        <v>6</v>
      </c>
    </row>
    <row r="103" spans="1:27" x14ac:dyDescent="0.25">
      <c r="A103" s="44">
        <v>102</v>
      </c>
      <c r="B103" s="125" t="s">
        <v>2</v>
      </c>
      <c r="C103" s="125" t="s">
        <v>96</v>
      </c>
      <c r="D103">
        <v>364</v>
      </c>
      <c r="E103">
        <v>689</v>
      </c>
      <c r="F103">
        <v>236</v>
      </c>
      <c r="G103">
        <v>395</v>
      </c>
      <c r="H103">
        <v>324</v>
      </c>
      <c r="I103">
        <v>616</v>
      </c>
      <c r="J103">
        <v>675</v>
      </c>
      <c r="K103">
        <v>1704</v>
      </c>
      <c r="L103">
        <v>2052</v>
      </c>
      <c r="M103">
        <v>5620</v>
      </c>
      <c r="N103">
        <v>5017</v>
      </c>
      <c r="O103">
        <v>14197</v>
      </c>
      <c r="P103">
        <v>5500</v>
      </c>
      <c r="Q103">
        <v>15894</v>
      </c>
      <c r="R103">
        <v>2973</v>
      </c>
      <c r="S103">
        <v>8637</v>
      </c>
      <c r="T103">
        <v>1046</v>
      </c>
      <c r="U103">
        <v>3036</v>
      </c>
      <c r="V103">
        <v>998</v>
      </c>
      <c r="W103">
        <v>2864</v>
      </c>
      <c r="X103">
        <v>336</v>
      </c>
      <c r="Y103">
        <v>942</v>
      </c>
      <c r="Z103">
        <v>172</v>
      </c>
      <c r="AA103">
        <v>474</v>
      </c>
    </row>
    <row r="104" spans="1:27" x14ac:dyDescent="0.25">
      <c r="A104" s="44">
        <v>103</v>
      </c>
      <c r="B104" s="125" t="s">
        <v>9</v>
      </c>
      <c r="C104" s="125" t="s">
        <v>98</v>
      </c>
      <c r="D104">
        <v>439</v>
      </c>
      <c r="E104">
        <v>3559</v>
      </c>
      <c r="F104">
        <v>463</v>
      </c>
      <c r="G104">
        <v>3750</v>
      </c>
      <c r="H104">
        <v>1656</v>
      </c>
      <c r="I104">
        <v>12912</v>
      </c>
      <c r="J104">
        <v>2634</v>
      </c>
      <c r="K104">
        <v>22169</v>
      </c>
      <c r="L104">
        <v>735</v>
      </c>
      <c r="M104">
        <v>6433</v>
      </c>
      <c r="N104">
        <v>242</v>
      </c>
      <c r="O104">
        <v>2074</v>
      </c>
      <c r="P104">
        <v>138</v>
      </c>
      <c r="Q104">
        <v>1168</v>
      </c>
      <c r="R104">
        <v>64</v>
      </c>
      <c r="S104">
        <v>546</v>
      </c>
      <c r="T104">
        <v>138</v>
      </c>
      <c r="U104">
        <v>792</v>
      </c>
      <c r="V104">
        <v>52</v>
      </c>
      <c r="W104">
        <v>474</v>
      </c>
      <c r="X104">
        <v>28</v>
      </c>
      <c r="Y104">
        <v>198</v>
      </c>
      <c r="Z104">
        <v>55</v>
      </c>
      <c r="AA104">
        <v>378</v>
      </c>
    </row>
    <row r="105" spans="1:27" x14ac:dyDescent="0.25">
      <c r="A105" s="44">
        <v>104</v>
      </c>
      <c r="B105" s="125" t="s">
        <v>35</v>
      </c>
      <c r="C105" s="125" t="s">
        <v>93</v>
      </c>
      <c r="D105">
        <v>46</v>
      </c>
      <c r="E105">
        <v>491</v>
      </c>
      <c r="F105">
        <v>63</v>
      </c>
      <c r="G105">
        <v>685</v>
      </c>
      <c r="H105">
        <v>89</v>
      </c>
      <c r="I105">
        <v>947</v>
      </c>
      <c r="J105">
        <v>391</v>
      </c>
      <c r="K105">
        <v>4123</v>
      </c>
      <c r="L105">
        <v>774</v>
      </c>
      <c r="M105">
        <v>8208</v>
      </c>
      <c r="N105">
        <v>853</v>
      </c>
      <c r="O105">
        <v>9261</v>
      </c>
      <c r="P105">
        <v>1634</v>
      </c>
      <c r="Q105">
        <v>17537</v>
      </c>
      <c r="R105">
        <v>771</v>
      </c>
      <c r="S105">
        <v>8277</v>
      </c>
      <c r="T105">
        <v>187</v>
      </c>
      <c r="U105">
        <v>2000</v>
      </c>
      <c r="V105">
        <v>169</v>
      </c>
      <c r="W105">
        <v>1762</v>
      </c>
      <c r="X105">
        <v>49</v>
      </c>
      <c r="Y105">
        <v>530</v>
      </c>
      <c r="Z105">
        <v>41</v>
      </c>
      <c r="AA105">
        <v>433</v>
      </c>
    </row>
    <row r="106" spans="1:27" x14ac:dyDescent="0.25">
      <c r="A106" s="44">
        <v>105</v>
      </c>
      <c r="B106" s="125" t="s">
        <v>7</v>
      </c>
      <c r="C106" s="125" t="s">
        <v>94</v>
      </c>
      <c r="D106">
        <v>107</v>
      </c>
      <c r="E106">
        <v>306</v>
      </c>
      <c r="F106">
        <v>60</v>
      </c>
      <c r="G106">
        <v>223</v>
      </c>
      <c r="H106">
        <v>238</v>
      </c>
      <c r="I106">
        <v>873</v>
      </c>
      <c r="J106">
        <v>784</v>
      </c>
      <c r="K106">
        <v>5028</v>
      </c>
      <c r="L106">
        <v>2926</v>
      </c>
      <c r="M106">
        <v>17086</v>
      </c>
      <c r="N106">
        <v>1489</v>
      </c>
      <c r="O106">
        <v>9539</v>
      </c>
      <c r="P106">
        <v>2797</v>
      </c>
      <c r="Q106">
        <v>14371</v>
      </c>
      <c r="R106">
        <v>933</v>
      </c>
      <c r="S106">
        <v>5029</v>
      </c>
      <c r="T106">
        <v>138</v>
      </c>
      <c r="U106">
        <v>729</v>
      </c>
      <c r="V106">
        <v>20</v>
      </c>
      <c r="W106">
        <v>94</v>
      </c>
      <c r="X106">
        <v>2</v>
      </c>
      <c r="Y106">
        <v>13</v>
      </c>
      <c r="Z106">
        <v>16</v>
      </c>
      <c r="AA106">
        <v>51</v>
      </c>
    </row>
    <row r="107" spans="1:27" x14ac:dyDescent="0.25">
      <c r="A107" s="44">
        <v>106</v>
      </c>
      <c r="B107" s="125" t="s">
        <v>21</v>
      </c>
      <c r="C107" s="125" t="s">
        <v>99</v>
      </c>
      <c r="D107">
        <v>8</v>
      </c>
      <c r="E107">
        <v>121</v>
      </c>
      <c r="F107">
        <v>1</v>
      </c>
      <c r="G107">
        <v>15</v>
      </c>
      <c r="H107">
        <v>17</v>
      </c>
      <c r="I107">
        <v>255</v>
      </c>
      <c r="J107">
        <v>155</v>
      </c>
      <c r="K107">
        <v>2368</v>
      </c>
      <c r="L107">
        <v>389</v>
      </c>
      <c r="M107">
        <v>5959</v>
      </c>
      <c r="N107">
        <v>1183</v>
      </c>
      <c r="O107">
        <v>18239</v>
      </c>
      <c r="P107">
        <v>1429</v>
      </c>
      <c r="Q107">
        <v>21936</v>
      </c>
      <c r="R107">
        <v>159</v>
      </c>
      <c r="S107">
        <v>2361</v>
      </c>
      <c r="T107">
        <v>37</v>
      </c>
      <c r="U107">
        <v>557</v>
      </c>
      <c r="V107">
        <v>14</v>
      </c>
      <c r="W107">
        <v>212</v>
      </c>
      <c r="X107">
        <v>4</v>
      </c>
      <c r="Y107">
        <v>62</v>
      </c>
      <c r="Z107">
        <v>3</v>
      </c>
      <c r="AA107">
        <v>52</v>
      </c>
    </row>
    <row r="108" spans="1:27" x14ac:dyDescent="0.25">
      <c r="A108" s="44">
        <v>107</v>
      </c>
      <c r="B108" s="125" t="s">
        <v>15</v>
      </c>
      <c r="C108" s="125" t="s">
        <v>96</v>
      </c>
      <c r="D108">
        <v>684</v>
      </c>
      <c r="E108">
        <v>4795</v>
      </c>
      <c r="F108">
        <v>509</v>
      </c>
      <c r="G108">
        <v>3592</v>
      </c>
      <c r="H108">
        <v>571</v>
      </c>
      <c r="I108">
        <v>4031</v>
      </c>
      <c r="J108">
        <v>576</v>
      </c>
      <c r="K108">
        <v>3958</v>
      </c>
      <c r="L108">
        <v>575</v>
      </c>
      <c r="M108">
        <v>4007</v>
      </c>
      <c r="N108">
        <v>573</v>
      </c>
      <c r="O108">
        <v>4044</v>
      </c>
      <c r="P108">
        <v>542</v>
      </c>
      <c r="Q108">
        <v>3857</v>
      </c>
      <c r="R108">
        <v>565</v>
      </c>
      <c r="S108">
        <v>4013</v>
      </c>
      <c r="T108">
        <v>545</v>
      </c>
      <c r="U108">
        <v>3874</v>
      </c>
      <c r="V108">
        <v>775</v>
      </c>
      <c r="W108">
        <v>5518</v>
      </c>
      <c r="X108">
        <v>682</v>
      </c>
      <c r="Y108">
        <v>4813</v>
      </c>
      <c r="Z108">
        <v>742</v>
      </c>
      <c r="AA108">
        <v>5245</v>
      </c>
    </row>
    <row r="109" spans="1:27" x14ac:dyDescent="0.25">
      <c r="A109" s="44">
        <v>108</v>
      </c>
      <c r="B109" s="125" t="s">
        <v>68</v>
      </c>
      <c r="C109" s="125" t="s">
        <v>94</v>
      </c>
      <c r="D109">
        <v>358</v>
      </c>
      <c r="E109">
        <v>1031</v>
      </c>
      <c r="F109">
        <v>15102</v>
      </c>
      <c r="G109">
        <v>26866</v>
      </c>
      <c r="H109">
        <v>1417</v>
      </c>
      <c r="I109">
        <v>4891</v>
      </c>
      <c r="J109">
        <v>1590</v>
      </c>
      <c r="K109">
        <v>7440</v>
      </c>
      <c r="L109">
        <v>2081</v>
      </c>
      <c r="M109">
        <v>6307</v>
      </c>
      <c r="N109">
        <v>304</v>
      </c>
      <c r="O109">
        <v>1430</v>
      </c>
      <c r="P109">
        <v>159</v>
      </c>
      <c r="Q109">
        <v>742</v>
      </c>
      <c r="R109">
        <v>77</v>
      </c>
      <c r="S109">
        <v>352</v>
      </c>
      <c r="T109">
        <v>120</v>
      </c>
      <c r="U109">
        <v>450</v>
      </c>
      <c r="V109">
        <v>87</v>
      </c>
      <c r="W109">
        <v>296</v>
      </c>
      <c r="X109">
        <v>29</v>
      </c>
      <c r="Y109">
        <v>96</v>
      </c>
      <c r="Z109">
        <v>121</v>
      </c>
      <c r="AA109">
        <v>291</v>
      </c>
    </row>
    <row r="110" spans="1:27" x14ac:dyDescent="0.25">
      <c r="A110" s="44">
        <v>109</v>
      </c>
      <c r="B110" s="125" t="s">
        <v>4</v>
      </c>
      <c r="C110" s="125" t="s">
        <v>94</v>
      </c>
      <c r="D110">
        <v>1011</v>
      </c>
      <c r="E110">
        <v>4651</v>
      </c>
      <c r="F110">
        <v>579</v>
      </c>
      <c r="G110">
        <v>2813</v>
      </c>
      <c r="H110">
        <v>731</v>
      </c>
      <c r="I110">
        <v>3536</v>
      </c>
      <c r="J110">
        <v>1323</v>
      </c>
      <c r="K110">
        <v>6572</v>
      </c>
      <c r="L110">
        <v>1393</v>
      </c>
      <c r="M110">
        <v>6940</v>
      </c>
      <c r="N110">
        <v>961</v>
      </c>
      <c r="O110">
        <v>4783</v>
      </c>
      <c r="P110">
        <v>789</v>
      </c>
      <c r="Q110">
        <v>3919</v>
      </c>
      <c r="R110">
        <v>670</v>
      </c>
      <c r="S110">
        <v>3350</v>
      </c>
      <c r="T110">
        <v>842</v>
      </c>
      <c r="U110">
        <v>4211</v>
      </c>
      <c r="V110">
        <v>1181</v>
      </c>
      <c r="W110">
        <v>5608</v>
      </c>
      <c r="X110">
        <v>477</v>
      </c>
      <c r="Y110">
        <v>2369</v>
      </c>
      <c r="Z110">
        <v>292</v>
      </c>
      <c r="AA110">
        <v>1418</v>
      </c>
    </row>
    <row r="111" spans="1:27" x14ac:dyDescent="0.25">
      <c r="A111" s="44">
        <v>110</v>
      </c>
      <c r="B111" s="125" t="s">
        <v>22</v>
      </c>
      <c r="C111" s="125" t="s">
        <v>97</v>
      </c>
      <c r="D111">
        <v>67</v>
      </c>
      <c r="E111">
        <v>431</v>
      </c>
      <c r="F111">
        <v>41</v>
      </c>
      <c r="G111">
        <v>261</v>
      </c>
      <c r="H111">
        <v>98</v>
      </c>
      <c r="I111">
        <v>625</v>
      </c>
      <c r="J111">
        <v>243</v>
      </c>
      <c r="K111">
        <v>1556</v>
      </c>
      <c r="L111">
        <v>836</v>
      </c>
      <c r="M111">
        <v>5343</v>
      </c>
      <c r="N111">
        <v>2085</v>
      </c>
      <c r="O111">
        <v>13290</v>
      </c>
      <c r="P111">
        <v>2412</v>
      </c>
      <c r="Q111">
        <v>15428</v>
      </c>
      <c r="R111">
        <v>1099</v>
      </c>
      <c r="S111">
        <v>6996</v>
      </c>
      <c r="T111">
        <v>259</v>
      </c>
      <c r="U111">
        <v>1660</v>
      </c>
      <c r="V111">
        <v>332</v>
      </c>
      <c r="W111">
        <v>2121</v>
      </c>
      <c r="X111">
        <v>156</v>
      </c>
      <c r="Y111">
        <v>985</v>
      </c>
      <c r="Z111">
        <v>73</v>
      </c>
      <c r="AA111">
        <v>470</v>
      </c>
    </row>
    <row r="112" spans="1:27" x14ac:dyDescent="0.25">
      <c r="A112" s="44">
        <v>111</v>
      </c>
      <c r="B112" s="125" t="s">
        <v>35</v>
      </c>
      <c r="C112" s="125" t="s">
        <v>98</v>
      </c>
      <c r="D112">
        <v>7</v>
      </c>
      <c r="E112">
        <v>99</v>
      </c>
      <c r="F112">
        <v>26</v>
      </c>
      <c r="G112">
        <v>348</v>
      </c>
      <c r="H112">
        <v>61</v>
      </c>
      <c r="I112">
        <v>804</v>
      </c>
      <c r="J112">
        <v>125</v>
      </c>
      <c r="K112">
        <v>1575</v>
      </c>
      <c r="L112">
        <v>434</v>
      </c>
      <c r="M112">
        <v>5910</v>
      </c>
      <c r="N112">
        <v>1114</v>
      </c>
      <c r="O112">
        <v>14743</v>
      </c>
      <c r="P112">
        <v>1714</v>
      </c>
      <c r="Q112">
        <v>22635</v>
      </c>
      <c r="R112">
        <v>118</v>
      </c>
      <c r="S112">
        <v>1411</v>
      </c>
      <c r="T112">
        <v>21</v>
      </c>
      <c r="U112">
        <v>247</v>
      </c>
      <c r="V112">
        <v>1</v>
      </c>
      <c r="W112">
        <v>15</v>
      </c>
      <c r="X112">
        <v>2</v>
      </c>
      <c r="Y112">
        <v>17</v>
      </c>
    </row>
    <row r="113" spans="1:27" x14ac:dyDescent="0.25">
      <c r="A113" s="44">
        <v>112</v>
      </c>
      <c r="B113" s="125" t="s">
        <v>4</v>
      </c>
      <c r="C113" s="125" t="s">
        <v>95</v>
      </c>
      <c r="D113">
        <v>121</v>
      </c>
      <c r="E113">
        <v>525</v>
      </c>
      <c r="F113">
        <v>76</v>
      </c>
      <c r="G113">
        <v>389</v>
      </c>
      <c r="H113">
        <v>243</v>
      </c>
      <c r="I113">
        <v>1078</v>
      </c>
      <c r="J113">
        <v>374</v>
      </c>
      <c r="K113">
        <v>2945</v>
      </c>
      <c r="L113">
        <v>1126</v>
      </c>
      <c r="M113">
        <v>8166</v>
      </c>
      <c r="N113">
        <v>1067</v>
      </c>
      <c r="O113">
        <v>8491</v>
      </c>
      <c r="P113">
        <v>2186</v>
      </c>
      <c r="Q113">
        <v>14777</v>
      </c>
      <c r="R113">
        <v>1094</v>
      </c>
      <c r="S113">
        <v>7529</v>
      </c>
      <c r="T113">
        <v>330</v>
      </c>
      <c r="U113">
        <v>2378</v>
      </c>
      <c r="V113">
        <v>135</v>
      </c>
      <c r="W113">
        <v>933</v>
      </c>
      <c r="X113">
        <v>9</v>
      </c>
      <c r="Y113">
        <v>73</v>
      </c>
      <c r="Z113">
        <v>30</v>
      </c>
      <c r="AA113">
        <v>173</v>
      </c>
    </row>
    <row r="114" spans="1:27" x14ac:dyDescent="0.25">
      <c r="A114" s="44">
        <v>113</v>
      </c>
      <c r="B114" s="125" t="s">
        <v>3</v>
      </c>
      <c r="C114" s="125" t="s">
        <v>98</v>
      </c>
      <c r="N114">
        <v>13</v>
      </c>
      <c r="O114">
        <v>332</v>
      </c>
      <c r="P114">
        <v>57</v>
      </c>
      <c r="Q114">
        <v>1575</v>
      </c>
      <c r="R114">
        <v>87</v>
      </c>
      <c r="S114">
        <v>2430</v>
      </c>
      <c r="T114">
        <v>108</v>
      </c>
      <c r="U114">
        <v>3017</v>
      </c>
      <c r="V114">
        <v>244</v>
      </c>
      <c r="W114">
        <v>6695</v>
      </c>
      <c r="X114">
        <v>641</v>
      </c>
      <c r="Y114">
        <v>16709</v>
      </c>
      <c r="Z114">
        <v>574</v>
      </c>
      <c r="AA114">
        <v>15959</v>
      </c>
    </row>
    <row r="115" spans="1:27" x14ac:dyDescent="0.25">
      <c r="A115" s="44">
        <v>114</v>
      </c>
      <c r="B115" s="125" t="s">
        <v>24</v>
      </c>
      <c r="C115" s="125" t="s">
        <v>94</v>
      </c>
      <c r="D115">
        <v>927</v>
      </c>
      <c r="E115">
        <v>3690</v>
      </c>
      <c r="F115">
        <v>981</v>
      </c>
      <c r="G115">
        <v>3854</v>
      </c>
      <c r="H115">
        <v>1092</v>
      </c>
      <c r="I115">
        <v>4306</v>
      </c>
      <c r="J115">
        <v>885</v>
      </c>
      <c r="K115">
        <v>3514</v>
      </c>
      <c r="L115">
        <v>968</v>
      </c>
      <c r="M115">
        <v>3843</v>
      </c>
      <c r="N115">
        <v>828</v>
      </c>
      <c r="O115">
        <v>3268</v>
      </c>
      <c r="P115">
        <v>1142</v>
      </c>
      <c r="Q115">
        <v>4539</v>
      </c>
      <c r="R115">
        <v>1410</v>
      </c>
      <c r="S115">
        <v>5585</v>
      </c>
      <c r="T115">
        <v>915</v>
      </c>
      <c r="U115">
        <v>3648</v>
      </c>
      <c r="V115">
        <v>823</v>
      </c>
      <c r="W115">
        <v>3272</v>
      </c>
      <c r="X115">
        <v>666</v>
      </c>
      <c r="Y115">
        <v>2614</v>
      </c>
      <c r="Z115">
        <v>649</v>
      </c>
      <c r="AA115">
        <v>2568</v>
      </c>
    </row>
    <row r="116" spans="1:27" x14ac:dyDescent="0.25">
      <c r="A116" s="44">
        <v>115</v>
      </c>
      <c r="B116" s="125" t="s">
        <v>17</v>
      </c>
      <c r="C116" s="125" t="s">
        <v>97</v>
      </c>
      <c r="D116">
        <v>407</v>
      </c>
      <c r="E116">
        <v>1389</v>
      </c>
      <c r="F116">
        <v>372</v>
      </c>
      <c r="G116">
        <v>1275</v>
      </c>
      <c r="H116">
        <v>438</v>
      </c>
      <c r="I116">
        <v>1508</v>
      </c>
      <c r="J116">
        <v>581</v>
      </c>
      <c r="K116">
        <v>2006</v>
      </c>
      <c r="L116">
        <v>879</v>
      </c>
      <c r="M116">
        <v>3033</v>
      </c>
      <c r="N116">
        <v>716</v>
      </c>
      <c r="O116">
        <v>2499</v>
      </c>
      <c r="P116">
        <v>2040</v>
      </c>
      <c r="Q116">
        <v>7068</v>
      </c>
      <c r="R116">
        <v>1623</v>
      </c>
      <c r="S116">
        <v>5532</v>
      </c>
      <c r="T116">
        <v>1329</v>
      </c>
      <c r="U116">
        <v>4456</v>
      </c>
      <c r="V116">
        <v>1915</v>
      </c>
      <c r="W116">
        <v>6648</v>
      </c>
      <c r="X116">
        <v>1477</v>
      </c>
      <c r="Y116">
        <v>4952</v>
      </c>
      <c r="Z116">
        <v>1133</v>
      </c>
      <c r="AA116">
        <v>3914</v>
      </c>
    </row>
    <row r="117" spans="1:27" x14ac:dyDescent="0.25">
      <c r="A117" s="44">
        <v>116</v>
      </c>
      <c r="B117" s="125" t="s">
        <v>9</v>
      </c>
      <c r="C117" s="125" t="s">
        <v>93</v>
      </c>
      <c r="D117">
        <v>199</v>
      </c>
      <c r="E117">
        <v>3987</v>
      </c>
      <c r="F117">
        <v>141</v>
      </c>
      <c r="G117">
        <v>2821</v>
      </c>
      <c r="H117">
        <v>142</v>
      </c>
      <c r="I117">
        <v>2807</v>
      </c>
      <c r="J117">
        <v>155</v>
      </c>
      <c r="K117">
        <v>3064</v>
      </c>
      <c r="L117">
        <v>173</v>
      </c>
      <c r="M117">
        <v>3398</v>
      </c>
      <c r="N117">
        <v>150</v>
      </c>
      <c r="O117">
        <v>2956</v>
      </c>
      <c r="P117">
        <v>190</v>
      </c>
      <c r="Q117">
        <v>3796</v>
      </c>
      <c r="R117">
        <v>133</v>
      </c>
      <c r="S117">
        <v>2663</v>
      </c>
      <c r="T117">
        <v>178</v>
      </c>
      <c r="U117">
        <v>3545</v>
      </c>
      <c r="V117">
        <v>261</v>
      </c>
      <c r="W117">
        <v>5212</v>
      </c>
      <c r="X117">
        <v>211</v>
      </c>
      <c r="Y117">
        <v>4168</v>
      </c>
      <c r="Z117">
        <v>264</v>
      </c>
      <c r="AA117">
        <v>5240</v>
      </c>
    </row>
    <row r="118" spans="1:27" x14ac:dyDescent="0.25">
      <c r="A118" s="44">
        <v>117</v>
      </c>
      <c r="B118" s="125" t="s">
        <v>4</v>
      </c>
      <c r="C118" s="125" t="s">
        <v>95</v>
      </c>
      <c r="D118">
        <v>3</v>
      </c>
      <c r="E118">
        <v>30</v>
      </c>
      <c r="F118">
        <v>16</v>
      </c>
      <c r="G118">
        <v>159</v>
      </c>
      <c r="H118">
        <v>82</v>
      </c>
      <c r="I118">
        <v>784</v>
      </c>
      <c r="J118">
        <v>743</v>
      </c>
      <c r="K118">
        <v>7065</v>
      </c>
      <c r="L118">
        <v>1881</v>
      </c>
      <c r="M118">
        <v>17800</v>
      </c>
      <c r="N118">
        <v>883</v>
      </c>
      <c r="O118">
        <v>8558</v>
      </c>
      <c r="P118">
        <v>588</v>
      </c>
      <c r="Q118">
        <v>5657</v>
      </c>
      <c r="R118">
        <v>290</v>
      </c>
      <c r="S118">
        <v>2807</v>
      </c>
      <c r="T118">
        <v>53</v>
      </c>
      <c r="U118">
        <v>511</v>
      </c>
      <c r="V118">
        <v>22</v>
      </c>
      <c r="W118">
        <v>206</v>
      </c>
      <c r="X118">
        <v>5</v>
      </c>
      <c r="Y118">
        <v>48</v>
      </c>
      <c r="Z118">
        <v>2</v>
      </c>
      <c r="AA118">
        <v>21</v>
      </c>
    </row>
    <row r="119" spans="1:27" x14ac:dyDescent="0.25">
      <c r="A119" s="44">
        <v>118</v>
      </c>
      <c r="B119" s="125" t="s">
        <v>2</v>
      </c>
      <c r="C119" s="125" t="s">
        <v>96</v>
      </c>
      <c r="D119">
        <v>363</v>
      </c>
      <c r="E119">
        <v>3982</v>
      </c>
      <c r="F119">
        <v>598</v>
      </c>
      <c r="G119">
        <v>6510</v>
      </c>
      <c r="H119">
        <v>788</v>
      </c>
      <c r="I119">
        <v>8654</v>
      </c>
      <c r="J119">
        <v>644</v>
      </c>
      <c r="K119">
        <v>7029</v>
      </c>
      <c r="L119">
        <v>811</v>
      </c>
      <c r="M119">
        <v>8803</v>
      </c>
      <c r="N119">
        <v>589</v>
      </c>
      <c r="O119">
        <v>6465</v>
      </c>
      <c r="P119">
        <v>93</v>
      </c>
      <c r="Q119">
        <v>1017</v>
      </c>
      <c r="R119">
        <v>53</v>
      </c>
      <c r="S119">
        <v>572</v>
      </c>
      <c r="T119">
        <v>23</v>
      </c>
      <c r="U119">
        <v>244</v>
      </c>
      <c r="V119">
        <v>9</v>
      </c>
      <c r="W119">
        <v>103</v>
      </c>
      <c r="Z119">
        <v>1</v>
      </c>
      <c r="AA119">
        <v>11</v>
      </c>
    </row>
    <row r="120" spans="1:27" x14ac:dyDescent="0.25">
      <c r="A120" s="44">
        <v>119</v>
      </c>
      <c r="B120" s="125" t="s">
        <v>18</v>
      </c>
      <c r="C120" s="125" t="s">
        <v>94</v>
      </c>
      <c r="D120">
        <v>699</v>
      </c>
      <c r="E120">
        <v>2721</v>
      </c>
      <c r="F120">
        <v>448</v>
      </c>
      <c r="G120">
        <v>1714</v>
      </c>
      <c r="H120">
        <v>1474</v>
      </c>
      <c r="I120">
        <v>5754</v>
      </c>
      <c r="J120">
        <v>3631</v>
      </c>
      <c r="K120">
        <v>14359</v>
      </c>
      <c r="L120">
        <v>1722</v>
      </c>
      <c r="M120">
        <v>6790</v>
      </c>
      <c r="N120">
        <v>787</v>
      </c>
      <c r="O120">
        <v>3126</v>
      </c>
      <c r="P120">
        <v>625</v>
      </c>
      <c r="Q120">
        <v>2475</v>
      </c>
      <c r="R120">
        <v>343</v>
      </c>
      <c r="S120">
        <v>1350</v>
      </c>
      <c r="T120">
        <v>297</v>
      </c>
      <c r="U120">
        <v>1153</v>
      </c>
      <c r="V120">
        <v>378</v>
      </c>
      <c r="W120">
        <v>1431</v>
      </c>
      <c r="X120">
        <v>167</v>
      </c>
      <c r="Y120">
        <v>653</v>
      </c>
      <c r="Z120">
        <v>183</v>
      </c>
      <c r="AA120">
        <v>698</v>
      </c>
    </row>
    <row r="121" spans="1:27" x14ac:dyDescent="0.25">
      <c r="A121" s="44">
        <v>120</v>
      </c>
      <c r="B121" s="125" t="s">
        <v>7</v>
      </c>
      <c r="C121" s="125" t="s">
        <v>97</v>
      </c>
      <c r="D121">
        <v>1</v>
      </c>
      <c r="E121">
        <v>10</v>
      </c>
      <c r="H121">
        <v>2</v>
      </c>
      <c r="I121">
        <v>20</v>
      </c>
      <c r="J121">
        <v>19</v>
      </c>
      <c r="K121">
        <v>189</v>
      </c>
      <c r="L121">
        <v>20</v>
      </c>
      <c r="M121">
        <v>199</v>
      </c>
      <c r="N121">
        <v>46</v>
      </c>
      <c r="O121">
        <v>368</v>
      </c>
      <c r="P121">
        <v>168</v>
      </c>
      <c r="Q121">
        <v>1302</v>
      </c>
      <c r="R121">
        <v>3313</v>
      </c>
      <c r="S121">
        <v>23127</v>
      </c>
      <c r="T121">
        <v>1787</v>
      </c>
      <c r="U121">
        <v>12340</v>
      </c>
      <c r="V121">
        <v>488</v>
      </c>
      <c r="W121">
        <v>3216</v>
      </c>
      <c r="X121">
        <v>68</v>
      </c>
      <c r="Y121">
        <v>460</v>
      </c>
      <c r="Z121">
        <v>46</v>
      </c>
      <c r="AA121">
        <v>278</v>
      </c>
    </row>
    <row r="122" spans="1:27" x14ac:dyDescent="0.25">
      <c r="A122" s="44">
        <v>121</v>
      </c>
      <c r="B122" s="125" t="s">
        <v>32</v>
      </c>
      <c r="C122" s="125" t="s">
        <v>97</v>
      </c>
      <c r="D122">
        <v>145</v>
      </c>
      <c r="E122">
        <v>2951</v>
      </c>
      <c r="F122">
        <v>130</v>
      </c>
      <c r="G122">
        <v>2584</v>
      </c>
      <c r="H122">
        <v>133</v>
      </c>
      <c r="I122">
        <v>2631</v>
      </c>
      <c r="J122">
        <v>181</v>
      </c>
      <c r="K122">
        <v>3649</v>
      </c>
      <c r="L122">
        <v>241</v>
      </c>
      <c r="M122">
        <v>4862</v>
      </c>
      <c r="N122">
        <v>206</v>
      </c>
      <c r="O122">
        <v>4102</v>
      </c>
      <c r="P122">
        <v>245</v>
      </c>
      <c r="Q122">
        <v>4996</v>
      </c>
      <c r="R122">
        <v>196</v>
      </c>
      <c r="S122">
        <v>3921</v>
      </c>
      <c r="T122">
        <v>160</v>
      </c>
      <c r="U122">
        <v>3273</v>
      </c>
      <c r="V122">
        <v>203</v>
      </c>
      <c r="W122">
        <v>3928</v>
      </c>
      <c r="X122">
        <v>135</v>
      </c>
      <c r="Y122">
        <v>2636</v>
      </c>
      <c r="Z122">
        <v>94</v>
      </c>
      <c r="AA122">
        <v>1863</v>
      </c>
    </row>
    <row r="123" spans="1:27" x14ac:dyDescent="0.25">
      <c r="A123" s="44">
        <v>122</v>
      </c>
      <c r="B123" s="125" t="s">
        <v>11</v>
      </c>
      <c r="C123" s="125" t="s">
        <v>96</v>
      </c>
      <c r="D123">
        <v>1</v>
      </c>
      <c r="E123">
        <v>2</v>
      </c>
      <c r="H123">
        <v>83</v>
      </c>
      <c r="I123">
        <v>318</v>
      </c>
      <c r="J123">
        <v>563</v>
      </c>
      <c r="K123">
        <v>2209</v>
      </c>
      <c r="L123">
        <v>1902</v>
      </c>
      <c r="M123">
        <v>7528</v>
      </c>
      <c r="N123">
        <v>2427</v>
      </c>
      <c r="O123">
        <v>9651</v>
      </c>
      <c r="P123">
        <v>4972</v>
      </c>
      <c r="Q123">
        <v>17295</v>
      </c>
      <c r="R123">
        <v>836</v>
      </c>
      <c r="S123">
        <v>2600</v>
      </c>
      <c r="T123">
        <v>94</v>
      </c>
      <c r="U123">
        <v>375</v>
      </c>
      <c r="V123">
        <v>20</v>
      </c>
      <c r="W123">
        <v>75</v>
      </c>
      <c r="Z123">
        <v>7</v>
      </c>
      <c r="AA123">
        <v>16</v>
      </c>
    </row>
    <row r="124" spans="1:27" x14ac:dyDescent="0.25">
      <c r="A124" s="44">
        <v>123</v>
      </c>
      <c r="B124" s="125" t="s">
        <v>8</v>
      </c>
      <c r="C124" s="125" t="s">
        <v>94</v>
      </c>
      <c r="H124">
        <v>46</v>
      </c>
      <c r="I124">
        <v>918</v>
      </c>
      <c r="J124">
        <v>531</v>
      </c>
      <c r="K124">
        <v>10496</v>
      </c>
      <c r="L124">
        <v>596</v>
      </c>
      <c r="M124">
        <v>11791</v>
      </c>
      <c r="N124">
        <v>347</v>
      </c>
      <c r="O124">
        <v>6910</v>
      </c>
      <c r="P124">
        <v>135</v>
      </c>
      <c r="Q124">
        <v>2656</v>
      </c>
      <c r="R124">
        <v>111</v>
      </c>
      <c r="S124">
        <v>2102</v>
      </c>
      <c r="T124">
        <v>140</v>
      </c>
      <c r="U124">
        <v>2747</v>
      </c>
      <c r="V124">
        <v>80</v>
      </c>
      <c r="W124">
        <v>1570</v>
      </c>
      <c r="X124">
        <v>23</v>
      </c>
      <c r="Y124">
        <v>462</v>
      </c>
      <c r="Z124">
        <v>10</v>
      </c>
      <c r="AA124">
        <v>197</v>
      </c>
    </row>
    <row r="125" spans="1:27" x14ac:dyDescent="0.25">
      <c r="A125" s="44">
        <v>124</v>
      </c>
      <c r="B125" s="125" t="s">
        <v>4</v>
      </c>
      <c r="C125" s="125" t="s">
        <v>98</v>
      </c>
      <c r="D125">
        <v>209</v>
      </c>
      <c r="E125">
        <v>1135</v>
      </c>
      <c r="F125">
        <v>284</v>
      </c>
      <c r="G125">
        <v>1520</v>
      </c>
      <c r="H125">
        <v>402</v>
      </c>
      <c r="I125">
        <v>2085</v>
      </c>
      <c r="J125">
        <v>770</v>
      </c>
      <c r="K125">
        <v>4018</v>
      </c>
      <c r="L125">
        <v>1728</v>
      </c>
      <c r="M125">
        <v>9313</v>
      </c>
      <c r="N125">
        <v>1190</v>
      </c>
      <c r="O125">
        <v>6403</v>
      </c>
      <c r="P125">
        <v>900</v>
      </c>
      <c r="Q125">
        <v>4828</v>
      </c>
      <c r="R125">
        <v>424</v>
      </c>
      <c r="S125">
        <v>2285</v>
      </c>
      <c r="T125">
        <v>459</v>
      </c>
      <c r="U125">
        <v>2501</v>
      </c>
      <c r="V125">
        <v>466</v>
      </c>
      <c r="W125">
        <v>2515</v>
      </c>
      <c r="X125">
        <v>289</v>
      </c>
      <c r="Y125">
        <v>1568</v>
      </c>
      <c r="Z125">
        <v>185</v>
      </c>
      <c r="AA125">
        <v>1005</v>
      </c>
    </row>
    <row r="126" spans="1:27" x14ac:dyDescent="0.25">
      <c r="A126" s="44">
        <v>125</v>
      </c>
      <c r="B126" s="125" t="s">
        <v>5</v>
      </c>
      <c r="C126" s="125" t="s">
        <v>97</v>
      </c>
      <c r="D126">
        <v>314</v>
      </c>
      <c r="E126">
        <v>2184</v>
      </c>
      <c r="F126">
        <v>384</v>
      </c>
      <c r="G126">
        <v>2655</v>
      </c>
      <c r="H126">
        <v>523</v>
      </c>
      <c r="I126">
        <v>3629</v>
      </c>
      <c r="J126">
        <v>442</v>
      </c>
      <c r="K126">
        <v>3053</v>
      </c>
      <c r="L126">
        <v>558</v>
      </c>
      <c r="M126">
        <v>3853</v>
      </c>
      <c r="N126">
        <v>451</v>
      </c>
      <c r="O126">
        <v>3123</v>
      </c>
      <c r="P126">
        <v>595</v>
      </c>
      <c r="Q126">
        <v>4131</v>
      </c>
      <c r="R126">
        <v>711</v>
      </c>
      <c r="S126">
        <v>4948</v>
      </c>
      <c r="T126">
        <v>440</v>
      </c>
      <c r="U126">
        <v>3065</v>
      </c>
      <c r="V126">
        <v>502</v>
      </c>
      <c r="W126">
        <v>3475</v>
      </c>
      <c r="X126">
        <v>346</v>
      </c>
      <c r="Y126">
        <v>2382</v>
      </c>
      <c r="Z126">
        <v>371</v>
      </c>
      <c r="AA126">
        <v>2557</v>
      </c>
    </row>
    <row r="127" spans="1:27" x14ac:dyDescent="0.25">
      <c r="A127" s="44">
        <v>126</v>
      </c>
      <c r="B127" s="125" t="s">
        <v>5</v>
      </c>
      <c r="C127" s="125" t="s">
        <v>97</v>
      </c>
      <c r="F127">
        <v>8</v>
      </c>
      <c r="G127">
        <v>268</v>
      </c>
      <c r="H127">
        <v>61</v>
      </c>
      <c r="I127">
        <v>2064</v>
      </c>
      <c r="J127">
        <v>96</v>
      </c>
      <c r="K127">
        <v>3281</v>
      </c>
      <c r="L127">
        <v>90</v>
      </c>
      <c r="M127">
        <v>3081</v>
      </c>
      <c r="N127">
        <v>80</v>
      </c>
      <c r="O127">
        <v>2733</v>
      </c>
      <c r="P127">
        <v>85</v>
      </c>
      <c r="Q127">
        <v>2912</v>
      </c>
      <c r="R127">
        <v>84</v>
      </c>
      <c r="S127">
        <v>2837</v>
      </c>
      <c r="T127">
        <v>126</v>
      </c>
      <c r="U127">
        <v>4223</v>
      </c>
      <c r="V127">
        <v>171</v>
      </c>
      <c r="W127">
        <v>5734</v>
      </c>
      <c r="X127">
        <v>176</v>
      </c>
      <c r="Y127">
        <v>5968</v>
      </c>
      <c r="Z127">
        <v>151</v>
      </c>
      <c r="AA127">
        <v>5121</v>
      </c>
    </row>
    <row r="128" spans="1:27" x14ac:dyDescent="0.25">
      <c r="A128" s="44">
        <v>127</v>
      </c>
      <c r="B128" s="125" t="s">
        <v>2</v>
      </c>
      <c r="C128" s="125" t="s">
        <v>94</v>
      </c>
      <c r="F128">
        <v>5</v>
      </c>
      <c r="G128">
        <v>110</v>
      </c>
      <c r="H128">
        <v>84</v>
      </c>
      <c r="I128">
        <v>2049</v>
      </c>
      <c r="J128">
        <v>182</v>
      </c>
      <c r="K128">
        <v>4413</v>
      </c>
      <c r="L128">
        <v>145</v>
      </c>
      <c r="M128">
        <v>3504</v>
      </c>
      <c r="N128">
        <v>130</v>
      </c>
      <c r="O128">
        <v>3162</v>
      </c>
      <c r="P128">
        <v>118</v>
      </c>
      <c r="Q128">
        <v>2841</v>
      </c>
      <c r="R128">
        <v>135</v>
      </c>
      <c r="S128">
        <v>3246</v>
      </c>
      <c r="T128">
        <v>150</v>
      </c>
      <c r="U128">
        <v>3619</v>
      </c>
      <c r="V128">
        <v>198</v>
      </c>
      <c r="W128">
        <v>4765</v>
      </c>
      <c r="X128">
        <v>194</v>
      </c>
      <c r="Y128">
        <v>4686</v>
      </c>
      <c r="Z128">
        <v>179</v>
      </c>
      <c r="AA128">
        <v>4387</v>
      </c>
    </row>
    <row r="129" spans="1:27" x14ac:dyDescent="0.25">
      <c r="A129" s="44">
        <v>128</v>
      </c>
      <c r="B129" s="125" t="s">
        <v>4</v>
      </c>
      <c r="C129" s="125" t="s">
        <v>98</v>
      </c>
      <c r="D129">
        <v>68</v>
      </c>
      <c r="E129">
        <v>663</v>
      </c>
      <c r="F129">
        <v>61</v>
      </c>
      <c r="G129">
        <v>596</v>
      </c>
      <c r="H129">
        <v>58</v>
      </c>
      <c r="I129">
        <v>553</v>
      </c>
      <c r="J129">
        <v>156</v>
      </c>
      <c r="K129">
        <v>1510</v>
      </c>
      <c r="L129">
        <v>392</v>
      </c>
      <c r="M129">
        <v>3801</v>
      </c>
      <c r="N129">
        <v>561</v>
      </c>
      <c r="O129">
        <v>5571</v>
      </c>
      <c r="P129">
        <v>993</v>
      </c>
      <c r="Q129">
        <v>9738</v>
      </c>
      <c r="R129">
        <v>566</v>
      </c>
      <c r="S129">
        <v>5626</v>
      </c>
      <c r="T129">
        <v>307</v>
      </c>
      <c r="U129">
        <v>3059</v>
      </c>
      <c r="V129">
        <v>345</v>
      </c>
      <c r="W129">
        <v>3347</v>
      </c>
      <c r="X129">
        <v>132</v>
      </c>
      <c r="Y129">
        <v>1294</v>
      </c>
      <c r="Z129">
        <v>92</v>
      </c>
      <c r="AA129">
        <v>892</v>
      </c>
    </row>
    <row r="130" spans="1:27" x14ac:dyDescent="0.25">
      <c r="A130" s="44">
        <v>129</v>
      </c>
      <c r="B130" s="125" t="s">
        <v>10</v>
      </c>
      <c r="C130" s="125" t="s">
        <v>97</v>
      </c>
      <c r="D130">
        <v>311</v>
      </c>
      <c r="E130">
        <v>3084</v>
      </c>
      <c r="F130">
        <v>301</v>
      </c>
      <c r="G130">
        <v>2963</v>
      </c>
      <c r="H130">
        <v>355</v>
      </c>
      <c r="I130">
        <v>3482</v>
      </c>
      <c r="J130">
        <v>284</v>
      </c>
      <c r="K130">
        <v>2714</v>
      </c>
      <c r="L130">
        <v>492</v>
      </c>
      <c r="M130">
        <v>4312</v>
      </c>
      <c r="N130">
        <v>293</v>
      </c>
      <c r="O130">
        <v>2879</v>
      </c>
      <c r="P130">
        <v>343</v>
      </c>
      <c r="Q130">
        <v>3337</v>
      </c>
      <c r="R130">
        <v>362</v>
      </c>
      <c r="S130">
        <v>3594</v>
      </c>
      <c r="T130">
        <v>215</v>
      </c>
      <c r="U130">
        <v>2136</v>
      </c>
      <c r="V130">
        <v>296</v>
      </c>
      <c r="W130">
        <v>2925</v>
      </c>
      <c r="X130">
        <v>192</v>
      </c>
      <c r="Y130">
        <v>1863</v>
      </c>
      <c r="Z130">
        <v>216</v>
      </c>
      <c r="AA130">
        <v>2155</v>
      </c>
    </row>
    <row r="131" spans="1:27" x14ac:dyDescent="0.25">
      <c r="A131" s="44">
        <v>130</v>
      </c>
      <c r="B131" s="125" t="s">
        <v>4</v>
      </c>
      <c r="C131" s="125" t="s">
        <v>99</v>
      </c>
      <c r="D131">
        <v>32</v>
      </c>
      <c r="E131">
        <v>266</v>
      </c>
      <c r="F131">
        <v>18</v>
      </c>
      <c r="G131">
        <v>177</v>
      </c>
      <c r="H131">
        <v>28</v>
      </c>
      <c r="I131">
        <v>216</v>
      </c>
      <c r="J131">
        <v>78</v>
      </c>
      <c r="K131">
        <v>779</v>
      </c>
      <c r="L131">
        <v>455</v>
      </c>
      <c r="M131">
        <v>4751</v>
      </c>
      <c r="N131">
        <v>1173</v>
      </c>
      <c r="O131">
        <v>12121</v>
      </c>
      <c r="P131">
        <v>1291</v>
      </c>
      <c r="Q131">
        <v>13371</v>
      </c>
      <c r="R131">
        <v>268</v>
      </c>
      <c r="S131">
        <v>2965</v>
      </c>
      <c r="T131">
        <v>16</v>
      </c>
      <c r="U131">
        <v>195</v>
      </c>
      <c r="V131">
        <v>13</v>
      </c>
      <c r="W131">
        <v>149</v>
      </c>
      <c r="X131">
        <v>2</v>
      </c>
      <c r="Y131">
        <v>31</v>
      </c>
      <c r="Z131">
        <v>1</v>
      </c>
      <c r="AA131">
        <v>14</v>
      </c>
    </row>
    <row r="132" spans="1:27" x14ac:dyDescent="0.25">
      <c r="A132" s="44">
        <v>131</v>
      </c>
      <c r="B132" s="125" t="s">
        <v>5</v>
      </c>
      <c r="C132" s="125" t="s">
        <v>93</v>
      </c>
      <c r="D132">
        <v>126</v>
      </c>
      <c r="E132">
        <v>1923</v>
      </c>
      <c r="F132">
        <v>97</v>
      </c>
      <c r="G132">
        <v>1466</v>
      </c>
      <c r="H132">
        <v>220</v>
      </c>
      <c r="I132">
        <v>3331</v>
      </c>
      <c r="J132">
        <v>329</v>
      </c>
      <c r="K132">
        <v>4958</v>
      </c>
      <c r="L132">
        <v>277</v>
      </c>
      <c r="M132">
        <v>4180</v>
      </c>
      <c r="N132">
        <v>250</v>
      </c>
      <c r="O132">
        <v>3775</v>
      </c>
      <c r="P132">
        <v>188</v>
      </c>
      <c r="Q132">
        <v>2864</v>
      </c>
      <c r="R132">
        <v>177</v>
      </c>
      <c r="S132">
        <v>2690</v>
      </c>
      <c r="T132">
        <v>202</v>
      </c>
      <c r="U132">
        <v>3071</v>
      </c>
      <c r="V132">
        <v>204</v>
      </c>
      <c r="W132">
        <v>3097</v>
      </c>
      <c r="X132">
        <v>153</v>
      </c>
      <c r="Y132">
        <v>2321</v>
      </c>
      <c r="Z132">
        <v>82</v>
      </c>
      <c r="AA132">
        <v>1236</v>
      </c>
    </row>
    <row r="133" spans="1:27" x14ac:dyDescent="0.25">
      <c r="A133" s="44">
        <v>132</v>
      </c>
      <c r="B133" s="125" t="s">
        <v>16</v>
      </c>
      <c r="C133" s="125" t="s">
        <v>94</v>
      </c>
      <c r="D133">
        <v>15</v>
      </c>
      <c r="E133">
        <v>122</v>
      </c>
      <c r="F133">
        <v>53</v>
      </c>
      <c r="G133">
        <v>424</v>
      </c>
      <c r="H133">
        <v>299</v>
      </c>
      <c r="I133">
        <v>2210</v>
      </c>
      <c r="J133">
        <v>789</v>
      </c>
      <c r="K133">
        <v>6125</v>
      </c>
      <c r="L133">
        <v>1471</v>
      </c>
      <c r="M133">
        <v>11553</v>
      </c>
      <c r="N133">
        <v>796</v>
      </c>
      <c r="O133">
        <v>6287</v>
      </c>
      <c r="P133">
        <v>658</v>
      </c>
      <c r="Q133">
        <v>5204</v>
      </c>
      <c r="R133">
        <v>302</v>
      </c>
      <c r="S133">
        <v>2397</v>
      </c>
      <c r="T133">
        <v>45</v>
      </c>
      <c r="U133">
        <v>358</v>
      </c>
      <c r="V133">
        <v>5</v>
      </c>
      <c r="W133">
        <v>37</v>
      </c>
      <c r="X133">
        <v>4</v>
      </c>
      <c r="Y133">
        <v>26</v>
      </c>
      <c r="Z133">
        <v>10</v>
      </c>
      <c r="AA133">
        <v>72</v>
      </c>
    </row>
    <row r="134" spans="1:27" x14ac:dyDescent="0.25">
      <c r="A134" s="44">
        <v>133</v>
      </c>
      <c r="B134" s="125" t="s">
        <v>7</v>
      </c>
      <c r="C134" s="125" t="s">
        <v>94</v>
      </c>
      <c r="D134">
        <v>162</v>
      </c>
      <c r="E134">
        <v>884</v>
      </c>
      <c r="F134">
        <v>85</v>
      </c>
      <c r="G134">
        <v>463</v>
      </c>
      <c r="H134">
        <v>83</v>
      </c>
      <c r="I134">
        <v>457</v>
      </c>
      <c r="J134">
        <v>128</v>
      </c>
      <c r="K134">
        <v>703</v>
      </c>
      <c r="L134">
        <v>282</v>
      </c>
      <c r="M134">
        <v>1531</v>
      </c>
      <c r="N134">
        <v>729</v>
      </c>
      <c r="O134">
        <v>3950</v>
      </c>
      <c r="P134">
        <v>2334</v>
      </c>
      <c r="Q134">
        <v>12760</v>
      </c>
      <c r="R134">
        <v>999</v>
      </c>
      <c r="S134">
        <v>5472</v>
      </c>
      <c r="T134">
        <v>730</v>
      </c>
      <c r="U134">
        <v>3993</v>
      </c>
      <c r="V134">
        <v>537</v>
      </c>
      <c r="W134">
        <v>2943</v>
      </c>
      <c r="X134">
        <v>164</v>
      </c>
      <c r="Y134">
        <v>896</v>
      </c>
      <c r="Z134">
        <v>112</v>
      </c>
      <c r="AA134">
        <v>610</v>
      </c>
    </row>
    <row r="135" spans="1:27" x14ac:dyDescent="0.25">
      <c r="A135" s="44">
        <v>134</v>
      </c>
      <c r="B135" s="125" t="s">
        <v>5</v>
      </c>
      <c r="C135" s="125" t="s">
        <v>97</v>
      </c>
      <c r="D135">
        <v>3</v>
      </c>
      <c r="E135">
        <v>46</v>
      </c>
      <c r="H135">
        <v>12</v>
      </c>
      <c r="I135">
        <v>184</v>
      </c>
      <c r="J135">
        <v>76</v>
      </c>
      <c r="K135">
        <v>1174</v>
      </c>
      <c r="L135">
        <v>198</v>
      </c>
      <c r="M135">
        <v>3032</v>
      </c>
      <c r="N135">
        <v>484</v>
      </c>
      <c r="O135">
        <v>7460</v>
      </c>
      <c r="P135">
        <v>1068</v>
      </c>
      <c r="Q135">
        <v>16395</v>
      </c>
      <c r="R135">
        <v>345</v>
      </c>
      <c r="S135">
        <v>5271</v>
      </c>
      <c r="T135">
        <v>28</v>
      </c>
      <c r="U135">
        <v>422</v>
      </c>
      <c r="V135">
        <v>5</v>
      </c>
      <c r="W135">
        <v>75</v>
      </c>
      <c r="X135">
        <v>4</v>
      </c>
      <c r="Y135">
        <v>29</v>
      </c>
      <c r="Z135">
        <v>2</v>
      </c>
      <c r="AA135">
        <v>20</v>
      </c>
    </row>
    <row r="136" spans="1:27" x14ac:dyDescent="0.25">
      <c r="A136" s="44">
        <v>135</v>
      </c>
      <c r="B136" s="125" t="s">
        <v>17</v>
      </c>
      <c r="C136" s="125" t="s">
        <v>97</v>
      </c>
      <c r="F136">
        <v>13</v>
      </c>
      <c r="G136">
        <v>496</v>
      </c>
      <c r="H136">
        <v>59</v>
      </c>
      <c r="I136">
        <v>2207</v>
      </c>
      <c r="J136">
        <v>99</v>
      </c>
      <c r="K136">
        <v>3743</v>
      </c>
      <c r="L136">
        <v>77</v>
      </c>
      <c r="M136">
        <v>2823</v>
      </c>
      <c r="N136">
        <v>97</v>
      </c>
      <c r="O136">
        <v>3603</v>
      </c>
      <c r="P136">
        <v>163</v>
      </c>
      <c r="Q136">
        <v>5958</v>
      </c>
      <c r="R136">
        <v>148</v>
      </c>
      <c r="S136">
        <v>5517</v>
      </c>
      <c r="T136">
        <v>88</v>
      </c>
      <c r="U136">
        <v>3273</v>
      </c>
      <c r="V136">
        <v>77</v>
      </c>
      <c r="W136">
        <v>2769</v>
      </c>
      <c r="X136">
        <v>46</v>
      </c>
      <c r="Y136">
        <v>1670</v>
      </c>
      <c r="Z136">
        <v>38</v>
      </c>
      <c r="AA136">
        <v>1423</v>
      </c>
    </row>
    <row r="137" spans="1:27" x14ac:dyDescent="0.25">
      <c r="A137" s="44">
        <v>136</v>
      </c>
      <c r="B137" s="125" t="s">
        <v>28</v>
      </c>
      <c r="C137" s="125" t="s">
        <v>94</v>
      </c>
      <c r="D137">
        <v>317</v>
      </c>
      <c r="E137">
        <v>4100</v>
      </c>
      <c r="F137">
        <v>154</v>
      </c>
      <c r="G137">
        <v>2000</v>
      </c>
      <c r="H137">
        <v>162</v>
      </c>
      <c r="I137">
        <v>2094</v>
      </c>
      <c r="J137">
        <v>177</v>
      </c>
      <c r="K137">
        <v>2257</v>
      </c>
      <c r="L137">
        <v>139</v>
      </c>
      <c r="M137">
        <v>1801</v>
      </c>
      <c r="N137">
        <v>201</v>
      </c>
      <c r="O137">
        <v>2587</v>
      </c>
      <c r="P137">
        <v>177</v>
      </c>
      <c r="Q137">
        <v>2292</v>
      </c>
      <c r="R137">
        <v>207</v>
      </c>
      <c r="S137">
        <v>2687</v>
      </c>
      <c r="T137">
        <v>193</v>
      </c>
      <c r="U137">
        <v>2505</v>
      </c>
      <c r="V137">
        <v>348</v>
      </c>
      <c r="W137">
        <v>4518</v>
      </c>
      <c r="X137">
        <v>273</v>
      </c>
      <c r="Y137">
        <v>3514</v>
      </c>
      <c r="Z137">
        <v>226</v>
      </c>
      <c r="AA137">
        <v>2917</v>
      </c>
    </row>
    <row r="138" spans="1:27" x14ac:dyDescent="0.25">
      <c r="A138" s="44">
        <v>137</v>
      </c>
      <c r="B138" s="125" t="s">
        <v>7</v>
      </c>
      <c r="C138" s="125" t="s">
        <v>97</v>
      </c>
      <c r="D138">
        <v>19</v>
      </c>
      <c r="E138">
        <v>441</v>
      </c>
      <c r="F138">
        <v>13</v>
      </c>
      <c r="G138">
        <v>307</v>
      </c>
      <c r="H138">
        <v>16</v>
      </c>
      <c r="I138">
        <v>356</v>
      </c>
      <c r="J138">
        <v>67</v>
      </c>
      <c r="K138">
        <v>1517</v>
      </c>
      <c r="L138">
        <v>224</v>
      </c>
      <c r="M138">
        <v>5093</v>
      </c>
      <c r="N138">
        <v>333</v>
      </c>
      <c r="O138">
        <v>7594</v>
      </c>
      <c r="P138">
        <v>406</v>
      </c>
      <c r="Q138">
        <v>9241</v>
      </c>
      <c r="R138">
        <v>189</v>
      </c>
      <c r="S138">
        <v>4350</v>
      </c>
      <c r="T138">
        <v>82</v>
      </c>
      <c r="U138">
        <v>1864</v>
      </c>
      <c r="V138">
        <v>62</v>
      </c>
      <c r="W138">
        <v>1424</v>
      </c>
      <c r="X138">
        <v>19</v>
      </c>
      <c r="Y138">
        <v>395</v>
      </c>
      <c r="Z138">
        <v>13</v>
      </c>
      <c r="AA138">
        <v>305</v>
      </c>
    </row>
    <row r="139" spans="1:27" x14ac:dyDescent="0.25">
      <c r="A139" s="44">
        <v>138</v>
      </c>
      <c r="B139" s="125" t="s">
        <v>92</v>
      </c>
      <c r="C139" s="125" t="s">
        <v>94</v>
      </c>
      <c r="D139">
        <v>62</v>
      </c>
      <c r="E139">
        <v>2142</v>
      </c>
      <c r="F139">
        <v>38</v>
      </c>
      <c r="G139">
        <v>1329</v>
      </c>
      <c r="H139">
        <v>49</v>
      </c>
      <c r="I139">
        <v>1732</v>
      </c>
      <c r="J139">
        <v>73</v>
      </c>
      <c r="K139">
        <v>2656</v>
      </c>
      <c r="L139">
        <v>92</v>
      </c>
      <c r="M139">
        <v>3261</v>
      </c>
      <c r="N139">
        <v>107</v>
      </c>
      <c r="O139">
        <v>3884</v>
      </c>
      <c r="P139">
        <v>117</v>
      </c>
      <c r="Q139">
        <v>4103</v>
      </c>
      <c r="R139">
        <v>94</v>
      </c>
      <c r="S139">
        <v>3377</v>
      </c>
      <c r="T139">
        <v>75</v>
      </c>
      <c r="U139">
        <v>2589</v>
      </c>
      <c r="V139">
        <v>80</v>
      </c>
      <c r="W139">
        <v>2671</v>
      </c>
      <c r="X139">
        <v>78</v>
      </c>
      <c r="Y139">
        <v>2732</v>
      </c>
      <c r="Z139">
        <v>56</v>
      </c>
      <c r="AA139">
        <v>1960</v>
      </c>
    </row>
    <row r="140" spans="1:27" x14ac:dyDescent="0.25">
      <c r="A140" s="44">
        <v>139</v>
      </c>
      <c r="B140" s="125" t="s">
        <v>2</v>
      </c>
      <c r="C140" s="125" t="s">
        <v>94</v>
      </c>
      <c r="L140">
        <v>288</v>
      </c>
      <c r="M140">
        <v>688</v>
      </c>
      <c r="N140">
        <v>3069</v>
      </c>
      <c r="O140">
        <v>7335</v>
      </c>
      <c r="P140">
        <v>5224</v>
      </c>
      <c r="Q140">
        <v>12485</v>
      </c>
      <c r="R140">
        <v>3680</v>
      </c>
      <c r="S140">
        <v>8796</v>
      </c>
      <c r="T140">
        <v>715</v>
      </c>
      <c r="U140">
        <v>1709</v>
      </c>
      <c r="V140">
        <v>328</v>
      </c>
      <c r="W140">
        <v>665</v>
      </c>
      <c r="X140">
        <v>127</v>
      </c>
      <c r="Y140">
        <v>252</v>
      </c>
      <c r="Z140">
        <v>49</v>
      </c>
      <c r="AA140">
        <v>98</v>
      </c>
    </row>
    <row r="141" spans="1:27" x14ac:dyDescent="0.25">
      <c r="A141" s="44">
        <v>140</v>
      </c>
      <c r="B141" s="125" t="s">
        <v>7</v>
      </c>
      <c r="C141" s="125" t="s">
        <v>94</v>
      </c>
      <c r="D141">
        <v>169</v>
      </c>
      <c r="E141">
        <v>928</v>
      </c>
      <c r="F141">
        <v>133</v>
      </c>
      <c r="G141">
        <v>742</v>
      </c>
      <c r="H141">
        <v>211</v>
      </c>
      <c r="I141">
        <v>1205</v>
      </c>
      <c r="J141">
        <v>586</v>
      </c>
      <c r="K141">
        <v>3403</v>
      </c>
      <c r="L141">
        <v>916</v>
      </c>
      <c r="M141">
        <v>5339</v>
      </c>
      <c r="N141">
        <v>872</v>
      </c>
      <c r="O141">
        <v>5075</v>
      </c>
      <c r="P141">
        <v>869</v>
      </c>
      <c r="Q141">
        <v>5065</v>
      </c>
      <c r="R141">
        <v>528</v>
      </c>
      <c r="S141">
        <v>3145</v>
      </c>
      <c r="T141">
        <v>425</v>
      </c>
      <c r="U141">
        <v>2562</v>
      </c>
      <c r="V141">
        <v>378</v>
      </c>
      <c r="W141">
        <v>2329</v>
      </c>
      <c r="X141">
        <v>207</v>
      </c>
      <c r="Y141">
        <v>1242</v>
      </c>
      <c r="Z141">
        <v>156</v>
      </c>
      <c r="AA141">
        <v>899</v>
      </c>
    </row>
    <row r="142" spans="1:27" x14ac:dyDescent="0.25">
      <c r="A142" s="44">
        <v>141</v>
      </c>
      <c r="B142" s="125" t="s">
        <v>7</v>
      </c>
      <c r="C142" s="125" t="s">
        <v>95</v>
      </c>
      <c r="D142">
        <v>8</v>
      </c>
      <c r="E142">
        <v>29</v>
      </c>
      <c r="F142">
        <v>2</v>
      </c>
      <c r="G142">
        <v>24</v>
      </c>
      <c r="H142">
        <v>7</v>
      </c>
      <c r="I142">
        <v>84</v>
      </c>
      <c r="J142">
        <v>48</v>
      </c>
      <c r="K142">
        <v>577</v>
      </c>
      <c r="L142">
        <v>54</v>
      </c>
      <c r="M142">
        <v>642</v>
      </c>
      <c r="N142">
        <v>125</v>
      </c>
      <c r="O142">
        <v>1495</v>
      </c>
      <c r="P142">
        <v>985</v>
      </c>
      <c r="Q142">
        <v>11716</v>
      </c>
      <c r="R142">
        <v>1304</v>
      </c>
      <c r="S142">
        <v>15443</v>
      </c>
      <c r="T142">
        <v>92</v>
      </c>
      <c r="U142">
        <v>1097</v>
      </c>
      <c r="V142">
        <v>18</v>
      </c>
      <c r="W142">
        <v>196</v>
      </c>
      <c r="X142">
        <v>4</v>
      </c>
      <c r="Y142">
        <v>48</v>
      </c>
      <c r="Z142">
        <v>3</v>
      </c>
      <c r="AA142">
        <v>36</v>
      </c>
    </row>
    <row r="143" spans="1:27" x14ac:dyDescent="0.25">
      <c r="A143" s="44">
        <v>142</v>
      </c>
      <c r="B143" s="125" t="s">
        <v>3</v>
      </c>
      <c r="C143" s="125" t="s">
        <v>95</v>
      </c>
      <c r="D143">
        <v>11</v>
      </c>
      <c r="E143">
        <v>87</v>
      </c>
      <c r="F143">
        <v>8</v>
      </c>
      <c r="G143">
        <v>64</v>
      </c>
      <c r="H143">
        <v>16</v>
      </c>
      <c r="I143">
        <v>127</v>
      </c>
      <c r="J143">
        <v>22</v>
      </c>
      <c r="K143">
        <v>177</v>
      </c>
      <c r="L143">
        <v>13</v>
      </c>
      <c r="M143">
        <v>103</v>
      </c>
      <c r="N143">
        <v>8</v>
      </c>
      <c r="O143">
        <v>63</v>
      </c>
      <c r="P143">
        <v>38</v>
      </c>
      <c r="Q143">
        <v>300</v>
      </c>
      <c r="R143">
        <v>260</v>
      </c>
      <c r="S143">
        <v>2079</v>
      </c>
      <c r="T143">
        <v>401</v>
      </c>
      <c r="U143">
        <v>3202</v>
      </c>
      <c r="V143">
        <v>649</v>
      </c>
      <c r="W143">
        <v>5233</v>
      </c>
      <c r="X143">
        <v>1105</v>
      </c>
      <c r="Y143">
        <v>8525</v>
      </c>
      <c r="Z143">
        <v>1423</v>
      </c>
      <c r="AA143">
        <v>11354</v>
      </c>
    </row>
    <row r="144" spans="1:27" x14ac:dyDescent="0.25">
      <c r="A144" s="44">
        <v>143</v>
      </c>
      <c r="B144" s="125" t="s">
        <v>14</v>
      </c>
      <c r="C144" s="125" t="s">
        <v>97</v>
      </c>
      <c r="D144">
        <v>246</v>
      </c>
      <c r="E144">
        <v>2630</v>
      </c>
      <c r="F144">
        <v>251</v>
      </c>
      <c r="G144">
        <v>2742</v>
      </c>
      <c r="H144">
        <v>222</v>
      </c>
      <c r="I144">
        <v>2416</v>
      </c>
      <c r="J144">
        <v>266</v>
      </c>
      <c r="K144">
        <v>2907</v>
      </c>
      <c r="L144">
        <v>238</v>
      </c>
      <c r="M144">
        <v>2604</v>
      </c>
      <c r="N144">
        <v>266</v>
      </c>
      <c r="O144">
        <v>2899</v>
      </c>
      <c r="P144">
        <v>279</v>
      </c>
      <c r="Q144">
        <v>3051</v>
      </c>
      <c r="R144">
        <v>348</v>
      </c>
      <c r="S144">
        <v>3793</v>
      </c>
      <c r="T144">
        <v>312</v>
      </c>
      <c r="U144">
        <v>3414</v>
      </c>
      <c r="V144">
        <v>227</v>
      </c>
      <c r="W144">
        <v>2482</v>
      </c>
      <c r="X144">
        <v>114</v>
      </c>
      <c r="Y144">
        <v>1245</v>
      </c>
      <c r="Z144">
        <v>63</v>
      </c>
      <c r="AA144">
        <v>690</v>
      </c>
    </row>
    <row r="145" spans="1:27" x14ac:dyDescent="0.25">
      <c r="A145" s="44">
        <v>144</v>
      </c>
      <c r="B145" s="125" t="s">
        <v>17</v>
      </c>
      <c r="C145" s="125" t="s">
        <v>97</v>
      </c>
      <c r="J145">
        <v>111</v>
      </c>
      <c r="K145">
        <v>5368</v>
      </c>
      <c r="L145">
        <v>177</v>
      </c>
      <c r="M145">
        <v>8634</v>
      </c>
      <c r="N145">
        <v>166</v>
      </c>
      <c r="O145">
        <v>8150</v>
      </c>
      <c r="P145">
        <v>140</v>
      </c>
      <c r="Q145">
        <v>6962</v>
      </c>
      <c r="R145">
        <v>25</v>
      </c>
      <c r="S145">
        <v>1261</v>
      </c>
    </row>
    <row r="146" spans="1:27" x14ac:dyDescent="0.25">
      <c r="A146" s="44">
        <v>145</v>
      </c>
      <c r="B146" s="125" t="s">
        <v>5</v>
      </c>
      <c r="C146" s="125" t="s">
        <v>98</v>
      </c>
      <c r="D146">
        <v>178</v>
      </c>
      <c r="E146">
        <v>3024</v>
      </c>
      <c r="F146">
        <v>102</v>
      </c>
      <c r="G146">
        <v>1726</v>
      </c>
      <c r="H146">
        <v>91</v>
      </c>
      <c r="I146">
        <v>1540</v>
      </c>
      <c r="J146">
        <v>113</v>
      </c>
      <c r="K146">
        <v>1912</v>
      </c>
      <c r="L146">
        <v>171</v>
      </c>
      <c r="M146">
        <v>2886</v>
      </c>
      <c r="N146">
        <v>173</v>
      </c>
      <c r="O146">
        <v>2911</v>
      </c>
      <c r="P146">
        <v>160</v>
      </c>
      <c r="Q146">
        <v>2728</v>
      </c>
      <c r="R146">
        <v>145</v>
      </c>
      <c r="S146">
        <v>2466</v>
      </c>
      <c r="T146">
        <v>133</v>
      </c>
      <c r="U146">
        <v>2249</v>
      </c>
      <c r="V146">
        <v>173</v>
      </c>
      <c r="W146">
        <v>2938</v>
      </c>
      <c r="X146">
        <v>151</v>
      </c>
      <c r="Y146">
        <v>2564</v>
      </c>
      <c r="Z146">
        <v>177</v>
      </c>
      <c r="AA146">
        <v>2999</v>
      </c>
    </row>
    <row r="147" spans="1:27" x14ac:dyDescent="0.25">
      <c r="A147" s="44">
        <v>146</v>
      </c>
      <c r="B147" s="125" t="s">
        <v>3</v>
      </c>
      <c r="C147" s="125" t="s">
        <v>95</v>
      </c>
      <c r="D147">
        <v>65</v>
      </c>
      <c r="E147">
        <v>622</v>
      </c>
      <c r="F147">
        <v>75</v>
      </c>
      <c r="G147">
        <v>742</v>
      </c>
      <c r="H147">
        <v>232</v>
      </c>
      <c r="I147">
        <v>2249</v>
      </c>
      <c r="J147">
        <v>701</v>
      </c>
      <c r="K147">
        <v>6920</v>
      </c>
      <c r="L147">
        <v>609</v>
      </c>
      <c r="M147">
        <v>6008</v>
      </c>
      <c r="N147">
        <v>277</v>
      </c>
      <c r="O147">
        <v>2702</v>
      </c>
      <c r="P147">
        <v>149</v>
      </c>
      <c r="Q147">
        <v>1463</v>
      </c>
      <c r="R147">
        <v>121</v>
      </c>
      <c r="S147">
        <v>1192</v>
      </c>
      <c r="T147">
        <v>195</v>
      </c>
      <c r="U147">
        <v>1922</v>
      </c>
      <c r="V147">
        <v>326</v>
      </c>
      <c r="W147">
        <v>3225</v>
      </c>
      <c r="X147">
        <v>211</v>
      </c>
      <c r="Y147">
        <v>2046</v>
      </c>
      <c r="Z147">
        <v>61</v>
      </c>
      <c r="AA147">
        <v>594</v>
      </c>
    </row>
    <row r="148" spans="1:27" x14ac:dyDescent="0.25">
      <c r="A148" s="44">
        <v>147</v>
      </c>
      <c r="B148" s="125" t="s">
        <v>35</v>
      </c>
      <c r="C148" s="125" t="s">
        <v>94</v>
      </c>
      <c r="D148">
        <v>298</v>
      </c>
      <c r="E148">
        <v>5497</v>
      </c>
      <c r="F148">
        <v>146</v>
      </c>
      <c r="G148">
        <v>2721</v>
      </c>
      <c r="H148">
        <v>166</v>
      </c>
      <c r="I148">
        <v>3076</v>
      </c>
      <c r="J148">
        <v>114</v>
      </c>
      <c r="K148">
        <v>2161</v>
      </c>
      <c r="L148">
        <v>158</v>
      </c>
      <c r="M148">
        <v>3027</v>
      </c>
      <c r="N148">
        <v>123</v>
      </c>
      <c r="O148">
        <v>2323</v>
      </c>
      <c r="P148">
        <v>136</v>
      </c>
      <c r="Q148">
        <v>2628</v>
      </c>
      <c r="R148">
        <v>96</v>
      </c>
      <c r="S148">
        <v>1847</v>
      </c>
      <c r="T148">
        <v>72</v>
      </c>
      <c r="U148">
        <v>1326</v>
      </c>
      <c r="V148">
        <v>106</v>
      </c>
      <c r="W148">
        <v>1928</v>
      </c>
      <c r="X148">
        <v>74</v>
      </c>
      <c r="Y148">
        <v>1296</v>
      </c>
      <c r="Z148">
        <v>38</v>
      </c>
      <c r="AA148">
        <v>699</v>
      </c>
    </row>
    <row r="149" spans="1:27" x14ac:dyDescent="0.25">
      <c r="A149" s="44">
        <v>148</v>
      </c>
      <c r="B149" s="125" t="s">
        <v>184</v>
      </c>
      <c r="C149" s="125" t="s">
        <v>97</v>
      </c>
      <c r="D149">
        <v>103</v>
      </c>
      <c r="E149">
        <v>377</v>
      </c>
      <c r="F149">
        <v>119</v>
      </c>
      <c r="G149">
        <v>420</v>
      </c>
      <c r="H149">
        <v>288</v>
      </c>
      <c r="I149">
        <v>967</v>
      </c>
      <c r="J149">
        <v>679</v>
      </c>
      <c r="K149">
        <v>3338</v>
      </c>
      <c r="L149">
        <v>1102</v>
      </c>
      <c r="M149">
        <v>5132</v>
      </c>
      <c r="N149">
        <v>854</v>
      </c>
      <c r="O149">
        <v>4341</v>
      </c>
      <c r="P149">
        <v>1195</v>
      </c>
      <c r="Q149">
        <v>5125</v>
      </c>
      <c r="R149">
        <v>779</v>
      </c>
      <c r="S149">
        <v>3552</v>
      </c>
      <c r="T149">
        <v>517</v>
      </c>
      <c r="U149">
        <v>2455</v>
      </c>
      <c r="V149">
        <v>383</v>
      </c>
      <c r="W149">
        <v>1877</v>
      </c>
      <c r="X149">
        <v>131</v>
      </c>
      <c r="Y149">
        <v>627</v>
      </c>
      <c r="Z149">
        <v>51</v>
      </c>
      <c r="AA149">
        <v>253</v>
      </c>
    </row>
    <row r="150" spans="1:27" x14ac:dyDescent="0.25">
      <c r="A150" s="44">
        <v>149</v>
      </c>
      <c r="B150" s="125" t="s">
        <v>24</v>
      </c>
      <c r="C150" s="125" t="s">
        <v>94</v>
      </c>
      <c r="D150">
        <v>5</v>
      </c>
      <c r="E150">
        <v>87</v>
      </c>
      <c r="F150">
        <v>1</v>
      </c>
      <c r="G150">
        <v>19</v>
      </c>
      <c r="H150">
        <v>4</v>
      </c>
      <c r="I150">
        <v>92</v>
      </c>
      <c r="J150">
        <v>118</v>
      </c>
      <c r="K150">
        <v>1868</v>
      </c>
      <c r="L150">
        <v>263</v>
      </c>
      <c r="M150">
        <v>5037</v>
      </c>
      <c r="N150">
        <v>174</v>
      </c>
      <c r="O150">
        <v>3813</v>
      </c>
      <c r="P150">
        <v>678</v>
      </c>
      <c r="Q150">
        <v>13248</v>
      </c>
      <c r="R150">
        <v>151</v>
      </c>
      <c r="S150">
        <v>3365</v>
      </c>
      <c r="T150">
        <v>19</v>
      </c>
      <c r="U150">
        <v>435</v>
      </c>
      <c r="V150">
        <v>8</v>
      </c>
      <c r="W150">
        <v>183</v>
      </c>
      <c r="X150">
        <v>2</v>
      </c>
      <c r="Y150">
        <v>46</v>
      </c>
      <c r="Z150">
        <v>1</v>
      </c>
      <c r="AA150">
        <v>23</v>
      </c>
    </row>
    <row r="151" spans="1:27" x14ac:dyDescent="0.25">
      <c r="A151" s="44">
        <v>150</v>
      </c>
      <c r="B151" s="125" t="s">
        <v>4</v>
      </c>
      <c r="C151" s="125" t="s">
        <v>96</v>
      </c>
      <c r="D151">
        <v>9</v>
      </c>
      <c r="E151">
        <v>110</v>
      </c>
      <c r="F151">
        <v>3</v>
      </c>
      <c r="G151">
        <v>32</v>
      </c>
      <c r="H151">
        <v>66</v>
      </c>
      <c r="I151">
        <v>817</v>
      </c>
      <c r="J151">
        <v>342</v>
      </c>
      <c r="K151">
        <v>3882</v>
      </c>
      <c r="L151">
        <v>548</v>
      </c>
      <c r="M151">
        <v>6508</v>
      </c>
      <c r="N151">
        <v>302</v>
      </c>
      <c r="O151">
        <v>3717</v>
      </c>
      <c r="P151">
        <v>269</v>
      </c>
      <c r="Q151">
        <v>3358</v>
      </c>
      <c r="R151">
        <v>309</v>
      </c>
      <c r="S151">
        <v>3831</v>
      </c>
      <c r="T151">
        <v>297</v>
      </c>
      <c r="U151">
        <v>3696</v>
      </c>
      <c r="V151">
        <v>150</v>
      </c>
      <c r="W151">
        <v>1873</v>
      </c>
      <c r="X151">
        <v>18</v>
      </c>
      <c r="Y151">
        <v>211</v>
      </c>
      <c r="Z151">
        <v>8</v>
      </c>
      <c r="AA151">
        <v>95</v>
      </c>
    </row>
    <row r="152" spans="1:27" x14ac:dyDescent="0.25">
      <c r="A152" s="44">
        <v>151</v>
      </c>
      <c r="B152" s="125" t="s">
        <v>4</v>
      </c>
      <c r="C152" s="125" t="s">
        <v>96</v>
      </c>
      <c r="D152">
        <v>21</v>
      </c>
      <c r="E152">
        <v>502</v>
      </c>
      <c r="F152">
        <v>19</v>
      </c>
      <c r="G152">
        <v>447</v>
      </c>
      <c r="H152">
        <v>149</v>
      </c>
      <c r="I152">
        <v>3531</v>
      </c>
      <c r="J152">
        <v>321</v>
      </c>
      <c r="K152">
        <v>7604</v>
      </c>
      <c r="L152">
        <v>217</v>
      </c>
      <c r="M152">
        <v>5105</v>
      </c>
      <c r="N152">
        <v>191</v>
      </c>
      <c r="O152">
        <v>4536</v>
      </c>
      <c r="P152">
        <v>65</v>
      </c>
      <c r="Q152">
        <v>1552</v>
      </c>
      <c r="R152">
        <v>49</v>
      </c>
      <c r="S152">
        <v>1171</v>
      </c>
      <c r="T152">
        <v>68</v>
      </c>
      <c r="U152">
        <v>1633</v>
      </c>
      <c r="V152">
        <v>36</v>
      </c>
      <c r="W152">
        <v>857</v>
      </c>
      <c r="X152">
        <v>14</v>
      </c>
      <c r="Y152">
        <v>344</v>
      </c>
      <c r="Z152">
        <v>9</v>
      </c>
      <c r="AA152">
        <v>207</v>
      </c>
    </row>
    <row r="153" spans="1:27" x14ac:dyDescent="0.25">
      <c r="A153" s="44">
        <v>152</v>
      </c>
      <c r="B153" s="125" t="s">
        <v>2</v>
      </c>
      <c r="C153" s="125" t="s">
        <v>96</v>
      </c>
      <c r="D153">
        <v>197</v>
      </c>
      <c r="E153">
        <v>2932</v>
      </c>
      <c r="F153">
        <v>84</v>
      </c>
      <c r="G153">
        <v>1245</v>
      </c>
      <c r="H153">
        <v>357</v>
      </c>
      <c r="I153">
        <v>5292</v>
      </c>
      <c r="J153">
        <v>764</v>
      </c>
      <c r="K153">
        <v>11312</v>
      </c>
      <c r="L153">
        <v>197</v>
      </c>
      <c r="M153">
        <v>2930</v>
      </c>
      <c r="N153">
        <v>56</v>
      </c>
      <c r="O153">
        <v>833</v>
      </c>
      <c r="P153">
        <v>36</v>
      </c>
      <c r="Q153">
        <v>539</v>
      </c>
      <c r="R153">
        <v>26</v>
      </c>
      <c r="S153">
        <v>385</v>
      </c>
      <c r="T153">
        <v>24</v>
      </c>
      <c r="U153">
        <v>366</v>
      </c>
      <c r="V153">
        <v>38</v>
      </c>
      <c r="W153">
        <v>569</v>
      </c>
      <c r="X153">
        <v>22</v>
      </c>
      <c r="Y153">
        <v>317</v>
      </c>
      <c r="Z153">
        <v>34</v>
      </c>
      <c r="AA153">
        <v>501</v>
      </c>
    </row>
    <row r="154" spans="1:27" x14ac:dyDescent="0.25">
      <c r="A154" s="44">
        <v>153</v>
      </c>
      <c r="B154" s="125" t="s">
        <v>18</v>
      </c>
      <c r="C154" s="125" t="s">
        <v>94</v>
      </c>
      <c r="D154">
        <v>94</v>
      </c>
      <c r="E154">
        <v>581</v>
      </c>
      <c r="F154">
        <v>101</v>
      </c>
      <c r="G154">
        <v>629</v>
      </c>
      <c r="H154">
        <v>525</v>
      </c>
      <c r="I154">
        <v>3241</v>
      </c>
      <c r="J154">
        <v>1302</v>
      </c>
      <c r="K154">
        <v>8185</v>
      </c>
      <c r="L154">
        <v>897</v>
      </c>
      <c r="M154">
        <v>5515</v>
      </c>
      <c r="N154">
        <v>418</v>
      </c>
      <c r="O154">
        <v>2677</v>
      </c>
      <c r="P154">
        <v>316</v>
      </c>
      <c r="Q154">
        <v>2003</v>
      </c>
      <c r="R154">
        <v>199</v>
      </c>
      <c r="S154">
        <v>1283</v>
      </c>
      <c r="T154">
        <v>132</v>
      </c>
      <c r="U154">
        <v>825</v>
      </c>
      <c r="V154">
        <v>136</v>
      </c>
      <c r="W154">
        <v>846</v>
      </c>
      <c r="X154">
        <v>45</v>
      </c>
      <c r="Y154">
        <v>274</v>
      </c>
      <c r="Z154">
        <v>53</v>
      </c>
      <c r="AA154">
        <v>320</v>
      </c>
    </row>
    <row r="155" spans="1:27" x14ac:dyDescent="0.25">
      <c r="A155" s="44">
        <v>154</v>
      </c>
      <c r="B155" s="125" t="s">
        <v>9</v>
      </c>
      <c r="C155" s="125" t="s">
        <v>96</v>
      </c>
      <c r="D155">
        <v>170</v>
      </c>
      <c r="E155">
        <v>678</v>
      </c>
      <c r="F155">
        <v>416</v>
      </c>
      <c r="G155">
        <v>1660</v>
      </c>
      <c r="H155">
        <v>3610</v>
      </c>
      <c r="I155">
        <v>14404</v>
      </c>
      <c r="J155">
        <v>2182</v>
      </c>
      <c r="K155">
        <v>8706</v>
      </c>
      <c r="L155">
        <v>33</v>
      </c>
      <c r="M155">
        <v>130</v>
      </c>
      <c r="N155">
        <v>8</v>
      </c>
      <c r="O155">
        <v>34</v>
      </c>
    </row>
    <row r="156" spans="1:27" x14ac:dyDescent="0.25">
      <c r="A156" s="44">
        <v>155</v>
      </c>
      <c r="B156" s="125" t="s">
        <v>7</v>
      </c>
      <c r="C156" s="125" t="s">
        <v>97</v>
      </c>
      <c r="D156">
        <v>117</v>
      </c>
      <c r="E156">
        <v>2569</v>
      </c>
      <c r="F156">
        <v>52</v>
      </c>
      <c r="G156">
        <v>1137</v>
      </c>
      <c r="H156">
        <v>175</v>
      </c>
      <c r="I156">
        <v>3787</v>
      </c>
      <c r="J156">
        <v>396</v>
      </c>
      <c r="K156">
        <v>8739</v>
      </c>
      <c r="L156">
        <v>167</v>
      </c>
      <c r="M156">
        <v>3673</v>
      </c>
      <c r="N156">
        <v>67</v>
      </c>
      <c r="O156">
        <v>1496</v>
      </c>
      <c r="P156">
        <v>29</v>
      </c>
      <c r="Q156">
        <v>654</v>
      </c>
      <c r="R156">
        <v>14</v>
      </c>
      <c r="S156">
        <v>315</v>
      </c>
      <c r="T156">
        <v>25</v>
      </c>
      <c r="U156">
        <v>563</v>
      </c>
      <c r="V156">
        <v>37</v>
      </c>
      <c r="W156">
        <v>753</v>
      </c>
      <c r="X156">
        <v>28</v>
      </c>
      <c r="Y156">
        <v>609</v>
      </c>
      <c r="Z156">
        <v>37</v>
      </c>
      <c r="AA156">
        <v>704</v>
      </c>
    </row>
    <row r="157" spans="1:27" x14ac:dyDescent="0.25">
      <c r="A157" s="44">
        <v>156</v>
      </c>
      <c r="B157" s="125" t="s">
        <v>14</v>
      </c>
      <c r="C157" s="125" t="s">
        <v>97</v>
      </c>
      <c r="D157">
        <v>55</v>
      </c>
      <c r="E157">
        <v>1815</v>
      </c>
      <c r="F157">
        <v>33</v>
      </c>
      <c r="G157">
        <v>1101</v>
      </c>
      <c r="H157">
        <v>42</v>
      </c>
      <c r="I157">
        <v>1488</v>
      </c>
      <c r="J157">
        <v>34</v>
      </c>
      <c r="K157">
        <v>1057</v>
      </c>
      <c r="L157">
        <v>51</v>
      </c>
      <c r="M157">
        <v>1634</v>
      </c>
      <c r="N157">
        <v>97</v>
      </c>
      <c r="O157">
        <v>3049</v>
      </c>
      <c r="P157">
        <v>125</v>
      </c>
      <c r="Q157">
        <v>4005</v>
      </c>
      <c r="R157">
        <v>102</v>
      </c>
      <c r="S157">
        <v>3366</v>
      </c>
      <c r="T157">
        <v>78</v>
      </c>
      <c r="U157">
        <v>2548</v>
      </c>
      <c r="V157">
        <v>60</v>
      </c>
      <c r="W157">
        <v>2086</v>
      </c>
      <c r="X157">
        <v>44</v>
      </c>
      <c r="Y157">
        <v>1401</v>
      </c>
      <c r="Z157">
        <v>39</v>
      </c>
      <c r="AA157">
        <v>1263</v>
      </c>
    </row>
    <row r="158" spans="1:27" x14ac:dyDescent="0.25">
      <c r="A158" s="44">
        <v>157</v>
      </c>
      <c r="B158" s="125" t="s">
        <v>13</v>
      </c>
      <c r="C158" s="125" t="s">
        <v>94</v>
      </c>
      <c r="R158">
        <v>89</v>
      </c>
      <c r="S158">
        <v>4372</v>
      </c>
      <c r="T158">
        <v>113</v>
      </c>
      <c r="U158">
        <v>5568</v>
      </c>
      <c r="V158">
        <v>130</v>
      </c>
      <c r="W158">
        <v>6428</v>
      </c>
      <c r="X158">
        <v>82</v>
      </c>
      <c r="Y158">
        <v>3994</v>
      </c>
      <c r="Z158">
        <v>81</v>
      </c>
      <c r="AA158">
        <v>4005</v>
      </c>
    </row>
    <row r="159" spans="1:27" x14ac:dyDescent="0.25">
      <c r="A159" s="44">
        <v>158</v>
      </c>
      <c r="B159" s="125" t="s">
        <v>4</v>
      </c>
      <c r="C159" s="125" t="s">
        <v>95</v>
      </c>
      <c r="D159">
        <v>4</v>
      </c>
      <c r="E159">
        <v>57</v>
      </c>
      <c r="F159">
        <v>13</v>
      </c>
      <c r="G159">
        <v>62</v>
      </c>
      <c r="H159">
        <v>13</v>
      </c>
      <c r="I159">
        <v>188</v>
      </c>
      <c r="J159">
        <v>43</v>
      </c>
      <c r="K159">
        <v>611</v>
      </c>
      <c r="L159">
        <v>491</v>
      </c>
      <c r="M159">
        <v>7191</v>
      </c>
      <c r="N159">
        <v>447</v>
      </c>
      <c r="O159">
        <v>6622</v>
      </c>
      <c r="P159">
        <v>441</v>
      </c>
      <c r="Q159">
        <v>6467</v>
      </c>
      <c r="R159">
        <v>94</v>
      </c>
      <c r="S159">
        <v>1392</v>
      </c>
      <c r="T159">
        <v>50</v>
      </c>
      <c r="U159">
        <v>732</v>
      </c>
      <c r="V159">
        <v>41</v>
      </c>
      <c r="W159">
        <v>612</v>
      </c>
      <c r="X159">
        <v>5</v>
      </c>
      <c r="Y159">
        <v>72</v>
      </c>
      <c r="Z159">
        <v>3</v>
      </c>
      <c r="AA159">
        <v>33</v>
      </c>
    </row>
    <row r="160" spans="1:27" x14ac:dyDescent="0.25">
      <c r="A160" s="44">
        <v>159</v>
      </c>
      <c r="B160" s="125" t="s">
        <v>5</v>
      </c>
      <c r="C160" s="125" t="s">
        <v>97</v>
      </c>
      <c r="D160">
        <v>398</v>
      </c>
      <c r="E160">
        <v>2646</v>
      </c>
      <c r="F160">
        <v>254</v>
      </c>
      <c r="G160">
        <v>1680</v>
      </c>
      <c r="H160">
        <v>213</v>
      </c>
      <c r="I160">
        <v>1410</v>
      </c>
      <c r="J160">
        <v>203</v>
      </c>
      <c r="K160">
        <v>1343</v>
      </c>
      <c r="L160">
        <v>250</v>
      </c>
      <c r="M160">
        <v>1661</v>
      </c>
      <c r="N160">
        <v>249</v>
      </c>
      <c r="O160">
        <v>1644</v>
      </c>
      <c r="P160">
        <v>333</v>
      </c>
      <c r="Q160">
        <v>2216</v>
      </c>
      <c r="R160">
        <v>295</v>
      </c>
      <c r="S160">
        <v>1961</v>
      </c>
      <c r="T160">
        <v>295</v>
      </c>
      <c r="U160">
        <v>1961</v>
      </c>
      <c r="V160">
        <v>396</v>
      </c>
      <c r="W160">
        <v>2623</v>
      </c>
      <c r="X160">
        <v>390</v>
      </c>
      <c r="Y160">
        <v>2582</v>
      </c>
      <c r="Z160">
        <v>344</v>
      </c>
      <c r="AA160">
        <v>2300</v>
      </c>
    </row>
    <row r="161" spans="1:27" x14ac:dyDescent="0.25">
      <c r="A161" s="44">
        <v>160</v>
      </c>
      <c r="B161" s="125" t="s">
        <v>4</v>
      </c>
      <c r="C161" s="125" t="s">
        <v>95</v>
      </c>
      <c r="F161">
        <v>1</v>
      </c>
      <c r="G161">
        <v>66</v>
      </c>
      <c r="H161">
        <v>23</v>
      </c>
      <c r="I161">
        <v>1379</v>
      </c>
      <c r="J161">
        <v>32</v>
      </c>
      <c r="K161">
        <v>1937</v>
      </c>
      <c r="L161">
        <v>43</v>
      </c>
      <c r="M161">
        <v>2634</v>
      </c>
      <c r="N161">
        <v>32</v>
      </c>
      <c r="O161">
        <v>1966</v>
      </c>
      <c r="P161">
        <v>44</v>
      </c>
      <c r="Q161">
        <v>2763</v>
      </c>
      <c r="R161">
        <v>36</v>
      </c>
      <c r="S161">
        <v>2263</v>
      </c>
      <c r="T161">
        <v>35</v>
      </c>
      <c r="U161">
        <v>2209</v>
      </c>
      <c r="V161">
        <v>47</v>
      </c>
      <c r="W161">
        <v>2888</v>
      </c>
      <c r="X161">
        <v>48</v>
      </c>
      <c r="Y161">
        <v>2947</v>
      </c>
      <c r="Z161">
        <v>48</v>
      </c>
      <c r="AA161">
        <v>2785</v>
      </c>
    </row>
    <row r="162" spans="1:27" x14ac:dyDescent="0.25">
      <c r="A162" s="44">
        <v>161</v>
      </c>
      <c r="B162" s="125" t="s">
        <v>9</v>
      </c>
      <c r="C162" s="125" t="s">
        <v>93</v>
      </c>
      <c r="D162">
        <v>922</v>
      </c>
      <c r="E162">
        <v>4661</v>
      </c>
      <c r="F162">
        <v>661</v>
      </c>
      <c r="G162">
        <v>3366</v>
      </c>
      <c r="H162">
        <v>635</v>
      </c>
      <c r="I162">
        <v>3218</v>
      </c>
      <c r="J162">
        <v>777</v>
      </c>
      <c r="K162">
        <v>3932</v>
      </c>
      <c r="L162">
        <v>481</v>
      </c>
      <c r="M162">
        <v>2407</v>
      </c>
      <c r="N162">
        <v>393</v>
      </c>
      <c r="O162">
        <v>1966</v>
      </c>
      <c r="P162">
        <v>272</v>
      </c>
      <c r="Q162">
        <v>1360</v>
      </c>
      <c r="R162">
        <v>158</v>
      </c>
      <c r="S162">
        <v>791</v>
      </c>
      <c r="T162">
        <v>66</v>
      </c>
      <c r="U162">
        <v>330</v>
      </c>
      <c r="V162">
        <v>71</v>
      </c>
      <c r="W162">
        <v>355</v>
      </c>
      <c r="X162">
        <v>92</v>
      </c>
      <c r="Y162">
        <v>441</v>
      </c>
      <c r="Z162">
        <v>39</v>
      </c>
      <c r="AA162">
        <v>195</v>
      </c>
    </row>
    <row r="163" spans="1:27" x14ac:dyDescent="0.25">
      <c r="A163" s="44">
        <v>162</v>
      </c>
      <c r="B163" s="125" t="s">
        <v>5</v>
      </c>
      <c r="C163" s="125" t="s">
        <v>98</v>
      </c>
      <c r="D163">
        <v>23</v>
      </c>
      <c r="E163">
        <v>160</v>
      </c>
      <c r="F163">
        <v>98</v>
      </c>
      <c r="G163">
        <v>751</v>
      </c>
      <c r="H163">
        <v>437</v>
      </c>
      <c r="I163">
        <v>2289</v>
      </c>
      <c r="J163">
        <v>1309</v>
      </c>
      <c r="K163">
        <v>7984</v>
      </c>
      <c r="L163">
        <v>1151</v>
      </c>
      <c r="M163">
        <v>7801</v>
      </c>
      <c r="N163">
        <v>285</v>
      </c>
      <c r="O163">
        <v>2068</v>
      </c>
      <c r="P163">
        <v>185</v>
      </c>
      <c r="Q163">
        <v>1371</v>
      </c>
      <c r="R163">
        <v>73</v>
      </c>
      <c r="S163">
        <v>526</v>
      </c>
      <c r="T163">
        <v>9</v>
      </c>
      <c r="U163">
        <v>58</v>
      </c>
      <c r="V163">
        <v>1</v>
      </c>
      <c r="W163">
        <v>4</v>
      </c>
      <c r="X163">
        <v>1</v>
      </c>
      <c r="Y163">
        <v>2</v>
      </c>
    </row>
    <row r="164" spans="1:27" x14ac:dyDescent="0.25">
      <c r="A164" s="44">
        <v>163</v>
      </c>
      <c r="B164" s="125" t="s">
        <v>4</v>
      </c>
      <c r="C164" s="125" t="s">
        <v>95</v>
      </c>
      <c r="D164">
        <v>72</v>
      </c>
      <c r="E164">
        <v>913</v>
      </c>
      <c r="F164">
        <v>51</v>
      </c>
      <c r="G164">
        <v>657</v>
      </c>
      <c r="H164">
        <v>35</v>
      </c>
      <c r="I164">
        <v>450</v>
      </c>
      <c r="J164">
        <v>50</v>
      </c>
      <c r="K164">
        <v>640</v>
      </c>
      <c r="L164">
        <v>90</v>
      </c>
      <c r="M164">
        <v>1103</v>
      </c>
      <c r="N164">
        <v>270</v>
      </c>
      <c r="O164">
        <v>3038</v>
      </c>
      <c r="P164">
        <v>460</v>
      </c>
      <c r="Q164">
        <v>5510</v>
      </c>
      <c r="R164">
        <v>303</v>
      </c>
      <c r="S164">
        <v>3878</v>
      </c>
      <c r="T164">
        <v>225</v>
      </c>
      <c r="U164">
        <v>2909</v>
      </c>
      <c r="V164">
        <v>164</v>
      </c>
      <c r="W164">
        <v>2095</v>
      </c>
      <c r="X164">
        <v>95</v>
      </c>
      <c r="Y164">
        <v>1224</v>
      </c>
      <c r="Z164">
        <v>33</v>
      </c>
      <c r="AA164">
        <v>424</v>
      </c>
    </row>
    <row r="165" spans="1:27" x14ac:dyDescent="0.25">
      <c r="A165" s="44">
        <v>164</v>
      </c>
      <c r="B165" s="125" t="s">
        <v>5</v>
      </c>
      <c r="C165" s="125" t="s">
        <v>93</v>
      </c>
      <c r="D165">
        <v>623</v>
      </c>
      <c r="E165">
        <v>8638</v>
      </c>
      <c r="F165">
        <v>325</v>
      </c>
      <c r="G165">
        <v>4495</v>
      </c>
      <c r="H165">
        <v>204</v>
      </c>
      <c r="I165">
        <v>2845</v>
      </c>
      <c r="J165">
        <v>174</v>
      </c>
      <c r="K165">
        <v>2421</v>
      </c>
      <c r="L165">
        <v>86</v>
      </c>
      <c r="M165">
        <v>1188</v>
      </c>
      <c r="N165">
        <v>54</v>
      </c>
      <c r="O165">
        <v>753</v>
      </c>
      <c r="P165">
        <v>32</v>
      </c>
      <c r="Q165">
        <v>440</v>
      </c>
      <c r="R165">
        <v>35</v>
      </c>
      <c r="S165">
        <v>487</v>
      </c>
      <c r="T165">
        <v>37</v>
      </c>
      <c r="U165">
        <v>520</v>
      </c>
      <c r="V165">
        <v>27</v>
      </c>
      <c r="W165">
        <v>378</v>
      </c>
      <c r="X165">
        <v>32</v>
      </c>
      <c r="Y165">
        <v>434</v>
      </c>
      <c r="Z165">
        <v>13</v>
      </c>
      <c r="AA165">
        <v>160</v>
      </c>
    </row>
    <row r="166" spans="1:27" x14ac:dyDescent="0.25">
      <c r="A166" s="44">
        <v>165</v>
      </c>
      <c r="B166" s="125" t="s">
        <v>9</v>
      </c>
      <c r="C166" s="125" t="s">
        <v>94</v>
      </c>
      <c r="D166">
        <v>10</v>
      </c>
      <c r="E166">
        <v>27</v>
      </c>
      <c r="F166">
        <v>10</v>
      </c>
      <c r="G166">
        <v>112</v>
      </c>
      <c r="H166">
        <v>68</v>
      </c>
      <c r="I166">
        <v>664</v>
      </c>
      <c r="J166">
        <v>393</v>
      </c>
      <c r="K166">
        <v>4306</v>
      </c>
      <c r="L166">
        <v>673</v>
      </c>
      <c r="M166">
        <v>7758</v>
      </c>
      <c r="N166">
        <v>386</v>
      </c>
      <c r="O166">
        <v>4397</v>
      </c>
      <c r="P166">
        <v>321</v>
      </c>
      <c r="Q166">
        <v>3738</v>
      </c>
      <c r="R166">
        <v>107</v>
      </c>
      <c r="S166">
        <v>1228</v>
      </c>
      <c r="T166">
        <v>23</v>
      </c>
      <c r="U166">
        <v>260</v>
      </c>
      <c r="V166">
        <v>15</v>
      </c>
      <c r="W166">
        <v>132</v>
      </c>
      <c r="X166">
        <v>1</v>
      </c>
      <c r="Y166">
        <v>6</v>
      </c>
      <c r="Z166">
        <v>2</v>
      </c>
      <c r="AA166">
        <v>19</v>
      </c>
    </row>
    <row r="167" spans="1:27" x14ac:dyDescent="0.25">
      <c r="A167" s="44">
        <v>166</v>
      </c>
      <c r="B167" s="125" t="s">
        <v>28</v>
      </c>
      <c r="C167" s="125" t="s">
        <v>94</v>
      </c>
      <c r="D167">
        <v>15</v>
      </c>
      <c r="E167">
        <v>167</v>
      </c>
      <c r="F167">
        <v>18</v>
      </c>
      <c r="G167">
        <v>198</v>
      </c>
      <c r="H167">
        <v>27</v>
      </c>
      <c r="I167">
        <v>291</v>
      </c>
      <c r="J167">
        <v>80</v>
      </c>
      <c r="K167">
        <v>867</v>
      </c>
      <c r="L167">
        <v>233</v>
      </c>
      <c r="M167">
        <v>2495</v>
      </c>
      <c r="N167">
        <v>362</v>
      </c>
      <c r="O167">
        <v>3954</v>
      </c>
      <c r="P167">
        <v>537</v>
      </c>
      <c r="Q167">
        <v>5807</v>
      </c>
      <c r="R167">
        <v>322</v>
      </c>
      <c r="S167">
        <v>3466</v>
      </c>
      <c r="T167">
        <v>169</v>
      </c>
      <c r="U167">
        <v>1840</v>
      </c>
      <c r="V167">
        <v>188</v>
      </c>
      <c r="W167">
        <v>1970</v>
      </c>
      <c r="X167">
        <v>53</v>
      </c>
      <c r="Y167">
        <v>565</v>
      </c>
      <c r="Z167">
        <v>39</v>
      </c>
      <c r="AA167">
        <v>421</v>
      </c>
    </row>
    <row r="168" spans="1:27" x14ac:dyDescent="0.25">
      <c r="A168" s="44">
        <v>167</v>
      </c>
      <c r="B168" s="125" t="s">
        <v>7</v>
      </c>
      <c r="C168" s="125" t="s">
        <v>95</v>
      </c>
      <c r="D168">
        <v>21</v>
      </c>
      <c r="E168">
        <v>224</v>
      </c>
      <c r="F168">
        <v>14</v>
      </c>
      <c r="G168">
        <v>157</v>
      </c>
      <c r="H168">
        <v>74</v>
      </c>
      <c r="I168">
        <v>533</v>
      </c>
      <c r="J168">
        <v>216</v>
      </c>
      <c r="K168">
        <v>2386</v>
      </c>
      <c r="L168">
        <v>602</v>
      </c>
      <c r="M168">
        <v>6599</v>
      </c>
      <c r="N168">
        <v>684</v>
      </c>
      <c r="O168">
        <v>7606</v>
      </c>
      <c r="P168">
        <v>248</v>
      </c>
      <c r="Q168">
        <v>2965</v>
      </c>
      <c r="R168">
        <v>39</v>
      </c>
      <c r="S168">
        <v>468</v>
      </c>
      <c r="T168">
        <v>29</v>
      </c>
      <c r="U168">
        <v>351</v>
      </c>
      <c r="V168">
        <v>32</v>
      </c>
      <c r="W168">
        <v>380</v>
      </c>
      <c r="X168">
        <v>12</v>
      </c>
      <c r="Y168">
        <v>144</v>
      </c>
      <c r="Z168">
        <v>5</v>
      </c>
      <c r="AA168">
        <v>60</v>
      </c>
    </row>
    <row r="169" spans="1:27" x14ac:dyDescent="0.25">
      <c r="A169" s="44">
        <v>168</v>
      </c>
      <c r="B169" s="125" t="s">
        <v>2</v>
      </c>
      <c r="C169" s="125" t="s">
        <v>95</v>
      </c>
      <c r="D169">
        <v>396</v>
      </c>
      <c r="E169">
        <v>3795</v>
      </c>
      <c r="F169">
        <v>308</v>
      </c>
      <c r="G169">
        <v>2928</v>
      </c>
      <c r="H169">
        <v>312</v>
      </c>
      <c r="I169">
        <v>3034</v>
      </c>
      <c r="J169">
        <v>378</v>
      </c>
      <c r="K169">
        <v>3743</v>
      </c>
      <c r="L169">
        <v>359</v>
      </c>
      <c r="M169">
        <v>3543</v>
      </c>
      <c r="N169">
        <v>238</v>
      </c>
      <c r="O169">
        <v>2375</v>
      </c>
      <c r="P169">
        <v>108</v>
      </c>
      <c r="Q169">
        <v>1078</v>
      </c>
      <c r="R169">
        <v>52</v>
      </c>
      <c r="S169">
        <v>519</v>
      </c>
      <c r="T169">
        <v>18</v>
      </c>
      <c r="U169">
        <v>178</v>
      </c>
      <c r="V169">
        <v>11</v>
      </c>
      <c r="W169">
        <v>105</v>
      </c>
      <c r="X169">
        <v>8</v>
      </c>
      <c r="Y169">
        <v>80</v>
      </c>
      <c r="Z169">
        <v>5</v>
      </c>
      <c r="AA169">
        <v>50</v>
      </c>
    </row>
    <row r="170" spans="1:27" x14ac:dyDescent="0.25">
      <c r="A170" s="44">
        <v>169</v>
      </c>
      <c r="B170" s="125" t="s">
        <v>7</v>
      </c>
      <c r="C170" s="125" t="s">
        <v>94</v>
      </c>
      <c r="D170">
        <v>2711</v>
      </c>
      <c r="E170">
        <v>11341</v>
      </c>
      <c r="F170">
        <v>1590</v>
      </c>
      <c r="G170">
        <v>6648</v>
      </c>
      <c r="H170">
        <v>271</v>
      </c>
      <c r="I170">
        <v>1098</v>
      </c>
      <c r="J170">
        <v>127</v>
      </c>
      <c r="K170">
        <v>555</v>
      </c>
      <c r="L170">
        <v>97</v>
      </c>
      <c r="M170">
        <v>412</v>
      </c>
      <c r="N170">
        <v>44</v>
      </c>
      <c r="O170">
        <v>162</v>
      </c>
      <c r="P170">
        <v>67</v>
      </c>
      <c r="Q170">
        <v>282</v>
      </c>
      <c r="R170">
        <v>38</v>
      </c>
      <c r="S170">
        <v>165</v>
      </c>
      <c r="T170">
        <v>47</v>
      </c>
      <c r="U170">
        <v>195</v>
      </c>
      <c r="V170">
        <v>62</v>
      </c>
      <c r="W170">
        <v>263</v>
      </c>
      <c r="X170">
        <v>40</v>
      </c>
      <c r="Y170">
        <v>163</v>
      </c>
      <c r="Z170">
        <v>27</v>
      </c>
      <c r="AA170">
        <v>116</v>
      </c>
    </row>
    <row r="171" spans="1:27" x14ac:dyDescent="0.25">
      <c r="A171" s="44">
        <v>170</v>
      </c>
      <c r="B171" s="125" t="s">
        <v>7</v>
      </c>
      <c r="C171" s="125" t="s">
        <v>99</v>
      </c>
      <c r="F171">
        <v>1</v>
      </c>
      <c r="G171">
        <v>13</v>
      </c>
      <c r="H171">
        <v>6</v>
      </c>
      <c r="I171">
        <v>78</v>
      </c>
      <c r="J171">
        <v>25</v>
      </c>
      <c r="K171">
        <v>316</v>
      </c>
      <c r="L171">
        <v>53</v>
      </c>
      <c r="M171">
        <v>658</v>
      </c>
      <c r="N171">
        <v>81</v>
      </c>
      <c r="O171">
        <v>1034</v>
      </c>
      <c r="P171">
        <v>540</v>
      </c>
      <c r="Q171">
        <v>6854</v>
      </c>
      <c r="R171">
        <v>1116</v>
      </c>
      <c r="S171">
        <v>11684</v>
      </c>
      <c r="T171">
        <v>39</v>
      </c>
      <c r="U171">
        <v>440</v>
      </c>
      <c r="V171">
        <v>8</v>
      </c>
      <c r="W171">
        <v>88</v>
      </c>
      <c r="X171">
        <v>4</v>
      </c>
      <c r="Y171">
        <v>30</v>
      </c>
      <c r="Z171">
        <v>3</v>
      </c>
      <c r="AA171">
        <v>12</v>
      </c>
    </row>
    <row r="172" spans="1:27" x14ac:dyDescent="0.25">
      <c r="A172" s="44">
        <v>171</v>
      </c>
      <c r="B172" s="125" t="s">
        <v>10</v>
      </c>
      <c r="C172" s="125" t="s">
        <v>97</v>
      </c>
      <c r="D172">
        <v>67</v>
      </c>
      <c r="E172">
        <v>1045</v>
      </c>
      <c r="F172">
        <v>47</v>
      </c>
      <c r="G172">
        <v>705</v>
      </c>
      <c r="H172">
        <v>63</v>
      </c>
      <c r="I172">
        <v>987</v>
      </c>
      <c r="J172">
        <v>85</v>
      </c>
      <c r="K172">
        <v>1364</v>
      </c>
      <c r="L172">
        <v>114</v>
      </c>
      <c r="M172">
        <v>1798</v>
      </c>
      <c r="N172">
        <v>147</v>
      </c>
      <c r="O172">
        <v>2325</v>
      </c>
      <c r="P172">
        <v>254</v>
      </c>
      <c r="Q172">
        <v>4020</v>
      </c>
      <c r="R172">
        <v>187</v>
      </c>
      <c r="S172">
        <v>2960</v>
      </c>
      <c r="T172">
        <v>117</v>
      </c>
      <c r="U172">
        <v>1871</v>
      </c>
      <c r="V172">
        <v>114</v>
      </c>
      <c r="W172">
        <v>1785</v>
      </c>
      <c r="X172">
        <v>74</v>
      </c>
      <c r="Y172">
        <v>1155</v>
      </c>
      <c r="Z172">
        <v>69</v>
      </c>
      <c r="AA172">
        <v>1093</v>
      </c>
    </row>
    <row r="173" spans="1:27" x14ac:dyDescent="0.25">
      <c r="A173" s="44">
        <v>172</v>
      </c>
      <c r="B173" s="125" t="s">
        <v>25</v>
      </c>
      <c r="C173" s="125" t="s">
        <v>99</v>
      </c>
      <c r="L173">
        <v>38</v>
      </c>
      <c r="M173">
        <v>1558</v>
      </c>
      <c r="N173">
        <v>181</v>
      </c>
      <c r="O173">
        <v>7214</v>
      </c>
      <c r="P173">
        <v>227</v>
      </c>
      <c r="Q173">
        <v>9031</v>
      </c>
      <c r="R173">
        <v>63</v>
      </c>
      <c r="S173">
        <v>2499</v>
      </c>
      <c r="T173">
        <v>10</v>
      </c>
      <c r="U173">
        <v>347</v>
      </c>
      <c r="V173">
        <v>2</v>
      </c>
      <c r="W173">
        <v>109</v>
      </c>
      <c r="X173">
        <v>3</v>
      </c>
      <c r="Y173">
        <v>132</v>
      </c>
      <c r="Z173">
        <v>4</v>
      </c>
      <c r="AA173">
        <v>176</v>
      </c>
    </row>
    <row r="174" spans="1:27" x14ac:dyDescent="0.25">
      <c r="A174" s="44">
        <v>173</v>
      </c>
      <c r="B174" s="125" t="s">
        <v>7</v>
      </c>
      <c r="C174" s="125" t="s">
        <v>93</v>
      </c>
      <c r="D174">
        <v>62</v>
      </c>
      <c r="E174">
        <v>577</v>
      </c>
      <c r="F174">
        <v>49</v>
      </c>
      <c r="G174">
        <v>420</v>
      </c>
      <c r="H174">
        <v>127</v>
      </c>
      <c r="I174">
        <v>1196</v>
      </c>
      <c r="J174">
        <v>439</v>
      </c>
      <c r="K174">
        <v>4051</v>
      </c>
      <c r="L174">
        <v>748</v>
      </c>
      <c r="M174">
        <v>6937</v>
      </c>
      <c r="N174">
        <v>438</v>
      </c>
      <c r="O174">
        <v>4119</v>
      </c>
      <c r="P174">
        <v>113</v>
      </c>
      <c r="Q174">
        <v>1097</v>
      </c>
      <c r="R174">
        <v>89</v>
      </c>
      <c r="S174">
        <v>897</v>
      </c>
      <c r="T174">
        <v>43</v>
      </c>
      <c r="U174">
        <v>425</v>
      </c>
      <c r="V174">
        <v>56</v>
      </c>
      <c r="W174">
        <v>537</v>
      </c>
      <c r="X174">
        <v>36</v>
      </c>
      <c r="Y174">
        <v>358</v>
      </c>
      <c r="Z174">
        <v>32</v>
      </c>
      <c r="AA174">
        <v>308</v>
      </c>
    </row>
    <row r="175" spans="1:27" x14ac:dyDescent="0.25">
      <c r="A175" s="44">
        <v>174</v>
      </c>
      <c r="B175" s="125" t="s">
        <v>7</v>
      </c>
      <c r="C175" s="125" t="s">
        <v>93</v>
      </c>
      <c r="F175">
        <v>2</v>
      </c>
      <c r="G175">
        <v>30</v>
      </c>
      <c r="H175">
        <v>22</v>
      </c>
      <c r="I175">
        <v>361</v>
      </c>
      <c r="J175">
        <v>244</v>
      </c>
      <c r="K175">
        <v>4021</v>
      </c>
      <c r="L175">
        <v>446</v>
      </c>
      <c r="M175">
        <v>7232</v>
      </c>
      <c r="N175">
        <v>303</v>
      </c>
      <c r="O175">
        <v>4951</v>
      </c>
      <c r="P175">
        <v>164</v>
      </c>
      <c r="Q175">
        <v>2687</v>
      </c>
      <c r="R175">
        <v>54</v>
      </c>
      <c r="S175">
        <v>874</v>
      </c>
      <c r="T175">
        <v>27</v>
      </c>
      <c r="U175">
        <v>445</v>
      </c>
      <c r="V175">
        <v>7</v>
      </c>
      <c r="W175">
        <v>107</v>
      </c>
      <c r="Z175">
        <v>1</v>
      </c>
      <c r="AA175">
        <v>16</v>
      </c>
    </row>
    <row r="176" spans="1:27" x14ac:dyDescent="0.25">
      <c r="A176" s="44">
        <v>175</v>
      </c>
      <c r="B176" s="125" t="s">
        <v>4</v>
      </c>
      <c r="C176" s="125" t="s">
        <v>98</v>
      </c>
      <c r="D176">
        <v>1</v>
      </c>
      <c r="E176">
        <v>9</v>
      </c>
      <c r="F176">
        <v>4</v>
      </c>
      <c r="G176">
        <v>36</v>
      </c>
      <c r="H176">
        <v>55</v>
      </c>
      <c r="I176">
        <v>490</v>
      </c>
      <c r="J176">
        <v>418</v>
      </c>
      <c r="K176">
        <v>3722</v>
      </c>
      <c r="L176">
        <v>807</v>
      </c>
      <c r="M176">
        <v>7221</v>
      </c>
      <c r="N176">
        <v>517</v>
      </c>
      <c r="O176">
        <v>4594</v>
      </c>
      <c r="P176">
        <v>373</v>
      </c>
      <c r="Q176">
        <v>3288</v>
      </c>
      <c r="R176">
        <v>107</v>
      </c>
      <c r="S176">
        <v>944</v>
      </c>
      <c r="T176">
        <v>18</v>
      </c>
      <c r="U176">
        <v>162</v>
      </c>
      <c r="V176">
        <v>7</v>
      </c>
      <c r="W176">
        <v>63</v>
      </c>
      <c r="X176">
        <v>1</v>
      </c>
      <c r="Y176">
        <v>9</v>
      </c>
    </row>
    <row r="177" spans="1:27" x14ac:dyDescent="0.25">
      <c r="A177" s="44">
        <v>176</v>
      </c>
      <c r="B177" s="125" t="s">
        <v>15</v>
      </c>
      <c r="C177" s="125" t="s">
        <v>96</v>
      </c>
      <c r="D177">
        <v>47</v>
      </c>
      <c r="E177">
        <v>444</v>
      </c>
      <c r="F177">
        <v>57</v>
      </c>
      <c r="G177">
        <v>431</v>
      </c>
      <c r="H177">
        <v>38</v>
      </c>
      <c r="I177">
        <v>380</v>
      </c>
      <c r="J177">
        <v>63</v>
      </c>
      <c r="K177">
        <v>633</v>
      </c>
      <c r="L177">
        <v>224</v>
      </c>
      <c r="M177">
        <v>2076</v>
      </c>
      <c r="N177">
        <v>306</v>
      </c>
      <c r="O177">
        <v>3059</v>
      </c>
      <c r="P177">
        <v>567</v>
      </c>
      <c r="Q177">
        <v>5719</v>
      </c>
      <c r="R177">
        <v>357</v>
      </c>
      <c r="S177">
        <v>3596</v>
      </c>
      <c r="T177">
        <v>180</v>
      </c>
      <c r="U177">
        <v>1818</v>
      </c>
      <c r="V177">
        <v>147</v>
      </c>
      <c r="W177">
        <v>1481</v>
      </c>
      <c r="X177">
        <v>67</v>
      </c>
      <c r="Y177">
        <v>674</v>
      </c>
      <c r="Z177">
        <v>22</v>
      </c>
      <c r="AA177">
        <v>226</v>
      </c>
    </row>
    <row r="178" spans="1:27" x14ac:dyDescent="0.25">
      <c r="A178" s="44">
        <v>177</v>
      </c>
      <c r="B178" s="125" t="s">
        <v>3</v>
      </c>
      <c r="C178" s="125" t="s">
        <v>94</v>
      </c>
      <c r="D178">
        <v>1407</v>
      </c>
      <c r="E178">
        <v>1393</v>
      </c>
      <c r="F178">
        <v>2080</v>
      </c>
      <c r="G178">
        <v>2059</v>
      </c>
      <c r="H178">
        <v>4136</v>
      </c>
      <c r="I178">
        <v>4095</v>
      </c>
      <c r="J178">
        <v>6840</v>
      </c>
      <c r="K178">
        <v>6771</v>
      </c>
      <c r="L178">
        <v>2920</v>
      </c>
      <c r="M178">
        <v>2891</v>
      </c>
      <c r="N178">
        <v>1202</v>
      </c>
      <c r="O178">
        <v>1190</v>
      </c>
      <c r="P178">
        <v>281</v>
      </c>
      <c r="Q178">
        <v>278</v>
      </c>
      <c r="R178">
        <v>229</v>
      </c>
      <c r="S178">
        <v>226</v>
      </c>
      <c r="T178">
        <v>394</v>
      </c>
      <c r="U178">
        <v>390</v>
      </c>
      <c r="V178">
        <v>330</v>
      </c>
      <c r="W178">
        <v>327</v>
      </c>
      <c r="X178">
        <v>207</v>
      </c>
      <c r="Y178">
        <v>205</v>
      </c>
      <c r="Z178">
        <v>251</v>
      </c>
      <c r="AA178">
        <v>248</v>
      </c>
    </row>
    <row r="179" spans="1:27" x14ac:dyDescent="0.25">
      <c r="A179" s="44">
        <v>178</v>
      </c>
      <c r="B179" s="125" t="s">
        <v>11</v>
      </c>
      <c r="C179" s="125" t="s">
        <v>94</v>
      </c>
      <c r="D179">
        <v>111</v>
      </c>
      <c r="E179">
        <v>548</v>
      </c>
      <c r="F179">
        <v>128</v>
      </c>
      <c r="G179">
        <v>629</v>
      </c>
      <c r="H179">
        <v>175</v>
      </c>
      <c r="I179">
        <v>820</v>
      </c>
      <c r="J179">
        <v>260</v>
      </c>
      <c r="K179">
        <v>1289</v>
      </c>
      <c r="L179">
        <v>624</v>
      </c>
      <c r="M179">
        <v>3072</v>
      </c>
      <c r="N179">
        <v>680</v>
      </c>
      <c r="O179">
        <v>3342</v>
      </c>
      <c r="P179">
        <v>558</v>
      </c>
      <c r="Q179">
        <v>2757</v>
      </c>
      <c r="R179">
        <v>652</v>
      </c>
      <c r="S179">
        <v>3229</v>
      </c>
      <c r="T179">
        <v>406</v>
      </c>
      <c r="U179">
        <v>2000</v>
      </c>
      <c r="V179">
        <v>240</v>
      </c>
      <c r="W179">
        <v>1197</v>
      </c>
      <c r="X179">
        <v>115</v>
      </c>
      <c r="Y179">
        <v>563</v>
      </c>
      <c r="Z179">
        <v>72</v>
      </c>
      <c r="AA179">
        <v>359</v>
      </c>
    </row>
    <row r="180" spans="1:27" x14ac:dyDescent="0.25">
      <c r="A180" s="44">
        <v>179</v>
      </c>
      <c r="B180" s="125" t="s">
        <v>18</v>
      </c>
      <c r="C180" s="125" t="s">
        <v>96</v>
      </c>
      <c r="H180">
        <v>5</v>
      </c>
      <c r="I180">
        <v>73</v>
      </c>
      <c r="J180">
        <v>76</v>
      </c>
      <c r="K180">
        <v>1281</v>
      </c>
      <c r="L180">
        <v>189</v>
      </c>
      <c r="M180">
        <v>3111</v>
      </c>
      <c r="N180">
        <v>159</v>
      </c>
      <c r="O180">
        <v>2585</v>
      </c>
      <c r="P180">
        <v>247</v>
      </c>
      <c r="Q180">
        <v>4094</v>
      </c>
      <c r="R180">
        <v>305</v>
      </c>
      <c r="S180">
        <v>5101</v>
      </c>
      <c r="T180">
        <v>151</v>
      </c>
      <c r="U180">
        <v>2506</v>
      </c>
      <c r="V180">
        <v>20</v>
      </c>
      <c r="W180">
        <v>330</v>
      </c>
      <c r="X180">
        <v>7</v>
      </c>
      <c r="Y180">
        <v>111</v>
      </c>
      <c r="Z180">
        <v>2</v>
      </c>
      <c r="AA180">
        <v>26</v>
      </c>
    </row>
    <row r="181" spans="1:27" x14ac:dyDescent="0.25">
      <c r="A181" s="44">
        <v>180</v>
      </c>
      <c r="B181" s="125" t="s">
        <v>7</v>
      </c>
      <c r="C181" s="125" t="s">
        <v>94</v>
      </c>
      <c r="D181">
        <v>61</v>
      </c>
      <c r="E181">
        <v>220</v>
      </c>
      <c r="F181">
        <v>1289</v>
      </c>
      <c r="G181">
        <v>4631</v>
      </c>
      <c r="H181">
        <v>2430</v>
      </c>
      <c r="I181">
        <v>8783</v>
      </c>
      <c r="J181">
        <v>1051</v>
      </c>
      <c r="K181">
        <v>3881</v>
      </c>
      <c r="L181">
        <v>230</v>
      </c>
      <c r="M181">
        <v>824</v>
      </c>
      <c r="N181">
        <v>71</v>
      </c>
      <c r="O181">
        <v>258</v>
      </c>
      <c r="P181">
        <v>47</v>
      </c>
      <c r="Q181">
        <v>170</v>
      </c>
      <c r="R181">
        <v>26</v>
      </c>
      <c r="S181">
        <v>96</v>
      </c>
      <c r="T181">
        <v>21</v>
      </c>
      <c r="U181">
        <v>79</v>
      </c>
      <c r="V181">
        <v>9</v>
      </c>
      <c r="W181">
        <v>36</v>
      </c>
      <c r="X181">
        <v>9</v>
      </c>
      <c r="Y181">
        <v>34</v>
      </c>
      <c r="Z181">
        <v>9</v>
      </c>
      <c r="AA181">
        <v>34</v>
      </c>
    </row>
    <row r="182" spans="1:27" x14ac:dyDescent="0.25">
      <c r="A182" s="44">
        <v>181</v>
      </c>
      <c r="B182" s="125" t="s">
        <v>7</v>
      </c>
      <c r="C182" s="125" t="s">
        <v>97</v>
      </c>
      <c r="D182">
        <v>1</v>
      </c>
      <c r="E182">
        <v>10</v>
      </c>
      <c r="F182">
        <v>1</v>
      </c>
      <c r="G182">
        <v>10</v>
      </c>
      <c r="H182">
        <v>5</v>
      </c>
      <c r="I182">
        <v>51</v>
      </c>
      <c r="J182">
        <v>48</v>
      </c>
      <c r="K182">
        <v>488</v>
      </c>
      <c r="L182">
        <v>44</v>
      </c>
      <c r="M182">
        <v>435</v>
      </c>
      <c r="N182">
        <v>88</v>
      </c>
      <c r="O182">
        <v>925</v>
      </c>
      <c r="P182">
        <v>663</v>
      </c>
      <c r="Q182">
        <v>6895</v>
      </c>
      <c r="R182">
        <v>874</v>
      </c>
      <c r="S182">
        <v>9072</v>
      </c>
      <c r="T182">
        <v>52</v>
      </c>
      <c r="U182">
        <v>548</v>
      </c>
      <c r="V182">
        <v>14</v>
      </c>
      <c r="W182">
        <v>134</v>
      </c>
      <c r="X182">
        <v>5</v>
      </c>
      <c r="Y182">
        <v>37</v>
      </c>
      <c r="Z182">
        <v>3</v>
      </c>
      <c r="AA182">
        <v>9</v>
      </c>
    </row>
    <row r="183" spans="1:27" x14ac:dyDescent="0.25">
      <c r="A183" s="44">
        <v>182</v>
      </c>
      <c r="B183" s="125" t="s">
        <v>7</v>
      </c>
      <c r="C183" s="125" t="s">
        <v>99</v>
      </c>
      <c r="D183">
        <v>21</v>
      </c>
      <c r="E183">
        <v>554</v>
      </c>
      <c r="F183">
        <v>26</v>
      </c>
      <c r="G183">
        <v>755</v>
      </c>
      <c r="H183">
        <v>35</v>
      </c>
      <c r="I183">
        <v>1009</v>
      </c>
      <c r="J183">
        <v>66</v>
      </c>
      <c r="K183">
        <v>1911</v>
      </c>
      <c r="L183">
        <v>66</v>
      </c>
      <c r="M183">
        <v>1754</v>
      </c>
      <c r="N183">
        <v>84</v>
      </c>
      <c r="O183">
        <v>2309</v>
      </c>
      <c r="P183">
        <v>141</v>
      </c>
      <c r="Q183">
        <v>3676</v>
      </c>
      <c r="R183">
        <v>72</v>
      </c>
      <c r="S183">
        <v>1941</v>
      </c>
      <c r="T183">
        <v>48</v>
      </c>
      <c r="U183">
        <v>1330</v>
      </c>
      <c r="V183">
        <v>55</v>
      </c>
      <c r="W183">
        <v>1504</v>
      </c>
      <c r="X183">
        <v>35</v>
      </c>
      <c r="Y183">
        <v>891</v>
      </c>
      <c r="Z183">
        <v>14</v>
      </c>
      <c r="AA183">
        <v>390</v>
      </c>
    </row>
    <row r="184" spans="1:27" x14ac:dyDescent="0.25">
      <c r="A184" s="44">
        <v>183</v>
      </c>
      <c r="B184" s="125" t="s">
        <v>11</v>
      </c>
      <c r="C184" s="125" t="s">
        <v>96</v>
      </c>
      <c r="D184">
        <v>74</v>
      </c>
      <c r="E184">
        <v>784</v>
      </c>
      <c r="F184">
        <v>72</v>
      </c>
      <c r="G184">
        <v>804</v>
      </c>
      <c r="H184">
        <v>153</v>
      </c>
      <c r="I184">
        <v>1724</v>
      </c>
      <c r="J184">
        <v>225</v>
      </c>
      <c r="K184">
        <v>2527</v>
      </c>
      <c r="L184">
        <v>242</v>
      </c>
      <c r="M184">
        <v>2759</v>
      </c>
      <c r="N184">
        <v>167</v>
      </c>
      <c r="O184">
        <v>1910</v>
      </c>
      <c r="P184">
        <v>134</v>
      </c>
      <c r="Q184">
        <v>1514</v>
      </c>
      <c r="R184">
        <v>160</v>
      </c>
      <c r="S184">
        <v>1654</v>
      </c>
      <c r="T184">
        <v>111</v>
      </c>
      <c r="U184">
        <v>1253</v>
      </c>
      <c r="V184">
        <v>123</v>
      </c>
      <c r="W184">
        <v>1380</v>
      </c>
      <c r="X184">
        <v>63</v>
      </c>
      <c r="Y184">
        <v>686</v>
      </c>
      <c r="Z184">
        <v>54</v>
      </c>
      <c r="AA184">
        <v>620</v>
      </c>
    </row>
    <row r="185" spans="1:27" x14ac:dyDescent="0.25">
      <c r="A185" s="44">
        <v>184</v>
      </c>
      <c r="B185" s="125" t="s">
        <v>5</v>
      </c>
      <c r="C185" s="125" t="s">
        <v>96</v>
      </c>
      <c r="H185">
        <v>25</v>
      </c>
      <c r="I185">
        <v>317</v>
      </c>
      <c r="J185">
        <v>327</v>
      </c>
      <c r="K185">
        <v>4234</v>
      </c>
      <c r="L185">
        <v>399</v>
      </c>
      <c r="M185">
        <v>5142</v>
      </c>
      <c r="N185">
        <v>243</v>
      </c>
      <c r="O185">
        <v>3127</v>
      </c>
      <c r="P185">
        <v>109</v>
      </c>
      <c r="Q185">
        <v>1388</v>
      </c>
      <c r="R185">
        <v>78</v>
      </c>
      <c r="S185">
        <v>989</v>
      </c>
      <c r="T185">
        <v>89</v>
      </c>
      <c r="U185">
        <v>1137</v>
      </c>
      <c r="V185">
        <v>81</v>
      </c>
      <c r="W185">
        <v>1029</v>
      </c>
      <c r="X185">
        <v>14</v>
      </c>
      <c r="Y185">
        <v>178</v>
      </c>
      <c r="Z185">
        <v>3</v>
      </c>
      <c r="AA185">
        <v>33</v>
      </c>
    </row>
    <row r="186" spans="1:27" x14ac:dyDescent="0.25">
      <c r="A186" s="44">
        <v>185</v>
      </c>
      <c r="B186" s="125" t="s">
        <v>5</v>
      </c>
      <c r="C186" s="125" t="s">
        <v>97</v>
      </c>
      <c r="D186">
        <v>58</v>
      </c>
      <c r="E186">
        <v>465</v>
      </c>
      <c r="F186">
        <v>65</v>
      </c>
      <c r="G186">
        <v>500</v>
      </c>
      <c r="H186">
        <v>330</v>
      </c>
      <c r="I186">
        <v>2600</v>
      </c>
      <c r="J186">
        <v>872</v>
      </c>
      <c r="K186">
        <v>6881</v>
      </c>
      <c r="L186">
        <v>450</v>
      </c>
      <c r="M186">
        <v>3530</v>
      </c>
      <c r="N186">
        <v>162</v>
      </c>
      <c r="O186">
        <v>1253</v>
      </c>
      <c r="P186">
        <v>96</v>
      </c>
      <c r="Q186">
        <v>757</v>
      </c>
      <c r="R186">
        <v>55</v>
      </c>
      <c r="S186">
        <v>421</v>
      </c>
      <c r="T186">
        <v>51</v>
      </c>
      <c r="U186">
        <v>403</v>
      </c>
      <c r="V186">
        <v>39</v>
      </c>
      <c r="W186">
        <v>283</v>
      </c>
      <c r="X186">
        <v>13</v>
      </c>
      <c r="Y186">
        <v>100</v>
      </c>
      <c r="Z186">
        <v>25</v>
      </c>
      <c r="AA186">
        <v>200</v>
      </c>
    </row>
    <row r="187" spans="1:27" x14ac:dyDescent="0.25">
      <c r="A187" s="44">
        <v>186</v>
      </c>
      <c r="B187" s="125" t="s">
        <v>11</v>
      </c>
      <c r="C187" s="125" t="s">
        <v>96</v>
      </c>
      <c r="F187">
        <v>1</v>
      </c>
      <c r="G187">
        <v>60</v>
      </c>
      <c r="H187">
        <v>15</v>
      </c>
      <c r="I187">
        <v>863</v>
      </c>
      <c r="J187">
        <v>33</v>
      </c>
      <c r="K187">
        <v>1936</v>
      </c>
      <c r="L187">
        <v>27</v>
      </c>
      <c r="M187">
        <v>1521</v>
      </c>
      <c r="N187">
        <v>21</v>
      </c>
      <c r="O187">
        <v>1233</v>
      </c>
      <c r="P187">
        <v>39</v>
      </c>
      <c r="Q187">
        <v>2218</v>
      </c>
      <c r="R187">
        <v>30</v>
      </c>
      <c r="S187">
        <v>1681</v>
      </c>
      <c r="T187">
        <v>25</v>
      </c>
      <c r="U187">
        <v>1436</v>
      </c>
      <c r="V187">
        <v>36</v>
      </c>
      <c r="W187">
        <v>2094</v>
      </c>
      <c r="X187">
        <v>29</v>
      </c>
      <c r="Y187">
        <v>1645</v>
      </c>
      <c r="Z187">
        <v>38</v>
      </c>
      <c r="AA187">
        <v>2219</v>
      </c>
    </row>
    <row r="188" spans="1:27" x14ac:dyDescent="0.25">
      <c r="A188" s="44">
        <v>187</v>
      </c>
      <c r="B188" s="125" t="s">
        <v>10</v>
      </c>
      <c r="C188" s="125" t="s">
        <v>97</v>
      </c>
      <c r="H188">
        <v>17</v>
      </c>
      <c r="I188">
        <v>215</v>
      </c>
      <c r="J188">
        <v>298</v>
      </c>
      <c r="K188">
        <v>3844</v>
      </c>
      <c r="L188">
        <v>357</v>
      </c>
      <c r="M188">
        <v>4598</v>
      </c>
      <c r="N188">
        <v>246</v>
      </c>
      <c r="O188">
        <v>3183</v>
      </c>
      <c r="P188">
        <v>124</v>
      </c>
      <c r="Q188">
        <v>1571</v>
      </c>
      <c r="R188">
        <v>107</v>
      </c>
      <c r="S188">
        <v>1336</v>
      </c>
      <c r="T188">
        <v>90</v>
      </c>
      <c r="U188">
        <v>1121</v>
      </c>
      <c r="V188">
        <v>64</v>
      </c>
      <c r="W188">
        <v>809</v>
      </c>
      <c r="X188">
        <v>15</v>
      </c>
      <c r="Y188">
        <v>196</v>
      </c>
      <c r="Z188">
        <v>2</v>
      </c>
      <c r="AA188">
        <v>26</v>
      </c>
    </row>
    <row r="189" spans="1:27" x14ac:dyDescent="0.25">
      <c r="A189" s="44">
        <v>188</v>
      </c>
      <c r="B189" s="125" t="s">
        <v>14</v>
      </c>
      <c r="C189" s="125" t="s">
        <v>97</v>
      </c>
      <c r="D189">
        <v>3</v>
      </c>
      <c r="E189">
        <v>102</v>
      </c>
      <c r="H189">
        <v>2</v>
      </c>
      <c r="I189">
        <v>67</v>
      </c>
      <c r="J189">
        <v>24</v>
      </c>
      <c r="K189">
        <v>614</v>
      </c>
      <c r="L189">
        <v>191</v>
      </c>
      <c r="M189">
        <v>2693</v>
      </c>
      <c r="N189">
        <v>391</v>
      </c>
      <c r="O189">
        <v>6088</v>
      </c>
      <c r="P189">
        <v>168</v>
      </c>
      <c r="Q189">
        <v>3599</v>
      </c>
      <c r="R189">
        <v>109</v>
      </c>
      <c r="S189">
        <v>2183</v>
      </c>
      <c r="T189">
        <v>37</v>
      </c>
      <c r="U189">
        <v>830</v>
      </c>
      <c r="V189">
        <v>21</v>
      </c>
      <c r="W189">
        <v>398</v>
      </c>
      <c r="X189">
        <v>12</v>
      </c>
      <c r="Y189">
        <v>103</v>
      </c>
      <c r="Z189">
        <v>19</v>
      </c>
      <c r="AA189">
        <v>201</v>
      </c>
    </row>
    <row r="190" spans="1:27" x14ac:dyDescent="0.25">
      <c r="A190" s="44">
        <v>189</v>
      </c>
      <c r="B190" s="125" t="s">
        <v>32</v>
      </c>
      <c r="C190" s="125" t="s">
        <v>94</v>
      </c>
      <c r="D190">
        <v>88</v>
      </c>
      <c r="E190">
        <v>3699</v>
      </c>
      <c r="F190">
        <v>57</v>
      </c>
      <c r="G190">
        <v>2347</v>
      </c>
      <c r="H190">
        <v>103</v>
      </c>
      <c r="I190">
        <v>4197</v>
      </c>
      <c r="J190">
        <v>68</v>
      </c>
      <c r="K190">
        <v>2781</v>
      </c>
      <c r="L190">
        <v>37</v>
      </c>
      <c r="M190">
        <v>1483</v>
      </c>
      <c r="N190">
        <v>13</v>
      </c>
      <c r="O190">
        <v>560</v>
      </c>
      <c r="P190">
        <v>8</v>
      </c>
      <c r="Q190">
        <v>320</v>
      </c>
      <c r="R190">
        <v>6</v>
      </c>
      <c r="S190">
        <v>258</v>
      </c>
      <c r="V190">
        <v>1</v>
      </c>
      <c r="W190">
        <v>44</v>
      </c>
    </row>
    <row r="191" spans="1:27" x14ac:dyDescent="0.25">
      <c r="A191" s="44">
        <v>190</v>
      </c>
      <c r="B191" s="125" t="s">
        <v>179</v>
      </c>
      <c r="C191" s="125" t="s">
        <v>97</v>
      </c>
      <c r="J191">
        <v>25</v>
      </c>
      <c r="K191">
        <v>36</v>
      </c>
      <c r="L191">
        <v>1638</v>
      </c>
      <c r="M191">
        <v>1649</v>
      </c>
      <c r="N191">
        <v>1664</v>
      </c>
      <c r="O191">
        <v>1703</v>
      </c>
      <c r="P191">
        <v>4191</v>
      </c>
      <c r="Q191">
        <v>5127</v>
      </c>
      <c r="R191">
        <v>4977</v>
      </c>
      <c r="S191">
        <v>6213</v>
      </c>
      <c r="T191">
        <v>269</v>
      </c>
      <c r="U191">
        <v>374</v>
      </c>
      <c r="V191">
        <v>62</v>
      </c>
      <c r="W191">
        <v>65</v>
      </c>
      <c r="X191">
        <v>10</v>
      </c>
      <c r="Y191">
        <v>9</v>
      </c>
      <c r="Z191">
        <v>12</v>
      </c>
      <c r="AA191">
        <v>5</v>
      </c>
    </row>
    <row r="192" spans="1:27" x14ac:dyDescent="0.25">
      <c r="A192" s="44">
        <v>191</v>
      </c>
      <c r="B192" s="125" t="s">
        <v>37</v>
      </c>
      <c r="C192" s="125" t="s">
        <v>94</v>
      </c>
      <c r="R192">
        <v>324</v>
      </c>
      <c r="S192">
        <v>5839</v>
      </c>
      <c r="T192">
        <v>512</v>
      </c>
      <c r="U192">
        <v>9200</v>
      </c>
      <c r="X192">
        <v>1</v>
      </c>
      <c r="Y192">
        <v>19</v>
      </c>
      <c r="Z192">
        <v>3</v>
      </c>
      <c r="AA192">
        <v>57</v>
      </c>
    </row>
    <row r="193" spans="1:27" x14ac:dyDescent="0.25">
      <c r="A193" s="44">
        <v>192</v>
      </c>
      <c r="B193" s="125" t="s">
        <v>23</v>
      </c>
      <c r="C193" s="125" t="s">
        <v>94</v>
      </c>
      <c r="J193">
        <v>7</v>
      </c>
      <c r="K193">
        <v>126</v>
      </c>
      <c r="L193">
        <v>13</v>
      </c>
      <c r="M193">
        <v>210</v>
      </c>
      <c r="N193">
        <v>57</v>
      </c>
      <c r="O193">
        <v>1003</v>
      </c>
      <c r="P193">
        <v>525</v>
      </c>
      <c r="Q193">
        <v>9052</v>
      </c>
      <c r="R193">
        <v>228</v>
      </c>
      <c r="S193">
        <v>3932</v>
      </c>
      <c r="T193">
        <v>20</v>
      </c>
      <c r="U193">
        <v>335</v>
      </c>
      <c r="V193">
        <v>21</v>
      </c>
      <c r="W193">
        <v>368</v>
      </c>
      <c r="X193">
        <v>1</v>
      </c>
      <c r="Y193">
        <v>25</v>
      </c>
    </row>
    <row r="194" spans="1:27" x14ac:dyDescent="0.25">
      <c r="A194" s="44">
        <v>193</v>
      </c>
      <c r="B194" s="125" t="s">
        <v>7</v>
      </c>
      <c r="C194" s="125" t="s">
        <v>99</v>
      </c>
      <c r="D194">
        <v>2</v>
      </c>
      <c r="E194">
        <v>3</v>
      </c>
      <c r="F194">
        <v>26</v>
      </c>
      <c r="G194">
        <v>43</v>
      </c>
      <c r="H194">
        <v>133</v>
      </c>
      <c r="I194">
        <v>190</v>
      </c>
      <c r="J194">
        <v>455</v>
      </c>
      <c r="K194">
        <v>673</v>
      </c>
      <c r="L194">
        <v>1504</v>
      </c>
      <c r="M194">
        <v>2229</v>
      </c>
      <c r="N194">
        <v>2735</v>
      </c>
      <c r="O194">
        <v>4078</v>
      </c>
      <c r="P194">
        <v>3997</v>
      </c>
      <c r="Q194">
        <v>5422</v>
      </c>
      <c r="R194">
        <v>1291</v>
      </c>
      <c r="S194">
        <v>1643</v>
      </c>
      <c r="T194">
        <v>176</v>
      </c>
      <c r="U194">
        <v>264</v>
      </c>
      <c r="V194">
        <v>64</v>
      </c>
      <c r="W194">
        <v>89</v>
      </c>
      <c r="X194">
        <v>13</v>
      </c>
      <c r="Y194">
        <v>19</v>
      </c>
      <c r="Z194">
        <v>27</v>
      </c>
      <c r="AA194">
        <v>35</v>
      </c>
    </row>
    <row r="195" spans="1:27" x14ac:dyDescent="0.25">
      <c r="A195" s="44">
        <v>194</v>
      </c>
      <c r="B195" s="125" t="s">
        <v>3</v>
      </c>
      <c r="C195" s="125" t="s">
        <v>95</v>
      </c>
      <c r="D195">
        <v>20</v>
      </c>
      <c r="E195">
        <v>242</v>
      </c>
      <c r="F195">
        <v>51</v>
      </c>
      <c r="G195">
        <v>615</v>
      </c>
      <c r="H195">
        <v>116</v>
      </c>
      <c r="I195">
        <v>1427</v>
      </c>
      <c r="J195">
        <v>204</v>
      </c>
      <c r="K195">
        <v>2423</v>
      </c>
      <c r="L195">
        <v>151</v>
      </c>
      <c r="M195">
        <v>1831</v>
      </c>
      <c r="N195">
        <v>149</v>
      </c>
      <c r="O195">
        <v>1862</v>
      </c>
      <c r="P195">
        <v>99</v>
      </c>
      <c r="Q195">
        <v>1207</v>
      </c>
      <c r="R195">
        <v>126</v>
      </c>
      <c r="S195">
        <v>1567</v>
      </c>
      <c r="T195">
        <v>83</v>
      </c>
      <c r="U195">
        <v>986</v>
      </c>
      <c r="V195">
        <v>100</v>
      </c>
      <c r="W195">
        <v>1176</v>
      </c>
      <c r="X195">
        <v>64</v>
      </c>
      <c r="Y195">
        <v>749</v>
      </c>
      <c r="Z195">
        <v>37</v>
      </c>
      <c r="AA195">
        <v>456</v>
      </c>
    </row>
    <row r="196" spans="1:27" x14ac:dyDescent="0.25">
      <c r="A196" s="44">
        <v>195</v>
      </c>
      <c r="B196" s="125" t="s">
        <v>10</v>
      </c>
      <c r="C196" s="125" t="s">
        <v>97</v>
      </c>
      <c r="D196">
        <v>53</v>
      </c>
      <c r="E196">
        <v>2107</v>
      </c>
      <c r="F196">
        <v>39</v>
      </c>
      <c r="G196">
        <v>1567</v>
      </c>
      <c r="H196">
        <v>20</v>
      </c>
      <c r="I196">
        <v>793</v>
      </c>
      <c r="J196">
        <v>23</v>
      </c>
      <c r="K196">
        <v>881</v>
      </c>
      <c r="L196">
        <v>22</v>
      </c>
      <c r="M196">
        <v>899</v>
      </c>
      <c r="N196">
        <v>21</v>
      </c>
      <c r="O196">
        <v>836</v>
      </c>
      <c r="P196">
        <v>24</v>
      </c>
      <c r="Q196">
        <v>1000</v>
      </c>
      <c r="R196">
        <v>28</v>
      </c>
      <c r="S196">
        <v>1169</v>
      </c>
      <c r="T196">
        <v>43</v>
      </c>
      <c r="U196">
        <v>1715</v>
      </c>
      <c r="V196">
        <v>34</v>
      </c>
      <c r="W196">
        <v>1348</v>
      </c>
      <c r="X196">
        <v>21</v>
      </c>
      <c r="Y196">
        <v>833</v>
      </c>
      <c r="Z196">
        <v>34</v>
      </c>
      <c r="AA196">
        <v>1262</v>
      </c>
    </row>
    <row r="197" spans="1:27" x14ac:dyDescent="0.25">
      <c r="A197" s="44">
        <v>196</v>
      </c>
      <c r="B197" s="125" t="s">
        <v>7</v>
      </c>
      <c r="C197" s="125" t="s">
        <v>95</v>
      </c>
      <c r="J197">
        <v>8</v>
      </c>
      <c r="K197">
        <v>482</v>
      </c>
      <c r="L197">
        <v>25</v>
      </c>
      <c r="M197">
        <v>1565</v>
      </c>
      <c r="N197">
        <v>68</v>
      </c>
      <c r="O197">
        <v>3859</v>
      </c>
      <c r="P197">
        <v>80</v>
      </c>
      <c r="Q197">
        <v>4448</v>
      </c>
      <c r="R197">
        <v>44</v>
      </c>
      <c r="S197">
        <v>2314</v>
      </c>
      <c r="T197">
        <v>8</v>
      </c>
      <c r="U197">
        <v>493</v>
      </c>
      <c r="V197">
        <v>9</v>
      </c>
      <c r="W197">
        <v>523</v>
      </c>
      <c r="X197">
        <v>11</v>
      </c>
      <c r="Y197">
        <v>595</v>
      </c>
      <c r="Z197">
        <v>2</v>
      </c>
      <c r="AA197">
        <v>120</v>
      </c>
    </row>
    <row r="198" spans="1:27" x14ac:dyDescent="0.25">
      <c r="A198" s="44">
        <v>197</v>
      </c>
      <c r="B198" s="125" t="s">
        <v>68</v>
      </c>
      <c r="C198" s="125" t="s">
        <v>97</v>
      </c>
      <c r="P198">
        <v>19</v>
      </c>
      <c r="Q198">
        <v>149</v>
      </c>
      <c r="R198">
        <v>198</v>
      </c>
      <c r="S198">
        <v>1581</v>
      </c>
      <c r="T198">
        <v>213</v>
      </c>
      <c r="U198">
        <v>1704</v>
      </c>
      <c r="V198">
        <v>246</v>
      </c>
      <c r="W198">
        <v>1991</v>
      </c>
      <c r="X198">
        <v>517</v>
      </c>
      <c r="Y198">
        <v>4005</v>
      </c>
      <c r="Z198">
        <v>603</v>
      </c>
      <c r="AA198">
        <v>4820</v>
      </c>
    </row>
    <row r="199" spans="1:27" x14ac:dyDescent="0.25">
      <c r="A199" s="44">
        <v>198</v>
      </c>
      <c r="B199" s="125" t="s">
        <v>7</v>
      </c>
      <c r="C199" s="125" t="s">
        <v>97</v>
      </c>
      <c r="D199">
        <v>38</v>
      </c>
      <c r="E199">
        <v>196</v>
      </c>
      <c r="F199">
        <v>30</v>
      </c>
      <c r="G199">
        <v>175</v>
      </c>
      <c r="H199">
        <v>47</v>
      </c>
      <c r="I199">
        <v>173</v>
      </c>
      <c r="J199">
        <v>71</v>
      </c>
      <c r="K199">
        <v>559</v>
      </c>
      <c r="L199">
        <v>63</v>
      </c>
      <c r="M199">
        <v>425</v>
      </c>
      <c r="N199">
        <v>242</v>
      </c>
      <c r="O199">
        <v>1468</v>
      </c>
      <c r="P199">
        <v>431</v>
      </c>
      <c r="Q199">
        <v>3939</v>
      </c>
      <c r="R199">
        <v>500</v>
      </c>
      <c r="S199">
        <v>4149</v>
      </c>
      <c r="T199">
        <v>134</v>
      </c>
      <c r="U199">
        <v>1325</v>
      </c>
      <c r="V199">
        <v>130</v>
      </c>
      <c r="W199">
        <v>1298</v>
      </c>
      <c r="X199">
        <v>32</v>
      </c>
      <c r="Y199">
        <v>320</v>
      </c>
      <c r="Z199">
        <v>12</v>
      </c>
      <c r="AA199">
        <v>120</v>
      </c>
    </row>
    <row r="200" spans="1:27" x14ac:dyDescent="0.25">
      <c r="A200" s="44">
        <v>199</v>
      </c>
      <c r="B200" s="125" t="s">
        <v>20</v>
      </c>
      <c r="C200" s="125" t="s">
        <v>99</v>
      </c>
      <c r="D200">
        <v>17</v>
      </c>
      <c r="E200">
        <v>943</v>
      </c>
      <c r="F200">
        <v>14</v>
      </c>
      <c r="G200">
        <v>825</v>
      </c>
      <c r="H200">
        <v>29</v>
      </c>
      <c r="I200">
        <v>1697</v>
      </c>
      <c r="J200">
        <v>35</v>
      </c>
      <c r="K200">
        <v>1992</v>
      </c>
      <c r="L200">
        <v>34</v>
      </c>
      <c r="M200">
        <v>1799</v>
      </c>
      <c r="N200">
        <v>21</v>
      </c>
      <c r="O200">
        <v>1279</v>
      </c>
      <c r="P200">
        <v>16</v>
      </c>
      <c r="Q200">
        <v>1007</v>
      </c>
      <c r="R200">
        <v>19</v>
      </c>
      <c r="S200">
        <v>1197</v>
      </c>
      <c r="T200">
        <v>17</v>
      </c>
      <c r="U200">
        <v>1000</v>
      </c>
      <c r="V200">
        <v>13</v>
      </c>
      <c r="W200">
        <v>710</v>
      </c>
      <c r="X200">
        <v>12</v>
      </c>
      <c r="Y200">
        <v>707</v>
      </c>
      <c r="Z200">
        <v>12</v>
      </c>
      <c r="AA200">
        <v>721</v>
      </c>
    </row>
    <row r="201" spans="1:27" x14ac:dyDescent="0.25">
      <c r="A201" s="44">
        <v>200</v>
      </c>
      <c r="B201" s="125" t="s">
        <v>7</v>
      </c>
      <c r="C201" s="125" t="s">
        <v>99</v>
      </c>
      <c r="D201">
        <v>29</v>
      </c>
      <c r="E201">
        <v>257</v>
      </c>
      <c r="F201">
        <v>22</v>
      </c>
      <c r="G201">
        <v>194</v>
      </c>
      <c r="H201">
        <v>82</v>
      </c>
      <c r="I201">
        <v>691</v>
      </c>
      <c r="J201">
        <v>291</v>
      </c>
      <c r="K201">
        <v>2700</v>
      </c>
      <c r="L201">
        <v>420</v>
      </c>
      <c r="M201">
        <v>3827</v>
      </c>
      <c r="N201">
        <v>278</v>
      </c>
      <c r="O201">
        <v>2599</v>
      </c>
      <c r="P201">
        <v>123</v>
      </c>
      <c r="Q201">
        <v>1111</v>
      </c>
      <c r="R201">
        <v>78</v>
      </c>
      <c r="S201">
        <v>707</v>
      </c>
      <c r="T201">
        <v>52</v>
      </c>
      <c r="U201">
        <v>478</v>
      </c>
      <c r="V201">
        <v>46</v>
      </c>
      <c r="W201">
        <v>437</v>
      </c>
      <c r="X201">
        <v>29</v>
      </c>
      <c r="Y201">
        <v>287</v>
      </c>
      <c r="Z201">
        <v>44</v>
      </c>
      <c r="AA201">
        <v>414</v>
      </c>
    </row>
    <row r="202" spans="1:27" x14ac:dyDescent="0.25">
      <c r="A202" s="44">
        <v>201</v>
      </c>
      <c r="B202" s="125" t="s">
        <v>39</v>
      </c>
      <c r="C202" s="125" t="s">
        <v>95</v>
      </c>
      <c r="D202">
        <v>43</v>
      </c>
      <c r="E202">
        <v>452</v>
      </c>
      <c r="F202">
        <v>55</v>
      </c>
      <c r="G202">
        <v>659</v>
      </c>
      <c r="H202">
        <v>116</v>
      </c>
      <c r="I202">
        <v>1355</v>
      </c>
      <c r="J202">
        <v>173</v>
      </c>
      <c r="K202">
        <v>2031</v>
      </c>
      <c r="L202">
        <v>167</v>
      </c>
      <c r="M202">
        <v>1890</v>
      </c>
      <c r="N202">
        <v>140</v>
      </c>
      <c r="O202">
        <v>1599</v>
      </c>
      <c r="P202">
        <v>97</v>
      </c>
      <c r="Q202">
        <v>1118</v>
      </c>
      <c r="R202">
        <v>119</v>
      </c>
      <c r="S202">
        <v>1343</v>
      </c>
      <c r="T202">
        <v>83</v>
      </c>
      <c r="U202">
        <v>945</v>
      </c>
      <c r="V202">
        <v>98</v>
      </c>
      <c r="W202">
        <v>1152</v>
      </c>
      <c r="X202">
        <v>45</v>
      </c>
      <c r="Y202">
        <v>508</v>
      </c>
      <c r="Z202">
        <v>48</v>
      </c>
      <c r="AA202">
        <v>567</v>
      </c>
    </row>
    <row r="203" spans="1:27" x14ac:dyDescent="0.25">
      <c r="A203" s="44">
        <v>202</v>
      </c>
      <c r="B203" s="125" t="s">
        <v>27</v>
      </c>
      <c r="C203" s="125" t="s">
        <v>94</v>
      </c>
      <c r="D203">
        <v>35</v>
      </c>
      <c r="E203">
        <v>1741</v>
      </c>
      <c r="F203">
        <v>30</v>
      </c>
      <c r="G203">
        <v>1552</v>
      </c>
      <c r="H203">
        <v>46</v>
      </c>
      <c r="I203">
        <v>2390</v>
      </c>
      <c r="J203">
        <v>20</v>
      </c>
      <c r="K203">
        <v>1039</v>
      </c>
      <c r="L203">
        <v>26</v>
      </c>
      <c r="M203">
        <v>1351</v>
      </c>
      <c r="N203">
        <v>16</v>
      </c>
      <c r="O203">
        <v>831</v>
      </c>
      <c r="P203">
        <v>29</v>
      </c>
      <c r="Q203">
        <v>1479</v>
      </c>
      <c r="R203">
        <v>25</v>
      </c>
      <c r="S203">
        <v>1299</v>
      </c>
      <c r="T203">
        <v>5</v>
      </c>
      <c r="U203">
        <v>239</v>
      </c>
      <c r="V203">
        <v>29</v>
      </c>
      <c r="W203">
        <v>1409</v>
      </c>
      <c r="X203">
        <v>5</v>
      </c>
      <c r="Y203">
        <v>266</v>
      </c>
    </row>
    <row r="204" spans="1:27" x14ac:dyDescent="0.25">
      <c r="A204" s="44">
        <v>203</v>
      </c>
      <c r="B204" s="125" t="s">
        <v>5</v>
      </c>
      <c r="C204" s="125" t="s">
        <v>97</v>
      </c>
      <c r="F204">
        <v>17</v>
      </c>
      <c r="G204">
        <v>60</v>
      </c>
      <c r="H204">
        <v>90</v>
      </c>
      <c r="I204">
        <v>153</v>
      </c>
      <c r="J204">
        <v>56</v>
      </c>
      <c r="K204">
        <v>283</v>
      </c>
      <c r="L204">
        <v>70</v>
      </c>
      <c r="M204">
        <v>471</v>
      </c>
      <c r="N204">
        <v>81</v>
      </c>
      <c r="O204">
        <v>556</v>
      </c>
      <c r="P204">
        <v>818</v>
      </c>
      <c r="Q204">
        <v>5701</v>
      </c>
      <c r="R204">
        <v>868</v>
      </c>
      <c r="S204">
        <v>6035</v>
      </c>
      <c r="T204">
        <v>38</v>
      </c>
      <c r="U204">
        <v>265</v>
      </c>
      <c r="V204">
        <v>6</v>
      </c>
      <c r="W204">
        <v>44</v>
      </c>
    </row>
    <row r="205" spans="1:27" x14ac:dyDescent="0.25">
      <c r="A205" s="44">
        <v>204</v>
      </c>
      <c r="B205" s="125" t="s">
        <v>32</v>
      </c>
      <c r="C205" s="125" t="s">
        <v>97</v>
      </c>
      <c r="H205">
        <v>5</v>
      </c>
      <c r="I205">
        <v>236</v>
      </c>
      <c r="J205">
        <v>24</v>
      </c>
      <c r="K205">
        <v>1076</v>
      </c>
      <c r="L205">
        <v>32</v>
      </c>
      <c r="M205">
        <v>1423</v>
      </c>
      <c r="N205">
        <v>27</v>
      </c>
      <c r="O205">
        <v>1231</v>
      </c>
      <c r="P205">
        <v>33</v>
      </c>
      <c r="Q205">
        <v>1431</v>
      </c>
      <c r="R205">
        <v>24</v>
      </c>
      <c r="S205">
        <v>1067</v>
      </c>
      <c r="T205">
        <v>26</v>
      </c>
      <c r="U205">
        <v>1116</v>
      </c>
      <c r="V205">
        <v>45</v>
      </c>
      <c r="W205">
        <v>1941</v>
      </c>
      <c r="X205">
        <v>50</v>
      </c>
      <c r="Y205">
        <v>2098</v>
      </c>
      <c r="Z205">
        <v>44</v>
      </c>
      <c r="AA205">
        <v>1941</v>
      </c>
    </row>
    <row r="206" spans="1:27" x14ac:dyDescent="0.25">
      <c r="A206" s="44">
        <v>205</v>
      </c>
      <c r="B206" s="125" t="s">
        <v>13</v>
      </c>
      <c r="C206" s="125" t="s">
        <v>94</v>
      </c>
      <c r="H206">
        <v>109</v>
      </c>
      <c r="I206">
        <v>162</v>
      </c>
      <c r="J206">
        <v>771</v>
      </c>
      <c r="K206">
        <v>1146</v>
      </c>
      <c r="L206">
        <v>5247</v>
      </c>
      <c r="M206">
        <v>5662</v>
      </c>
      <c r="N206">
        <v>2984</v>
      </c>
      <c r="O206">
        <v>3391</v>
      </c>
      <c r="P206">
        <v>1895</v>
      </c>
      <c r="Q206">
        <v>2616</v>
      </c>
      <c r="R206">
        <v>326</v>
      </c>
      <c r="S206">
        <v>395</v>
      </c>
      <c r="T206">
        <v>46</v>
      </c>
      <c r="U206">
        <v>69</v>
      </c>
      <c r="V206">
        <v>15</v>
      </c>
      <c r="W206">
        <v>21</v>
      </c>
      <c r="X206">
        <v>3</v>
      </c>
      <c r="Y206">
        <v>4</v>
      </c>
      <c r="Z206">
        <v>1</v>
      </c>
      <c r="AA206">
        <v>1</v>
      </c>
    </row>
    <row r="207" spans="1:27" x14ac:dyDescent="0.25">
      <c r="A207" s="44">
        <v>206</v>
      </c>
      <c r="B207" s="125" t="s">
        <v>7</v>
      </c>
      <c r="C207" s="125" t="s">
        <v>95</v>
      </c>
      <c r="F207">
        <v>16</v>
      </c>
      <c r="G207">
        <v>244</v>
      </c>
      <c r="H207">
        <v>18</v>
      </c>
      <c r="I207">
        <v>274</v>
      </c>
      <c r="J207">
        <v>38</v>
      </c>
      <c r="K207">
        <v>564</v>
      </c>
      <c r="L207">
        <v>69</v>
      </c>
      <c r="M207">
        <v>1029</v>
      </c>
      <c r="N207">
        <v>87</v>
      </c>
      <c r="O207">
        <v>1297</v>
      </c>
      <c r="P207">
        <v>265</v>
      </c>
      <c r="Q207">
        <v>3925</v>
      </c>
      <c r="R207">
        <v>206</v>
      </c>
      <c r="S207">
        <v>3062</v>
      </c>
      <c r="T207">
        <v>134</v>
      </c>
      <c r="U207">
        <v>1889</v>
      </c>
      <c r="V207">
        <v>56</v>
      </c>
      <c r="W207">
        <v>794</v>
      </c>
      <c r="X207">
        <v>13</v>
      </c>
      <c r="Y207">
        <v>178</v>
      </c>
    </row>
    <row r="208" spans="1:27" x14ac:dyDescent="0.25">
      <c r="A208" s="44">
        <v>207</v>
      </c>
      <c r="B208" s="125" t="s">
        <v>9</v>
      </c>
      <c r="C208" s="125" t="s">
        <v>94</v>
      </c>
      <c r="P208">
        <v>34</v>
      </c>
      <c r="Q208">
        <v>235</v>
      </c>
      <c r="R208">
        <v>157</v>
      </c>
      <c r="S208">
        <v>1097</v>
      </c>
      <c r="T208">
        <v>275</v>
      </c>
      <c r="U208">
        <v>1922</v>
      </c>
      <c r="V208">
        <v>277</v>
      </c>
      <c r="W208">
        <v>1955</v>
      </c>
      <c r="X208">
        <v>464</v>
      </c>
      <c r="Y208">
        <v>3179</v>
      </c>
      <c r="Z208">
        <v>558</v>
      </c>
      <c r="AA208">
        <v>3914</v>
      </c>
    </row>
    <row r="209" spans="1:27" x14ac:dyDescent="0.25">
      <c r="A209" s="44">
        <v>208</v>
      </c>
      <c r="B209" s="125" t="s">
        <v>4</v>
      </c>
      <c r="C209" s="125" t="s">
        <v>93</v>
      </c>
      <c r="D209">
        <v>62</v>
      </c>
      <c r="E209">
        <v>153</v>
      </c>
      <c r="F209">
        <v>36</v>
      </c>
      <c r="G209">
        <v>100</v>
      </c>
      <c r="H209">
        <v>42</v>
      </c>
      <c r="I209">
        <v>91</v>
      </c>
      <c r="J209">
        <v>118</v>
      </c>
      <c r="K209">
        <v>313</v>
      </c>
      <c r="L209">
        <v>380</v>
      </c>
      <c r="M209">
        <v>1170</v>
      </c>
      <c r="N209">
        <v>819</v>
      </c>
      <c r="O209">
        <v>2651</v>
      </c>
      <c r="P209">
        <v>1222</v>
      </c>
      <c r="Q209">
        <v>4014</v>
      </c>
      <c r="R209">
        <v>662</v>
      </c>
      <c r="S209">
        <v>2221</v>
      </c>
      <c r="T209">
        <v>177</v>
      </c>
      <c r="U209">
        <v>584</v>
      </c>
      <c r="V209">
        <v>185</v>
      </c>
      <c r="W209">
        <v>611</v>
      </c>
      <c r="X209">
        <v>65</v>
      </c>
      <c r="Y209">
        <v>220</v>
      </c>
      <c r="Z209">
        <v>41</v>
      </c>
      <c r="AA209">
        <v>132</v>
      </c>
    </row>
    <row r="210" spans="1:27" x14ac:dyDescent="0.25">
      <c r="A210" s="44">
        <v>209</v>
      </c>
      <c r="B210" s="125" t="s">
        <v>7</v>
      </c>
      <c r="C210" s="125" t="s">
        <v>96</v>
      </c>
      <c r="D210">
        <v>4</v>
      </c>
      <c r="E210">
        <v>29</v>
      </c>
      <c r="F210">
        <v>14</v>
      </c>
      <c r="G210">
        <v>117</v>
      </c>
      <c r="H210">
        <v>98</v>
      </c>
      <c r="I210">
        <v>817</v>
      </c>
      <c r="J210">
        <v>737</v>
      </c>
      <c r="K210">
        <v>6130</v>
      </c>
      <c r="L210">
        <v>516</v>
      </c>
      <c r="M210">
        <v>4275</v>
      </c>
      <c r="N210">
        <v>45</v>
      </c>
      <c r="O210">
        <v>382</v>
      </c>
      <c r="P210">
        <v>6</v>
      </c>
      <c r="Q210">
        <v>53</v>
      </c>
      <c r="R210">
        <v>1</v>
      </c>
      <c r="S210">
        <v>11</v>
      </c>
    </row>
    <row r="211" spans="1:27" x14ac:dyDescent="0.25">
      <c r="A211" s="44">
        <v>210</v>
      </c>
      <c r="B211" s="125" t="s">
        <v>7</v>
      </c>
      <c r="C211" s="125" t="s">
        <v>99</v>
      </c>
      <c r="D211">
        <v>54</v>
      </c>
      <c r="E211">
        <v>617</v>
      </c>
      <c r="F211">
        <v>61</v>
      </c>
      <c r="G211">
        <v>701</v>
      </c>
      <c r="H211">
        <v>223</v>
      </c>
      <c r="I211">
        <v>2400</v>
      </c>
      <c r="J211">
        <v>419</v>
      </c>
      <c r="K211">
        <v>4609</v>
      </c>
      <c r="L211">
        <v>120</v>
      </c>
      <c r="M211">
        <v>1360</v>
      </c>
      <c r="N211">
        <v>46</v>
      </c>
      <c r="O211">
        <v>517</v>
      </c>
      <c r="P211">
        <v>29</v>
      </c>
      <c r="Q211">
        <v>333</v>
      </c>
      <c r="R211">
        <v>17</v>
      </c>
      <c r="S211">
        <v>193</v>
      </c>
      <c r="T211">
        <v>18</v>
      </c>
      <c r="U211">
        <v>207</v>
      </c>
      <c r="V211">
        <v>22</v>
      </c>
      <c r="W211">
        <v>253</v>
      </c>
      <c r="X211">
        <v>17</v>
      </c>
      <c r="Y211">
        <v>191</v>
      </c>
      <c r="Z211">
        <v>12</v>
      </c>
      <c r="AA211">
        <v>138</v>
      </c>
    </row>
    <row r="212" spans="1:27" x14ac:dyDescent="0.25">
      <c r="A212" s="44">
        <v>211</v>
      </c>
      <c r="B212" s="125" t="s">
        <v>5</v>
      </c>
      <c r="C212" s="125" t="s">
        <v>99</v>
      </c>
      <c r="D212">
        <v>53</v>
      </c>
      <c r="E212">
        <v>609</v>
      </c>
      <c r="F212">
        <v>38</v>
      </c>
      <c r="G212">
        <v>437</v>
      </c>
      <c r="H212">
        <v>105</v>
      </c>
      <c r="I212">
        <v>1193</v>
      </c>
      <c r="J212">
        <v>174</v>
      </c>
      <c r="K212">
        <v>1997</v>
      </c>
      <c r="L212">
        <v>151</v>
      </c>
      <c r="M212">
        <v>1730</v>
      </c>
      <c r="N212">
        <v>93</v>
      </c>
      <c r="O212">
        <v>1057</v>
      </c>
      <c r="P212">
        <v>72</v>
      </c>
      <c r="Q212">
        <v>831</v>
      </c>
      <c r="R212">
        <v>90</v>
      </c>
      <c r="S212">
        <v>859</v>
      </c>
      <c r="T212">
        <v>79</v>
      </c>
      <c r="U212">
        <v>694</v>
      </c>
      <c r="V212">
        <v>77</v>
      </c>
      <c r="W212">
        <v>875</v>
      </c>
      <c r="X212">
        <v>31</v>
      </c>
      <c r="Y212">
        <v>361</v>
      </c>
      <c r="Z212">
        <v>34</v>
      </c>
      <c r="AA212">
        <v>390</v>
      </c>
    </row>
    <row r="213" spans="1:27" x14ac:dyDescent="0.25">
      <c r="A213" s="44">
        <v>212</v>
      </c>
      <c r="B213" s="125" t="s">
        <v>7</v>
      </c>
      <c r="C213" s="125" t="s">
        <v>98</v>
      </c>
      <c r="D213">
        <v>6</v>
      </c>
      <c r="E213">
        <v>54</v>
      </c>
      <c r="F213">
        <v>20</v>
      </c>
      <c r="G213">
        <v>175</v>
      </c>
      <c r="H213">
        <v>91</v>
      </c>
      <c r="I213">
        <v>771</v>
      </c>
      <c r="J213">
        <v>365</v>
      </c>
      <c r="K213">
        <v>3251</v>
      </c>
      <c r="L213">
        <v>757</v>
      </c>
      <c r="M213">
        <v>6714</v>
      </c>
    </row>
    <row r="214" spans="1:27" x14ac:dyDescent="0.25">
      <c r="A214" s="44">
        <v>213</v>
      </c>
      <c r="B214" s="125" t="s">
        <v>183</v>
      </c>
      <c r="C214" s="125" t="s">
        <v>97</v>
      </c>
      <c r="D214">
        <v>108</v>
      </c>
      <c r="E214">
        <v>704</v>
      </c>
      <c r="F214">
        <v>91</v>
      </c>
      <c r="G214">
        <v>597</v>
      </c>
      <c r="H214">
        <v>153</v>
      </c>
      <c r="I214">
        <v>993</v>
      </c>
      <c r="J214">
        <v>207</v>
      </c>
      <c r="K214">
        <v>1339</v>
      </c>
      <c r="L214">
        <v>207</v>
      </c>
      <c r="M214">
        <v>1350</v>
      </c>
      <c r="N214">
        <v>156</v>
      </c>
      <c r="O214">
        <v>1013</v>
      </c>
      <c r="P214">
        <v>189</v>
      </c>
      <c r="Q214">
        <v>1239</v>
      </c>
      <c r="R214">
        <v>196</v>
      </c>
      <c r="S214">
        <v>1287</v>
      </c>
      <c r="T214">
        <v>100</v>
      </c>
      <c r="U214">
        <v>656</v>
      </c>
      <c r="V214">
        <v>144</v>
      </c>
      <c r="W214">
        <v>933</v>
      </c>
      <c r="X214">
        <v>64</v>
      </c>
      <c r="Y214">
        <v>400</v>
      </c>
      <c r="Z214">
        <v>44</v>
      </c>
      <c r="AA214">
        <v>275</v>
      </c>
    </row>
    <row r="215" spans="1:27" x14ac:dyDescent="0.25">
      <c r="A215" s="44">
        <v>214</v>
      </c>
      <c r="B215" s="125" t="s">
        <v>34</v>
      </c>
      <c r="C215" s="125" t="s">
        <v>94</v>
      </c>
      <c r="D215">
        <v>33</v>
      </c>
      <c r="E215">
        <v>925</v>
      </c>
      <c r="F215">
        <v>20</v>
      </c>
      <c r="G215">
        <v>550</v>
      </c>
      <c r="H215">
        <v>52</v>
      </c>
      <c r="I215">
        <v>1343</v>
      </c>
      <c r="J215">
        <v>17</v>
      </c>
      <c r="K215">
        <v>428</v>
      </c>
      <c r="L215">
        <v>38</v>
      </c>
      <c r="M215">
        <v>934</v>
      </c>
      <c r="N215">
        <v>72</v>
      </c>
      <c r="O215">
        <v>1800</v>
      </c>
      <c r="P215">
        <v>36</v>
      </c>
      <c r="Q215">
        <v>916</v>
      </c>
      <c r="R215">
        <v>20</v>
      </c>
      <c r="S215">
        <v>498</v>
      </c>
      <c r="T215">
        <v>65</v>
      </c>
      <c r="U215">
        <v>1412</v>
      </c>
      <c r="V215">
        <v>35</v>
      </c>
      <c r="W215">
        <v>801</v>
      </c>
      <c r="X215">
        <v>23</v>
      </c>
      <c r="Y215">
        <v>503</v>
      </c>
      <c r="Z215">
        <v>18</v>
      </c>
      <c r="AA215">
        <v>429</v>
      </c>
    </row>
    <row r="216" spans="1:27" x14ac:dyDescent="0.25">
      <c r="A216" s="44">
        <v>215</v>
      </c>
      <c r="B216" s="125" t="s">
        <v>41</v>
      </c>
      <c r="C216" s="125" t="s">
        <v>99</v>
      </c>
      <c r="L216">
        <v>5</v>
      </c>
      <c r="M216">
        <v>115</v>
      </c>
      <c r="N216">
        <v>192</v>
      </c>
      <c r="O216">
        <v>4150</v>
      </c>
      <c r="P216">
        <v>192</v>
      </c>
      <c r="Q216">
        <v>4244</v>
      </c>
      <c r="R216">
        <v>60</v>
      </c>
      <c r="S216">
        <v>1313</v>
      </c>
      <c r="T216">
        <v>16</v>
      </c>
      <c r="U216">
        <v>351</v>
      </c>
      <c r="V216">
        <v>10</v>
      </c>
      <c r="W216">
        <v>217</v>
      </c>
      <c r="X216">
        <v>1</v>
      </c>
      <c r="Y216">
        <v>28</v>
      </c>
      <c r="Z216">
        <v>6</v>
      </c>
      <c r="AA216">
        <v>83</v>
      </c>
    </row>
    <row r="217" spans="1:27" x14ac:dyDescent="0.25">
      <c r="A217" s="44">
        <v>216</v>
      </c>
      <c r="B217" s="125" t="s">
        <v>26</v>
      </c>
      <c r="C217" s="125" t="s">
        <v>93</v>
      </c>
      <c r="D217">
        <v>22</v>
      </c>
      <c r="E217">
        <v>258</v>
      </c>
      <c r="F217">
        <v>24</v>
      </c>
      <c r="G217">
        <v>286</v>
      </c>
      <c r="H217">
        <v>72</v>
      </c>
      <c r="I217">
        <v>643</v>
      </c>
      <c r="J217">
        <v>146</v>
      </c>
      <c r="K217">
        <v>1262</v>
      </c>
      <c r="L217">
        <v>189</v>
      </c>
      <c r="M217">
        <v>1525</v>
      </c>
      <c r="N217">
        <v>169</v>
      </c>
      <c r="O217">
        <v>1382</v>
      </c>
      <c r="P217">
        <v>153</v>
      </c>
      <c r="Q217">
        <v>1217</v>
      </c>
      <c r="R217">
        <v>137</v>
      </c>
      <c r="S217">
        <v>1156</v>
      </c>
      <c r="T217">
        <v>115</v>
      </c>
      <c r="U217">
        <v>948</v>
      </c>
      <c r="V217">
        <v>108</v>
      </c>
      <c r="W217">
        <v>995</v>
      </c>
      <c r="X217">
        <v>44</v>
      </c>
      <c r="Y217">
        <v>382</v>
      </c>
      <c r="Z217">
        <v>38</v>
      </c>
      <c r="AA217">
        <v>307</v>
      </c>
    </row>
    <row r="218" spans="1:27" x14ac:dyDescent="0.25">
      <c r="A218" s="44">
        <v>217</v>
      </c>
      <c r="B218" s="125" t="s">
        <v>38</v>
      </c>
      <c r="C218" s="125" t="s">
        <v>95</v>
      </c>
      <c r="F218">
        <v>5</v>
      </c>
      <c r="G218">
        <v>50</v>
      </c>
      <c r="H218">
        <v>13</v>
      </c>
      <c r="I218">
        <v>139</v>
      </c>
      <c r="J218">
        <v>151</v>
      </c>
      <c r="K218">
        <v>1552</v>
      </c>
      <c r="L218">
        <v>312</v>
      </c>
      <c r="M218">
        <v>3137</v>
      </c>
      <c r="N218">
        <v>263</v>
      </c>
      <c r="O218">
        <v>2708</v>
      </c>
      <c r="P218">
        <v>176</v>
      </c>
      <c r="Q218">
        <v>1840</v>
      </c>
      <c r="R218">
        <v>57</v>
      </c>
      <c r="S218">
        <v>580</v>
      </c>
      <c r="T218">
        <v>13</v>
      </c>
      <c r="U218">
        <v>133</v>
      </c>
      <c r="V218">
        <v>7</v>
      </c>
      <c r="W218">
        <v>76</v>
      </c>
    </row>
    <row r="219" spans="1:27" x14ac:dyDescent="0.25">
      <c r="A219" s="44">
        <v>218</v>
      </c>
      <c r="B219" s="125" t="s">
        <v>7</v>
      </c>
      <c r="C219" s="125" t="s">
        <v>97</v>
      </c>
      <c r="D219">
        <v>96</v>
      </c>
      <c r="E219">
        <v>617</v>
      </c>
      <c r="F219">
        <v>108</v>
      </c>
      <c r="G219">
        <v>693</v>
      </c>
      <c r="H219">
        <v>194</v>
      </c>
      <c r="I219">
        <v>1254</v>
      </c>
      <c r="J219">
        <v>241</v>
      </c>
      <c r="K219">
        <v>1555</v>
      </c>
      <c r="L219">
        <v>267</v>
      </c>
      <c r="M219">
        <v>1719</v>
      </c>
      <c r="N219">
        <v>307</v>
      </c>
      <c r="O219">
        <v>1983</v>
      </c>
      <c r="P219">
        <v>217</v>
      </c>
      <c r="Q219">
        <v>1401</v>
      </c>
      <c r="R219">
        <v>72</v>
      </c>
      <c r="S219">
        <v>469</v>
      </c>
      <c r="T219">
        <v>12</v>
      </c>
      <c r="U219">
        <v>75</v>
      </c>
      <c r="V219">
        <v>5</v>
      </c>
      <c r="W219">
        <v>35</v>
      </c>
      <c r="X219">
        <v>4</v>
      </c>
      <c r="Y219">
        <v>26</v>
      </c>
      <c r="Z219">
        <v>6</v>
      </c>
      <c r="AA219">
        <v>36</v>
      </c>
    </row>
    <row r="220" spans="1:27" x14ac:dyDescent="0.25">
      <c r="A220" s="44">
        <v>219</v>
      </c>
      <c r="B220" s="125" t="s">
        <v>3</v>
      </c>
      <c r="C220" s="125" t="s">
        <v>96</v>
      </c>
      <c r="D220">
        <v>38</v>
      </c>
      <c r="E220">
        <v>1360</v>
      </c>
      <c r="F220">
        <v>14</v>
      </c>
      <c r="G220">
        <v>576</v>
      </c>
      <c r="H220">
        <v>19</v>
      </c>
      <c r="I220">
        <v>702</v>
      </c>
      <c r="J220">
        <v>11</v>
      </c>
      <c r="K220">
        <v>453</v>
      </c>
      <c r="L220">
        <v>31</v>
      </c>
      <c r="M220">
        <v>1129</v>
      </c>
      <c r="N220">
        <v>20</v>
      </c>
      <c r="O220">
        <v>654</v>
      </c>
      <c r="P220">
        <v>22</v>
      </c>
      <c r="Q220">
        <v>866</v>
      </c>
      <c r="R220">
        <v>19</v>
      </c>
      <c r="S220">
        <v>731</v>
      </c>
      <c r="T220">
        <v>18</v>
      </c>
      <c r="U220">
        <v>674</v>
      </c>
      <c r="V220">
        <v>30</v>
      </c>
      <c r="W220">
        <v>1091</v>
      </c>
      <c r="X220">
        <v>21</v>
      </c>
      <c r="Y220">
        <v>784</v>
      </c>
      <c r="Z220">
        <v>19</v>
      </c>
      <c r="AA220">
        <v>739</v>
      </c>
    </row>
    <row r="221" spans="1:27" x14ac:dyDescent="0.25">
      <c r="A221" s="44">
        <v>220</v>
      </c>
      <c r="B221" s="125" t="s">
        <v>5</v>
      </c>
      <c r="C221" s="125" t="s">
        <v>99</v>
      </c>
      <c r="D221">
        <v>118</v>
      </c>
      <c r="E221">
        <v>1016</v>
      </c>
      <c r="F221">
        <v>124</v>
      </c>
      <c r="G221">
        <v>1049</v>
      </c>
      <c r="H221">
        <v>219</v>
      </c>
      <c r="I221">
        <v>1913</v>
      </c>
      <c r="J221">
        <v>354</v>
      </c>
      <c r="K221">
        <v>3271</v>
      </c>
      <c r="L221">
        <v>112</v>
      </c>
      <c r="M221">
        <v>982</v>
      </c>
      <c r="N221">
        <v>58</v>
      </c>
      <c r="O221">
        <v>479</v>
      </c>
      <c r="P221">
        <v>35</v>
      </c>
      <c r="Q221">
        <v>270</v>
      </c>
      <c r="R221">
        <v>37</v>
      </c>
      <c r="S221">
        <v>179</v>
      </c>
      <c r="T221">
        <v>17</v>
      </c>
      <c r="U221">
        <v>171</v>
      </c>
      <c r="V221">
        <v>24</v>
      </c>
      <c r="W221">
        <v>175</v>
      </c>
      <c r="X221">
        <v>25</v>
      </c>
      <c r="Y221">
        <v>158</v>
      </c>
      <c r="Z221">
        <v>5</v>
      </c>
      <c r="AA221">
        <v>51</v>
      </c>
    </row>
    <row r="222" spans="1:27" x14ac:dyDescent="0.25">
      <c r="A222" s="44">
        <v>221</v>
      </c>
      <c r="B222" s="125" t="s">
        <v>7</v>
      </c>
      <c r="C222" s="125" t="s">
        <v>96</v>
      </c>
      <c r="N222">
        <v>691</v>
      </c>
      <c r="O222">
        <v>6119</v>
      </c>
      <c r="P222">
        <v>199</v>
      </c>
      <c r="Q222">
        <v>1749</v>
      </c>
      <c r="R222">
        <v>98</v>
      </c>
      <c r="S222">
        <v>866</v>
      </c>
      <c r="T222">
        <v>58</v>
      </c>
      <c r="U222">
        <v>514</v>
      </c>
      <c r="V222">
        <v>13</v>
      </c>
      <c r="W222">
        <v>113</v>
      </c>
      <c r="X222">
        <v>9</v>
      </c>
      <c r="Y222">
        <v>80</v>
      </c>
      <c r="Z222">
        <v>15</v>
      </c>
      <c r="AA222">
        <v>127</v>
      </c>
    </row>
    <row r="223" spans="1:27" x14ac:dyDescent="0.25">
      <c r="A223" s="44">
        <v>222</v>
      </c>
      <c r="B223" s="125" t="s">
        <v>62</v>
      </c>
      <c r="C223" s="125" t="s">
        <v>97</v>
      </c>
      <c r="D223">
        <v>52</v>
      </c>
      <c r="E223">
        <v>1039</v>
      </c>
      <c r="F223">
        <v>25</v>
      </c>
      <c r="G223">
        <v>500</v>
      </c>
      <c r="H223">
        <v>95</v>
      </c>
      <c r="I223">
        <v>1867</v>
      </c>
      <c r="J223">
        <v>146</v>
      </c>
      <c r="K223">
        <v>2895</v>
      </c>
      <c r="L223">
        <v>77</v>
      </c>
      <c r="M223">
        <v>1515</v>
      </c>
      <c r="N223">
        <v>28</v>
      </c>
      <c r="O223">
        <v>538</v>
      </c>
      <c r="P223">
        <v>10</v>
      </c>
      <c r="Q223">
        <v>200</v>
      </c>
      <c r="R223">
        <v>6</v>
      </c>
      <c r="S223">
        <v>116</v>
      </c>
      <c r="T223">
        <v>9</v>
      </c>
      <c r="U223">
        <v>160</v>
      </c>
      <c r="V223">
        <v>7</v>
      </c>
      <c r="W223">
        <v>140</v>
      </c>
      <c r="X223">
        <v>12</v>
      </c>
      <c r="Y223">
        <v>237</v>
      </c>
      <c r="Z223">
        <v>13</v>
      </c>
      <c r="AA223">
        <v>260</v>
      </c>
    </row>
    <row r="224" spans="1:27" x14ac:dyDescent="0.25">
      <c r="A224" s="44">
        <v>223</v>
      </c>
      <c r="B224" s="125" t="s">
        <v>25</v>
      </c>
      <c r="C224" s="125" t="s">
        <v>97</v>
      </c>
      <c r="D224">
        <v>8</v>
      </c>
      <c r="E224">
        <v>323</v>
      </c>
      <c r="F224">
        <v>10</v>
      </c>
      <c r="G224">
        <v>260</v>
      </c>
      <c r="H224">
        <v>27</v>
      </c>
      <c r="I224">
        <v>747</v>
      </c>
      <c r="J224">
        <v>43</v>
      </c>
      <c r="K224">
        <v>1150</v>
      </c>
      <c r="L224">
        <v>57</v>
      </c>
      <c r="M224">
        <v>1585</v>
      </c>
      <c r="N224">
        <v>43</v>
      </c>
      <c r="O224">
        <v>1279</v>
      </c>
      <c r="P224">
        <v>48</v>
      </c>
      <c r="Q224">
        <v>1440</v>
      </c>
      <c r="R224">
        <v>33</v>
      </c>
      <c r="S224">
        <v>998</v>
      </c>
      <c r="T224">
        <v>36</v>
      </c>
      <c r="U224">
        <v>1083</v>
      </c>
      <c r="V224">
        <v>5</v>
      </c>
      <c r="W224">
        <v>152</v>
      </c>
      <c r="X224">
        <v>10</v>
      </c>
      <c r="Y224">
        <v>302</v>
      </c>
      <c r="Z224">
        <v>4</v>
      </c>
      <c r="AA224">
        <v>122</v>
      </c>
    </row>
    <row r="225" spans="1:27" x14ac:dyDescent="0.25">
      <c r="A225" s="44">
        <v>224</v>
      </c>
      <c r="B225" s="125" t="s">
        <v>24</v>
      </c>
      <c r="C225" s="125" t="s">
        <v>97</v>
      </c>
      <c r="D225">
        <v>6</v>
      </c>
      <c r="E225">
        <v>383</v>
      </c>
      <c r="F225">
        <v>4</v>
      </c>
      <c r="G225">
        <v>292</v>
      </c>
      <c r="H225">
        <v>15</v>
      </c>
      <c r="I225">
        <v>935</v>
      </c>
      <c r="J225">
        <v>23</v>
      </c>
      <c r="K225">
        <v>1769</v>
      </c>
      <c r="L225">
        <v>19</v>
      </c>
      <c r="M225">
        <v>1437</v>
      </c>
      <c r="N225">
        <v>13</v>
      </c>
      <c r="O225">
        <v>977</v>
      </c>
      <c r="P225">
        <v>20</v>
      </c>
      <c r="Q225">
        <v>1592</v>
      </c>
      <c r="R225">
        <v>10</v>
      </c>
      <c r="S225">
        <v>825</v>
      </c>
      <c r="T225">
        <v>7</v>
      </c>
      <c r="U225">
        <v>505</v>
      </c>
      <c r="V225">
        <v>6</v>
      </c>
      <c r="W225">
        <v>331</v>
      </c>
      <c r="X225">
        <v>2</v>
      </c>
      <c r="Y225">
        <v>200</v>
      </c>
      <c r="Z225">
        <v>2</v>
      </c>
      <c r="AA225">
        <v>92</v>
      </c>
    </row>
    <row r="226" spans="1:27" x14ac:dyDescent="0.25">
      <c r="A226" s="44">
        <v>225</v>
      </c>
      <c r="B226" s="125" t="s">
        <v>183</v>
      </c>
      <c r="C226" s="125" t="s">
        <v>97</v>
      </c>
      <c r="D226">
        <v>6</v>
      </c>
      <c r="E226">
        <v>240</v>
      </c>
      <c r="F226">
        <v>3</v>
      </c>
      <c r="G226">
        <v>120</v>
      </c>
      <c r="H226">
        <v>3</v>
      </c>
      <c r="I226">
        <v>120</v>
      </c>
      <c r="J226">
        <v>14</v>
      </c>
      <c r="K226">
        <v>548</v>
      </c>
      <c r="L226">
        <v>38</v>
      </c>
      <c r="M226">
        <v>1094</v>
      </c>
      <c r="N226">
        <v>67</v>
      </c>
      <c r="O226">
        <v>1982</v>
      </c>
      <c r="P226">
        <v>97</v>
      </c>
      <c r="Q226">
        <v>2888</v>
      </c>
      <c r="R226">
        <v>78</v>
      </c>
      <c r="S226">
        <v>2292</v>
      </c>
    </row>
    <row r="227" spans="1:27" x14ac:dyDescent="0.25">
      <c r="A227" s="44">
        <v>226</v>
      </c>
      <c r="B227" s="125" t="s">
        <v>7</v>
      </c>
      <c r="C227" s="125" t="s">
        <v>93</v>
      </c>
      <c r="D227">
        <v>22</v>
      </c>
      <c r="E227">
        <v>704</v>
      </c>
      <c r="F227">
        <v>24</v>
      </c>
      <c r="G227">
        <v>750</v>
      </c>
      <c r="H227">
        <v>22</v>
      </c>
      <c r="I227">
        <v>607</v>
      </c>
      <c r="J227">
        <v>30</v>
      </c>
      <c r="K227">
        <v>814</v>
      </c>
      <c r="L227">
        <v>17</v>
      </c>
      <c r="M227">
        <v>437</v>
      </c>
      <c r="N227">
        <v>44</v>
      </c>
      <c r="O227">
        <v>1064</v>
      </c>
      <c r="P227">
        <v>21</v>
      </c>
      <c r="Q227">
        <v>530</v>
      </c>
      <c r="R227">
        <v>39</v>
      </c>
      <c r="S227">
        <v>963</v>
      </c>
      <c r="T227">
        <v>40</v>
      </c>
      <c r="U227">
        <v>963</v>
      </c>
      <c r="V227">
        <v>30</v>
      </c>
      <c r="W227">
        <v>734</v>
      </c>
      <c r="X227">
        <v>46</v>
      </c>
      <c r="Y227">
        <v>1129</v>
      </c>
      <c r="Z227">
        <v>22</v>
      </c>
      <c r="AA227">
        <v>552</v>
      </c>
    </row>
    <row r="228" spans="1:27" x14ac:dyDescent="0.25">
      <c r="A228" s="44">
        <v>227</v>
      </c>
      <c r="B228" s="125" t="s">
        <v>10</v>
      </c>
      <c r="C228" s="125" t="s">
        <v>97</v>
      </c>
      <c r="F228">
        <v>5</v>
      </c>
      <c r="G228">
        <v>50</v>
      </c>
      <c r="H228">
        <v>13</v>
      </c>
      <c r="I228">
        <v>140</v>
      </c>
      <c r="J228">
        <v>148</v>
      </c>
      <c r="K228">
        <v>1626</v>
      </c>
      <c r="L228">
        <v>267</v>
      </c>
      <c r="M228">
        <v>2901</v>
      </c>
      <c r="N228">
        <v>235</v>
      </c>
      <c r="O228">
        <v>2587</v>
      </c>
      <c r="P228">
        <v>101</v>
      </c>
      <c r="Q228">
        <v>1110</v>
      </c>
      <c r="R228">
        <v>60</v>
      </c>
      <c r="S228">
        <v>658</v>
      </c>
      <c r="T228">
        <v>10</v>
      </c>
      <c r="U228">
        <v>110</v>
      </c>
      <c r="V228">
        <v>3</v>
      </c>
      <c r="W228">
        <v>27</v>
      </c>
      <c r="Z228">
        <v>1</v>
      </c>
      <c r="AA228">
        <v>11</v>
      </c>
    </row>
    <row r="229" spans="1:27" x14ac:dyDescent="0.25">
      <c r="A229" s="44">
        <v>228</v>
      </c>
      <c r="B229" s="125" t="s">
        <v>183</v>
      </c>
      <c r="C229" s="125" t="s">
        <v>97</v>
      </c>
      <c r="F229">
        <v>5</v>
      </c>
      <c r="G229">
        <v>122</v>
      </c>
      <c r="H229">
        <v>4</v>
      </c>
      <c r="I229">
        <v>102</v>
      </c>
      <c r="J229">
        <v>13</v>
      </c>
      <c r="K229">
        <v>390</v>
      </c>
      <c r="L229">
        <v>44</v>
      </c>
      <c r="M229">
        <v>1289</v>
      </c>
      <c r="N229">
        <v>107</v>
      </c>
      <c r="O229">
        <v>3192</v>
      </c>
      <c r="P229">
        <v>88</v>
      </c>
      <c r="Q229">
        <v>2564</v>
      </c>
      <c r="R229">
        <v>36</v>
      </c>
      <c r="S229">
        <v>1049</v>
      </c>
      <c r="T229">
        <v>8</v>
      </c>
      <c r="U229">
        <v>251</v>
      </c>
      <c r="V229">
        <v>3</v>
      </c>
      <c r="W229">
        <v>88</v>
      </c>
      <c r="X229">
        <v>4</v>
      </c>
      <c r="Y229">
        <v>109</v>
      </c>
    </row>
    <row r="230" spans="1:27" x14ac:dyDescent="0.25">
      <c r="A230" s="44">
        <v>229</v>
      </c>
      <c r="B230" s="125" t="s">
        <v>39</v>
      </c>
      <c r="C230" s="125" t="s">
        <v>95</v>
      </c>
      <c r="D230">
        <v>10</v>
      </c>
      <c r="E230">
        <v>416</v>
      </c>
      <c r="F230">
        <v>15</v>
      </c>
      <c r="G230">
        <v>666</v>
      </c>
      <c r="H230">
        <v>17</v>
      </c>
      <c r="I230">
        <v>751</v>
      </c>
      <c r="J230">
        <v>13</v>
      </c>
      <c r="K230">
        <v>563</v>
      </c>
      <c r="L230">
        <v>12</v>
      </c>
      <c r="M230">
        <v>522</v>
      </c>
      <c r="N230">
        <v>7</v>
      </c>
      <c r="O230">
        <v>304</v>
      </c>
      <c r="P230">
        <v>19</v>
      </c>
      <c r="Q230">
        <v>833</v>
      </c>
      <c r="R230">
        <v>14</v>
      </c>
      <c r="S230">
        <v>540</v>
      </c>
      <c r="T230">
        <v>21</v>
      </c>
      <c r="U230">
        <v>805</v>
      </c>
      <c r="V230">
        <v>38</v>
      </c>
      <c r="W230">
        <v>1332</v>
      </c>
      <c r="X230">
        <v>28</v>
      </c>
      <c r="Y230">
        <v>1005</v>
      </c>
      <c r="Z230">
        <v>39</v>
      </c>
      <c r="AA230">
        <v>1238</v>
      </c>
    </row>
    <row r="231" spans="1:27" x14ac:dyDescent="0.25">
      <c r="A231" s="44">
        <v>230</v>
      </c>
      <c r="B231" s="125" t="s">
        <v>25</v>
      </c>
      <c r="C231" s="125" t="s">
        <v>97</v>
      </c>
      <c r="D231">
        <v>147</v>
      </c>
      <c r="E231">
        <v>2035</v>
      </c>
      <c r="F231">
        <v>81</v>
      </c>
      <c r="G231">
        <v>1160</v>
      </c>
      <c r="H231">
        <v>85</v>
      </c>
      <c r="I231">
        <v>1174</v>
      </c>
      <c r="J231">
        <v>88</v>
      </c>
      <c r="K231">
        <v>1151</v>
      </c>
      <c r="L231">
        <v>74</v>
      </c>
      <c r="M231">
        <v>969</v>
      </c>
      <c r="N231">
        <v>20</v>
      </c>
      <c r="O231">
        <v>269</v>
      </c>
      <c r="P231">
        <v>39</v>
      </c>
      <c r="Q231">
        <v>475</v>
      </c>
      <c r="R231">
        <v>12</v>
      </c>
      <c r="S231">
        <v>157</v>
      </c>
      <c r="T231">
        <v>40</v>
      </c>
      <c r="U231">
        <v>469</v>
      </c>
      <c r="V231">
        <v>31</v>
      </c>
      <c r="W231">
        <v>362</v>
      </c>
      <c r="X231">
        <v>28</v>
      </c>
      <c r="Y231">
        <v>345</v>
      </c>
      <c r="Z231">
        <v>27</v>
      </c>
      <c r="AA231">
        <v>335</v>
      </c>
    </row>
    <row r="232" spans="1:27" x14ac:dyDescent="0.25">
      <c r="A232" s="44">
        <v>231</v>
      </c>
      <c r="B232" s="125" t="s">
        <v>5</v>
      </c>
      <c r="C232" s="125" t="s">
        <v>97</v>
      </c>
      <c r="D232">
        <v>92</v>
      </c>
      <c r="E232">
        <v>1595</v>
      </c>
      <c r="F232">
        <v>40</v>
      </c>
      <c r="G232">
        <v>706</v>
      </c>
      <c r="H232">
        <v>44</v>
      </c>
      <c r="I232">
        <v>787</v>
      </c>
      <c r="J232">
        <v>54</v>
      </c>
      <c r="K232">
        <v>961</v>
      </c>
      <c r="L232">
        <v>68</v>
      </c>
      <c r="M232">
        <v>1181</v>
      </c>
      <c r="N232">
        <v>69</v>
      </c>
      <c r="O232">
        <v>1272</v>
      </c>
      <c r="P232">
        <v>50</v>
      </c>
      <c r="Q232">
        <v>890</v>
      </c>
      <c r="R232">
        <v>16</v>
      </c>
      <c r="S232">
        <v>247</v>
      </c>
      <c r="T232">
        <v>13</v>
      </c>
      <c r="U232">
        <v>185</v>
      </c>
      <c r="V232">
        <v>21</v>
      </c>
      <c r="W232">
        <v>343</v>
      </c>
      <c r="X232">
        <v>9</v>
      </c>
      <c r="Y232">
        <v>158</v>
      </c>
      <c r="Z232">
        <v>17</v>
      </c>
      <c r="AA232">
        <v>278</v>
      </c>
    </row>
    <row r="233" spans="1:27" x14ac:dyDescent="0.25">
      <c r="A233" s="44">
        <v>232</v>
      </c>
      <c r="B233" s="125" t="s">
        <v>27</v>
      </c>
      <c r="C233" s="125" t="s">
        <v>94</v>
      </c>
      <c r="H233">
        <v>1</v>
      </c>
      <c r="I233">
        <v>34</v>
      </c>
      <c r="J233">
        <v>36</v>
      </c>
      <c r="K233">
        <v>900</v>
      </c>
      <c r="L233">
        <v>58</v>
      </c>
      <c r="M233">
        <v>1411</v>
      </c>
      <c r="N233">
        <v>68</v>
      </c>
      <c r="O233">
        <v>1673</v>
      </c>
      <c r="P233">
        <v>74</v>
      </c>
      <c r="Q233">
        <v>1785</v>
      </c>
      <c r="R233">
        <v>49</v>
      </c>
      <c r="S233">
        <v>1195</v>
      </c>
      <c r="T233">
        <v>22</v>
      </c>
      <c r="U233">
        <v>541</v>
      </c>
      <c r="V233">
        <v>15</v>
      </c>
      <c r="W233">
        <v>357</v>
      </c>
      <c r="X233">
        <v>13</v>
      </c>
      <c r="Y233">
        <v>316</v>
      </c>
      <c r="Z233">
        <v>4</v>
      </c>
      <c r="AA233">
        <v>109</v>
      </c>
    </row>
    <row r="234" spans="1:27" x14ac:dyDescent="0.25">
      <c r="A234" s="44">
        <v>233</v>
      </c>
      <c r="B234" s="125" t="s">
        <v>24</v>
      </c>
      <c r="C234" s="125" t="s">
        <v>98</v>
      </c>
      <c r="F234">
        <v>6</v>
      </c>
      <c r="G234">
        <v>18</v>
      </c>
      <c r="H234">
        <v>75</v>
      </c>
      <c r="I234">
        <v>116</v>
      </c>
      <c r="J234">
        <v>56</v>
      </c>
      <c r="K234">
        <v>180</v>
      </c>
      <c r="L234">
        <v>34</v>
      </c>
      <c r="M234">
        <v>222</v>
      </c>
      <c r="N234">
        <v>59</v>
      </c>
      <c r="O234">
        <v>409</v>
      </c>
      <c r="P234">
        <v>584</v>
      </c>
      <c r="Q234">
        <v>4060</v>
      </c>
      <c r="R234">
        <v>434</v>
      </c>
      <c r="S234">
        <v>3000</v>
      </c>
      <c r="T234">
        <v>16</v>
      </c>
      <c r="U234">
        <v>115</v>
      </c>
      <c r="V234">
        <v>3</v>
      </c>
      <c r="W234">
        <v>18</v>
      </c>
    </row>
    <row r="235" spans="1:27" x14ac:dyDescent="0.25">
      <c r="A235" s="44">
        <v>234</v>
      </c>
      <c r="B235" s="125" t="s">
        <v>33</v>
      </c>
      <c r="C235" s="125" t="s">
        <v>96</v>
      </c>
      <c r="D235">
        <v>13</v>
      </c>
      <c r="E235">
        <v>126</v>
      </c>
      <c r="F235">
        <v>14</v>
      </c>
      <c r="G235">
        <v>139</v>
      </c>
      <c r="H235">
        <v>78</v>
      </c>
      <c r="I235">
        <v>777</v>
      </c>
      <c r="J235">
        <v>165</v>
      </c>
      <c r="K235">
        <v>1525</v>
      </c>
      <c r="L235">
        <v>218</v>
      </c>
      <c r="M235">
        <v>2094</v>
      </c>
      <c r="N235">
        <v>133</v>
      </c>
      <c r="O235">
        <v>1307</v>
      </c>
      <c r="P235">
        <v>64</v>
      </c>
      <c r="Q235">
        <v>643</v>
      </c>
      <c r="R235">
        <v>54</v>
      </c>
      <c r="S235">
        <v>542</v>
      </c>
      <c r="T235">
        <v>30</v>
      </c>
      <c r="U235">
        <v>303</v>
      </c>
      <c r="V235">
        <v>35</v>
      </c>
      <c r="W235">
        <v>353</v>
      </c>
      <c r="X235">
        <v>16</v>
      </c>
      <c r="Y235">
        <v>164</v>
      </c>
      <c r="Z235">
        <v>13</v>
      </c>
      <c r="AA235">
        <v>120</v>
      </c>
    </row>
    <row r="236" spans="1:27" x14ac:dyDescent="0.25">
      <c r="A236" s="44">
        <v>235</v>
      </c>
      <c r="B236" s="125" t="s">
        <v>2</v>
      </c>
      <c r="C236" s="125" t="s">
        <v>95</v>
      </c>
      <c r="L236">
        <v>17</v>
      </c>
      <c r="M236">
        <v>330</v>
      </c>
      <c r="N236">
        <v>99</v>
      </c>
      <c r="O236">
        <v>1978</v>
      </c>
      <c r="P236">
        <v>91</v>
      </c>
      <c r="Q236">
        <v>1816</v>
      </c>
      <c r="R236">
        <v>65</v>
      </c>
      <c r="S236">
        <v>1293</v>
      </c>
      <c r="T236">
        <v>73</v>
      </c>
      <c r="U236">
        <v>1459</v>
      </c>
      <c r="V236">
        <v>48</v>
      </c>
      <c r="W236">
        <v>963</v>
      </c>
      <c r="X236">
        <v>3</v>
      </c>
      <c r="Y236">
        <v>55</v>
      </c>
      <c r="Z236">
        <v>10</v>
      </c>
      <c r="AA236">
        <v>193</v>
      </c>
    </row>
    <row r="237" spans="1:27" x14ac:dyDescent="0.25">
      <c r="A237" s="44">
        <v>236</v>
      </c>
      <c r="B237" s="125" t="s">
        <v>4</v>
      </c>
      <c r="C237" s="125" t="s">
        <v>96</v>
      </c>
      <c r="P237">
        <v>12</v>
      </c>
      <c r="Q237">
        <v>54</v>
      </c>
      <c r="R237">
        <v>35</v>
      </c>
      <c r="S237">
        <v>183</v>
      </c>
      <c r="T237">
        <v>61</v>
      </c>
      <c r="U237">
        <v>302</v>
      </c>
      <c r="V237">
        <v>525</v>
      </c>
      <c r="W237">
        <v>3373</v>
      </c>
      <c r="X237">
        <v>472</v>
      </c>
      <c r="Y237">
        <v>2323</v>
      </c>
      <c r="Z237">
        <v>368</v>
      </c>
      <c r="AA237">
        <v>1763</v>
      </c>
    </row>
    <row r="238" spans="1:27" x14ac:dyDescent="0.25">
      <c r="A238" s="44">
        <v>237</v>
      </c>
      <c r="B238" s="125" t="s">
        <v>7</v>
      </c>
      <c r="C238" s="125" t="s">
        <v>94</v>
      </c>
      <c r="D238">
        <v>49</v>
      </c>
      <c r="E238">
        <v>534</v>
      </c>
      <c r="F238">
        <v>36</v>
      </c>
      <c r="G238">
        <v>389</v>
      </c>
      <c r="H238">
        <v>136</v>
      </c>
      <c r="I238">
        <v>1460</v>
      </c>
      <c r="J238">
        <v>307</v>
      </c>
      <c r="K238">
        <v>3356</v>
      </c>
      <c r="L238">
        <v>85</v>
      </c>
      <c r="M238">
        <v>930</v>
      </c>
      <c r="N238">
        <v>34</v>
      </c>
      <c r="O238">
        <v>372</v>
      </c>
      <c r="P238">
        <v>7</v>
      </c>
      <c r="Q238">
        <v>77</v>
      </c>
      <c r="R238">
        <v>11</v>
      </c>
      <c r="S238">
        <v>114</v>
      </c>
      <c r="T238">
        <v>17</v>
      </c>
      <c r="U238">
        <v>187</v>
      </c>
      <c r="V238">
        <v>18</v>
      </c>
      <c r="W238">
        <v>199</v>
      </c>
      <c r="X238">
        <v>9</v>
      </c>
      <c r="Y238">
        <v>80</v>
      </c>
      <c r="Z238">
        <v>14</v>
      </c>
      <c r="AA238">
        <v>135</v>
      </c>
    </row>
    <row r="239" spans="1:27" x14ac:dyDescent="0.25">
      <c r="A239" s="44">
        <v>238</v>
      </c>
      <c r="B239" s="125" t="s">
        <v>25</v>
      </c>
      <c r="C239" s="125" t="s">
        <v>94</v>
      </c>
      <c r="D239">
        <v>12</v>
      </c>
      <c r="E239">
        <v>90</v>
      </c>
      <c r="F239">
        <v>8</v>
      </c>
      <c r="G239">
        <v>55</v>
      </c>
      <c r="H239">
        <v>14</v>
      </c>
      <c r="I239">
        <v>105</v>
      </c>
      <c r="J239">
        <v>32</v>
      </c>
      <c r="K239">
        <v>237</v>
      </c>
      <c r="L239">
        <v>117</v>
      </c>
      <c r="M239">
        <v>873</v>
      </c>
      <c r="N239">
        <v>307</v>
      </c>
      <c r="O239">
        <v>2305</v>
      </c>
      <c r="P239">
        <v>294</v>
      </c>
      <c r="Q239">
        <v>2170</v>
      </c>
      <c r="R239">
        <v>139</v>
      </c>
      <c r="S239">
        <v>1008</v>
      </c>
      <c r="T239">
        <v>30</v>
      </c>
      <c r="U239">
        <v>221</v>
      </c>
      <c r="V239">
        <v>36</v>
      </c>
      <c r="W239">
        <v>266</v>
      </c>
      <c r="X239">
        <v>13</v>
      </c>
      <c r="Y239">
        <v>95</v>
      </c>
      <c r="Z239">
        <v>5</v>
      </c>
      <c r="AA239">
        <v>37</v>
      </c>
    </row>
    <row r="240" spans="1:27" x14ac:dyDescent="0.25">
      <c r="A240" s="44">
        <v>239</v>
      </c>
      <c r="B240" s="125" t="s">
        <v>7</v>
      </c>
      <c r="C240" s="125" t="s">
        <v>94</v>
      </c>
      <c r="D240">
        <v>15</v>
      </c>
      <c r="E240">
        <v>40</v>
      </c>
      <c r="F240">
        <v>15</v>
      </c>
      <c r="G240">
        <v>34</v>
      </c>
      <c r="H240">
        <v>27</v>
      </c>
      <c r="I240">
        <v>73</v>
      </c>
      <c r="J240">
        <v>56</v>
      </c>
      <c r="K240">
        <v>181</v>
      </c>
      <c r="L240">
        <v>53</v>
      </c>
      <c r="M240">
        <v>194</v>
      </c>
      <c r="N240">
        <v>64</v>
      </c>
      <c r="O240">
        <v>251</v>
      </c>
      <c r="P240">
        <v>589</v>
      </c>
      <c r="Q240">
        <v>2552</v>
      </c>
      <c r="R240">
        <v>748</v>
      </c>
      <c r="S240">
        <v>3740</v>
      </c>
      <c r="T240">
        <v>52</v>
      </c>
      <c r="U240">
        <v>254</v>
      </c>
      <c r="V240">
        <v>14</v>
      </c>
      <c r="W240">
        <v>65</v>
      </c>
      <c r="X240">
        <v>8</v>
      </c>
      <c r="Y240">
        <v>41</v>
      </c>
      <c r="Z240">
        <v>2</v>
      </c>
      <c r="AA240">
        <v>8</v>
      </c>
    </row>
    <row r="241" spans="1:27" x14ac:dyDescent="0.25">
      <c r="A241" s="44">
        <v>240</v>
      </c>
      <c r="B241" s="125" t="s">
        <v>9</v>
      </c>
      <c r="C241" s="125" t="s">
        <v>93</v>
      </c>
      <c r="F241">
        <v>2</v>
      </c>
      <c r="G241">
        <v>27</v>
      </c>
      <c r="J241">
        <v>9</v>
      </c>
      <c r="K241">
        <v>121</v>
      </c>
      <c r="L241">
        <v>44</v>
      </c>
      <c r="M241">
        <v>585</v>
      </c>
      <c r="N241">
        <v>112</v>
      </c>
      <c r="O241">
        <v>1503</v>
      </c>
      <c r="P241">
        <v>182</v>
      </c>
      <c r="Q241">
        <v>2453</v>
      </c>
      <c r="R241">
        <v>156</v>
      </c>
      <c r="S241">
        <v>1998</v>
      </c>
      <c r="T241">
        <v>14</v>
      </c>
      <c r="U241">
        <v>193</v>
      </c>
      <c r="V241">
        <v>4</v>
      </c>
      <c r="W241">
        <v>54</v>
      </c>
    </row>
    <row r="242" spans="1:27" x14ac:dyDescent="0.25">
      <c r="A242" s="44">
        <v>241</v>
      </c>
      <c r="B242" s="125" t="s">
        <v>18</v>
      </c>
      <c r="C242" s="125" t="s">
        <v>97</v>
      </c>
      <c r="D242">
        <v>1</v>
      </c>
      <c r="E242">
        <v>15</v>
      </c>
      <c r="F242">
        <v>4</v>
      </c>
      <c r="G242">
        <v>40</v>
      </c>
      <c r="H242">
        <v>43</v>
      </c>
      <c r="I242">
        <v>372</v>
      </c>
      <c r="J242">
        <v>79</v>
      </c>
      <c r="K242">
        <v>958</v>
      </c>
      <c r="L242">
        <v>278</v>
      </c>
      <c r="M242">
        <v>3099</v>
      </c>
      <c r="N242">
        <v>133</v>
      </c>
      <c r="O242">
        <v>1502</v>
      </c>
      <c r="P242">
        <v>55</v>
      </c>
      <c r="Q242">
        <v>597</v>
      </c>
      <c r="R242">
        <v>17</v>
      </c>
      <c r="S242">
        <v>227</v>
      </c>
      <c r="T242">
        <v>1</v>
      </c>
      <c r="U242">
        <v>15</v>
      </c>
    </row>
    <row r="243" spans="1:27" x14ac:dyDescent="0.25">
      <c r="A243" s="44">
        <v>242</v>
      </c>
      <c r="B243" s="125" t="s">
        <v>71</v>
      </c>
      <c r="C243" s="125" t="s">
        <v>95</v>
      </c>
      <c r="D243">
        <v>15</v>
      </c>
      <c r="E243">
        <v>674</v>
      </c>
      <c r="F243">
        <v>5</v>
      </c>
      <c r="G243">
        <v>313</v>
      </c>
      <c r="H243">
        <v>17</v>
      </c>
      <c r="I243">
        <v>1084</v>
      </c>
      <c r="J243">
        <v>24</v>
      </c>
      <c r="K243">
        <v>1387</v>
      </c>
      <c r="L243">
        <v>24</v>
      </c>
      <c r="M243">
        <v>1547</v>
      </c>
      <c r="N243">
        <v>11</v>
      </c>
      <c r="O243">
        <v>662</v>
      </c>
      <c r="R243">
        <v>7</v>
      </c>
      <c r="S243">
        <v>382</v>
      </c>
      <c r="T243">
        <v>3</v>
      </c>
      <c r="U243">
        <v>191</v>
      </c>
      <c r="V243">
        <v>4</v>
      </c>
      <c r="W243">
        <v>213</v>
      </c>
      <c r="X243">
        <v>1</v>
      </c>
      <c r="Y243">
        <v>56</v>
      </c>
      <c r="Z243">
        <v>3</v>
      </c>
      <c r="AA243">
        <v>204</v>
      </c>
    </row>
    <row r="244" spans="1:27" x14ac:dyDescent="0.25">
      <c r="A244" s="44">
        <v>243</v>
      </c>
      <c r="B244" s="125" t="s">
        <v>7</v>
      </c>
      <c r="C244" s="125" t="s">
        <v>94</v>
      </c>
      <c r="D244">
        <v>218</v>
      </c>
      <c r="E244">
        <v>2390</v>
      </c>
      <c r="F244">
        <v>171</v>
      </c>
      <c r="G244">
        <v>1855</v>
      </c>
      <c r="H244">
        <v>89</v>
      </c>
      <c r="I244">
        <v>972</v>
      </c>
      <c r="J244">
        <v>40</v>
      </c>
      <c r="K244">
        <v>437</v>
      </c>
      <c r="L244">
        <v>20</v>
      </c>
      <c r="M244">
        <v>217</v>
      </c>
      <c r="N244">
        <v>18</v>
      </c>
      <c r="O244">
        <v>198</v>
      </c>
      <c r="P244">
        <v>10</v>
      </c>
      <c r="Q244">
        <v>112</v>
      </c>
      <c r="R244">
        <v>7</v>
      </c>
      <c r="S244">
        <v>83</v>
      </c>
      <c r="T244">
        <v>11</v>
      </c>
      <c r="U244">
        <v>116</v>
      </c>
      <c r="V244">
        <v>16</v>
      </c>
      <c r="W244">
        <v>177</v>
      </c>
      <c r="X244">
        <v>8</v>
      </c>
      <c r="Y244">
        <v>90</v>
      </c>
      <c r="Z244">
        <v>5</v>
      </c>
      <c r="AA244">
        <v>52</v>
      </c>
    </row>
    <row r="245" spans="1:27" x14ac:dyDescent="0.25">
      <c r="A245" s="44">
        <v>244</v>
      </c>
      <c r="B245" s="125" t="s">
        <v>7</v>
      </c>
      <c r="C245" s="125" t="s">
        <v>93</v>
      </c>
      <c r="N245">
        <v>271</v>
      </c>
      <c r="O245">
        <v>2700</v>
      </c>
      <c r="P245">
        <v>278</v>
      </c>
      <c r="Q245">
        <v>2464</v>
      </c>
      <c r="R245">
        <v>95</v>
      </c>
      <c r="S245">
        <v>853</v>
      </c>
      <c r="T245">
        <v>49</v>
      </c>
      <c r="U245">
        <v>485</v>
      </c>
      <c r="V245">
        <v>14</v>
      </c>
      <c r="W245">
        <v>140</v>
      </c>
      <c r="X245">
        <v>3</v>
      </c>
      <c r="Y245">
        <v>30</v>
      </c>
      <c r="Z245">
        <v>1</v>
      </c>
      <c r="AA245">
        <v>10</v>
      </c>
    </row>
    <row r="246" spans="1:27" x14ac:dyDescent="0.25">
      <c r="A246" s="44">
        <v>245</v>
      </c>
      <c r="B246" s="125" t="s">
        <v>14</v>
      </c>
      <c r="C246" s="125" t="s">
        <v>97</v>
      </c>
      <c r="H246">
        <v>10</v>
      </c>
      <c r="I246">
        <v>186</v>
      </c>
      <c r="J246">
        <v>68</v>
      </c>
      <c r="K246">
        <v>1216</v>
      </c>
      <c r="L246">
        <v>125</v>
      </c>
      <c r="M246">
        <v>2219</v>
      </c>
      <c r="N246">
        <v>75</v>
      </c>
      <c r="O246">
        <v>1356</v>
      </c>
      <c r="P246">
        <v>54</v>
      </c>
      <c r="Q246">
        <v>967</v>
      </c>
      <c r="R246">
        <v>15</v>
      </c>
      <c r="S246">
        <v>270</v>
      </c>
      <c r="T246">
        <v>6</v>
      </c>
      <c r="U246">
        <v>108</v>
      </c>
      <c r="V246">
        <v>1</v>
      </c>
      <c r="W246">
        <v>18</v>
      </c>
    </row>
    <row r="247" spans="1:27" x14ac:dyDescent="0.25">
      <c r="A247" s="44">
        <v>246</v>
      </c>
      <c r="B247" s="125" t="s">
        <v>62</v>
      </c>
      <c r="C247" s="125" t="s">
        <v>97</v>
      </c>
      <c r="D247">
        <v>13</v>
      </c>
      <c r="E247">
        <v>494</v>
      </c>
      <c r="F247">
        <v>6</v>
      </c>
      <c r="G247">
        <v>233</v>
      </c>
      <c r="H247">
        <v>15</v>
      </c>
      <c r="I247">
        <v>589</v>
      </c>
      <c r="J247">
        <v>12</v>
      </c>
      <c r="K247">
        <v>467</v>
      </c>
      <c r="L247">
        <v>38</v>
      </c>
      <c r="M247">
        <v>1527</v>
      </c>
      <c r="N247">
        <v>25</v>
      </c>
      <c r="O247">
        <v>973</v>
      </c>
      <c r="P247">
        <v>5</v>
      </c>
      <c r="Q247">
        <v>203</v>
      </c>
      <c r="R247">
        <v>6</v>
      </c>
      <c r="S247">
        <v>249</v>
      </c>
      <c r="T247">
        <v>9</v>
      </c>
      <c r="U247">
        <v>364</v>
      </c>
      <c r="V247">
        <v>12</v>
      </c>
      <c r="W247">
        <v>494</v>
      </c>
      <c r="X247">
        <v>12</v>
      </c>
      <c r="Y247">
        <v>480</v>
      </c>
      <c r="Z247">
        <v>6</v>
      </c>
      <c r="AA247">
        <v>241</v>
      </c>
    </row>
    <row r="248" spans="1:27" x14ac:dyDescent="0.25">
      <c r="A248" s="44">
        <v>247</v>
      </c>
      <c r="B248" s="125" t="s">
        <v>3</v>
      </c>
      <c r="C248" s="125" t="s">
        <v>95</v>
      </c>
      <c r="P248">
        <v>246</v>
      </c>
      <c r="Q248">
        <v>3075</v>
      </c>
      <c r="R248">
        <v>188</v>
      </c>
      <c r="S248">
        <v>2271</v>
      </c>
      <c r="T248">
        <v>83</v>
      </c>
      <c r="U248">
        <v>935</v>
      </c>
    </row>
    <row r="249" spans="1:27" x14ac:dyDescent="0.25">
      <c r="A249" s="44">
        <v>248</v>
      </c>
      <c r="B249" s="125" t="s">
        <v>20</v>
      </c>
      <c r="C249" s="125" t="s">
        <v>97</v>
      </c>
      <c r="D249">
        <v>26</v>
      </c>
      <c r="E249">
        <v>840</v>
      </c>
      <c r="F249">
        <v>18</v>
      </c>
      <c r="G249">
        <v>603</v>
      </c>
      <c r="H249">
        <v>4</v>
      </c>
      <c r="I249">
        <v>123</v>
      </c>
      <c r="J249">
        <v>5</v>
      </c>
      <c r="K249">
        <v>140</v>
      </c>
      <c r="L249">
        <v>7</v>
      </c>
      <c r="M249">
        <v>240</v>
      </c>
      <c r="N249">
        <v>7</v>
      </c>
      <c r="O249">
        <v>240</v>
      </c>
      <c r="P249">
        <v>11</v>
      </c>
      <c r="Q249">
        <v>351</v>
      </c>
      <c r="R249">
        <v>15</v>
      </c>
      <c r="S249">
        <v>486</v>
      </c>
      <c r="T249">
        <v>22</v>
      </c>
      <c r="U249">
        <v>706</v>
      </c>
      <c r="V249">
        <v>42</v>
      </c>
      <c r="W249">
        <v>1365</v>
      </c>
      <c r="X249">
        <v>22</v>
      </c>
      <c r="Y249">
        <v>708</v>
      </c>
      <c r="Z249">
        <v>13</v>
      </c>
      <c r="AA249">
        <v>432</v>
      </c>
    </row>
    <row r="250" spans="1:27" x14ac:dyDescent="0.25">
      <c r="A250" s="44">
        <v>249</v>
      </c>
      <c r="B250" s="125" t="s">
        <v>7</v>
      </c>
      <c r="C250" s="125" t="s">
        <v>96</v>
      </c>
      <c r="L250">
        <v>84</v>
      </c>
      <c r="M250">
        <v>711</v>
      </c>
      <c r="N250">
        <v>186</v>
      </c>
      <c r="O250">
        <v>1583</v>
      </c>
      <c r="P250">
        <v>265</v>
      </c>
      <c r="Q250">
        <v>2127</v>
      </c>
      <c r="R250">
        <v>190</v>
      </c>
      <c r="S250">
        <v>1427</v>
      </c>
      <c r="T250">
        <v>20</v>
      </c>
      <c r="U250">
        <v>182</v>
      </c>
      <c r="V250">
        <v>14</v>
      </c>
      <c r="W250">
        <v>105</v>
      </c>
      <c r="X250">
        <v>2</v>
      </c>
      <c r="Y250">
        <v>17</v>
      </c>
      <c r="Z250">
        <v>2</v>
      </c>
      <c r="AA250">
        <v>20</v>
      </c>
    </row>
    <row r="251" spans="1:27" x14ac:dyDescent="0.25">
      <c r="A251" s="44">
        <v>250</v>
      </c>
      <c r="B251" s="125" t="s">
        <v>68</v>
      </c>
      <c r="C251" s="125" t="s">
        <v>94</v>
      </c>
      <c r="D251">
        <v>18</v>
      </c>
      <c r="E251">
        <v>405</v>
      </c>
      <c r="F251">
        <v>21</v>
      </c>
      <c r="G251">
        <v>472</v>
      </c>
      <c r="H251">
        <v>59</v>
      </c>
      <c r="I251">
        <v>1201</v>
      </c>
      <c r="J251">
        <v>120</v>
      </c>
      <c r="K251">
        <v>2505</v>
      </c>
      <c r="L251">
        <v>26</v>
      </c>
      <c r="M251">
        <v>576</v>
      </c>
      <c r="N251">
        <v>12</v>
      </c>
      <c r="O251">
        <v>270</v>
      </c>
      <c r="P251">
        <v>7</v>
      </c>
      <c r="Q251">
        <v>157</v>
      </c>
      <c r="R251">
        <v>4</v>
      </c>
      <c r="S251">
        <v>90</v>
      </c>
      <c r="T251">
        <v>4</v>
      </c>
      <c r="U251">
        <v>90</v>
      </c>
      <c r="V251">
        <v>6</v>
      </c>
      <c r="W251">
        <v>135</v>
      </c>
      <c r="X251">
        <v>4</v>
      </c>
      <c r="Y251">
        <v>90</v>
      </c>
      <c r="Z251">
        <v>5</v>
      </c>
      <c r="AA251">
        <v>112</v>
      </c>
    </row>
    <row r="252" spans="1:27" x14ac:dyDescent="0.25">
      <c r="A252" s="44">
        <v>251</v>
      </c>
      <c r="B252" s="125" t="s">
        <v>25</v>
      </c>
      <c r="C252" s="125" t="s">
        <v>97</v>
      </c>
      <c r="D252">
        <v>134</v>
      </c>
      <c r="E252">
        <v>340</v>
      </c>
      <c r="F252">
        <v>50</v>
      </c>
      <c r="G252">
        <v>171</v>
      </c>
      <c r="H252">
        <v>84</v>
      </c>
      <c r="I252">
        <v>203</v>
      </c>
      <c r="J252">
        <v>69</v>
      </c>
      <c r="K252">
        <v>332</v>
      </c>
      <c r="L252">
        <v>138</v>
      </c>
      <c r="M252">
        <v>587</v>
      </c>
      <c r="N252">
        <v>313</v>
      </c>
      <c r="O252">
        <v>720</v>
      </c>
      <c r="P252">
        <v>491</v>
      </c>
      <c r="Q252">
        <v>1412</v>
      </c>
      <c r="R252">
        <v>258</v>
      </c>
      <c r="S252">
        <v>1051</v>
      </c>
      <c r="T252">
        <v>100</v>
      </c>
      <c r="U252">
        <v>409</v>
      </c>
      <c r="V252">
        <v>83</v>
      </c>
      <c r="W252">
        <v>466</v>
      </c>
      <c r="X252">
        <v>28</v>
      </c>
      <c r="Y252">
        <v>170</v>
      </c>
      <c r="Z252">
        <v>19</v>
      </c>
      <c r="AA252">
        <v>116</v>
      </c>
    </row>
    <row r="253" spans="1:27" x14ac:dyDescent="0.25">
      <c r="A253" s="44">
        <v>252</v>
      </c>
      <c r="B253" s="125" t="s">
        <v>68</v>
      </c>
      <c r="C253" s="125" t="s">
        <v>93</v>
      </c>
      <c r="D253">
        <v>31</v>
      </c>
      <c r="E253">
        <v>880</v>
      </c>
      <c r="F253">
        <v>10</v>
      </c>
      <c r="G253">
        <v>256</v>
      </c>
      <c r="H253">
        <v>16</v>
      </c>
      <c r="I253">
        <v>478</v>
      </c>
      <c r="J253">
        <v>20</v>
      </c>
      <c r="K253">
        <v>640</v>
      </c>
      <c r="L253">
        <v>30</v>
      </c>
      <c r="M253">
        <v>867</v>
      </c>
      <c r="N253">
        <v>22</v>
      </c>
      <c r="O253">
        <v>655</v>
      </c>
      <c r="P253">
        <v>7</v>
      </c>
      <c r="Q253">
        <v>113</v>
      </c>
      <c r="R253">
        <v>20</v>
      </c>
      <c r="S253">
        <v>628</v>
      </c>
      <c r="T253">
        <v>11</v>
      </c>
      <c r="U253">
        <v>341</v>
      </c>
      <c r="V253">
        <v>15</v>
      </c>
      <c r="W253">
        <v>479</v>
      </c>
      <c r="X253">
        <v>12</v>
      </c>
      <c r="Y253">
        <v>340</v>
      </c>
      <c r="Z253">
        <v>10</v>
      </c>
      <c r="AA253">
        <v>292</v>
      </c>
    </row>
    <row r="254" spans="1:27" x14ac:dyDescent="0.25">
      <c r="A254" s="44">
        <v>253</v>
      </c>
      <c r="B254" s="125" t="s">
        <v>68</v>
      </c>
      <c r="C254" s="125" t="s">
        <v>94</v>
      </c>
      <c r="D254">
        <v>28</v>
      </c>
      <c r="E254">
        <v>86</v>
      </c>
      <c r="F254">
        <v>108</v>
      </c>
      <c r="G254">
        <v>303</v>
      </c>
      <c r="H254">
        <v>270</v>
      </c>
      <c r="I254">
        <v>687</v>
      </c>
      <c r="J254">
        <v>330</v>
      </c>
      <c r="K254">
        <v>1269</v>
      </c>
      <c r="L254">
        <v>405</v>
      </c>
      <c r="M254">
        <v>1574</v>
      </c>
      <c r="N254">
        <v>168</v>
      </c>
      <c r="O254">
        <v>664</v>
      </c>
      <c r="P254">
        <v>233</v>
      </c>
      <c r="Q254">
        <v>918</v>
      </c>
      <c r="R254">
        <v>85</v>
      </c>
      <c r="S254">
        <v>330</v>
      </c>
      <c r="T254">
        <v>21</v>
      </c>
      <c r="U254">
        <v>73</v>
      </c>
      <c r="V254">
        <v>3</v>
      </c>
      <c r="W254">
        <v>6</v>
      </c>
      <c r="Z254">
        <v>3</v>
      </c>
      <c r="AA254">
        <v>12</v>
      </c>
    </row>
    <row r="255" spans="1:27" x14ac:dyDescent="0.25">
      <c r="A255" s="44">
        <v>254</v>
      </c>
      <c r="B255" s="125" t="s">
        <v>11</v>
      </c>
      <c r="C255" s="125" t="s">
        <v>96</v>
      </c>
      <c r="D255">
        <v>76</v>
      </c>
      <c r="E255">
        <v>313</v>
      </c>
      <c r="F255">
        <v>25</v>
      </c>
      <c r="G255">
        <v>147</v>
      </c>
      <c r="H255">
        <v>45</v>
      </c>
      <c r="I255">
        <v>243</v>
      </c>
      <c r="J255">
        <v>40</v>
      </c>
      <c r="K255">
        <v>275</v>
      </c>
      <c r="L255">
        <v>75</v>
      </c>
      <c r="M255">
        <v>532</v>
      </c>
      <c r="N255">
        <v>87</v>
      </c>
      <c r="O255">
        <v>617</v>
      </c>
      <c r="P255">
        <v>270</v>
      </c>
      <c r="Q255">
        <v>1897</v>
      </c>
      <c r="R255">
        <v>105</v>
      </c>
      <c r="S255">
        <v>742</v>
      </c>
      <c r="T255">
        <v>71</v>
      </c>
      <c r="U255">
        <v>464</v>
      </c>
      <c r="V255">
        <v>47</v>
      </c>
      <c r="W255">
        <v>329</v>
      </c>
      <c r="X255">
        <v>28</v>
      </c>
      <c r="Y255">
        <v>195</v>
      </c>
      <c r="Z255">
        <v>17</v>
      </c>
      <c r="AA255">
        <v>110</v>
      </c>
    </row>
    <row r="256" spans="1:27" x14ac:dyDescent="0.25">
      <c r="A256" s="44">
        <v>255</v>
      </c>
      <c r="B256" s="125" t="s">
        <v>34</v>
      </c>
      <c r="C256" s="125" t="s">
        <v>94</v>
      </c>
      <c r="J256">
        <v>27</v>
      </c>
      <c r="K256">
        <v>799</v>
      </c>
      <c r="L256">
        <v>39</v>
      </c>
      <c r="M256">
        <v>1211</v>
      </c>
      <c r="N256">
        <v>44</v>
      </c>
      <c r="O256">
        <v>1410</v>
      </c>
      <c r="P256">
        <v>22</v>
      </c>
      <c r="Q256">
        <v>535</v>
      </c>
      <c r="R256">
        <v>21</v>
      </c>
      <c r="S256">
        <v>570</v>
      </c>
      <c r="T256">
        <v>20</v>
      </c>
      <c r="U256">
        <v>575</v>
      </c>
      <c r="V256">
        <v>12</v>
      </c>
      <c r="W256">
        <v>374</v>
      </c>
      <c r="X256">
        <v>4</v>
      </c>
      <c r="Y256">
        <v>144</v>
      </c>
      <c r="Z256">
        <v>1</v>
      </c>
      <c r="AA256">
        <v>36</v>
      </c>
    </row>
    <row r="257" spans="1:27" x14ac:dyDescent="0.25">
      <c r="A257" s="44">
        <v>256</v>
      </c>
      <c r="B257" s="125" t="s">
        <v>25</v>
      </c>
      <c r="C257" s="125" t="s">
        <v>97</v>
      </c>
      <c r="D257">
        <v>8</v>
      </c>
      <c r="E257">
        <v>32</v>
      </c>
      <c r="J257">
        <v>9</v>
      </c>
      <c r="K257">
        <v>83</v>
      </c>
      <c r="L257">
        <v>29</v>
      </c>
      <c r="M257">
        <v>265</v>
      </c>
      <c r="N257">
        <v>30</v>
      </c>
      <c r="O257">
        <v>280</v>
      </c>
      <c r="P257">
        <v>240</v>
      </c>
      <c r="Q257">
        <v>2247</v>
      </c>
      <c r="R257">
        <v>247</v>
      </c>
      <c r="S257">
        <v>2302</v>
      </c>
      <c r="T257">
        <v>10</v>
      </c>
      <c r="U257">
        <v>94</v>
      </c>
      <c r="V257">
        <v>6</v>
      </c>
      <c r="W257">
        <v>54</v>
      </c>
      <c r="X257">
        <v>1</v>
      </c>
      <c r="Y257">
        <v>9</v>
      </c>
    </row>
    <row r="258" spans="1:27" x14ac:dyDescent="0.25">
      <c r="A258" s="44">
        <v>257</v>
      </c>
      <c r="B258" s="125" t="s">
        <v>50</v>
      </c>
      <c r="C258" s="125" t="s">
        <v>95</v>
      </c>
      <c r="D258">
        <v>8</v>
      </c>
      <c r="E258">
        <v>194</v>
      </c>
      <c r="F258">
        <v>9</v>
      </c>
      <c r="G258">
        <v>222</v>
      </c>
      <c r="H258">
        <v>15</v>
      </c>
      <c r="I258">
        <v>358</v>
      </c>
      <c r="J258">
        <v>13</v>
      </c>
      <c r="K258">
        <v>319</v>
      </c>
      <c r="L258">
        <v>16</v>
      </c>
      <c r="M258">
        <v>389</v>
      </c>
      <c r="N258">
        <v>22</v>
      </c>
      <c r="O258">
        <v>527</v>
      </c>
      <c r="P258">
        <v>48</v>
      </c>
      <c r="Q258">
        <v>1149</v>
      </c>
      <c r="R258">
        <v>27</v>
      </c>
      <c r="S258">
        <v>621</v>
      </c>
      <c r="T258">
        <v>21</v>
      </c>
      <c r="U258">
        <v>508</v>
      </c>
      <c r="V258">
        <v>24</v>
      </c>
      <c r="W258">
        <v>534</v>
      </c>
      <c r="X258">
        <v>13</v>
      </c>
      <c r="Y258">
        <v>312</v>
      </c>
      <c r="Z258">
        <v>8</v>
      </c>
      <c r="AA258">
        <v>206</v>
      </c>
    </row>
    <row r="259" spans="1:27" x14ac:dyDescent="0.25">
      <c r="A259" s="44">
        <v>258</v>
      </c>
      <c r="B259" s="125" t="s">
        <v>43</v>
      </c>
      <c r="C259" s="125" t="s">
        <v>97</v>
      </c>
      <c r="D259">
        <v>11</v>
      </c>
      <c r="E259">
        <v>477</v>
      </c>
      <c r="F259">
        <v>15</v>
      </c>
      <c r="G259">
        <v>628</v>
      </c>
      <c r="H259">
        <v>8</v>
      </c>
      <c r="I259">
        <v>275</v>
      </c>
      <c r="J259">
        <v>5</v>
      </c>
      <c r="K259">
        <v>202</v>
      </c>
      <c r="L259">
        <v>4</v>
      </c>
      <c r="M259">
        <v>148</v>
      </c>
      <c r="N259">
        <v>9</v>
      </c>
      <c r="O259">
        <v>371</v>
      </c>
      <c r="P259">
        <v>9</v>
      </c>
      <c r="Q259">
        <v>356</v>
      </c>
      <c r="R259">
        <v>11</v>
      </c>
      <c r="S259">
        <v>477</v>
      </c>
      <c r="T259">
        <v>2</v>
      </c>
      <c r="U259">
        <v>96</v>
      </c>
      <c r="V259">
        <v>16</v>
      </c>
      <c r="W259">
        <v>659</v>
      </c>
      <c r="X259">
        <v>21</v>
      </c>
      <c r="Y259">
        <v>848</v>
      </c>
      <c r="Z259">
        <v>19</v>
      </c>
      <c r="AA259">
        <v>785</v>
      </c>
    </row>
    <row r="260" spans="1:27" x14ac:dyDescent="0.25">
      <c r="A260" s="44">
        <v>259</v>
      </c>
      <c r="B260" s="125" t="s">
        <v>2</v>
      </c>
      <c r="C260" s="125" t="s">
        <v>95</v>
      </c>
      <c r="D260">
        <v>2</v>
      </c>
      <c r="E260">
        <v>58</v>
      </c>
      <c r="F260">
        <v>6</v>
      </c>
      <c r="G260">
        <v>163</v>
      </c>
      <c r="H260">
        <v>3</v>
      </c>
      <c r="I260">
        <v>63</v>
      </c>
      <c r="J260">
        <v>11</v>
      </c>
      <c r="K260">
        <v>307</v>
      </c>
      <c r="L260">
        <v>33</v>
      </c>
      <c r="M260">
        <v>924</v>
      </c>
      <c r="N260">
        <v>63</v>
      </c>
      <c r="O260">
        <v>1833</v>
      </c>
      <c r="P260">
        <v>37</v>
      </c>
      <c r="Q260">
        <v>1063</v>
      </c>
      <c r="R260">
        <v>10</v>
      </c>
      <c r="S260">
        <v>308</v>
      </c>
      <c r="T260">
        <v>1</v>
      </c>
      <c r="U260">
        <v>37</v>
      </c>
      <c r="V260">
        <v>5</v>
      </c>
      <c r="W260">
        <v>127</v>
      </c>
      <c r="X260">
        <v>1</v>
      </c>
      <c r="Y260">
        <v>22</v>
      </c>
      <c r="Z260">
        <v>1</v>
      </c>
      <c r="AA260">
        <v>21</v>
      </c>
    </row>
    <row r="261" spans="1:27" x14ac:dyDescent="0.25">
      <c r="A261" s="44">
        <v>260</v>
      </c>
      <c r="B261" s="125" t="s">
        <v>4</v>
      </c>
      <c r="C261" s="125" t="s">
        <v>96</v>
      </c>
      <c r="D261">
        <v>817</v>
      </c>
      <c r="E261">
        <v>2878</v>
      </c>
      <c r="F261">
        <v>390</v>
      </c>
      <c r="G261">
        <v>1497</v>
      </c>
      <c r="H261">
        <v>39</v>
      </c>
      <c r="I261">
        <v>147</v>
      </c>
      <c r="J261">
        <v>14</v>
      </c>
      <c r="K261">
        <v>61</v>
      </c>
      <c r="L261">
        <v>21</v>
      </c>
      <c r="M261">
        <v>84</v>
      </c>
      <c r="N261">
        <v>13</v>
      </c>
      <c r="O261">
        <v>53</v>
      </c>
      <c r="P261">
        <v>17</v>
      </c>
      <c r="Q261">
        <v>62</v>
      </c>
      <c r="R261">
        <v>14</v>
      </c>
      <c r="S261">
        <v>44</v>
      </c>
      <c r="T261">
        <v>4</v>
      </c>
      <c r="U261">
        <v>16</v>
      </c>
      <c r="V261">
        <v>5</v>
      </c>
      <c r="W261">
        <v>20</v>
      </c>
      <c r="X261">
        <v>1</v>
      </c>
      <c r="Y261">
        <v>4</v>
      </c>
      <c r="Z261">
        <v>5</v>
      </c>
      <c r="AA261">
        <v>8</v>
      </c>
    </row>
    <row r="262" spans="1:27" x14ac:dyDescent="0.25">
      <c r="A262" s="44">
        <v>261</v>
      </c>
      <c r="B262" s="125" t="s">
        <v>9</v>
      </c>
      <c r="C262" s="125" t="s">
        <v>99</v>
      </c>
      <c r="D262">
        <v>35</v>
      </c>
      <c r="E262">
        <v>386</v>
      </c>
      <c r="F262">
        <v>22</v>
      </c>
      <c r="G262">
        <v>281</v>
      </c>
      <c r="H262">
        <v>80</v>
      </c>
      <c r="I262">
        <v>962</v>
      </c>
      <c r="J262">
        <v>139</v>
      </c>
      <c r="K262">
        <v>1661</v>
      </c>
      <c r="L262">
        <v>59</v>
      </c>
      <c r="M262">
        <v>738</v>
      </c>
      <c r="N262">
        <v>14</v>
      </c>
      <c r="O262">
        <v>173</v>
      </c>
      <c r="P262">
        <v>7</v>
      </c>
      <c r="Q262">
        <v>90</v>
      </c>
      <c r="R262">
        <v>7</v>
      </c>
      <c r="S262">
        <v>91</v>
      </c>
      <c r="T262">
        <v>10</v>
      </c>
      <c r="U262">
        <v>141</v>
      </c>
      <c r="V262">
        <v>9</v>
      </c>
      <c r="W262">
        <v>110</v>
      </c>
      <c r="X262">
        <v>5</v>
      </c>
      <c r="Y262">
        <v>52</v>
      </c>
      <c r="Z262">
        <v>13</v>
      </c>
      <c r="AA262">
        <v>160</v>
      </c>
    </row>
    <row r="263" spans="1:27" x14ac:dyDescent="0.25">
      <c r="A263" s="44">
        <v>262</v>
      </c>
      <c r="B263" s="125" t="s">
        <v>68</v>
      </c>
      <c r="C263" s="125" t="s">
        <v>98</v>
      </c>
      <c r="H263">
        <v>10</v>
      </c>
      <c r="I263">
        <v>150</v>
      </c>
      <c r="J263">
        <v>66</v>
      </c>
      <c r="K263">
        <v>956</v>
      </c>
      <c r="L263">
        <v>146</v>
      </c>
      <c r="M263">
        <v>2105</v>
      </c>
      <c r="N263">
        <v>69</v>
      </c>
      <c r="O263">
        <v>1023</v>
      </c>
      <c r="P263">
        <v>23</v>
      </c>
      <c r="Q263">
        <v>333</v>
      </c>
      <c r="R263">
        <v>4</v>
      </c>
      <c r="S263">
        <v>58</v>
      </c>
      <c r="T263">
        <v>11</v>
      </c>
      <c r="U263">
        <v>160</v>
      </c>
      <c r="V263">
        <v>3</v>
      </c>
      <c r="W263">
        <v>45</v>
      </c>
      <c r="X263">
        <v>1</v>
      </c>
      <c r="Y263">
        <v>15</v>
      </c>
    </row>
    <row r="264" spans="1:27" x14ac:dyDescent="0.25">
      <c r="A264" s="44">
        <v>263</v>
      </c>
      <c r="B264" s="125" t="s">
        <v>7</v>
      </c>
      <c r="C264" s="125" t="s">
        <v>94</v>
      </c>
      <c r="D264">
        <v>16</v>
      </c>
      <c r="E264">
        <v>83</v>
      </c>
      <c r="F264">
        <v>41</v>
      </c>
      <c r="G264">
        <v>179</v>
      </c>
      <c r="H264">
        <v>64</v>
      </c>
      <c r="I264">
        <v>273</v>
      </c>
      <c r="J264">
        <v>45</v>
      </c>
      <c r="K264">
        <v>301</v>
      </c>
      <c r="L264">
        <v>96</v>
      </c>
      <c r="M264">
        <v>672</v>
      </c>
      <c r="N264">
        <v>104</v>
      </c>
      <c r="O264">
        <v>745</v>
      </c>
      <c r="P264">
        <v>212</v>
      </c>
      <c r="Q264">
        <v>1513</v>
      </c>
      <c r="R264">
        <v>93</v>
      </c>
      <c r="S264">
        <v>627</v>
      </c>
      <c r="T264">
        <v>34</v>
      </c>
      <c r="U264">
        <v>217</v>
      </c>
      <c r="V264">
        <v>18</v>
      </c>
      <c r="W264">
        <v>110</v>
      </c>
      <c r="X264">
        <v>5</v>
      </c>
      <c r="Y264">
        <v>39</v>
      </c>
      <c r="Z264">
        <v>10</v>
      </c>
      <c r="AA264">
        <v>67</v>
      </c>
    </row>
    <row r="265" spans="1:27" x14ac:dyDescent="0.25">
      <c r="A265" s="44">
        <v>264</v>
      </c>
      <c r="B265" s="125" t="s">
        <v>18</v>
      </c>
      <c r="C265" s="125" t="s">
        <v>97</v>
      </c>
      <c r="D265">
        <v>10</v>
      </c>
      <c r="E265">
        <v>62</v>
      </c>
      <c r="F265">
        <v>5</v>
      </c>
      <c r="G265">
        <v>34</v>
      </c>
      <c r="H265">
        <v>15</v>
      </c>
      <c r="I265">
        <v>98</v>
      </c>
      <c r="J265">
        <v>23</v>
      </c>
      <c r="K265">
        <v>156</v>
      </c>
      <c r="L265">
        <v>66</v>
      </c>
      <c r="M265">
        <v>426</v>
      </c>
      <c r="N265">
        <v>125</v>
      </c>
      <c r="O265">
        <v>815</v>
      </c>
      <c r="P265">
        <v>204</v>
      </c>
      <c r="Q265">
        <v>1342</v>
      </c>
      <c r="R265">
        <v>123</v>
      </c>
      <c r="S265">
        <v>809</v>
      </c>
      <c r="T265">
        <v>73</v>
      </c>
      <c r="U265">
        <v>475</v>
      </c>
      <c r="V265">
        <v>54</v>
      </c>
      <c r="W265">
        <v>346</v>
      </c>
      <c r="X265">
        <v>15</v>
      </c>
      <c r="Y265">
        <v>95</v>
      </c>
      <c r="Z265">
        <v>11</v>
      </c>
      <c r="AA265">
        <v>69</v>
      </c>
    </row>
    <row r="266" spans="1:27" x14ac:dyDescent="0.25">
      <c r="A266" s="44">
        <v>265</v>
      </c>
      <c r="B266" s="125" t="s">
        <v>27</v>
      </c>
      <c r="C266" s="125" t="s">
        <v>97</v>
      </c>
      <c r="D266">
        <v>57</v>
      </c>
      <c r="E266">
        <v>45</v>
      </c>
      <c r="F266">
        <v>325</v>
      </c>
      <c r="G266">
        <v>257</v>
      </c>
      <c r="H266">
        <v>459</v>
      </c>
      <c r="I266">
        <v>363</v>
      </c>
      <c r="J266">
        <v>980</v>
      </c>
      <c r="K266">
        <v>774</v>
      </c>
      <c r="L266">
        <v>1562</v>
      </c>
      <c r="M266">
        <v>1234</v>
      </c>
      <c r="N266">
        <v>1142</v>
      </c>
      <c r="O266">
        <v>902</v>
      </c>
      <c r="P266">
        <v>1090</v>
      </c>
      <c r="Q266">
        <v>861</v>
      </c>
      <c r="R266">
        <v>291</v>
      </c>
      <c r="S266">
        <v>230</v>
      </c>
      <c r="T266">
        <v>58</v>
      </c>
      <c r="U266">
        <v>46</v>
      </c>
      <c r="V266">
        <v>2</v>
      </c>
      <c r="W266">
        <v>2</v>
      </c>
      <c r="X266">
        <v>2</v>
      </c>
      <c r="Y266">
        <v>2</v>
      </c>
      <c r="Z266">
        <v>1</v>
      </c>
      <c r="AA266">
        <v>1</v>
      </c>
    </row>
    <row r="267" spans="1:27" x14ac:dyDescent="0.25">
      <c r="A267" s="44">
        <v>266</v>
      </c>
      <c r="B267" s="125" t="s">
        <v>25</v>
      </c>
      <c r="C267" s="125" t="s">
        <v>97</v>
      </c>
      <c r="D267">
        <v>4</v>
      </c>
      <c r="E267">
        <v>65</v>
      </c>
      <c r="F267">
        <v>1</v>
      </c>
      <c r="G267">
        <v>16</v>
      </c>
      <c r="H267">
        <v>11</v>
      </c>
      <c r="I267">
        <v>161</v>
      </c>
      <c r="J267">
        <v>11</v>
      </c>
      <c r="K267">
        <v>161</v>
      </c>
      <c r="L267">
        <v>26</v>
      </c>
      <c r="M267">
        <v>388</v>
      </c>
      <c r="N267">
        <v>32</v>
      </c>
      <c r="O267">
        <v>484</v>
      </c>
      <c r="P267">
        <v>52</v>
      </c>
      <c r="Q267">
        <v>773</v>
      </c>
      <c r="R267">
        <v>50</v>
      </c>
      <c r="S267">
        <v>740</v>
      </c>
      <c r="T267">
        <v>33</v>
      </c>
      <c r="U267">
        <v>493</v>
      </c>
      <c r="V267">
        <v>35</v>
      </c>
      <c r="W267">
        <v>526</v>
      </c>
      <c r="X267">
        <v>19</v>
      </c>
      <c r="Y267">
        <v>280</v>
      </c>
      <c r="Z267">
        <v>20</v>
      </c>
      <c r="AA267">
        <v>296</v>
      </c>
    </row>
    <row r="268" spans="1:27" x14ac:dyDescent="0.25">
      <c r="A268" s="44">
        <v>267</v>
      </c>
      <c r="B268" s="125" t="s">
        <v>185</v>
      </c>
      <c r="C268" s="125" t="s">
        <v>97</v>
      </c>
      <c r="D268">
        <v>19</v>
      </c>
      <c r="E268">
        <v>706</v>
      </c>
      <c r="F268">
        <v>16</v>
      </c>
      <c r="G268">
        <v>654</v>
      </c>
      <c r="H268">
        <v>7</v>
      </c>
      <c r="I268">
        <v>175</v>
      </c>
      <c r="J268">
        <v>8</v>
      </c>
      <c r="K268">
        <v>286</v>
      </c>
      <c r="L268">
        <v>10</v>
      </c>
      <c r="M268">
        <v>393</v>
      </c>
      <c r="N268">
        <v>20</v>
      </c>
      <c r="O268">
        <v>744</v>
      </c>
      <c r="P268">
        <v>9</v>
      </c>
      <c r="Q268">
        <v>334</v>
      </c>
      <c r="R268">
        <v>4</v>
      </c>
      <c r="S268">
        <v>156</v>
      </c>
      <c r="T268">
        <v>9</v>
      </c>
      <c r="U268">
        <v>352</v>
      </c>
      <c r="V268">
        <v>8</v>
      </c>
      <c r="W268">
        <v>268</v>
      </c>
      <c r="X268">
        <v>3</v>
      </c>
      <c r="Y268">
        <v>139</v>
      </c>
      <c r="Z268">
        <v>2</v>
      </c>
      <c r="AA268">
        <v>99</v>
      </c>
    </row>
    <row r="269" spans="1:27" x14ac:dyDescent="0.25">
      <c r="A269" s="44">
        <v>268</v>
      </c>
      <c r="B269" s="125" t="s">
        <v>68</v>
      </c>
      <c r="C269" s="125" t="s">
        <v>94</v>
      </c>
      <c r="D269">
        <v>1</v>
      </c>
      <c r="E269">
        <v>139</v>
      </c>
      <c r="J269">
        <v>9</v>
      </c>
      <c r="K269">
        <v>1071</v>
      </c>
      <c r="N269">
        <v>6</v>
      </c>
      <c r="O269">
        <v>585</v>
      </c>
      <c r="P269">
        <v>13</v>
      </c>
      <c r="Q269">
        <v>1258</v>
      </c>
      <c r="R269">
        <v>3</v>
      </c>
      <c r="S269">
        <v>293</v>
      </c>
      <c r="T269">
        <v>3</v>
      </c>
      <c r="U269">
        <v>315</v>
      </c>
      <c r="V269">
        <v>3</v>
      </c>
      <c r="W269">
        <v>315</v>
      </c>
      <c r="X269">
        <v>3</v>
      </c>
      <c r="Y269">
        <v>315</v>
      </c>
    </row>
    <row r="270" spans="1:27" x14ac:dyDescent="0.25">
      <c r="A270" s="44">
        <v>269</v>
      </c>
      <c r="B270" s="125" t="s">
        <v>62</v>
      </c>
      <c r="C270" s="125" t="s">
        <v>97</v>
      </c>
      <c r="D270">
        <v>32</v>
      </c>
      <c r="E270">
        <v>83</v>
      </c>
      <c r="F270">
        <v>38</v>
      </c>
      <c r="G270">
        <v>124</v>
      </c>
      <c r="H270">
        <v>120</v>
      </c>
      <c r="I270">
        <v>214</v>
      </c>
      <c r="J270">
        <v>20</v>
      </c>
      <c r="K270">
        <v>89</v>
      </c>
      <c r="L270">
        <v>86</v>
      </c>
      <c r="M270">
        <v>430</v>
      </c>
      <c r="N270">
        <v>144</v>
      </c>
      <c r="O270">
        <v>498</v>
      </c>
      <c r="P270">
        <v>268</v>
      </c>
      <c r="Q270">
        <v>698</v>
      </c>
      <c r="R270">
        <v>210</v>
      </c>
      <c r="S270">
        <v>702</v>
      </c>
      <c r="T270">
        <v>97</v>
      </c>
      <c r="U270">
        <v>514</v>
      </c>
      <c r="V270">
        <v>84</v>
      </c>
      <c r="W270">
        <v>469</v>
      </c>
      <c r="X270">
        <v>34</v>
      </c>
      <c r="Y270">
        <v>242</v>
      </c>
      <c r="Z270">
        <v>39</v>
      </c>
      <c r="AA270">
        <v>181</v>
      </c>
    </row>
    <row r="271" spans="1:27" x14ac:dyDescent="0.25">
      <c r="A271" s="44">
        <v>270</v>
      </c>
      <c r="B271" s="125" t="s">
        <v>14</v>
      </c>
      <c r="C271" s="125" t="s">
        <v>97</v>
      </c>
      <c r="D271">
        <v>4</v>
      </c>
      <c r="E271">
        <v>212</v>
      </c>
      <c r="F271">
        <v>7</v>
      </c>
      <c r="G271">
        <v>241</v>
      </c>
      <c r="H271">
        <v>8</v>
      </c>
      <c r="I271">
        <v>276</v>
      </c>
      <c r="J271">
        <v>47</v>
      </c>
      <c r="K271">
        <v>1376</v>
      </c>
      <c r="L271">
        <v>16</v>
      </c>
      <c r="M271">
        <v>424</v>
      </c>
      <c r="N271">
        <v>13</v>
      </c>
      <c r="O271">
        <v>337</v>
      </c>
      <c r="P271">
        <v>14</v>
      </c>
      <c r="Q271">
        <v>378</v>
      </c>
      <c r="R271">
        <v>11</v>
      </c>
      <c r="S271">
        <v>297</v>
      </c>
      <c r="T271">
        <v>10</v>
      </c>
      <c r="U271">
        <v>256</v>
      </c>
      <c r="V271">
        <v>11</v>
      </c>
      <c r="W271">
        <v>297</v>
      </c>
      <c r="X271">
        <v>2</v>
      </c>
      <c r="Y271">
        <v>51</v>
      </c>
      <c r="Z271">
        <v>2</v>
      </c>
      <c r="AA271">
        <v>54</v>
      </c>
    </row>
    <row r="272" spans="1:27" x14ac:dyDescent="0.25">
      <c r="A272" s="44">
        <v>271</v>
      </c>
      <c r="B272" s="125" t="s">
        <v>3</v>
      </c>
      <c r="C272" s="125" t="s">
        <v>95</v>
      </c>
      <c r="F272">
        <v>1</v>
      </c>
      <c r="G272">
        <v>419</v>
      </c>
      <c r="L272">
        <v>4</v>
      </c>
      <c r="M272">
        <v>1829</v>
      </c>
      <c r="P272">
        <v>1</v>
      </c>
      <c r="Q272">
        <v>469</v>
      </c>
      <c r="T272">
        <v>1</v>
      </c>
      <c r="U272">
        <v>469</v>
      </c>
      <c r="V272">
        <v>1</v>
      </c>
      <c r="W272">
        <v>469</v>
      </c>
      <c r="X272">
        <v>1</v>
      </c>
      <c r="Y272">
        <v>469</v>
      </c>
    </row>
    <row r="273" spans="1:27" x14ac:dyDescent="0.25">
      <c r="A273" s="44">
        <v>272</v>
      </c>
      <c r="B273" s="125" t="s">
        <v>4</v>
      </c>
      <c r="C273" s="125" t="s">
        <v>95</v>
      </c>
      <c r="D273">
        <v>114</v>
      </c>
      <c r="E273">
        <v>1176</v>
      </c>
      <c r="F273">
        <v>103</v>
      </c>
      <c r="G273">
        <v>858</v>
      </c>
      <c r="H273">
        <v>48</v>
      </c>
      <c r="I273">
        <v>473</v>
      </c>
      <c r="J273">
        <v>35</v>
      </c>
      <c r="K273">
        <v>337</v>
      </c>
      <c r="L273">
        <v>18</v>
      </c>
      <c r="M273">
        <v>154</v>
      </c>
      <c r="N273">
        <v>22</v>
      </c>
      <c r="O273">
        <v>210</v>
      </c>
      <c r="P273">
        <v>16</v>
      </c>
      <c r="Q273">
        <v>157</v>
      </c>
      <c r="R273">
        <v>33</v>
      </c>
      <c r="S273">
        <v>307</v>
      </c>
      <c r="T273">
        <v>22</v>
      </c>
      <c r="U273">
        <v>201</v>
      </c>
      <c r="V273">
        <v>13</v>
      </c>
      <c r="W273">
        <v>125</v>
      </c>
      <c r="X273">
        <v>6</v>
      </c>
      <c r="Y273">
        <v>59</v>
      </c>
      <c r="Z273">
        <v>7</v>
      </c>
      <c r="AA273">
        <v>66</v>
      </c>
    </row>
    <row r="274" spans="1:27" x14ac:dyDescent="0.25">
      <c r="A274" s="44">
        <v>273</v>
      </c>
      <c r="B274" s="125" t="s">
        <v>27</v>
      </c>
      <c r="C274" s="125" t="s">
        <v>97</v>
      </c>
      <c r="D274">
        <v>173</v>
      </c>
      <c r="E274">
        <v>1600</v>
      </c>
      <c r="F274">
        <v>76</v>
      </c>
      <c r="G274">
        <v>707</v>
      </c>
      <c r="H274">
        <v>50</v>
      </c>
      <c r="I274">
        <v>461</v>
      </c>
      <c r="J274">
        <v>44</v>
      </c>
      <c r="K274">
        <v>404</v>
      </c>
      <c r="L274">
        <v>17</v>
      </c>
      <c r="M274">
        <v>161</v>
      </c>
      <c r="N274">
        <v>14</v>
      </c>
      <c r="O274">
        <v>128</v>
      </c>
      <c r="P274">
        <v>17</v>
      </c>
      <c r="Q274">
        <v>153</v>
      </c>
      <c r="R274">
        <v>13</v>
      </c>
      <c r="S274">
        <v>116</v>
      </c>
      <c r="T274">
        <v>16</v>
      </c>
      <c r="U274">
        <v>145</v>
      </c>
      <c r="V274">
        <v>10</v>
      </c>
      <c r="W274">
        <v>95</v>
      </c>
      <c r="X274">
        <v>7</v>
      </c>
      <c r="Y274">
        <v>67</v>
      </c>
      <c r="Z274">
        <v>5</v>
      </c>
      <c r="AA274">
        <v>46</v>
      </c>
    </row>
    <row r="275" spans="1:27" x14ac:dyDescent="0.25">
      <c r="A275" s="44">
        <v>274</v>
      </c>
      <c r="B275" s="125" t="s">
        <v>35</v>
      </c>
      <c r="C275" s="125" t="s">
        <v>94</v>
      </c>
      <c r="D275">
        <v>1</v>
      </c>
      <c r="E275">
        <v>43</v>
      </c>
      <c r="F275">
        <v>2</v>
      </c>
      <c r="G275">
        <v>86</v>
      </c>
      <c r="H275">
        <v>6</v>
      </c>
      <c r="I275">
        <v>259</v>
      </c>
      <c r="J275">
        <v>10</v>
      </c>
      <c r="K275">
        <v>388</v>
      </c>
      <c r="L275">
        <v>11</v>
      </c>
      <c r="M275">
        <v>367</v>
      </c>
      <c r="N275">
        <v>16</v>
      </c>
      <c r="O275">
        <v>647</v>
      </c>
      <c r="P275">
        <v>15</v>
      </c>
      <c r="Q275">
        <v>615</v>
      </c>
      <c r="R275">
        <v>23</v>
      </c>
      <c r="S275">
        <v>923</v>
      </c>
      <c r="T275">
        <v>7</v>
      </c>
      <c r="U275">
        <v>264</v>
      </c>
      <c r="V275">
        <v>7</v>
      </c>
      <c r="W275">
        <v>264</v>
      </c>
      <c r="X275">
        <v>3</v>
      </c>
      <c r="Y275">
        <v>132</v>
      </c>
      <c r="Z275">
        <v>2</v>
      </c>
      <c r="AA275">
        <v>88</v>
      </c>
    </row>
    <row r="276" spans="1:27" x14ac:dyDescent="0.25">
      <c r="A276" s="44">
        <v>275</v>
      </c>
      <c r="B276" s="125" t="s">
        <v>24</v>
      </c>
      <c r="C276" s="125" t="s">
        <v>98</v>
      </c>
      <c r="D276">
        <v>13</v>
      </c>
      <c r="E276">
        <v>72</v>
      </c>
      <c r="F276">
        <v>29</v>
      </c>
      <c r="G276">
        <v>165</v>
      </c>
      <c r="H276">
        <v>13</v>
      </c>
      <c r="I276">
        <v>81</v>
      </c>
      <c r="J276">
        <v>23</v>
      </c>
      <c r="K276">
        <v>145</v>
      </c>
      <c r="L276">
        <v>137</v>
      </c>
      <c r="M276">
        <v>707</v>
      </c>
      <c r="N276">
        <v>115</v>
      </c>
      <c r="O276">
        <v>721</v>
      </c>
      <c r="P276">
        <v>96</v>
      </c>
      <c r="Q276">
        <v>669</v>
      </c>
      <c r="R276">
        <v>101</v>
      </c>
      <c r="S276">
        <v>665</v>
      </c>
      <c r="T276">
        <v>74</v>
      </c>
      <c r="U276">
        <v>450</v>
      </c>
      <c r="V276">
        <v>39</v>
      </c>
      <c r="W276">
        <v>246</v>
      </c>
      <c r="X276">
        <v>8</v>
      </c>
      <c r="Y276">
        <v>48</v>
      </c>
      <c r="Z276">
        <v>7</v>
      </c>
      <c r="AA276">
        <v>42</v>
      </c>
    </row>
    <row r="277" spans="1:27" x14ac:dyDescent="0.25">
      <c r="A277" s="44">
        <v>276</v>
      </c>
      <c r="B277" s="125" t="s">
        <v>7</v>
      </c>
      <c r="C277" s="125" t="s">
        <v>97</v>
      </c>
      <c r="D277">
        <v>3</v>
      </c>
      <c r="E277">
        <v>45</v>
      </c>
      <c r="F277">
        <v>3</v>
      </c>
      <c r="G277">
        <v>45</v>
      </c>
      <c r="H277">
        <v>14</v>
      </c>
      <c r="I277">
        <v>245</v>
      </c>
      <c r="J277">
        <v>43</v>
      </c>
      <c r="K277">
        <v>709</v>
      </c>
      <c r="L277">
        <v>48</v>
      </c>
      <c r="M277">
        <v>781</v>
      </c>
      <c r="N277">
        <v>37</v>
      </c>
      <c r="O277">
        <v>649</v>
      </c>
      <c r="P277">
        <v>34</v>
      </c>
      <c r="Q277">
        <v>613</v>
      </c>
      <c r="R277">
        <v>13</v>
      </c>
      <c r="S277">
        <v>227</v>
      </c>
      <c r="T277">
        <v>16</v>
      </c>
      <c r="U277">
        <v>291</v>
      </c>
      <c r="V277">
        <v>16</v>
      </c>
      <c r="W277">
        <v>295</v>
      </c>
      <c r="X277">
        <v>1</v>
      </c>
      <c r="Y277">
        <v>23</v>
      </c>
      <c r="Z277">
        <v>1</v>
      </c>
      <c r="AA277">
        <v>23</v>
      </c>
    </row>
    <row r="278" spans="1:27" x14ac:dyDescent="0.25">
      <c r="A278" s="44">
        <v>277</v>
      </c>
      <c r="B278" s="125" t="s">
        <v>18</v>
      </c>
      <c r="C278" s="125" t="s">
        <v>94</v>
      </c>
      <c r="L278">
        <v>13</v>
      </c>
      <c r="M278">
        <v>610</v>
      </c>
      <c r="N278">
        <v>17</v>
      </c>
      <c r="O278">
        <v>833</v>
      </c>
      <c r="P278">
        <v>32</v>
      </c>
      <c r="Q278">
        <v>1568</v>
      </c>
      <c r="R278">
        <v>18</v>
      </c>
      <c r="S278">
        <v>882</v>
      </c>
      <c r="T278">
        <v>1</v>
      </c>
      <c r="U278">
        <v>49</v>
      </c>
    </row>
    <row r="279" spans="1:27" x14ac:dyDescent="0.25">
      <c r="A279" s="44">
        <v>278</v>
      </c>
      <c r="B279" s="125" t="s">
        <v>11</v>
      </c>
      <c r="C279" s="125" t="s">
        <v>99</v>
      </c>
      <c r="D279">
        <v>39</v>
      </c>
      <c r="E279">
        <v>207</v>
      </c>
      <c r="F279">
        <v>20</v>
      </c>
      <c r="G279">
        <v>121</v>
      </c>
      <c r="H279">
        <v>35</v>
      </c>
      <c r="I279">
        <v>223</v>
      </c>
      <c r="J279">
        <v>44</v>
      </c>
      <c r="K279">
        <v>290</v>
      </c>
      <c r="L279">
        <v>42</v>
      </c>
      <c r="M279">
        <v>199</v>
      </c>
      <c r="N279">
        <v>116</v>
      </c>
      <c r="O279">
        <v>582</v>
      </c>
      <c r="P279">
        <v>224</v>
      </c>
      <c r="Q279">
        <v>1140</v>
      </c>
      <c r="R279">
        <v>110</v>
      </c>
      <c r="S279">
        <v>580</v>
      </c>
      <c r="T279">
        <v>82</v>
      </c>
      <c r="U279">
        <v>460</v>
      </c>
      <c r="V279">
        <v>9</v>
      </c>
      <c r="W279">
        <v>60</v>
      </c>
      <c r="X279">
        <v>3</v>
      </c>
      <c r="Y279">
        <v>21</v>
      </c>
    </row>
    <row r="280" spans="1:27" x14ac:dyDescent="0.25">
      <c r="A280" s="44">
        <v>279</v>
      </c>
      <c r="B280" s="125" t="s">
        <v>24</v>
      </c>
      <c r="C280" s="125" t="s">
        <v>97</v>
      </c>
      <c r="D280">
        <v>1</v>
      </c>
      <c r="E280">
        <v>13</v>
      </c>
      <c r="F280">
        <v>3</v>
      </c>
      <c r="G280">
        <v>30</v>
      </c>
      <c r="H280">
        <v>16</v>
      </c>
      <c r="I280">
        <v>151</v>
      </c>
      <c r="J280">
        <v>110</v>
      </c>
      <c r="K280">
        <v>1016</v>
      </c>
      <c r="L280">
        <v>131</v>
      </c>
      <c r="M280">
        <v>1292</v>
      </c>
      <c r="N280">
        <v>98</v>
      </c>
      <c r="O280">
        <v>970</v>
      </c>
      <c r="P280">
        <v>22</v>
      </c>
      <c r="Q280">
        <v>215</v>
      </c>
      <c r="R280">
        <v>5</v>
      </c>
      <c r="S280">
        <v>53</v>
      </c>
      <c r="T280">
        <v>3</v>
      </c>
      <c r="U280">
        <v>30</v>
      </c>
      <c r="V280">
        <v>7</v>
      </c>
      <c r="W280">
        <v>57</v>
      </c>
    </row>
    <row r="281" spans="1:27" x14ac:dyDescent="0.25">
      <c r="A281" s="44">
        <v>280</v>
      </c>
      <c r="B281" s="125" t="s">
        <v>9</v>
      </c>
      <c r="C281" s="125" t="s">
        <v>95</v>
      </c>
      <c r="D281">
        <v>20</v>
      </c>
      <c r="E281">
        <v>632</v>
      </c>
      <c r="F281">
        <v>19</v>
      </c>
      <c r="G281">
        <v>688</v>
      </c>
      <c r="H281">
        <v>5</v>
      </c>
      <c r="I281">
        <v>185</v>
      </c>
      <c r="J281">
        <v>8</v>
      </c>
      <c r="K281">
        <v>256</v>
      </c>
      <c r="L281">
        <v>13</v>
      </c>
      <c r="M281">
        <v>403</v>
      </c>
      <c r="N281">
        <v>9</v>
      </c>
      <c r="O281">
        <v>301</v>
      </c>
      <c r="P281">
        <v>8</v>
      </c>
      <c r="Q281">
        <v>256</v>
      </c>
      <c r="R281">
        <v>6</v>
      </c>
      <c r="S281">
        <v>201</v>
      </c>
      <c r="T281">
        <v>13</v>
      </c>
      <c r="U281">
        <v>424</v>
      </c>
      <c r="V281">
        <v>12</v>
      </c>
      <c r="W281">
        <v>402</v>
      </c>
    </row>
    <row r="282" spans="1:27" x14ac:dyDescent="0.25">
      <c r="A282" s="44">
        <v>281</v>
      </c>
      <c r="B282" s="125" t="s">
        <v>11</v>
      </c>
      <c r="C282" s="125" t="s">
        <v>99</v>
      </c>
      <c r="D282">
        <v>203</v>
      </c>
      <c r="E282">
        <v>1273</v>
      </c>
      <c r="F282">
        <v>166</v>
      </c>
      <c r="G282">
        <v>986</v>
      </c>
      <c r="H282">
        <v>123</v>
      </c>
      <c r="I282">
        <v>534</v>
      </c>
      <c r="J282">
        <v>46</v>
      </c>
      <c r="K282">
        <v>210</v>
      </c>
      <c r="L282">
        <v>32</v>
      </c>
      <c r="M282">
        <v>170</v>
      </c>
      <c r="N282">
        <v>18</v>
      </c>
      <c r="O282">
        <v>98</v>
      </c>
      <c r="P282">
        <v>13</v>
      </c>
      <c r="Q282">
        <v>72</v>
      </c>
      <c r="R282">
        <v>15</v>
      </c>
      <c r="S282">
        <v>89</v>
      </c>
      <c r="T282">
        <v>14</v>
      </c>
      <c r="U282">
        <v>89</v>
      </c>
      <c r="V282">
        <v>15</v>
      </c>
      <c r="W282">
        <v>89</v>
      </c>
      <c r="X282">
        <v>6</v>
      </c>
      <c r="Y282">
        <v>37</v>
      </c>
      <c r="Z282">
        <v>9</v>
      </c>
      <c r="AA282">
        <v>57</v>
      </c>
    </row>
    <row r="283" spans="1:27" x14ac:dyDescent="0.25">
      <c r="A283" s="44">
        <v>282</v>
      </c>
      <c r="B283" s="125" t="s">
        <v>7</v>
      </c>
      <c r="C283" s="125" t="s">
        <v>94</v>
      </c>
      <c r="H283">
        <v>16</v>
      </c>
      <c r="I283">
        <v>113</v>
      </c>
      <c r="J283">
        <v>123</v>
      </c>
      <c r="K283">
        <v>847</v>
      </c>
      <c r="L283">
        <v>186</v>
      </c>
      <c r="M283">
        <v>1289</v>
      </c>
      <c r="N283">
        <v>148</v>
      </c>
      <c r="O283">
        <v>1030</v>
      </c>
      <c r="P283">
        <v>33</v>
      </c>
      <c r="Q283">
        <v>228</v>
      </c>
      <c r="R283">
        <v>12</v>
      </c>
      <c r="S283">
        <v>84</v>
      </c>
      <c r="T283">
        <v>9</v>
      </c>
      <c r="U283">
        <v>62</v>
      </c>
      <c r="V283">
        <v>4</v>
      </c>
      <c r="W283">
        <v>24</v>
      </c>
      <c r="X283">
        <v>3</v>
      </c>
      <c r="Y283">
        <v>23</v>
      </c>
    </row>
    <row r="284" spans="1:27" x14ac:dyDescent="0.25">
      <c r="A284" s="44">
        <v>283</v>
      </c>
      <c r="B284" s="125" t="s">
        <v>19</v>
      </c>
      <c r="C284" s="125" t="s">
        <v>94</v>
      </c>
      <c r="J284">
        <v>3</v>
      </c>
      <c r="K284">
        <v>33</v>
      </c>
      <c r="L284">
        <v>7</v>
      </c>
      <c r="M284">
        <v>77</v>
      </c>
      <c r="N284">
        <v>22</v>
      </c>
      <c r="O284">
        <v>240</v>
      </c>
      <c r="P284">
        <v>25</v>
      </c>
      <c r="Q284">
        <v>275</v>
      </c>
      <c r="R284">
        <v>186</v>
      </c>
      <c r="S284">
        <v>2139</v>
      </c>
      <c r="T284">
        <v>58</v>
      </c>
      <c r="U284">
        <v>665</v>
      </c>
      <c r="V284">
        <v>19</v>
      </c>
      <c r="W284">
        <v>196</v>
      </c>
      <c r="X284">
        <v>4</v>
      </c>
      <c r="Y284">
        <v>46</v>
      </c>
      <c r="Z284">
        <v>2</v>
      </c>
      <c r="AA284">
        <v>23</v>
      </c>
    </row>
    <row r="285" spans="1:27" x14ac:dyDescent="0.25">
      <c r="A285" s="44">
        <v>284</v>
      </c>
      <c r="B285" s="125" t="s">
        <v>7</v>
      </c>
      <c r="C285" s="125" t="s">
        <v>94</v>
      </c>
      <c r="D285">
        <v>3</v>
      </c>
      <c r="E285">
        <v>21</v>
      </c>
      <c r="F285">
        <v>5</v>
      </c>
      <c r="G285">
        <v>35</v>
      </c>
      <c r="H285">
        <v>2</v>
      </c>
      <c r="I285">
        <v>14</v>
      </c>
      <c r="J285">
        <v>12</v>
      </c>
      <c r="K285">
        <v>84</v>
      </c>
      <c r="L285">
        <v>25</v>
      </c>
      <c r="M285">
        <v>175</v>
      </c>
      <c r="N285">
        <v>81</v>
      </c>
      <c r="O285">
        <v>558</v>
      </c>
      <c r="P285">
        <v>210</v>
      </c>
      <c r="Q285">
        <v>1436</v>
      </c>
      <c r="R285">
        <v>102</v>
      </c>
      <c r="S285">
        <v>705</v>
      </c>
      <c r="T285">
        <v>48</v>
      </c>
      <c r="U285">
        <v>322</v>
      </c>
      <c r="V285">
        <v>28</v>
      </c>
      <c r="W285">
        <v>196</v>
      </c>
      <c r="X285">
        <v>12</v>
      </c>
      <c r="Y285">
        <v>84</v>
      </c>
      <c r="Z285">
        <v>8</v>
      </c>
      <c r="AA285">
        <v>56</v>
      </c>
    </row>
    <row r="286" spans="1:27" x14ac:dyDescent="0.25">
      <c r="A286" s="44">
        <v>285</v>
      </c>
      <c r="B286" s="125" t="s">
        <v>29</v>
      </c>
      <c r="C286" s="125" t="s">
        <v>95</v>
      </c>
      <c r="D286">
        <v>20</v>
      </c>
      <c r="E286">
        <v>61</v>
      </c>
      <c r="F286">
        <v>10</v>
      </c>
      <c r="G286">
        <v>25</v>
      </c>
      <c r="H286">
        <v>17</v>
      </c>
      <c r="I286">
        <v>49</v>
      </c>
      <c r="J286">
        <v>43</v>
      </c>
      <c r="K286">
        <v>124</v>
      </c>
      <c r="L286">
        <v>77</v>
      </c>
      <c r="M286">
        <v>223</v>
      </c>
      <c r="N286">
        <v>174</v>
      </c>
      <c r="O286">
        <v>503</v>
      </c>
      <c r="P286">
        <v>273</v>
      </c>
      <c r="Q286">
        <v>806</v>
      </c>
      <c r="R286">
        <v>382</v>
      </c>
      <c r="S286">
        <v>1134</v>
      </c>
      <c r="T286">
        <v>112</v>
      </c>
      <c r="U286">
        <v>334</v>
      </c>
      <c r="V286">
        <v>94</v>
      </c>
      <c r="W286">
        <v>277</v>
      </c>
      <c r="X286">
        <v>25</v>
      </c>
      <c r="Y286">
        <v>70</v>
      </c>
      <c r="Z286">
        <v>11</v>
      </c>
      <c r="AA286">
        <v>32</v>
      </c>
    </row>
    <row r="287" spans="1:27" x14ac:dyDescent="0.25">
      <c r="A287" s="44">
        <v>286</v>
      </c>
      <c r="B287" s="125" t="s">
        <v>43</v>
      </c>
      <c r="C287" s="125" t="s">
        <v>97</v>
      </c>
      <c r="P287">
        <v>3</v>
      </c>
      <c r="Q287">
        <v>30</v>
      </c>
      <c r="R287">
        <v>36</v>
      </c>
      <c r="S287">
        <v>465</v>
      </c>
      <c r="T287">
        <v>66</v>
      </c>
      <c r="U287">
        <v>837</v>
      </c>
      <c r="V287">
        <v>46</v>
      </c>
      <c r="W287">
        <v>570</v>
      </c>
      <c r="X287">
        <v>65</v>
      </c>
      <c r="Y287">
        <v>826</v>
      </c>
      <c r="Z287">
        <v>73</v>
      </c>
      <c r="AA287">
        <v>864</v>
      </c>
    </row>
    <row r="288" spans="1:27" x14ac:dyDescent="0.25">
      <c r="A288" s="44">
        <v>287</v>
      </c>
      <c r="B288" s="125" t="s">
        <v>25</v>
      </c>
      <c r="C288" s="125" t="s">
        <v>97</v>
      </c>
      <c r="F288">
        <v>2</v>
      </c>
      <c r="G288">
        <v>28</v>
      </c>
      <c r="H288">
        <v>4</v>
      </c>
      <c r="I288">
        <v>54</v>
      </c>
      <c r="J288">
        <v>9</v>
      </c>
      <c r="K288">
        <v>126</v>
      </c>
      <c r="L288">
        <v>27</v>
      </c>
      <c r="M288">
        <v>374</v>
      </c>
      <c r="N288">
        <v>63</v>
      </c>
      <c r="O288">
        <v>890</v>
      </c>
      <c r="P288">
        <v>106</v>
      </c>
      <c r="Q288">
        <v>1496</v>
      </c>
      <c r="R288">
        <v>28</v>
      </c>
      <c r="S288">
        <v>411</v>
      </c>
      <c r="T288">
        <v>7</v>
      </c>
      <c r="U288">
        <v>98</v>
      </c>
      <c r="V288">
        <v>7</v>
      </c>
      <c r="W288">
        <v>73</v>
      </c>
      <c r="X288">
        <v>2</v>
      </c>
      <c r="Y288">
        <v>22</v>
      </c>
    </row>
    <row r="289" spans="1:27" x14ac:dyDescent="0.25">
      <c r="A289" s="44">
        <v>288</v>
      </c>
      <c r="B289" s="125" t="s">
        <v>5</v>
      </c>
      <c r="C289" s="125" t="s">
        <v>97</v>
      </c>
      <c r="D289">
        <v>1</v>
      </c>
      <c r="E289">
        <v>11</v>
      </c>
      <c r="F289">
        <v>4</v>
      </c>
      <c r="G289">
        <v>52</v>
      </c>
      <c r="H289">
        <v>3</v>
      </c>
      <c r="I289">
        <v>48</v>
      </c>
      <c r="J289">
        <v>16</v>
      </c>
      <c r="K289">
        <v>187</v>
      </c>
      <c r="L289">
        <v>56</v>
      </c>
      <c r="M289">
        <v>614</v>
      </c>
      <c r="N289">
        <v>36</v>
      </c>
      <c r="O289">
        <v>410</v>
      </c>
      <c r="P289">
        <v>96</v>
      </c>
      <c r="Q289">
        <v>1033</v>
      </c>
      <c r="R289">
        <v>45</v>
      </c>
      <c r="S289">
        <v>486</v>
      </c>
      <c r="T289">
        <v>32</v>
      </c>
      <c r="U289">
        <v>318</v>
      </c>
      <c r="V289">
        <v>23</v>
      </c>
      <c r="W289">
        <v>238</v>
      </c>
      <c r="X289">
        <v>8</v>
      </c>
      <c r="Y289">
        <v>77</v>
      </c>
      <c r="Z289">
        <v>2</v>
      </c>
      <c r="AA289">
        <v>22</v>
      </c>
    </row>
    <row r="290" spans="1:27" x14ac:dyDescent="0.25">
      <c r="A290" s="44">
        <v>289</v>
      </c>
      <c r="B290" s="125" t="s">
        <v>10</v>
      </c>
      <c r="C290" s="125" t="s">
        <v>97</v>
      </c>
      <c r="J290">
        <v>10</v>
      </c>
      <c r="K290">
        <v>216</v>
      </c>
      <c r="L290">
        <v>31</v>
      </c>
      <c r="M290">
        <v>681</v>
      </c>
      <c r="N290">
        <v>17</v>
      </c>
      <c r="O290">
        <v>377</v>
      </c>
      <c r="P290">
        <v>19</v>
      </c>
      <c r="Q290">
        <v>406</v>
      </c>
      <c r="R290">
        <v>26</v>
      </c>
      <c r="S290">
        <v>566</v>
      </c>
      <c r="T290">
        <v>25</v>
      </c>
      <c r="U290">
        <v>567</v>
      </c>
      <c r="V290">
        <v>16</v>
      </c>
      <c r="W290">
        <v>377</v>
      </c>
      <c r="X290">
        <v>9</v>
      </c>
      <c r="Y290">
        <v>202</v>
      </c>
      <c r="Z290">
        <v>4</v>
      </c>
      <c r="AA290">
        <v>80</v>
      </c>
    </row>
    <row r="291" spans="1:27" x14ac:dyDescent="0.25">
      <c r="A291" s="44">
        <v>290</v>
      </c>
      <c r="B291" s="125" t="s">
        <v>3</v>
      </c>
      <c r="C291" s="125" t="s">
        <v>95</v>
      </c>
      <c r="F291">
        <v>2</v>
      </c>
      <c r="G291">
        <v>54</v>
      </c>
      <c r="J291">
        <v>6</v>
      </c>
      <c r="K291">
        <v>222</v>
      </c>
      <c r="L291">
        <v>9</v>
      </c>
      <c r="M291">
        <v>399</v>
      </c>
      <c r="N291">
        <v>21</v>
      </c>
      <c r="O291">
        <v>1012</v>
      </c>
      <c r="P291">
        <v>19</v>
      </c>
      <c r="Q291">
        <v>862</v>
      </c>
      <c r="R291">
        <v>10</v>
      </c>
      <c r="S291">
        <v>498</v>
      </c>
      <c r="T291">
        <v>4</v>
      </c>
      <c r="U291">
        <v>205</v>
      </c>
      <c r="V291">
        <v>1</v>
      </c>
      <c r="W291">
        <v>48</v>
      </c>
    </row>
    <row r="292" spans="1:27" x14ac:dyDescent="0.25">
      <c r="A292" s="44">
        <v>291</v>
      </c>
      <c r="B292" s="125" t="s">
        <v>68</v>
      </c>
      <c r="C292" s="125" t="s">
        <v>94</v>
      </c>
      <c r="D292">
        <v>51</v>
      </c>
      <c r="E292">
        <v>768</v>
      </c>
      <c r="F292">
        <v>24</v>
      </c>
      <c r="G292">
        <v>370</v>
      </c>
      <c r="H292">
        <v>13</v>
      </c>
      <c r="I292">
        <v>200</v>
      </c>
      <c r="J292">
        <v>13</v>
      </c>
      <c r="K292">
        <v>200</v>
      </c>
      <c r="L292">
        <v>8</v>
      </c>
      <c r="M292">
        <v>126</v>
      </c>
      <c r="N292">
        <v>1</v>
      </c>
      <c r="O292">
        <v>16</v>
      </c>
      <c r="P292">
        <v>15</v>
      </c>
      <c r="Q292">
        <v>231</v>
      </c>
      <c r="R292">
        <v>13</v>
      </c>
      <c r="S292">
        <v>181</v>
      </c>
      <c r="T292">
        <v>23</v>
      </c>
      <c r="U292">
        <v>345</v>
      </c>
      <c r="V292">
        <v>23</v>
      </c>
      <c r="W292">
        <v>336</v>
      </c>
      <c r="X292">
        <v>12</v>
      </c>
      <c r="Y292">
        <v>178</v>
      </c>
      <c r="Z292">
        <v>17</v>
      </c>
      <c r="AA292">
        <v>239</v>
      </c>
    </row>
    <row r="293" spans="1:27" x14ac:dyDescent="0.25">
      <c r="A293" s="44">
        <v>292</v>
      </c>
      <c r="B293" s="125" t="s">
        <v>19</v>
      </c>
      <c r="C293" s="125" t="s">
        <v>97</v>
      </c>
      <c r="D293">
        <v>104</v>
      </c>
      <c r="E293">
        <v>110</v>
      </c>
      <c r="F293">
        <v>49</v>
      </c>
      <c r="G293">
        <v>81</v>
      </c>
      <c r="H293">
        <v>81</v>
      </c>
      <c r="I293">
        <v>84</v>
      </c>
      <c r="J293">
        <v>44</v>
      </c>
      <c r="K293">
        <v>89</v>
      </c>
      <c r="L293">
        <v>108</v>
      </c>
      <c r="M293">
        <v>247</v>
      </c>
      <c r="N293">
        <v>351</v>
      </c>
      <c r="O293">
        <v>796</v>
      </c>
      <c r="P293">
        <v>357</v>
      </c>
      <c r="Q293">
        <v>815</v>
      </c>
      <c r="R293">
        <v>235</v>
      </c>
      <c r="S293">
        <v>520</v>
      </c>
      <c r="T293">
        <v>85</v>
      </c>
      <c r="U293">
        <v>179</v>
      </c>
      <c r="V293">
        <v>78</v>
      </c>
      <c r="W293">
        <v>157</v>
      </c>
      <c r="X293">
        <v>27</v>
      </c>
      <c r="Y293">
        <v>55</v>
      </c>
      <c r="Z293">
        <v>26</v>
      </c>
      <c r="AA293">
        <v>44</v>
      </c>
    </row>
    <row r="294" spans="1:27" x14ac:dyDescent="0.25">
      <c r="A294" s="44">
        <v>293</v>
      </c>
      <c r="B294" s="125" t="s">
        <v>9</v>
      </c>
      <c r="C294" s="125" t="s">
        <v>97</v>
      </c>
      <c r="D294">
        <v>4</v>
      </c>
      <c r="E294">
        <v>152</v>
      </c>
      <c r="F294">
        <v>2</v>
      </c>
      <c r="G294">
        <v>82</v>
      </c>
      <c r="H294">
        <v>7</v>
      </c>
      <c r="I294">
        <v>306</v>
      </c>
      <c r="J294">
        <v>7</v>
      </c>
      <c r="K294">
        <v>311</v>
      </c>
      <c r="L294">
        <v>6</v>
      </c>
      <c r="M294">
        <v>263</v>
      </c>
      <c r="N294">
        <v>11</v>
      </c>
      <c r="O294">
        <v>506</v>
      </c>
      <c r="P294">
        <v>6</v>
      </c>
      <c r="Q294">
        <v>275</v>
      </c>
      <c r="R294">
        <v>13</v>
      </c>
      <c r="S294">
        <v>586</v>
      </c>
      <c r="T294">
        <v>7</v>
      </c>
      <c r="U294">
        <v>319</v>
      </c>
      <c r="V294">
        <v>1</v>
      </c>
      <c r="W294">
        <v>6</v>
      </c>
      <c r="X294">
        <v>6</v>
      </c>
      <c r="Y294">
        <v>267</v>
      </c>
      <c r="Z294">
        <v>2</v>
      </c>
      <c r="AA294">
        <v>92</v>
      </c>
    </row>
    <row r="295" spans="1:27" x14ac:dyDescent="0.25">
      <c r="A295" s="44">
        <v>294</v>
      </c>
      <c r="B295" s="125" t="s">
        <v>187</v>
      </c>
      <c r="C295" s="125" t="s">
        <v>97</v>
      </c>
      <c r="P295">
        <v>81</v>
      </c>
      <c r="Q295">
        <v>1769</v>
      </c>
      <c r="R295">
        <v>34</v>
      </c>
      <c r="S295">
        <v>770</v>
      </c>
      <c r="T295">
        <v>14</v>
      </c>
      <c r="U295">
        <v>278</v>
      </c>
      <c r="V295">
        <v>12</v>
      </c>
      <c r="W295">
        <v>179</v>
      </c>
      <c r="X295">
        <v>3</v>
      </c>
      <c r="Y295">
        <v>58</v>
      </c>
      <c r="Z295">
        <v>1</v>
      </c>
      <c r="AA295">
        <v>25</v>
      </c>
    </row>
    <row r="296" spans="1:27" x14ac:dyDescent="0.25">
      <c r="A296" s="44">
        <v>295</v>
      </c>
      <c r="B296" s="125" t="s">
        <v>68</v>
      </c>
      <c r="C296" s="125" t="s">
        <v>98</v>
      </c>
      <c r="N296">
        <v>21</v>
      </c>
      <c r="O296">
        <v>1004</v>
      </c>
      <c r="P296">
        <v>32</v>
      </c>
      <c r="Q296">
        <v>1548</v>
      </c>
      <c r="R296">
        <v>7</v>
      </c>
      <c r="S296">
        <v>343</v>
      </c>
      <c r="T296">
        <v>1</v>
      </c>
      <c r="U296">
        <v>40</v>
      </c>
      <c r="V296">
        <v>2</v>
      </c>
      <c r="W296">
        <v>97</v>
      </c>
      <c r="X296">
        <v>1</v>
      </c>
      <c r="Y296">
        <v>48</v>
      </c>
    </row>
    <row r="297" spans="1:27" x14ac:dyDescent="0.25">
      <c r="A297" s="44">
        <v>296</v>
      </c>
      <c r="B297" s="125" t="s">
        <v>7</v>
      </c>
      <c r="C297" s="125" t="s">
        <v>96</v>
      </c>
      <c r="D297">
        <v>117</v>
      </c>
      <c r="E297">
        <v>359</v>
      </c>
      <c r="F297">
        <v>80</v>
      </c>
      <c r="G297">
        <v>309</v>
      </c>
      <c r="H297">
        <v>81</v>
      </c>
      <c r="I297">
        <v>279</v>
      </c>
      <c r="J297">
        <v>77</v>
      </c>
      <c r="K297">
        <v>279</v>
      </c>
      <c r="L297">
        <v>88</v>
      </c>
      <c r="M297">
        <v>300</v>
      </c>
      <c r="N297">
        <v>124</v>
      </c>
      <c r="O297">
        <v>231</v>
      </c>
      <c r="P297">
        <v>81</v>
      </c>
      <c r="Q297">
        <v>180</v>
      </c>
      <c r="R297">
        <v>34</v>
      </c>
      <c r="S297">
        <v>117</v>
      </c>
      <c r="T297">
        <v>72</v>
      </c>
      <c r="U297">
        <v>341</v>
      </c>
      <c r="V297">
        <v>43</v>
      </c>
      <c r="W297">
        <v>204</v>
      </c>
      <c r="X297">
        <v>33</v>
      </c>
      <c r="Y297">
        <v>154</v>
      </c>
      <c r="Z297">
        <v>52</v>
      </c>
      <c r="AA297">
        <v>248</v>
      </c>
    </row>
    <row r="298" spans="1:27" x14ac:dyDescent="0.25">
      <c r="A298" s="44">
        <v>297</v>
      </c>
      <c r="B298" s="125" t="s">
        <v>41</v>
      </c>
      <c r="C298" s="125" t="s">
        <v>99</v>
      </c>
      <c r="D298">
        <v>3</v>
      </c>
      <c r="E298">
        <v>39</v>
      </c>
      <c r="F298">
        <v>5</v>
      </c>
      <c r="G298">
        <v>65</v>
      </c>
      <c r="H298">
        <v>12</v>
      </c>
      <c r="I298">
        <v>156</v>
      </c>
      <c r="J298">
        <v>63</v>
      </c>
      <c r="K298">
        <v>818</v>
      </c>
      <c r="L298">
        <v>53</v>
      </c>
      <c r="M298">
        <v>677</v>
      </c>
      <c r="N298">
        <v>34</v>
      </c>
      <c r="O298">
        <v>442</v>
      </c>
      <c r="P298">
        <v>16</v>
      </c>
      <c r="Q298">
        <v>213</v>
      </c>
      <c r="R298">
        <v>7</v>
      </c>
      <c r="S298">
        <v>91</v>
      </c>
      <c r="T298">
        <v>23</v>
      </c>
      <c r="U298">
        <v>299</v>
      </c>
      <c r="V298">
        <v>9</v>
      </c>
      <c r="W298">
        <v>117</v>
      </c>
      <c r="X298">
        <v>4</v>
      </c>
      <c r="Y298">
        <v>52</v>
      </c>
      <c r="Z298">
        <v>1</v>
      </c>
      <c r="AA298">
        <v>13</v>
      </c>
    </row>
    <row r="299" spans="1:27" x14ac:dyDescent="0.25">
      <c r="A299" s="44">
        <v>298</v>
      </c>
      <c r="B299" s="125" t="s">
        <v>7</v>
      </c>
      <c r="C299" s="125" t="s">
        <v>99</v>
      </c>
      <c r="D299">
        <v>12</v>
      </c>
      <c r="E299">
        <v>150</v>
      </c>
      <c r="F299">
        <v>18</v>
      </c>
      <c r="G299">
        <v>218</v>
      </c>
      <c r="H299">
        <v>18</v>
      </c>
      <c r="I299">
        <v>220</v>
      </c>
      <c r="J299">
        <v>19</v>
      </c>
      <c r="K299">
        <v>235</v>
      </c>
      <c r="L299">
        <v>41</v>
      </c>
      <c r="M299">
        <v>502</v>
      </c>
      <c r="N299">
        <v>19</v>
      </c>
      <c r="O299">
        <v>224</v>
      </c>
      <c r="P299">
        <v>23</v>
      </c>
      <c r="Q299">
        <v>273</v>
      </c>
      <c r="R299">
        <v>31</v>
      </c>
      <c r="S299">
        <v>384</v>
      </c>
      <c r="T299">
        <v>10</v>
      </c>
      <c r="U299">
        <v>121</v>
      </c>
      <c r="V299">
        <v>26</v>
      </c>
      <c r="W299">
        <v>308</v>
      </c>
      <c r="X299">
        <v>12</v>
      </c>
      <c r="Y299">
        <v>144</v>
      </c>
      <c r="Z299">
        <v>16</v>
      </c>
      <c r="AA299">
        <v>200</v>
      </c>
    </row>
    <row r="300" spans="1:27" x14ac:dyDescent="0.25">
      <c r="A300" s="44">
        <v>299</v>
      </c>
      <c r="B300" s="125" t="s">
        <v>18</v>
      </c>
      <c r="C300" s="125" t="s">
        <v>94</v>
      </c>
      <c r="D300">
        <v>10</v>
      </c>
      <c r="E300">
        <v>114</v>
      </c>
      <c r="F300">
        <v>7</v>
      </c>
      <c r="G300">
        <v>79</v>
      </c>
      <c r="H300">
        <v>25</v>
      </c>
      <c r="I300">
        <v>287</v>
      </c>
      <c r="J300">
        <v>43</v>
      </c>
      <c r="K300">
        <v>488</v>
      </c>
      <c r="L300">
        <v>42</v>
      </c>
      <c r="M300">
        <v>481</v>
      </c>
      <c r="N300">
        <v>36</v>
      </c>
      <c r="O300">
        <v>414</v>
      </c>
      <c r="P300">
        <v>35</v>
      </c>
      <c r="Q300">
        <v>402</v>
      </c>
      <c r="R300">
        <v>18</v>
      </c>
      <c r="S300">
        <v>207</v>
      </c>
      <c r="T300">
        <v>15</v>
      </c>
      <c r="U300">
        <v>172</v>
      </c>
      <c r="V300">
        <v>8</v>
      </c>
      <c r="W300">
        <v>86</v>
      </c>
      <c r="X300">
        <v>9</v>
      </c>
      <c r="Y300">
        <v>103</v>
      </c>
      <c r="Z300">
        <v>8</v>
      </c>
      <c r="AA300">
        <v>93</v>
      </c>
    </row>
    <row r="301" spans="1:27" x14ac:dyDescent="0.25">
      <c r="A301" s="44">
        <v>300</v>
      </c>
      <c r="B301" s="125" t="s">
        <v>7</v>
      </c>
      <c r="C301" s="125" t="s">
        <v>99</v>
      </c>
      <c r="H301">
        <v>1</v>
      </c>
      <c r="I301">
        <v>1</v>
      </c>
      <c r="J301">
        <v>38</v>
      </c>
      <c r="K301">
        <v>434</v>
      </c>
      <c r="L301">
        <v>16</v>
      </c>
      <c r="M301">
        <v>186</v>
      </c>
      <c r="N301">
        <v>16</v>
      </c>
      <c r="O301">
        <v>186</v>
      </c>
      <c r="P301">
        <v>78</v>
      </c>
      <c r="Q301">
        <v>905</v>
      </c>
      <c r="R301">
        <v>94</v>
      </c>
      <c r="S301">
        <v>1099</v>
      </c>
      <c r="T301">
        <v>5</v>
      </c>
      <c r="U301">
        <v>50</v>
      </c>
      <c r="V301">
        <v>3</v>
      </c>
      <c r="W301">
        <v>7</v>
      </c>
      <c r="X301">
        <v>15</v>
      </c>
      <c r="Y301">
        <v>38</v>
      </c>
      <c r="Z301">
        <v>4</v>
      </c>
      <c r="AA301">
        <v>10</v>
      </c>
    </row>
    <row r="302" spans="1:27" x14ac:dyDescent="0.25">
      <c r="A302" s="44">
        <v>301</v>
      </c>
      <c r="B302" s="125" t="s">
        <v>76</v>
      </c>
      <c r="C302" s="125" t="s">
        <v>97</v>
      </c>
      <c r="D302">
        <v>8</v>
      </c>
      <c r="E302">
        <v>99</v>
      </c>
      <c r="F302">
        <v>12</v>
      </c>
      <c r="G302">
        <v>141</v>
      </c>
      <c r="H302">
        <v>16</v>
      </c>
      <c r="I302">
        <v>175</v>
      </c>
      <c r="J302">
        <v>35</v>
      </c>
      <c r="K302">
        <v>450</v>
      </c>
      <c r="L302">
        <v>19</v>
      </c>
      <c r="M302">
        <v>233</v>
      </c>
      <c r="N302">
        <v>28</v>
      </c>
      <c r="O302">
        <v>346</v>
      </c>
      <c r="P302">
        <v>35</v>
      </c>
      <c r="Q302">
        <v>422</v>
      </c>
      <c r="R302">
        <v>26</v>
      </c>
      <c r="S302">
        <v>278</v>
      </c>
      <c r="T302">
        <v>11</v>
      </c>
      <c r="U302">
        <v>106</v>
      </c>
      <c r="V302">
        <v>20</v>
      </c>
      <c r="W302">
        <v>247</v>
      </c>
      <c r="X302">
        <v>14</v>
      </c>
      <c r="Y302">
        <v>172</v>
      </c>
      <c r="Z302">
        <v>19</v>
      </c>
      <c r="AA302">
        <v>232</v>
      </c>
    </row>
    <row r="303" spans="1:27" x14ac:dyDescent="0.25">
      <c r="A303" s="44">
        <v>302</v>
      </c>
      <c r="B303" s="125" t="s">
        <v>25</v>
      </c>
      <c r="C303" s="125" t="s">
        <v>97</v>
      </c>
      <c r="F303">
        <v>1</v>
      </c>
      <c r="G303">
        <v>16</v>
      </c>
      <c r="H303">
        <v>1</v>
      </c>
      <c r="I303">
        <v>28</v>
      </c>
      <c r="J303">
        <v>13</v>
      </c>
      <c r="K303">
        <v>326</v>
      </c>
      <c r="L303">
        <v>29</v>
      </c>
      <c r="M303">
        <v>846</v>
      </c>
      <c r="N303">
        <v>22</v>
      </c>
      <c r="O303">
        <v>602</v>
      </c>
      <c r="P303">
        <v>25</v>
      </c>
      <c r="Q303">
        <v>693</v>
      </c>
      <c r="R303">
        <v>17</v>
      </c>
      <c r="S303">
        <v>292</v>
      </c>
      <c r="T303">
        <v>4</v>
      </c>
      <c r="U303">
        <v>65</v>
      </c>
    </row>
    <row r="304" spans="1:27" x14ac:dyDescent="0.25">
      <c r="A304" s="44">
        <v>303</v>
      </c>
      <c r="B304" s="125" t="s">
        <v>5</v>
      </c>
      <c r="C304" s="125" t="s">
        <v>96</v>
      </c>
      <c r="D304">
        <v>8</v>
      </c>
      <c r="E304">
        <v>226</v>
      </c>
      <c r="F304">
        <v>1</v>
      </c>
      <c r="G304">
        <v>59</v>
      </c>
      <c r="H304">
        <v>3</v>
      </c>
      <c r="I304">
        <v>72</v>
      </c>
      <c r="J304">
        <v>6</v>
      </c>
      <c r="K304">
        <v>138</v>
      </c>
      <c r="L304">
        <v>8</v>
      </c>
      <c r="M304">
        <v>263</v>
      </c>
      <c r="N304">
        <v>19</v>
      </c>
      <c r="O304">
        <v>545</v>
      </c>
      <c r="P304">
        <v>25</v>
      </c>
      <c r="Q304">
        <v>860</v>
      </c>
      <c r="R304">
        <v>11</v>
      </c>
      <c r="S304">
        <v>296</v>
      </c>
      <c r="T304">
        <v>2</v>
      </c>
      <c r="U304">
        <v>85</v>
      </c>
      <c r="V304">
        <v>5</v>
      </c>
      <c r="W304">
        <v>143</v>
      </c>
      <c r="X304">
        <v>4</v>
      </c>
      <c r="Y304">
        <v>55</v>
      </c>
      <c r="Z304">
        <v>3</v>
      </c>
      <c r="AA304">
        <v>78</v>
      </c>
    </row>
    <row r="305" spans="1:27" x14ac:dyDescent="0.25">
      <c r="A305" s="44">
        <v>304</v>
      </c>
      <c r="B305" s="125" t="s">
        <v>18</v>
      </c>
      <c r="C305" s="125" t="s">
        <v>96</v>
      </c>
      <c r="D305">
        <v>19</v>
      </c>
      <c r="E305">
        <v>137</v>
      </c>
      <c r="F305">
        <v>38</v>
      </c>
      <c r="G305">
        <v>234</v>
      </c>
      <c r="H305">
        <v>134</v>
      </c>
      <c r="I305">
        <v>778</v>
      </c>
      <c r="J305">
        <v>151</v>
      </c>
      <c r="K305">
        <v>1049</v>
      </c>
      <c r="L305">
        <v>52</v>
      </c>
      <c r="M305">
        <v>375</v>
      </c>
      <c r="N305">
        <v>12</v>
      </c>
      <c r="O305">
        <v>83</v>
      </c>
      <c r="P305">
        <v>4</v>
      </c>
      <c r="Q305">
        <v>32</v>
      </c>
      <c r="R305">
        <v>6</v>
      </c>
      <c r="S305">
        <v>34</v>
      </c>
      <c r="T305">
        <v>5</v>
      </c>
      <c r="U305">
        <v>38</v>
      </c>
      <c r="V305">
        <v>6</v>
      </c>
      <c r="W305">
        <v>41</v>
      </c>
      <c r="X305">
        <v>1</v>
      </c>
      <c r="Y305">
        <v>4</v>
      </c>
      <c r="Z305">
        <v>1</v>
      </c>
      <c r="AA305">
        <v>7</v>
      </c>
    </row>
    <row r="306" spans="1:27" x14ac:dyDescent="0.25">
      <c r="A306" s="44">
        <v>305</v>
      </c>
      <c r="B306" s="125" t="s">
        <v>29</v>
      </c>
      <c r="C306" s="125" t="s">
        <v>95</v>
      </c>
      <c r="D306">
        <v>392</v>
      </c>
      <c r="E306">
        <v>935</v>
      </c>
      <c r="F306">
        <v>392</v>
      </c>
      <c r="G306">
        <v>935</v>
      </c>
      <c r="H306">
        <v>392</v>
      </c>
      <c r="I306">
        <v>935</v>
      </c>
    </row>
    <row r="307" spans="1:27" x14ac:dyDescent="0.25">
      <c r="A307" s="44">
        <v>306</v>
      </c>
      <c r="B307" s="125" t="s">
        <v>25</v>
      </c>
      <c r="C307" s="125" t="s">
        <v>97</v>
      </c>
      <c r="R307">
        <v>4</v>
      </c>
      <c r="S307">
        <v>90</v>
      </c>
      <c r="T307">
        <v>36</v>
      </c>
      <c r="U307">
        <v>933</v>
      </c>
      <c r="V307">
        <v>28</v>
      </c>
      <c r="W307">
        <v>697</v>
      </c>
      <c r="X307">
        <v>11</v>
      </c>
      <c r="Y307">
        <v>294</v>
      </c>
      <c r="Z307">
        <v>28</v>
      </c>
      <c r="AA307">
        <v>702</v>
      </c>
    </row>
    <row r="308" spans="1:27" x14ac:dyDescent="0.25">
      <c r="A308" s="44">
        <v>307</v>
      </c>
      <c r="B308" s="125" t="s">
        <v>43</v>
      </c>
      <c r="C308" s="125" t="s">
        <v>97</v>
      </c>
      <c r="D308">
        <v>1</v>
      </c>
      <c r="E308">
        <v>14</v>
      </c>
      <c r="F308">
        <v>8</v>
      </c>
      <c r="G308">
        <v>133</v>
      </c>
      <c r="H308">
        <v>3</v>
      </c>
      <c r="I308">
        <v>60</v>
      </c>
      <c r="J308">
        <v>5</v>
      </c>
      <c r="K308">
        <v>121</v>
      </c>
      <c r="L308">
        <v>8</v>
      </c>
      <c r="M308">
        <v>198</v>
      </c>
      <c r="N308">
        <v>6</v>
      </c>
      <c r="O308">
        <v>167</v>
      </c>
      <c r="P308">
        <v>30</v>
      </c>
      <c r="Q308">
        <v>818</v>
      </c>
      <c r="R308">
        <v>17</v>
      </c>
      <c r="S308">
        <v>493</v>
      </c>
      <c r="T308">
        <v>12</v>
      </c>
      <c r="U308">
        <v>175</v>
      </c>
      <c r="V308">
        <v>10</v>
      </c>
      <c r="W308">
        <v>267</v>
      </c>
      <c r="X308">
        <v>5</v>
      </c>
      <c r="Y308">
        <v>144</v>
      </c>
      <c r="Z308">
        <v>3</v>
      </c>
      <c r="AA308">
        <v>77</v>
      </c>
    </row>
    <row r="309" spans="1:27" x14ac:dyDescent="0.25">
      <c r="A309" s="44">
        <v>308</v>
      </c>
      <c r="B309" s="125" t="s">
        <v>7</v>
      </c>
      <c r="C309" s="125" t="s">
        <v>99</v>
      </c>
      <c r="D309">
        <v>2</v>
      </c>
      <c r="E309">
        <v>59</v>
      </c>
      <c r="J309">
        <v>1</v>
      </c>
      <c r="K309">
        <v>52</v>
      </c>
      <c r="L309">
        <v>13</v>
      </c>
      <c r="M309">
        <v>803</v>
      </c>
      <c r="N309">
        <v>10</v>
      </c>
      <c r="O309">
        <v>551</v>
      </c>
      <c r="P309">
        <v>7</v>
      </c>
      <c r="Q309">
        <v>508</v>
      </c>
      <c r="R309">
        <v>4</v>
      </c>
      <c r="S309">
        <v>240</v>
      </c>
      <c r="T309">
        <v>1</v>
      </c>
      <c r="U309">
        <v>70</v>
      </c>
      <c r="V309">
        <v>4</v>
      </c>
      <c r="W309">
        <v>249</v>
      </c>
      <c r="X309">
        <v>2</v>
      </c>
      <c r="Y309">
        <v>126</v>
      </c>
    </row>
    <row r="310" spans="1:27" x14ac:dyDescent="0.25">
      <c r="A310" s="44">
        <v>309</v>
      </c>
      <c r="B310" s="125" t="s">
        <v>36</v>
      </c>
      <c r="C310" s="125" t="s">
        <v>94</v>
      </c>
      <c r="D310">
        <v>11</v>
      </c>
      <c r="E310">
        <v>125</v>
      </c>
      <c r="F310">
        <v>10</v>
      </c>
      <c r="G310">
        <v>113</v>
      </c>
      <c r="H310">
        <v>20</v>
      </c>
      <c r="I310">
        <v>236</v>
      </c>
      <c r="J310">
        <v>48</v>
      </c>
      <c r="K310">
        <v>556</v>
      </c>
      <c r="L310">
        <v>25</v>
      </c>
      <c r="M310">
        <v>289</v>
      </c>
      <c r="N310">
        <v>20</v>
      </c>
      <c r="O310">
        <v>243</v>
      </c>
      <c r="P310">
        <v>27</v>
      </c>
      <c r="Q310">
        <v>319</v>
      </c>
      <c r="R310">
        <v>18</v>
      </c>
      <c r="S310">
        <v>211</v>
      </c>
      <c r="T310">
        <v>21</v>
      </c>
      <c r="U310">
        <v>246</v>
      </c>
      <c r="V310">
        <v>9</v>
      </c>
      <c r="W310">
        <v>102</v>
      </c>
      <c r="X310">
        <v>8</v>
      </c>
      <c r="Y310">
        <v>95</v>
      </c>
      <c r="Z310">
        <v>10</v>
      </c>
      <c r="AA310">
        <v>115</v>
      </c>
    </row>
    <row r="311" spans="1:27" x14ac:dyDescent="0.25">
      <c r="A311" s="44">
        <v>310</v>
      </c>
      <c r="B311" s="125" t="s">
        <v>5</v>
      </c>
      <c r="C311" s="125" t="s">
        <v>99</v>
      </c>
      <c r="D311">
        <v>2</v>
      </c>
      <c r="E311">
        <v>8</v>
      </c>
      <c r="H311">
        <v>9</v>
      </c>
      <c r="I311">
        <v>48</v>
      </c>
      <c r="J311">
        <v>22</v>
      </c>
      <c r="K311">
        <v>138</v>
      </c>
      <c r="L311">
        <v>40</v>
      </c>
      <c r="M311">
        <v>168</v>
      </c>
      <c r="N311">
        <v>93</v>
      </c>
      <c r="O311">
        <v>509</v>
      </c>
      <c r="P311">
        <v>221</v>
      </c>
      <c r="Q311">
        <v>1246</v>
      </c>
      <c r="R311">
        <v>99</v>
      </c>
      <c r="S311">
        <v>483</v>
      </c>
      <c r="T311">
        <v>6</v>
      </c>
      <c r="U311">
        <v>28</v>
      </c>
      <c r="V311">
        <v>3</v>
      </c>
      <c r="W311">
        <v>18</v>
      </c>
    </row>
    <row r="312" spans="1:27" x14ac:dyDescent="0.25">
      <c r="A312" s="44">
        <v>311</v>
      </c>
      <c r="B312" s="125" t="s">
        <v>24</v>
      </c>
      <c r="C312" s="125" t="s">
        <v>97</v>
      </c>
      <c r="D312">
        <v>39</v>
      </c>
      <c r="E312">
        <v>218</v>
      </c>
      <c r="F312">
        <v>24</v>
      </c>
      <c r="G312">
        <v>118</v>
      </c>
      <c r="H312">
        <v>64</v>
      </c>
      <c r="I312">
        <v>460</v>
      </c>
      <c r="J312">
        <v>76</v>
      </c>
      <c r="K312">
        <v>519</v>
      </c>
      <c r="L312">
        <v>83</v>
      </c>
      <c r="M312">
        <v>530</v>
      </c>
      <c r="N312">
        <v>56</v>
      </c>
      <c r="O312">
        <v>319</v>
      </c>
      <c r="P312">
        <v>28</v>
      </c>
      <c r="Q312">
        <v>168</v>
      </c>
      <c r="R312">
        <v>18</v>
      </c>
      <c r="S312">
        <v>87</v>
      </c>
      <c r="T312">
        <v>11</v>
      </c>
      <c r="U312">
        <v>70</v>
      </c>
      <c r="V312">
        <v>12</v>
      </c>
      <c r="W312">
        <v>76</v>
      </c>
      <c r="X312">
        <v>7</v>
      </c>
      <c r="Y312">
        <v>34</v>
      </c>
      <c r="Z312">
        <v>5</v>
      </c>
      <c r="AA312">
        <v>15</v>
      </c>
    </row>
    <row r="313" spans="1:27" x14ac:dyDescent="0.25">
      <c r="A313" s="44">
        <v>312</v>
      </c>
      <c r="B313" s="125" t="s">
        <v>19</v>
      </c>
      <c r="C313" s="125" t="s">
        <v>94</v>
      </c>
      <c r="D313">
        <v>11</v>
      </c>
      <c r="E313">
        <v>231</v>
      </c>
      <c r="F313">
        <v>4</v>
      </c>
      <c r="G313">
        <v>112</v>
      </c>
      <c r="H313">
        <v>9</v>
      </c>
      <c r="I313">
        <v>224</v>
      </c>
      <c r="J313">
        <v>2</v>
      </c>
      <c r="K313">
        <v>56</v>
      </c>
      <c r="N313">
        <v>2</v>
      </c>
      <c r="O313">
        <v>56</v>
      </c>
      <c r="P313">
        <v>18</v>
      </c>
      <c r="Q313">
        <v>499</v>
      </c>
      <c r="R313">
        <v>14</v>
      </c>
      <c r="S313">
        <v>392</v>
      </c>
      <c r="T313">
        <v>12</v>
      </c>
      <c r="U313">
        <v>336</v>
      </c>
      <c r="V313">
        <v>9</v>
      </c>
      <c r="W313">
        <v>252</v>
      </c>
      <c r="X313">
        <v>8</v>
      </c>
      <c r="Y313">
        <v>224</v>
      </c>
      <c r="Z313">
        <v>8</v>
      </c>
      <c r="AA313">
        <v>224</v>
      </c>
    </row>
    <row r="314" spans="1:27" x14ac:dyDescent="0.25">
      <c r="A314" s="44">
        <v>313</v>
      </c>
      <c r="B314" s="125" t="s">
        <v>7</v>
      </c>
      <c r="C314" s="125" t="s">
        <v>98</v>
      </c>
      <c r="D314">
        <v>5</v>
      </c>
      <c r="E314">
        <v>14</v>
      </c>
      <c r="F314">
        <v>17</v>
      </c>
      <c r="G314">
        <v>51</v>
      </c>
      <c r="H314">
        <v>9</v>
      </c>
      <c r="I314">
        <v>27</v>
      </c>
      <c r="J314">
        <v>56</v>
      </c>
      <c r="K314">
        <v>167</v>
      </c>
      <c r="L314">
        <v>87</v>
      </c>
      <c r="M314">
        <v>253</v>
      </c>
      <c r="N314">
        <v>220</v>
      </c>
      <c r="O314">
        <v>647</v>
      </c>
      <c r="P314">
        <v>182</v>
      </c>
      <c r="Q314">
        <v>524</v>
      </c>
      <c r="R314">
        <v>188</v>
      </c>
      <c r="S314">
        <v>546</v>
      </c>
      <c r="T314">
        <v>31</v>
      </c>
      <c r="U314">
        <v>93</v>
      </c>
      <c r="V314">
        <v>56</v>
      </c>
      <c r="W314">
        <v>167</v>
      </c>
      <c r="X314">
        <v>19</v>
      </c>
      <c r="Y314">
        <v>55</v>
      </c>
      <c r="Z314">
        <v>12</v>
      </c>
      <c r="AA314">
        <v>36</v>
      </c>
    </row>
    <row r="315" spans="1:27" x14ac:dyDescent="0.25">
      <c r="A315" s="44">
        <v>314</v>
      </c>
      <c r="B315" s="125" t="s">
        <v>28</v>
      </c>
      <c r="C315" s="125" t="s">
        <v>95</v>
      </c>
      <c r="D315">
        <v>5</v>
      </c>
      <c r="E315">
        <v>50</v>
      </c>
      <c r="F315">
        <v>4</v>
      </c>
      <c r="G315">
        <v>44</v>
      </c>
      <c r="H315">
        <v>19</v>
      </c>
      <c r="I315">
        <v>190</v>
      </c>
      <c r="J315">
        <v>60</v>
      </c>
      <c r="K315">
        <v>597</v>
      </c>
      <c r="L315">
        <v>80</v>
      </c>
      <c r="M315">
        <v>799</v>
      </c>
      <c r="N315">
        <v>36</v>
      </c>
      <c r="O315">
        <v>363</v>
      </c>
      <c r="P315">
        <v>26</v>
      </c>
      <c r="Q315">
        <v>257</v>
      </c>
      <c r="R315">
        <v>12</v>
      </c>
      <c r="S315">
        <v>120</v>
      </c>
      <c r="T315">
        <v>12</v>
      </c>
      <c r="U315">
        <v>120</v>
      </c>
      <c r="V315">
        <v>4</v>
      </c>
      <c r="W315">
        <v>40</v>
      </c>
    </row>
    <row r="316" spans="1:27" x14ac:dyDescent="0.25">
      <c r="A316" s="44">
        <v>315</v>
      </c>
      <c r="B316" s="125" t="s">
        <v>37</v>
      </c>
      <c r="C316" s="125" t="s">
        <v>94</v>
      </c>
      <c r="D316">
        <v>36</v>
      </c>
      <c r="E316">
        <v>343</v>
      </c>
      <c r="F316">
        <v>13</v>
      </c>
      <c r="G316">
        <v>122</v>
      </c>
      <c r="H316">
        <v>30</v>
      </c>
      <c r="I316">
        <v>278</v>
      </c>
      <c r="J316">
        <v>12</v>
      </c>
      <c r="K316">
        <v>113</v>
      </c>
      <c r="L316">
        <v>13</v>
      </c>
      <c r="M316">
        <v>117</v>
      </c>
      <c r="N316">
        <v>24</v>
      </c>
      <c r="O316">
        <v>232</v>
      </c>
      <c r="P316">
        <v>31</v>
      </c>
      <c r="Q316">
        <v>302</v>
      </c>
      <c r="R316">
        <v>51</v>
      </c>
      <c r="S316">
        <v>488</v>
      </c>
      <c r="T316">
        <v>20</v>
      </c>
      <c r="U316">
        <v>194</v>
      </c>
      <c r="V316">
        <v>13</v>
      </c>
      <c r="W316">
        <v>128</v>
      </c>
      <c r="X316">
        <v>8</v>
      </c>
      <c r="Y316">
        <v>69</v>
      </c>
      <c r="Z316">
        <v>18</v>
      </c>
      <c r="AA316">
        <v>162</v>
      </c>
    </row>
    <row r="317" spans="1:27" x14ac:dyDescent="0.25">
      <c r="A317" s="44">
        <v>316</v>
      </c>
      <c r="B317" s="125" t="s">
        <v>51</v>
      </c>
      <c r="C317" s="125" t="s">
        <v>97</v>
      </c>
      <c r="F317">
        <v>12</v>
      </c>
      <c r="G317">
        <v>95</v>
      </c>
      <c r="H317">
        <v>2</v>
      </c>
      <c r="I317">
        <v>14</v>
      </c>
      <c r="J317">
        <v>12</v>
      </c>
      <c r="K317">
        <v>81</v>
      </c>
      <c r="L317">
        <v>29</v>
      </c>
      <c r="M317">
        <v>204</v>
      </c>
      <c r="N317">
        <v>39</v>
      </c>
      <c r="O317">
        <v>280</v>
      </c>
      <c r="P317">
        <v>134</v>
      </c>
      <c r="Q317">
        <v>931</v>
      </c>
      <c r="R317">
        <v>93</v>
      </c>
      <c r="S317">
        <v>663</v>
      </c>
      <c r="T317">
        <v>29</v>
      </c>
      <c r="U317">
        <v>203</v>
      </c>
      <c r="V317">
        <v>6</v>
      </c>
      <c r="W317">
        <v>47</v>
      </c>
      <c r="X317">
        <v>4</v>
      </c>
      <c r="Y317">
        <v>25</v>
      </c>
    </row>
    <row r="318" spans="1:27" x14ac:dyDescent="0.25">
      <c r="A318" s="44">
        <v>317</v>
      </c>
      <c r="B318" s="125" t="s">
        <v>18</v>
      </c>
      <c r="C318" s="125" t="s">
        <v>98</v>
      </c>
      <c r="D318">
        <v>25</v>
      </c>
      <c r="E318">
        <v>137</v>
      </c>
      <c r="F318">
        <v>30</v>
      </c>
      <c r="G318">
        <v>164</v>
      </c>
      <c r="H318">
        <v>29</v>
      </c>
      <c r="I318">
        <v>150</v>
      </c>
      <c r="J318">
        <v>24</v>
      </c>
      <c r="K318">
        <v>118</v>
      </c>
      <c r="L318">
        <v>25</v>
      </c>
      <c r="M318">
        <v>134</v>
      </c>
      <c r="N318">
        <v>42</v>
      </c>
      <c r="O318">
        <v>223</v>
      </c>
      <c r="P318">
        <v>87</v>
      </c>
      <c r="Q318">
        <v>471</v>
      </c>
      <c r="R318">
        <v>64</v>
      </c>
      <c r="S318">
        <v>346</v>
      </c>
      <c r="T318">
        <v>34</v>
      </c>
      <c r="U318">
        <v>176</v>
      </c>
      <c r="V318">
        <v>55</v>
      </c>
      <c r="W318">
        <v>289</v>
      </c>
      <c r="X318">
        <v>47</v>
      </c>
      <c r="Y318">
        <v>250</v>
      </c>
      <c r="Z318">
        <v>12</v>
      </c>
      <c r="AA318">
        <v>65</v>
      </c>
    </row>
    <row r="319" spans="1:27" x14ac:dyDescent="0.25">
      <c r="A319" s="44">
        <v>318</v>
      </c>
      <c r="B319" s="125" t="s">
        <v>27</v>
      </c>
      <c r="C319" s="125" t="s">
        <v>97</v>
      </c>
      <c r="D319">
        <v>339</v>
      </c>
      <c r="E319">
        <v>840</v>
      </c>
      <c r="F319">
        <v>339</v>
      </c>
      <c r="G319">
        <v>840</v>
      </c>
      <c r="H319">
        <v>339</v>
      </c>
      <c r="I319">
        <v>840</v>
      </c>
    </row>
    <row r="320" spans="1:27" x14ac:dyDescent="0.25">
      <c r="A320" s="44">
        <v>319</v>
      </c>
      <c r="B320" s="125" t="s">
        <v>68</v>
      </c>
      <c r="C320" s="125" t="s">
        <v>98</v>
      </c>
      <c r="D320">
        <v>5</v>
      </c>
      <c r="E320">
        <v>216</v>
      </c>
      <c r="F320">
        <v>3</v>
      </c>
      <c r="G320">
        <v>129</v>
      </c>
      <c r="H320">
        <v>9</v>
      </c>
      <c r="I320">
        <v>340</v>
      </c>
      <c r="J320">
        <v>6</v>
      </c>
      <c r="K320">
        <v>259</v>
      </c>
      <c r="L320">
        <v>5</v>
      </c>
      <c r="M320">
        <v>216</v>
      </c>
      <c r="N320">
        <v>11</v>
      </c>
      <c r="O320">
        <v>426</v>
      </c>
      <c r="P320">
        <v>11</v>
      </c>
      <c r="Q320">
        <v>439</v>
      </c>
      <c r="T320">
        <v>4</v>
      </c>
      <c r="U320">
        <v>176</v>
      </c>
      <c r="V320">
        <v>4</v>
      </c>
      <c r="W320">
        <v>176</v>
      </c>
      <c r="X320">
        <v>3</v>
      </c>
      <c r="Y320">
        <v>132</v>
      </c>
    </row>
    <row r="321" spans="1:27" x14ac:dyDescent="0.25">
      <c r="A321" s="44">
        <v>320</v>
      </c>
      <c r="B321" s="125" t="s">
        <v>25</v>
      </c>
      <c r="C321" s="125" t="s">
        <v>98</v>
      </c>
      <c r="D321">
        <v>183</v>
      </c>
      <c r="E321">
        <v>286</v>
      </c>
      <c r="F321">
        <v>39</v>
      </c>
      <c r="G321">
        <v>117</v>
      </c>
      <c r="H321">
        <v>58</v>
      </c>
      <c r="I321">
        <v>121</v>
      </c>
      <c r="J321">
        <v>81</v>
      </c>
      <c r="K321">
        <v>339</v>
      </c>
      <c r="L321">
        <v>124</v>
      </c>
      <c r="M321">
        <v>549</v>
      </c>
      <c r="N321">
        <v>160</v>
      </c>
      <c r="O321">
        <v>524</v>
      </c>
      <c r="P321">
        <v>72</v>
      </c>
      <c r="Q321">
        <v>257</v>
      </c>
      <c r="R321">
        <v>43</v>
      </c>
      <c r="S321">
        <v>186</v>
      </c>
      <c r="T321">
        <v>6</v>
      </c>
      <c r="U321">
        <v>35</v>
      </c>
      <c r="V321">
        <v>5</v>
      </c>
      <c r="W321">
        <v>28</v>
      </c>
      <c r="X321">
        <v>1</v>
      </c>
      <c r="Y321">
        <v>6</v>
      </c>
      <c r="Z321">
        <v>1</v>
      </c>
      <c r="AA321">
        <v>6</v>
      </c>
    </row>
    <row r="322" spans="1:27" x14ac:dyDescent="0.25">
      <c r="A322" s="44">
        <v>321</v>
      </c>
      <c r="B322" s="125" t="s">
        <v>24</v>
      </c>
      <c r="C322" s="125" t="s">
        <v>97</v>
      </c>
      <c r="D322">
        <v>6</v>
      </c>
      <c r="E322">
        <v>44</v>
      </c>
      <c r="F322">
        <v>20</v>
      </c>
      <c r="G322">
        <v>107</v>
      </c>
      <c r="H322">
        <v>26</v>
      </c>
      <c r="I322">
        <v>238</v>
      </c>
      <c r="J322">
        <v>57</v>
      </c>
      <c r="K322">
        <v>510</v>
      </c>
      <c r="L322">
        <v>73</v>
      </c>
      <c r="M322">
        <v>591</v>
      </c>
      <c r="N322">
        <v>30</v>
      </c>
      <c r="O322">
        <v>265</v>
      </c>
      <c r="P322">
        <v>18</v>
      </c>
      <c r="Q322">
        <v>162</v>
      </c>
      <c r="R322">
        <v>13</v>
      </c>
      <c r="S322">
        <v>90</v>
      </c>
      <c r="T322">
        <v>24</v>
      </c>
      <c r="U322">
        <v>218</v>
      </c>
      <c r="V322">
        <v>15</v>
      </c>
      <c r="W322">
        <v>146</v>
      </c>
      <c r="X322">
        <v>7</v>
      </c>
      <c r="Y322">
        <v>59</v>
      </c>
      <c r="Z322">
        <v>4</v>
      </c>
      <c r="AA322">
        <v>7</v>
      </c>
    </row>
    <row r="323" spans="1:27" x14ac:dyDescent="0.25">
      <c r="A323" s="44">
        <v>322</v>
      </c>
      <c r="B323" s="125" t="s">
        <v>29</v>
      </c>
      <c r="C323" s="125" t="s">
        <v>95</v>
      </c>
      <c r="J323">
        <v>69</v>
      </c>
      <c r="K323">
        <v>435</v>
      </c>
      <c r="L323">
        <v>68</v>
      </c>
      <c r="M323">
        <v>239</v>
      </c>
      <c r="N323">
        <v>83</v>
      </c>
      <c r="O323">
        <v>437</v>
      </c>
      <c r="P323">
        <v>213</v>
      </c>
      <c r="Q323">
        <v>624</v>
      </c>
      <c r="R323">
        <v>160</v>
      </c>
      <c r="S323">
        <v>405</v>
      </c>
      <c r="T323">
        <v>127</v>
      </c>
      <c r="U323">
        <v>131</v>
      </c>
      <c r="V323">
        <v>22</v>
      </c>
      <c r="W323">
        <v>140</v>
      </c>
    </row>
    <row r="324" spans="1:27" x14ac:dyDescent="0.25">
      <c r="A324" s="44">
        <v>323</v>
      </c>
      <c r="B324" s="125" t="s">
        <v>4</v>
      </c>
      <c r="C324" s="125" t="s">
        <v>94</v>
      </c>
      <c r="D324">
        <v>17</v>
      </c>
      <c r="E324">
        <v>157</v>
      </c>
      <c r="F324">
        <v>26</v>
      </c>
      <c r="G324">
        <v>238</v>
      </c>
      <c r="H324">
        <v>1</v>
      </c>
      <c r="I324">
        <v>10</v>
      </c>
      <c r="J324">
        <v>14</v>
      </c>
      <c r="K324">
        <v>134</v>
      </c>
      <c r="L324">
        <v>22</v>
      </c>
      <c r="M324">
        <v>200</v>
      </c>
      <c r="N324">
        <v>14</v>
      </c>
      <c r="O324">
        <v>135</v>
      </c>
      <c r="P324">
        <v>10</v>
      </c>
      <c r="Q324">
        <v>97</v>
      </c>
      <c r="R324">
        <v>12</v>
      </c>
      <c r="S324">
        <v>108</v>
      </c>
      <c r="T324">
        <v>17</v>
      </c>
      <c r="U324">
        <v>152</v>
      </c>
      <c r="V324">
        <v>46</v>
      </c>
      <c r="W324">
        <v>413</v>
      </c>
      <c r="X324">
        <v>42</v>
      </c>
      <c r="Y324">
        <v>376</v>
      </c>
      <c r="Z324">
        <v>41</v>
      </c>
      <c r="AA324">
        <v>368</v>
      </c>
    </row>
    <row r="325" spans="1:27" x14ac:dyDescent="0.25">
      <c r="A325" s="44">
        <v>324</v>
      </c>
      <c r="B325" s="125" t="s">
        <v>29</v>
      </c>
      <c r="C325" s="125" t="s">
        <v>95</v>
      </c>
      <c r="L325">
        <v>2</v>
      </c>
      <c r="M325">
        <v>24</v>
      </c>
      <c r="N325">
        <v>13</v>
      </c>
      <c r="O325">
        <v>101</v>
      </c>
      <c r="P325">
        <v>75</v>
      </c>
      <c r="Q325">
        <v>767</v>
      </c>
      <c r="R325">
        <v>148</v>
      </c>
      <c r="S325">
        <v>1468</v>
      </c>
      <c r="T325">
        <v>1</v>
      </c>
      <c r="U325">
        <v>13</v>
      </c>
    </row>
    <row r="326" spans="1:27" x14ac:dyDescent="0.25">
      <c r="A326" s="44">
        <v>325</v>
      </c>
      <c r="B326" s="125" t="s">
        <v>187</v>
      </c>
      <c r="C326" s="125" t="s">
        <v>97</v>
      </c>
      <c r="D326">
        <v>35</v>
      </c>
      <c r="E326">
        <v>363</v>
      </c>
      <c r="F326">
        <v>29</v>
      </c>
      <c r="G326">
        <v>305</v>
      </c>
      <c r="H326">
        <v>31</v>
      </c>
      <c r="I326">
        <v>285</v>
      </c>
      <c r="J326">
        <v>30</v>
      </c>
      <c r="K326">
        <v>269</v>
      </c>
      <c r="L326">
        <v>18</v>
      </c>
      <c r="M326">
        <v>161</v>
      </c>
      <c r="N326">
        <v>6</v>
      </c>
      <c r="O326">
        <v>54</v>
      </c>
      <c r="P326">
        <v>5</v>
      </c>
      <c r="Q326">
        <v>45</v>
      </c>
      <c r="R326">
        <v>8</v>
      </c>
      <c r="S326">
        <v>72</v>
      </c>
      <c r="T326">
        <v>16</v>
      </c>
      <c r="U326">
        <v>143</v>
      </c>
      <c r="V326">
        <v>43</v>
      </c>
      <c r="W326">
        <v>385</v>
      </c>
      <c r="X326">
        <v>19</v>
      </c>
      <c r="Y326">
        <v>170</v>
      </c>
    </row>
    <row r="327" spans="1:27" x14ac:dyDescent="0.25">
      <c r="A327" s="44">
        <v>326</v>
      </c>
      <c r="B327" s="125" t="s">
        <v>40</v>
      </c>
      <c r="C327" s="125" t="s">
        <v>94</v>
      </c>
      <c r="N327">
        <v>19</v>
      </c>
      <c r="O327">
        <v>690</v>
      </c>
      <c r="P327">
        <v>43</v>
      </c>
      <c r="Q327">
        <v>1556</v>
      </c>
    </row>
    <row r="328" spans="1:27" x14ac:dyDescent="0.25">
      <c r="A328" s="44">
        <v>327</v>
      </c>
      <c r="B328" s="125" t="s">
        <v>11</v>
      </c>
      <c r="C328" s="125" t="s">
        <v>96</v>
      </c>
      <c r="D328">
        <v>17</v>
      </c>
      <c r="E328">
        <v>29</v>
      </c>
      <c r="F328">
        <v>24</v>
      </c>
      <c r="G328">
        <v>30</v>
      </c>
      <c r="H328">
        <v>19</v>
      </c>
      <c r="I328">
        <v>29</v>
      </c>
      <c r="J328">
        <v>36</v>
      </c>
      <c r="K328">
        <v>68</v>
      </c>
      <c r="L328">
        <v>147</v>
      </c>
      <c r="M328">
        <v>292</v>
      </c>
      <c r="N328">
        <v>240</v>
      </c>
      <c r="O328">
        <v>518</v>
      </c>
      <c r="P328">
        <v>176</v>
      </c>
      <c r="Q328">
        <v>407</v>
      </c>
      <c r="R328">
        <v>216</v>
      </c>
      <c r="S328">
        <v>520</v>
      </c>
      <c r="T328">
        <v>60</v>
      </c>
      <c r="U328">
        <v>140</v>
      </c>
      <c r="V328">
        <v>48</v>
      </c>
      <c r="W328">
        <v>116</v>
      </c>
      <c r="X328">
        <v>14</v>
      </c>
      <c r="Y328">
        <v>34</v>
      </c>
      <c r="Z328">
        <v>21</v>
      </c>
      <c r="AA328">
        <v>51</v>
      </c>
    </row>
    <row r="329" spans="1:27" x14ac:dyDescent="0.25">
      <c r="A329" s="44">
        <v>328</v>
      </c>
      <c r="B329" s="125" t="s">
        <v>3</v>
      </c>
      <c r="C329" s="125" t="s">
        <v>94</v>
      </c>
      <c r="J329">
        <v>55</v>
      </c>
      <c r="K329">
        <v>706</v>
      </c>
      <c r="L329">
        <v>64</v>
      </c>
      <c r="M329">
        <v>811</v>
      </c>
      <c r="N329">
        <v>9</v>
      </c>
      <c r="O329">
        <v>120</v>
      </c>
      <c r="P329">
        <v>5</v>
      </c>
      <c r="Q329">
        <v>66</v>
      </c>
      <c r="R329">
        <v>11</v>
      </c>
      <c r="S329">
        <v>144</v>
      </c>
      <c r="T329">
        <v>8</v>
      </c>
      <c r="U329">
        <v>104</v>
      </c>
      <c r="V329">
        <v>16</v>
      </c>
      <c r="W329">
        <v>210</v>
      </c>
      <c r="X329">
        <v>1</v>
      </c>
      <c r="Y329">
        <v>13</v>
      </c>
      <c r="Z329">
        <v>3</v>
      </c>
      <c r="AA329">
        <v>39</v>
      </c>
    </row>
    <row r="330" spans="1:27" x14ac:dyDescent="0.25">
      <c r="A330" s="44">
        <v>329</v>
      </c>
      <c r="B330" s="125" t="s">
        <v>43</v>
      </c>
      <c r="C330" s="125" t="s">
        <v>94</v>
      </c>
      <c r="D330">
        <v>16</v>
      </c>
      <c r="E330">
        <v>58</v>
      </c>
      <c r="F330">
        <v>7</v>
      </c>
      <c r="G330">
        <v>15</v>
      </c>
      <c r="H330">
        <v>26</v>
      </c>
      <c r="I330">
        <v>82</v>
      </c>
      <c r="J330">
        <v>70</v>
      </c>
      <c r="K330">
        <v>316</v>
      </c>
      <c r="L330">
        <v>113</v>
      </c>
      <c r="M330">
        <v>591</v>
      </c>
      <c r="N330">
        <v>148</v>
      </c>
      <c r="O330">
        <v>607</v>
      </c>
      <c r="P330">
        <v>76</v>
      </c>
      <c r="Q330">
        <v>372</v>
      </c>
      <c r="R330">
        <v>10</v>
      </c>
      <c r="S330">
        <v>56</v>
      </c>
      <c r="T330">
        <v>13</v>
      </c>
      <c r="U330">
        <v>30</v>
      </c>
      <c r="V330">
        <v>8</v>
      </c>
      <c r="W330">
        <v>23</v>
      </c>
    </row>
    <row r="331" spans="1:27" x14ac:dyDescent="0.25">
      <c r="A331" s="44">
        <v>330</v>
      </c>
      <c r="B331" s="125" t="s">
        <v>24</v>
      </c>
      <c r="C331" s="125" t="s">
        <v>96</v>
      </c>
      <c r="D331">
        <v>3</v>
      </c>
      <c r="E331">
        <v>5</v>
      </c>
      <c r="F331">
        <v>1</v>
      </c>
      <c r="G331">
        <v>1</v>
      </c>
      <c r="H331">
        <v>3</v>
      </c>
      <c r="I331">
        <v>4</v>
      </c>
      <c r="J331">
        <v>79</v>
      </c>
      <c r="K331">
        <v>119</v>
      </c>
      <c r="L331">
        <v>236</v>
      </c>
      <c r="M331">
        <v>394</v>
      </c>
      <c r="N331">
        <v>391</v>
      </c>
      <c r="O331">
        <v>669</v>
      </c>
      <c r="P331">
        <v>350</v>
      </c>
      <c r="Q331">
        <v>580</v>
      </c>
      <c r="R331">
        <v>176</v>
      </c>
      <c r="S331">
        <v>250</v>
      </c>
      <c r="T331">
        <v>44</v>
      </c>
      <c r="U331">
        <v>60</v>
      </c>
      <c r="V331">
        <v>27</v>
      </c>
      <c r="W331">
        <v>48</v>
      </c>
      <c r="X331">
        <v>2</v>
      </c>
      <c r="Y331">
        <v>4</v>
      </c>
      <c r="Z331">
        <v>2</v>
      </c>
      <c r="AA331">
        <v>3</v>
      </c>
    </row>
    <row r="332" spans="1:27" x14ac:dyDescent="0.25">
      <c r="A332" s="44">
        <v>331</v>
      </c>
      <c r="B332" s="125" t="s">
        <v>10</v>
      </c>
      <c r="C332" s="125" t="s">
        <v>97</v>
      </c>
      <c r="D332">
        <v>47</v>
      </c>
      <c r="E332">
        <v>165</v>
      </c>
      <c r="F332">
        <v>31</v>
      </c>
      <c r="G332">
        <v>103</v>
      </c>
      <c r="H332">
        <v>81</v>
      </c>
      <c r="I332">
        <v>288</v>
      </c>
      <c r="J332">
        <v>186</v>
      </c>
      <c r="K332">
        <v>730</v>
      </c>
      <c r="L332">
        <v>98</v>
      </c>
      <c r="M332">
        <v>378</v>
      </c>
      <c r="N332">
        <v>44</v>
      </c>
      <c r="O332">
        <v>128</v>
      </c>
      <c r="P332">
        <v>47</v>
      </c>
      <c r="Q332">
        <v>112</v>
      </c>
      <c r="R332">
        <v>24</v>
      </c>
      <c r="S332">
        <v>61</v>
      </c>
      <c r="T332">
        <v>16</v>
      </c>
      <c r="U332">
        <v>44</v>
      </c>
      <c r="V332">
        <v>20</v>
      </c>
      <c r="W332">
        <v>51</v>
      </c>
      <c r="X332">
        <v>7</v>
      </c>
      <c r="Y332">
        <v>21</v>
      </c>
      <c r="Z332">
        <v>4</v>
      </c>
      <c r="AA332">
        <v>11</v>
      </c>
    </row>
    <row r="333" spans="1:27" x14ac:dyDescent="0.25">
      <c r="A333" s="44">
        <v>332</v>
      </c>
      <c r="B333" s="125" t="s">
        <v>7</v>
      </c>
      <c r="C333" s="125" t="s">
        <v>94</v>
      </c>
      <c r="N333">
        <v>3</v>
      </c>
      <c r="O333">
        <v>202</v>
      </c>
      <c r="P333">
        <v>19</v>
      </c>
      <c r="Q333">
        <v>1596</v>
      </c>
      <c r="R333">
        <v>1</v>
      </c>
      <c r="S333">
        <v>91</v>
      </c>
      <c r="V333">
        <v>3</v>
      </c>
      <c r="W333">
        <v>202</v>
      </c>
    </row>
    <row r="334" spans="1:27" x14ac:dyDescent="0.25">
      <c r="A334" s="44">
        <v>333</v>
      </c>
      <c r="B334" s="125" t="s">
        <v>62</v>
      </c>
      <c r="C334" s="125" t="s">
        <v>97</v>
      </c>
      <c r="D334">
        <v>22</v>
      </c>
      <c r="E334">
        <v>101</v>
      </c>
      <c r="F334">
        <v>28</v>
      </c>
      <c r="G334">
        <v>142</v>
      </c>
      <c r="H334">
        <v>20</v>
      </c>
      <c r="I334">
        <v>118</v>
      </c>
      <c r="J334">
        <v>26</v>
      </c>
      <c r="K334">
        <v>153</v>
      </c>
      <c r="L334">
        <v>57</v>
      </c>
      <c r="M334">
        <v>335</v>
      </c>
      <c r="N334">
        <v>44</v>
      </c>
      <c r="O334">
        <v>254</v>
      </c>
      <c r="P334">
        <v>66</v>
      </c>
      <c r="Q334">
        <v>389</v>
      </c>
      <c r="R334">
        <v>47</v>
      </c>
      <c r="S334">
        <v>243</v>
      </c>
      <c r="T334">
        <v>15</v>
      </c>
      <c r="U334">
        <v>90</v>
      </c>
      <c r="V334">
        <v>27</v>
      </c>
      <c r="W334">
        <v>142</v>
      </c>
      <c r="X334">
        <v>10</v>
      </c>
      <c r="Y334">
        <v>60</v>
      </c>
      <c r="Z334">
        <v>7</v>
      </c>
      <c r="AA334">
        <v>50</v>
      </c>
    </row>
    <row r="335" spans="1:27" x14ac:dyDescent="0.25">
      <c r="A335" s="44">
        <v>334</v>
      </c>
      <c r="B335" s="125" t="s">
        <v>68</v>
      </c>
      <c r="C335" s="125" t="s">
        <v>94</v>
      </c>
      <c r="F335">
        <v>2</v>
      </c>
      <c r="G335">
        <v>74</v>
      </c>
      <c r="H335">
        <v>16</v>
      </c>
      <c r="I335">
        <v>562</v>
      </c>
      <c r="J335">
        <v>4</v>
      </c>
      <c r="K335">
        <v>142</v>
      </c>
      <c r="L335">
        <v>11</v>
      </c>
      <c r="M335">
        <v>381</v>
      </c>
      <c r="N335">
        <v>1</v>
      </c>
      <c r="O335">
        <v>35</v>
      </c>
      <c r="P335">
        <v>15</v>
      </c>
      <c r="Q335">
        <v>523</v>
      </c>
      <c r="R335">
        <v>5</v>
      </c>
      <c r="S335">
        <v>177</v>
      </c>
      <c r="V335">
        <v>3</v>
      </c>
      <c r="W335">
        <v>106</v>
      </c>
      <c r="X335">
        <v>2</v>
      </c>
      <c r="Y335">
        <v>64</v>
      </c>
    </row>
    <row r="336" spans="1:27" x14ac:dyDescent="0.25">
      <c r="A336" s="44">
        <v>335</v>
      </c>
      <c r="B336" s="125" t="s">
        <v>24</v>
      </c>
      <c r="C336" s="125" t="s">
        <v>96</v>
      </c>
      <c r="D336">
        <v>267</v>
      </c>
      <c r="E336">
        <v>970</v>
      </c>
      <c r="F336">
        <v>15</v>
      </c>
      <c r="G336">
        <v>80</v>
      </c>
      <c r="H336">
        <v>42</v>
      </c>
      <c r="I336">
        <v>224</v>
      </c>
      <c r="J336">
        <v>37</v>
      </c>
      <c r="K336">
        <v>202</v>
      </c>
      <c r="L336">
        <v>32</v>
      </c>
      <c r="M336">
        <v>175</v>
      </c>
      <c r="N336">
        <v>17</v>
      </c>
      <c r="O336">
        <v>93</v>
      </c>
      <c r="P336">
        <v>30</v>
      </c>
      <c r="Q336">
        <v>162</v>
      </c>
      <c r="R336">
        <v>13</v>
      </c>
      <c r="S336">
        <v>71</v>
      </c>
      <c r="T336">
        <v>1</v>
      </c>
      <c r="U336">
        <v>5</v>
      </c>
      <c r="V336">
        <v>2</v>
      </c>
      <c r="W336">
        <v>9</v>
      </c>
      <c r="X336">
        <v>4</v>
      </c>
      <c r="Y336">
        <v>16</v>
      </c>
      <c r="Z336">
        <v>3</v>
      </c>
      <c r="AA336">
        <v>15</v>
      </c>
    </row>
    <row r="337" spans="1:27" x14ac:dyDescent="0.25">
      <c r="A337" s="44">
        <v>336</v>
      </c>
      <c r="B337" s="125" t="s">
        <v>7</v>
      </c>
      <c r="C337" s="125" t="s">
        <v>96</v>
      </c>
      <c r="D337">
        <v>33</v>
      </c>
      <c r="E337">
        <v>226</v>
      </c>
      <c r="F337">
        <v>15</v>
      </c>
      <c r="G337">
        <v>129</v>
      </c>
      <c r="H337">
        <v>50</v>
      </c>
      <c r="I337">
        <v>373</v>
      </c>
      <c r="J337">
        <v>70</v>
      </c>
      <c r="K337">
        <v>608</v>
      </c>
      <c r="L337">
        <v>41</v>
      </c>
      <c r="M337">
        <v>313</v>
      </c>
      <c r="N337">
        <v>24</v>
      </c>
      <c r="O337">
        <v>172</v>
      </c>
      <c r="P337">
        <v>22</v>
      </c>
      <c r="Q337">
        <v>101</v>
      </c>
      <c r="R337">
        <v>6</v>
      </c>
      <c r="S337">
        <v>42</v>
      </c>
      <c r="T337">
        <v>3</v>
      </c>
      <c r="U337">
        <v>16</v>
      </c>
      <c r="V337">
        <v>2</v>
      </c>
      <c r="W337">
        <v>14</v>
      </c>
      <c r="Z337">
        <v>5</v>
      </c>
      <c r="AA337">
        <v>22</v>
      </c>
    </row>
    <row r="338" spans="1:27" x14ac:dyDescent="0.25">
      <c r="A338" s="44">
        <v>337</v>
      </c>
      <c r="B338" s="125" t="s">
        <v>10</v>
      </c>
      <c r="C338" s="125" t="s">
        <v>97</v>
      </c>
      <c r="D338">
        <v>12</v>
      </c>
      <c r="E338">
        <v>174</v>
      </c>
      <c r="F338">
        <v>7</v>
      </c>
      <c r="G338">
        <v>101</v>
      </c>
      <c r="H338">
        <v>43</v>
      </c>
      <c r="I338">
        <v>520</v>
      </c>
      <c r="J338">
        <v>63</v>
      </c>
      <c r="K338">
        <v>800</v>
      </c>
      <c r="L338">
        <v>6</v>
      </c>
      <c r="M338">
        <v>87</v>
      </c>
      <c r="N338">
        <v>8</v>
      </c>
      <c r="O338">
        <v>116</v>
      </c>
      <c r="R338">
        <v>1</v>
      </c>
      <c r="S338">
        <v>14</v>
      </c>
      <c r="T338">
        <v>3</v>
      </c>
      <c r="U338">
        <v>43</v>
      </c>
      <c r="V338">
        <v>5</v>
      </c>
      <c r="W338">
        <v>72</v>
      </c>
      <c r="X338">
        <v>2</v>
      </c>
      <c r="Y338">
        <v>29</v>
      </c>
      <c r="Z338">
        <v>2</v>
      </c>
      <c r="AA338">
        <v>29</v>
      </c>
    </row>
    <row r="339" spans="1:27" x14ac:dyDescent="0.25">
      <c r="A339" s="44">
        <v>338</v>
      </c>
      <c r="B339" s="125" t="s">
        <v>18</v>
      </c>
      <c r="C339" s="125" t="s">
        <v>97</v>
      </c>
      <c r="J339">
        <v>4</v>
      </c>
      <c r="K339">
        <v>168</v>
      </c>
      <c r="L339">
        <v>14</v>
      </c>
      <c r="M339">
        <v>712</v>
      </c>
      <c r="N339">
        <v>8</v>
      </c>
      <c r="O339">
        <v>359</v>
      </c>
      <c r="P339">
        <v>5</v>
      </c>
      <c r="Q339">
        <v>257</v>
      </c>
      <c r="R339">
        <v>8</v>
      </c>
      <c r="S339">
        <v>427</v>
      </c>
    </row>
    <row r="340" spans="1:27" x14ac:dyDescent="0.25">
      <c r="A340" s="44">
        <v>339</v>
      </c>
      <c r="B340" s="125" t="s">
        <v>43</v>
      </c>
      <c r="C340" s="125" t="s">
        <v>94</v>
      </c>
      <c r="J340">
        <v>2</v>
      </c>
      <c r="K340">
        <v>54</v>
      </c>
      <c r="L340">
        <v>1</v>
      </c>
      <c r="M340">
        <v>53</v>
      </c>
      <c r="N340">
        <v>1</v>
      </c>
      <c r="O340">
        <v>40</v>
      </c>
      <c r="P340">
        <v>33</v>
      </c>
      <c r="Q340">
        <v>974</v>
      </c>
      <c r="R340">
        <v>9</v>
      </c>
      <c r="S340">
        <v>310</v>
      </c>
      <c r="T340">
        <v>2</v>
      </c>
      <c r="U340">
        <v>84</v>
      </c>
      <c r="V340">
        <v>9</v>
      </c>
      <c r="W340">
        <v>273</v>
      </c>
      <c r="X340">
        <v>2</v>
      </c>
      <c r="Y340">
        <v>89</v>
      </c>
    </row>
    <row r="341" spans="1:27" x14ac:dyDescent="0.25">
      <c r="A341" s="44">
        <v>340</v>
      </c>
      <c r="B341" s="125" t="s">
        <v>19</v>
      </c>
      <c r="C341" s="125" t="s">
        <v>94</v>
      </c>
      <c r="D341">
        <v>92</v>
      </c>
      <c r="E341">
        <v>121</v>
      </c>
      <c r="F341">
        <v>53</v>
      </c>
      <c r="G341">
        <v>64</v>
      </c>
      <c r="H341">
        <v>43</v>
      </c>
      <c r="I341">
        <v>57</v>
      </c>
      <c r="J341">
        <v>70</v>
      </c>
      <c r="K341">
        <v>104</v>
      </c>
      <c r="L341">
        <v>110</v>
      </c>
      <c r="M341">
        <v>212</v>
      </c>
      <c r="N341">
        <v>87</v>
      </c>
      <c r="O341">
        <v>185</v>
      </c>
      <c r="P341">
        <v>191</v>
      </c>
      <c r="Q341">
        <v>646</v>
      </c>
      <c r="R341">
        <v>100</v>
      </c>
      <c r="S341">
        <v>331</v>
      </c>
      <c r="T341">
        <v>23</v>
      </c>
      <c r="U341">
        <v>75</v>
      </c>
      <c r="V341">
        <v>8</v>
      </c>
      <c r="W341">
        <v>36</v>
      </c>
      <c r="X341">
        <v>4</v>
      </c>
      <c r="Y341">
        <v>17</v>
      </c>
      <c r="Z341">
        <v>2</v>
      </c>
      <c r="AA341">
        <v>4</v>
      </c>
    </row>
    <row r="342" spans="1:27" x14ac:dyDescent="0.25">
      <c r="A342" s="44">
        <v>341</v>
      </c>
      <c r="B342" s="125" t="s">
        <v>7</v>
      </c>
      <c r="C342" s="125" t="s">
        <v>98</v>
      </c>
      <c r="L342">
        <v>59</v>
      </c>
      <c r="M342">
        <v>291</v>
      </c>
      <c r="N342">
        <v>108</v>
      </c>
      <c r="O342">
        <v>529</v>
      </c>
      <c r="P342">
        <v>127</v>
      </c>
      <c r="Q342">
        <v>630</v>
      </c>
      <c r="R342">
        <v>53</v>
      </c>
      <c r="S342">
        <v>259</v>
      </c>
      <c r="T342">
        <v>10</v>
      </c>
      <c r="U342">
        <v>50</v>
      </c>
      <c r="V342">
        <v>8</v>
      </c>
      <c r="W342">
        <v>40</v>
      </c>
      <c r="X342">
        <v>7</v>
      </c>
      <c r="Y342">
        <v>35</v>
      </c>
      <c r="Z342">
        <v>3</v>
      </c>
      <c r="AA342">
        <v>15</v>
      </c>
    </row>
    <row r="343" spans="1:27" x14ac:dyDescent="0.25">
      <c r="A343" s="44">
        <v>342</v>
      </c>
      <c r="B343" s="125" t="s">
        <v>18</v>
      </c>
      <c r="C343" s="125" t="s">
        <v>97</v>
      </c>
      <c r="D343">
        <v>41</v>
      </c>
      <c r="E343">
        <v>181</v>
      </c>
      <c r="F343">
        <v>6</v>
      </c>
      <c r="G343">
        <v>42</v>
      </c>
      <c r="H343">
        <v>15</v>
      </c>
      <c r="I343">
        <v>105</v>
      </c>
      <c r="J343">
        <v>21</v>
      </c>
      <c r="K343">
        <v>143</v>
      </c>
      <c r="L343">
        <v>26</v>
      </c>
      <c r="M343">
        <v>161</v>
      </c>
      <c r="N343">
        <v>26</v>
      </c>
      <c r="O343">
        <v>170</v>
      </c>
      <c r="P343">
        <v>35</v>
      </c>
      <c r="Q343">
        <v>238</v>
      </c>
      <c r="R343">
        <v>33</v>
      </c>
      <c r="S343">
        <v>182</v>
      </c>
      <c r="T343">
        <v>27</v>
      </c>
      <c r="U343">
        <v>179</v>
      </c>
      <c r="V343">
        <v>24</v>
      </c>
      <c r="W343">
        <v>152</v>
      </c>
      <c r="X343">
        <v>23</v>
      </c>
      <c r="Y343">
        <v>129</v>
      </c>
      <c r="Z343">
        <v>12</v>
      </c>
      <c r="AA343">
        <v>77</v>
      </c>
    </row>
    <row r="344" spans="1:27" x14ac:dyDescent="0.25">
      <c r="A344" s="44">
        <v>343</v>
      </c>
      <c r="B344" s="125" t="s">
        <v>191</v>
      </c>
      <c r="C344" s="125" t="s">
        <v>97</v>
      </c>
      <c r="D344">
        <v>4</v>
      </c>
      <c r="E344">
        <v>24</v>
      </c>
      <c r="F344">
        <v>14</v>
      </c>
      <c r="G344">
        <v>69</v>
      </c>
      <c r="H344">
        <v>21</v>
      </c>
      <c r="I344">
        <v>75</v>
      </c>
      <c r="J344">
        <v>12</v>
      </c>
      <c r="K344">
        <v>77</v>
      </c>
      <c r="L344">
        <v>71</v>
      </c>
      <c r="M344">
        <v>479</v>
      </c>
      <c r="N344">
        <v>56</v>
      </c>
      <c r="O344">
        <v>379</v>
      </c>
      <c r="P344">
        <v>73</v>
      </c>
      <c r="Q344">
        <v>514</v>
      </c>
      <c r="R344">
        <v>18</v>
      </c>
      <c r="S344">
        <v>120</v>
      </c>
      <c r="T344">
        <v>1</v>
      </c>
      <c r="U344">
        <v>7</v>
      </c>
      <c r="Z344">
        <v>2</v>
      </c>
      <c r="AA344">
        <v>7</v>
      </c>
    </row>
    <row r="345" spans="1:27" x14ac:dyDescent="0.25">
      <c r="A345" s="44">
        <v>344</v>
      </c>
      <c r="B345" s="125" t="s">
        <v>62</v>
      </c>
      <c r="C345" s="125" t="s">
        <v>97</v>
      </c>
      <c r="D345">
        <v>1</v>
      </c>
      <c r="E345">
        <v>9</v>
      </c>
      <c r="F345">
        <v>1</v>
      </c>
      <c r="G345">
        <v>9</v>
      </c>
      <c r="H345">
        <v>3</v>
      </c>
      <c r="I345">
        <v>34</v>
      </c>
      <c r="J345">
        <v>4</v>
      </c>
      <c r="K345">
        <v>42</v>
      </c>
      <c r="L345">
        <v>17</v>
      </c>
      <c r="M345">
        <v>169</v>
      </c>
      <c r="N345">
        <v>7</v>
      </c>
      <c r="O345">
        <v>70</v>
      </c>
      <c r="P345">
        <v>36</v>
      </c>
      <c r="Q345">
        <v>360</v>
      </c>
      <c r="R345">
        <v>43</v>
      </c>
      <c r="S345">
        <v>455</v>
      </c>
      <c r="T345">
        <v>8</v>
      </c>
      <c r="U345">
        <v>95</v>
      </c>
      <c r="V345">
        <v>18</v>
      </c>
      <c r="W345">
        <v>184</v>
      </c>
      <c r="X345">
        <v>8</v>
      </c>
      <c r="Y345">
        <v>79</v>
      </c>
      <c r="Z345">
        <v>23</v>
      </c>
      <c r="AA345">
        <v>234</v>
      </c>
    </row>
    <row r="346" spans="1:27" x14ac:dyDescent="0.25">
      <c r="A346" s="44">
        <v>345</v>
      </c>
      <c r="B346" s="125" t="s">
        <v>209</v>
      </c>
      <c r="C346" s="125" t="s">
        <v>97</v>
      </c>
      <c r="J346">
        <v>1</v>
      </c>
      <c r="K346">
        <v>61</v>
      </c>
      <c r="L346">
        <v>2</v>
      </c>
      <c r="M346">
        <v>122</v>
      </c>
      <c r="N346">
        <v>3</v>
      </c>
      <c r="O346">
        <v>165</v>
      </c>
      <c r="P346">
        <v>10</v>
      </c>
      <c r="Q346">
        <v>525</v>
      </c>
      <c r="R346">
        <v>4</v>
      </c>
      <c r="S346">
        <v>217</v>
      </c>
      <c r="T346">
        <v>3</v>
      </c>
      <c r="U346">
        <v>159</v>
      </c>
      <c r="V346">
        <v>2</v>
      </c>
      <c r="W346">
        <v>103</v>
      </c>
      <c r="Z346">
        <v>6</v>
      </c>
      <c r="AA346">
        <v>311</v>
      </c>
    </row>
    <row r="347" spans="1:27" x14ac:dyDescent="0.25">
      <c r="A347" s="44">
        <v>346</v>
      </c>
      <c r="B347" s="125" t="s">
        <v>19</v>
      </c>
      <c r="C347" s="125" t="s">
        <v>97</v>
      </c>
      <c r="N347">
        <v>6</v>
      </c>
      <c r="O347">
        <v>1650</v>
      </c>
    </row>
    <row r="348" spans="1:27" x14ac:dyDescent="0.25">
      <c r="A348" s="44">
        <v>347</v>
      </c>
      <c r="B348" s="125" t="s">
        <v>24</v>
      </c>
      <c r="C348" s="125" t="s">
        <v>97</v>
      </c>
      <c r="D348">
        <v>1</v>
      </c>
      <c r="E348">
        <v>65</v>
      </c>
      <c r="L348">
        <v>17</v>
      </c>
      <c r="M348">
        <v>1058</v>
      </c>
      <c r="N348">
        <v>4</v>
      </c>
      <c r="O348">
        <v>288</v>
      </c>
      <c r="P348">
        <v>2</v>
      </c>
      <c r="Q348">
        <v>150</v>
      </c>
      <c r="R348">
        <v>1</v>
      </c>
      <c r="S348">
        <v>75</v>
      </c>
    </row>
    <row r="349" spans="1:27" x14ac:dyDescent="0.25">
      <c r="A349" s="44">
        <v>348</v>
      </c>
      <c r="B349" s="125" t="s">
        <v>39</v>
      </c>
      <c r="C349" s="125" t="s">
        <v>97</v>
      </c>
      <c r="F349">
        <v>1</v>
      </c>
      <c r="G349">
        <v>35</v>
      </c>
      <c r="H349">
        <v>1</v>
      </c>
      <c r="I349">
        <v>35</v>
      </c>
      <c r="J349">
        <v>3</v>
      </c>
      <c r="K349">
        <v>105</v>
      </c>
      <c r="L349">
        <v>5</v>
      </c>
      <c r="M349">
        <v>175</v>
      </c>
      <c r="N349">
        <v>24</v>
      </c>
      <c r="O349">
        <v>493</v>
      </c>
      <c r="P349">
        <v>18</v>
      </c>
      <c r="Q349">
        <v>440</v>
      </c>
      <c r="R349">
        <v>4</v>
      </c>
      <c r="S349">
        <v>88</v>
      </c>
      <c r="T349">
        <v>2</v>
      </c>
      <c r="U349">
        <v>44</v>
      </c>
      <c r="V349">
        <v>4</v>
      </c>
      <c r="W349">
        <v>88</v>
      </c>
      <c r="X349">
        <v>5</v>
      </c>
      <c r="Y349">
        <v>110</v>
      </c>
    </row>
    <row r="350" spans="1:27" x14ac:dyDescent="0.25">
      <c r="A350" s="44">
        <v>349</v>
      </c>
      <c r="B350" s="125" t="s">
        <v>198</v>
      </c>
      <c r="C350" s="125" t="s">
        <v>97</v>
      </c>
      <c r="D350">
        <v>21</v>
      </c>
      <c r="E350">
        <v>208</v>
      </c>
      <c r="F350">
        <v>9</v>
      </c>
      <c r="G350">
        <v>88</v>
      </c>
      <c r="H350">
        <v>12</v>
      </c>
      <c r="I350">
        <v>123</v>
      </c>
      <c r="J350">
        <v>1</v>
      </c>
      <c r="K350">
        <v>9</v>
      </c>
      <c r="L350">
        <v>11</v>
      </c>
      <c r="M350">
        <v>107</v>
      </c>
      <c r="N350">
        <v>17</v>
      </c>
      <c r="O350">
        <v>158</v>
      </c>
      <c r="P350">
        <v>24</v>
      </c>
      <c r="Q350">
        <v>240</v>
      </c>
      <c r="R350">
        <v>11</v>
      </c>
      <c r="S350">
        <v>110</v>
      </c>
      <c r="T350">
        <v>20</v>
      </c>
      <c r="U350">
        <v>202</v>
      </c>
      <c r="V350">
        <v>23</v>
      </c>
      <c r="W350">
        <v>218</v>
      </c>
      <c r="X350">
        <v>5</v>
      </c>
      <c r="Y350">
        <v>50</v>
      </c>
      <c r="Z350">
        <v>9</v>
      </c>
      <c r="AA350">
        <v>101</v>
      </c>
    </row>
    <row r="351" spans="1:27" x14ac:dyDescent="0.25">
      <c r="A351" s="44">
        <v>350</v>
      </c>
      <c r="B351" s="125" t="s">
        <v>35</v>
      </c>
      <c r="C351" s="125" t="s">
        <v>98</v>
      </c>
      <c r="L351">
        <v>6</v>
      </c>
      <c r="M351">
        <v>144</v>
      </c>
      <c r="N351">
        <v>6</v>
      </c>
      <c r="O351">
        <v>174</v>
      </c>
      <c r="P351">
        <v>27</v>
      </c>
      <c r="Q351">
        <v>763</v>
      </c>
      <c r="R351">
        <v>10</v>
      </c>
      <c r="S351">
        <v>295</v>
      </c>
      <c r="T351">
        <v>7</v>
      </c>
      <c r="U351">
        <v>203</v>
      </c>
      <c r="V351">
        <v>1</v>
      </c>
      <c r="W351">
        <v>30</v>
      </c>
    </row>
    <row r="352" spans="1:27" x14ac:dyDescent="0.25">
      <c r="A352" s="44">
        <v>351</v>
      </c>
      <c r="B352" s="125" t="s">
        <v>18</v>
      </c>
      <c r="C352" s="125" t="s">
        <v>94</v>
      </c>
      <c r="D352">
        <v>3</v>
      </c>
      <c r="E352">
        <v>22</v>
      </c>
      <c r="F352">
        <v>2</v>
      </c>
      <c r="G352">
        <v>14</v>
      </c>
      <c r="H352">
        <v>8</v>
      </c>
      <c r="I352">
        <v>51</v>
      </c>
      <c r="J352">
        <v>5</v>
      </c>
      <c r="K352">
        <v>37</v>
      </c>
      <c r="L352">
        <v>28</v>
      </c>
      <c r="M352">
        <v>223</v>
      </c>
      <c r="N352">
        <v>57</v>
      </c>
      <c r="O352">
        <v>455</v>
      </c>
      <c r="P352">
        <v>61</v>
      </c>
      <c r="Q352">
        <v>454</v>
      </c>
      <c r="R352">
        <v>19</v>
      </c>
      <c r="S352">
        <v>156</v>
      </c>
      <c r="T352">
        <v>8</v>
      </c>
      <c r="U352">
        <v>59</v>
      </c>
      <c r="V352">
        <v>10</v>
      </c>
      <c r="W352">
        <v>74</v>
      </c>
      <c r="X352">
        <v>6</v>
      </c>
      <c r="Y352">
        <v>44</v>
      </c>
    </row>
    <row r="353" spans="1:27" x14ac:dyDescent="0.25">
      <c r="A353" s="44">
        <v>352</v>
      </c>
      <c r="B353" s="125" t="s">
        <v>9</v>
      </c>
      <c r="C353" s="125" t="s">
        <v>94</v>
      </c>
      <c r="H353">
        <v>2</v>
      </c>
      <c r="I353">
        <v>52</v>
      </c>
      <c r="J353">
        <v>7</v>
      </c>
      <c r="K353">
        <v>181</v>
      </c>
      <c r="L353">
        <v>25</v>
      </c>
      <c r="M353">
        <v>637</v>
      </c>
      <c r="N353">
        <v>7</v>
      </c>
      <c r="O353">
        <v>187</v>
      </c>
      <c r="P353">
        <v>4</v>
      </c>
      <c r="Q353">
        <v>127</v>
      </c>
      <c r="R353">
        <v>7</v>
      </c>
      <c r="S353">
        <v>210</v>
      </c>
      <c r="T353">
        <v>4</v>
      </c>
      <c r="U353">
        <v>103</v>
      </c>
      <c r="V353">
        <v>3</v>
      </c>
      <c r="W353">
        <v>88</v>
      </c>
    </row>
    <row r="354" spans="1:27" x14ac:dyDescent="0.25">
      <c r="A354" s="44">
        <v>353</v>
      </c>
      <c r="B354" s="125" t="s">
        <v>190</v>
      </c>
      <c r="C354" s="125" t="s">
        <v>97</v>
      </c>
      <c r="N354">
        <v>2</v>
      </c>
      <c r="O354">
        <v>32</v>
      </c>
      <c r="P354">
        <v>66</v>
      </c>
      <c r="Q354">
        <v>969</v>
      </c>
      <c r="R354">
        <v>37</v>
      </c>
      <c r="S354">
        <v>545</v>
      </c>
      <c r="T354">
        <v>2</v>
      </c>
      <c r="U354">
        <v>33</v>
      </c>
    </row>
    <row r="355" spans="1:27" x14ac:dyDescent="0.25">
      <c r="A355" s="44">
        <v>354</v>
      </c>
      <c r="B355" s="125" t="s">
        <v>68</v>
      </c>
      <c r="C355" s="125" t="s">
        <v>94</v>
      </c>
      <c r="P355">
        <v>13</v>
      </c>
      <c r="Q355">
        <v>350</v>
      </c>
      <c r="R355">
        <v>46</v>
      </c>
      <c r="S355">
        <v>1226</v>
      </c>
    </row>
    <row r="356" spans="1:27" x14ac:dyDescent="0.25">
      <c r="A356" s="44">
        <v>355</v>
      </c>
      <c r="B356" s="125" t="s">
        <v>16</v>
      </c>
      <c r="C356" s="125" t="s">
        <v>94</v>
      </c>
      <c r="D356">
        <v>69</v>
      </c>
      <c r="E356">
        <v>313</v>
      </c>
      <c r="F356">
        <v>45</v>
      </c>
      <c r="G356">
        <v>229</v>
      </c>
      <c r="H356">
        <v>40</v>
      </c>
      <c r="I356">
        <v>226</v>
      </c>
      <c r="J356">
        <v>35</v>
      </c>
      <c r="K356">
        <v>188</v>
      </c>
      <c r="L356">
        <v>15</v>
      </c>
      <c r="M356">
        <v>53</v>
      </c>
      <c r="N356">
        <v>23</v>
      </c>
      <c r="O356">
        <v>68</v>
      </c>
      <c r="P356">
        <v>15</v>
      </c>
      <c r="Q356">
        <v>50</v>
      </c>
      <c r="R356">
        <v>38</v>
      </c>
      <c r="S356">
        <v>212</v>
      </c>
      <c r="T356">
        <v>10</v>
      </c>
      <c r="U356">
        <v>48</v>
      </c>
      <c r="V356">
        <v>20</v>
      </c>
      <c r="W356">
        <v>109</v>
      </c>
      <c r="X356">
        <v>12</v>
      </c>
      <c r="Y356">
        <v>59</v>
      </c>
      <c r="Z356">
        <v>1</v>
      </c>
      <c r="AA356">
        <v>5</v>
      </c>
    </row>
    <row r="357" spans="1:27" x14ac:dyDescent="0.25">
      <c r="A357" s="44">
        <v>356</v>
      </c>
      <c r="B357" s="125" t="s">
        <v>62</v>
      </c>
      <c r="C357" s="125" t="s">
        <v>97</v>
      </c>
      <c r="D357">
        <v>4</v>
      </c>
      <c r="E357">
        <v>8</v>
      </c>
      <c r="F357">
        <v>2</v>
      </c>
      <c r="G357">
        <v>4</v>
      </c>
      <c r="H357">
        <v>9</v>
      </c>
      <c r="I357">
        <v>16</v>
      </c>
      <c r="J357">
        <v>58</v>
      </c>
      <c r="K357">
        <v>107</v>
      </c>
      <c r="L357">
        <v>174</v>
      </c>
      <c r="M357">
        <v>352</v>
      </c>
      <c r="N357">
        <v>214</v>
      </c>
      <c r="O357">
        <v>437</v>
      </c>
      <c r="P357">
        <v>122</v>
      </c>
      <c r="Q357">
        <v>247</v>
      </c>
      <c r="R357">
        <v>88</v>
      </c>
      <c r="S357">
        <v>181</v>
      </c>
      <c r="T357">
        <v>29</v>
      </c>
      <c r="U357">
        <v>65</v>
      </c>
      <c r="V357">
        <v>35</v>
      </c>
      <c r="W357">
        <v>81</v>
      </c>
      <c r="X357">
        <v>11</v>
      </c>
      <c r="Y357">
        <v>27</v>
      </c>
      <c r="Z357">
        <v>8</v>
      </c>
      <c r="AA357">
        <v>16</v>
      </c>
    </row>
    <row r="358" spans="1:27" x14ac:dyDescent="0.25">
      <c r="A358" s="44">
        <v>357</v>
      </c>
      <c r="B358" s="125" t="s">
        <v>68</v>
      </c>
      <c r="C358" s="125" t="s">
        <v>98</v>
      </c>
      <c r="D358">
        <v>2</v>
      </c>
      <c r="E358">
        <v>126</v>
      </c>
      <c r="H358">
        <v>1</v>
      </c>
      <c r="I358">
        <v>67</v>
      </c>
      <c r="J358">
        <v>5</v>
      </c>
      <c r="K358">
        <v>305</v>
      </c>
      <c r="L358">
        <v>10</v>
      </c>
      <c r="M358">
        <v>606</v>
      </c>
      <c r="N358">
        <v>1</v>
      </c>
      <c r="O358">
        <v>61</v>
      </c>
      <c r="P358">
        <v>3</v>
      </c>
      <c r="Q358">
        <v>183</v>
      </c>
      <c r="R358">
        <v>1</v>
      </c>
      <c r="S358">
        <v>61</v>
      </c>
      <c r="T358">
        <v>1</v>
      </c>
      <c r="U358">
        <v>61</v>
      </c>
      <c r="Z358">
        <v>1</v>
      </c>
      <c r="AA358">
        <v>61</v>
      </c>
    </row>
    <row r="359" spans="1:27" x14ac:dyDescent="0.25">
      <c r="A359" s="44">
        <v>358</v>
      </c>
      <c r="B359" s="125" t="s">
        <v>185</v>
      </c>
      <c r="C359" s="125" t="s">
        <v>97</v>
      </c>
      <c r="D359">
        <v>14</v>
      </c>
      <c r="E359">
        <v>115</v>
      </c>
      <c r="F359">
        <v>16</v>
      </c>
      <c r="G359">
        <v>148</v>
      </c>
      <c r="H359">
        <v>10</v>
      </c>
      <c r="I359">
        <v>83</v>
      </c>
      <c r="J359">
        <v>14</v>
      </c>
      <c r="K359">
        <v>109</v>
      </c>
      <c r="L359">
        <v>11</v>
      </c>
      <c r="M359">
        <v>110</v>
      </c>
      <c r="N359">
        <v>5</v>
      </c>
      <c r="O359">
        <v>50</v>
      </c>
      <c r="P359">
        <v>5</v>
      </c>
      <c r="Q359">
        <v>54</v>
      </c>
      <c r="R359">
        <v>11</v>
      </c>
      <c r="S359">
        <v>114</v>
      </c>
      <c r="T359">
        <v>13</v>
      </c>
      <c r="U359">
        <v>167</v>
      </c>
      <c r="V359">
        <v>19</v>
      </c>
      <c r="W359">
        <v>216</v>
      </c>
      <c r="X359">
        <v>10</v>
      </c>
      <c r="Y359">
        <v>125</v>
      </c>
      <c r="Z359">
        <v>18</v>
      </c>
      <c r="AA359">
        <v>204</v>
      </c>
    </row>
    <row r="360" spans="1:27" x14ac:dyDescent="0.25">
      <c r="A360" s="44">
        <v>359</v>
      </c>
      <c r="B360" s="125" t="s">
        <v>68</v>
      </c>
      <c r="C360" s="125" t="s">
        <v>94</v>
      </c>
      <c r="L360">
        <v>1</v>
      </c>
      <c r="M360">
        <v>165</v>
      </c>
      <c r="N360">
        <v>8</v>
      </c>
      <c r="O360">
        <v>1048</v>
      </c>
      <c r="T360">
        <v>1</v>
      </c>
      <c r="U360">
        <v>139</v>
      </c>
      <c r="V360">
        <v>1</v>
      </c>
      <c r="W360">
        <v>139</v>
      </c>
    </row>
    <row r="361" spans="1:27" x14ac:dyDescent="0.25">
      <c r="A361" s="44">
        <v>360</v>
      </c>
      <c r="B361" s="125" t="s">
        <v>46</v>
      </c>
      <c r="C361" s="125" t="s">
        <v>96</v>
      </c>
      <c r="D361">
        <v>8</v>
      </c>
      <c r="E361">
        <v>42</v>
      </c>
      <c r="F361">
        <v>3</v>
      </c>
      <c r="G361">
        <v>16</v>
      </c>
      <c r="J361">
        <v>2</v>
      </c>
      <c r="K361">
        <v>10</v>
      </c>
      <c r="L361">
        <v>36</v>
      </c>
      <c r="M361">
        <v>212</v>
      </c>
      <c r="N361">
        <v>65</v>
      </c>
      <c r="O361">
        <v>389</v>
      </c>
      <c r="P361">
        <v>1</v>
      </c>
      <c r="Q361">
        <v>5</v>
      </c>
      <c r="T361">
        <v>35</v>
      </c>
      <c r="U361">
        <v>210</v>
      </c>
      <c r="V361">
        <v>41</v>
      </c>
      <c r="W361">
        <v>246</v>
      </c>
      <c r="X361">
        <v>40</v>
      </c>
      <c r="Y361">
        <v>240</v>
      </c>
      <c r="Z361">
        <v>17</v>
      </c>
      <c r="AA361">
        <v>102</v>
      </c>
    </row>
    <row r="362" spans="1:27" x14ac:dyDescent="0.25">
      <c r="A362" s="44">
        <v>361</v>
      </c>
      <c r="B362" s="125" t="s">
        <v>4</v>
      </c>
      <c r="C362" s="125" t="s">
        <v>98</v>
      </c>
      <c r="D362">
        <v>40</v>
      </c>
      <c r="E362">
        <v>184</v>
      </c>
      <c r="F362">
        <v>24</v>
      </c>
      <c r="G362">
        <v>113</v>
      </c>
      <c r="H362">
        <v>56</v>
      </c>
      <c r="I362">
        <v>242</v>
      </c>
      <c r="J362">
        <v>79</v>
      </c>
      <c r="K362">
        <v>381</v>
      </c>
      <c r="L362">
        <v>33</v>
      </c>
      <c r="M362">
        <v>168</v>
      </c>
      <c r="N362">
        <v>19</v>
      </c>
      <c r="O362">
        <v>66</v>
      </c>
      <c r="P362">
        <v>28</v>
      </c>
      <c r="Q362">
        <v>81</v>
      </c>
      <c r="R362">
        <v>2</v>
      </c>
      <c r="S362">
        <v>12</v>
      </c>
      <c r="T362">
        <v>13</v>
      </c>
      <c r="U362">
        <v>35</v>
      </c>
      <c r="V362">
        <v>18</v>
      </c>
      <c r="W362">
        <v>93</v>
      </c>
      <c r="X362">
        <v>12</v>
      </c>
      <c r="Y362">
        <v>39</v>
      </c>
      <c r="Z362">
        <v>9</v>
      </c>
      <c r="AA362">
        <v>34</v>
      </c>
    </row>
    <row r="363" spans="1:27" x14ac:dyDescent="0.25">
      <c r="A363" s="44">
        <v>362</v>
      </c>
      <c r="B363" s="125" t="s">
        <v>62</v>
      </c>
      <c r="C363" s="125" t="s">
        <v>97</v>
      </c>
      <c r="D363">
        <v>12</v>
      </c>
      <c r="E363">
        <v>156</v>
      </c>
      <c r="F363">
        <v>16</v>
      </c>
      <c r="G363">
        <v>208</v>
      </c>
      <c r="H363">
        <v>14</v>
      </c>
      <c r="I363">
        <v>182</v>
      </c>
      <c r="J363">
        <v>21</v>
      </c>
      <c r="K363">
        <v>268</v>
      </c>
      <c r="L363">
        <v>11</v>
      </c>
      <c r="M363">
        <v>143</v>
      </c>
      <c r="N363">
        <v>12</v>
      </c>
      <c r="O363">
        <v>156</v>
      </c>
      <c r="P363">
        <v>4</v>
      </c>
      <c r="Q363">
        <v>52</v>
      </c>
      <c r="R363">
        <v>2</v>
      </c>
      <c r="S363">
        <v>26</v>
      </c>
      <c r="T363">
        <v>7</v>
      </c>
      <c r="U363">
        <v>87</v>
      </c>
      <c r="V363">
        <v>8</v>
      </c>
      <c r="W363">
        <v>95</v>
      </c>
      <c r="Z363">
        <v>4</v>
      </c>
      <c r="AA363">
        <v>48</v>
      </c>
    </row>
    <row r="364" spans="1:27" x14ac:dyDescent="0.25">
      <c r="A364" s="44">
        <v>363</v>
      </c>
      <c r="B364" s="125" t="s">
        <v>28</v>
      </c>
      <c r="C364" s="125" t="s">
        <v>94</v>
      </c>
      <c r="J364">
        <v>2</v>
      </c>
      <c r="K364">
        <v>81</v>
      </c>
      <c r="L364">
        <v>1</v>
      </c>
      <c r="M364">
        <v>40</v>
      </c>
      <c r="N364">
        <v>2</v>
      </c>
      <c r="O364">
        <v>81</v>
      </c>
      <c r="P364">
        <v>12</v>
      </c>
      <c r="Q364">
        <v>436</v>
      </c>
      <c r="R364">
        <v>9</v>
      </c>
      <c r="S364">
        <v>315</v>
      </c>
      <c r="T364">
        <v>3</v>
      </c>
      <c r="U364">
        <v>117</v>
      </c>
      <c r="V364">
        <v>4</v>
      </c>
      <c r="W364">
        <v>162</v>
      </c>
      <c r="X364">
        <v>4</v>
      </c>
      <c r="Y364">
        <v>154</v>
      </c>
    </row>
    <row r="365" spans="1:27" x14ac:dyDescent="0.25">
      <c r="A365" s="44">
        <v>364</v>
      </c>
      <c r="B365" s="125" t="s">
        <v>36</v>
      </c>
      <c r="C365" s="125" t="s">
        <v>94</v>
      </c>
      <c r="F365">
        <v>1</v>
      </c>
      <c r="G365">
        <v>54</v>
      </c>
      <c r="J365">
        <v>6</v>
      </c>
      <c r="K365">
        <v>326</v>
      </c>
      <c r="L365">
        <v>5</v>
      </c>
      <c r="M365">
        <v>249</v>
      </c>
      <c r="N365">
        <v>6</v>
      </c>
      <c r="O365">
        <v>328</v>
      </c>
      <c r="P365">
        <v>3</v>
      </c>
      <c r="Q365">
        <v>172</v>
      </c>
      <c r="T365">
        <v>3</v>
      </c>
      <c r="U365">
        <v>176</v>
      </c>
      <c r="V365">
        <v>1</v>
      </c>
      <c r="W365">
        <v>66</v>
      </c>
    </row>
    <row r="366" spans="1:27" x14ac:dyDescent="0.25">
      <c r="A366" s="44">
        <v>365</v>
      </c>
      <c r="B366" s="125" t="s">
        <v>25</v>
      </c>
      <c r="C366" s="125" t="s">
        <v>94</v>
      </c>
      <c r="L366">
        <v>59</v>
      </c>
      <c r="M366">
        <v>309</v>
      </c>
      <c r="N366">
        <v>48</v>
      </c>
      <c r="O366">
        <v>263</v>
      </c>
      <c r="P366">
        <v>98</v>
      </c>
      <c r="Q366">
        <v>511</v>
      </c>
      <c r="R366">
        <v>39</v>
      </c>
      <c r="S366">
        <v>193</v>
      </c>
      <c r="T366">
        <v>9</v>
      </c>
      <c r="U366">
        <v>48</v>
      </c>
      <c r="V366">
        <v>3</v>
      </c>
      <c r="W366">
        <v>18</v>
      </c>
      <c r="X366">
        <v>4</v>
      </c>
      <c r="Y366">
        <v>24</v>
      </c>
    </row>
    <row r="367" spans="1:27" x14ac:dyDescent="0.25">
      <c r="A367" s="44">
        <v>366</v>
      </c>
      <c r="B367" s="125" t="s">
        <v>68</v>
      </c>
      <c r="C367" s="125" t="s">
        <v>98</v>
      </c>
      <c r="D367">
        <v>21</v>
      </c>
      <c r="E367">
        <v>57</v>
      </c>
      <c r="F367">
        <v>9</v>
      </c>
      <c r="G367">
        <v>28</v>
      </c>
      <c r="H367">
        <v>16</v>
      </c>
      <c r="I367">
        <v>43</v>
      </c>
      <c r="J367">
        <v>27</v>
      </c>
      <c r="K367">
        <v>81</v>
      </c>
      <c r="L367">
        <v>39</v>
      </c>
      <c r="M367">
        <v>135</v>
      </c>
      <c r="N367">
        <v>64</v>
      </c>
      <c r="O367">
        <v>204</v>
      </c>
      <c r="P367">
        <v>92</v>
      </c>
      <c r="Q367">
        <v>316</v>
      </c>
      <c r="R367">
        <v>70</v>
      </c>
      <c r="S367">
        <v>251</v>
      </c>
      <c r="T367">
        <v>23</v>
      </c>
      <c r="U367">
        <v>93</v>
      </c>
      <c r="V367">
        <v>17</v>
      </c>
      <c r="W367">
        <v>64</v>
      </c>
      <c r="X367">
        <v>13</v>
      </c>
      <c r="Y367">
        <v>47</v>
      </c>
      <c r="Z367">
        <v>7</v>
      </c>
      <c r="AA367">
        <v>26</v>
      </c>
    </row>
    <row r="368" spans="1:27" x14ac:dyDescent="0.25">
      <c r="A368" s="44">
        <v>367</v>
      </c>
      <c r="B368" s="125" t="s">
        <v>24</v>
      </c>
      <c r="C368" s="125" t="s">
        <v>97</v>
      </c>
      <c r="D368">
        <v>22</v>
      </c>
      <c r="E368">
        <v>132</v>
      </c>
      <c r="F368">
        <v>6</v>
      </c>
      <c r="G368">
        <v>36</v>
      </c>
      <c r="H368">
        <v>11</v>
      </c>
      <c r="I368">
        <v>66</v>
      </c>
      <c r="J368">
        <v>15</v>
      </c>
      <c r="K368">
        <v>88</v>
      </c>
      <c r="L368">
        <v>20</v>
      </c>
      <c r="M368">
        <v>116</v>
      </c>
      <c r="N368">
        <v>22</v>
      </c>
      <c r="O368">
        <v>131</v>
      </c>
      <c r="P368">
        <v>38</v>
      </c>
      <c r="Q368">
        <v>226</v>
      </c>
      <c r="R368">
        <v>20</v>
      </c>
      <c r="S368">
        <v>119</v>
      </c>
      <c r="T368">
        <v>24</v>
      </c>
      <c r="U368">
        <v>154</v>
      </c>
      <c r="V368">
        <v>18</v>
      </c>
      <c r="W368">
        <v>107</v>
      </c>
      <c r="X368">
        <v>16</v>
      </c>
      <c r="Y368">
        <v>100</v>
      </c>
      <c r="Z368">
        <v>8</v>
      </c>
      <c r="AA368">
        <v>48</v>
      </c>
    </row>
    <row r="369" spans="1:27" x14ac:dyDescent="0.25">
      <c r="A369" s="44">
        <v>368</v>
      </c>
      <c r="B369" s="125" t="s">
        <v>45</v>
      </c>
      <c r="C369" s="125" t="s">
        <v>97</v>
      </c>
      <c r="F369">
        <v>2</v>
      </c>
      <c r="G369">
        <v>78</v>
      </c>
      <c r="L369">
        <v>3</v>
      </c>
      <c r="M369">
        <v>117</v>
      </c>
      <c r="N369">
        <v>19</v>
      </c>
      <c r="O369">
        <v>737</v>
      </c>
      <c r="P369">
        <v>10</v>
      </c>
      <c r="Q369">
        <v>390</v>
      </c>
    </row>
    <row r="370" spans="1:27" x14ac:dyDescent="0.25">
      <c r="A370" s="44">
        <v>369</v>
      </c>
      <c r="B370" s="125" t="s">
        <v>198</v>
      </c>
      <c r="C370" s="125" t="s">
        <v>97</v>
      </c>
      <c r="D370">
        <v>9</v>
      </c>
      <c r="E370">
        <v>83</v>
      </c>
      <c r="F370">
        <v>9</v>
      </c>
      <c r="G370">
        <v>78</v>
      </c>
      <c r="H370">
        <v>5</v>
      </c>
      <c r="I370">
        <v>46</v>
      </c>
      <c r="J370">
        <v>4</v>
      </c>
      <c r="K370">
        <v>37</v>
      </c>
      <c r="N370">
        <v>15</v>
      </c>
      <c r="O370">
        <v>154</v>
      </c>
      <c r="P370">
        <v>23</v>
      </c>
      <c r="Q370">
        <v>227</v>
      </c>
      <c r="R370">
        <v>17</v>
      </c>
      <c r="S370">
        <v>163</v>
      </c>
      <c r="T370">
        <v>17</v>
      </c>
      <c r="U370">
        <v>178</v>
      </c>
      <c r="V370">
        <v>23</v>
      </c>
      <c r="W370">
        <v>223</v>
      </c>
      <c r="X370">
        <v>4</v>
      </c>
      <c r="Y370">
        <v>46</v>
      </c>
      <c r="Z370">
        <v>5</v>
      </c>
      <c r="AA370">
        <v>56</v>
      </c>
    </row>
    <row r="371" spans="1:27" x14ac:dyDescent="0.25">
      <c r="A371" s="44">
        <v>370</v>
      </c>
      <c r="B371" s="125" t="s">
        <v>7</v>
      </c>
      <c r="C371" s="125" t="s">
        <v>97</v>
      </c>
      <c r="D371">
        <v>6</v>
      </c>
      <c r="E371">
        <v>180</v>
      </c>
      <c r="F371">
        <v>2</v>
      </c>
      <c r="G371">
        <v>60</v>
      </c>
      <c r="H371">
        <v>1</v>
      </c>
      <c r="I371">
        <v>30</v>
      </c>
      <c r="J371">
        <v>2</v>
      </c>
      <c r="K371">
        <v>60</v>
      </c>
      <c r="L371">
        <v>12</v>
      </c>
      <c r="M371">
        <v>366</v>
      </c>
      <c r="N371">
        <v>9</v>
      </c>
      <c r="O371">
        <v>276</v>
      </c>
      <c r="P371">
        <v>8</v>
      </c>
      <c r="Q371">
        <v>243</v>
      </c>
      <c r="R371">
        <v>2</v>
      </c>
      <c r="S371">
        <v>60</v>
      </c>
    </row>
    <row r="372" spans="1:27" x14ac:dyDescent="0.25">
      <c r="A372" s="44">
        <v>371</v>
      </c>
      <c r="B372" s="125" t="s">
        <v>17</v>
      </c>
      <c r="C372" s="125" t="s">
        <v>97</v>
      </c>
      <c r="N372">
        <v>8</v>
      </c>
      <c r="O372">
        <v>159</v>
      </c>
      <c r="P372">
        <v>30</v>
      </c>
      <c r="Q372">
        <v>608</v>
      </c>
      <c r="R372">
        <v>23</v>
      </c>
      <c r="S372">
        <v>456</v>
      </c>
      <c r="T372">
        <v>2</v>
      </c>
      <c r="U372">
        <v>40</v>
      </c>
    </row>
    <row r="373" spans="1:27" x14ac:dyDescent="0.25">
      <c r="A373" s="44">
        <v>372</v>
      </c>
      <c r="B373" s="125" t="s">
        <v>23</v>
      </c>
      <c r="C373" s="125" t="s">
        <v>94</v>
      </c>
      <c r="D373">
        <v>1</v>
      </c>
      <c r="E373">
        <v>34</v>
      </c>
      <c r="H373">
        <v>1</v>
      </c>
      <c r="I373">
        <v>37</v>
      </c>
      <c r="J373">
        <v>3</v>
      </c>
      <c r="K373">
        <v>106</v>
      </c>
      <c r="L373">
        <v>3</v>
      </c>
      <c r="M373">
        <v>106</v>
      </c>
      <c r="N373">
        <v>18</v>
      </c>
      <c r="O373">
        <v>624</v>
      </c>
      <c r="P373">
        <v>10</v>
      </c>
      <c r="Q373">
        <v>345</v>
      </c>
    </row>
    <row r="374" spans="1:27" x14ac:dyDescent="0.25">
      <c r="A374" s="44">
        <v>373</v>
      </c>
      <c r="B374" s="125" t="s">
        <v>24</v>
      </c>
      <c r="C374" s="125" t="s">
        <v>96</v>
      </c>
      <c r="D374">
        <v>5</v>
      </c>
      <c r="E374">
        <v>4</v>
      </c>
      <c r="F374">
        <v>28</v>
      </c>
      <c r="G374">
        <v>17</v>
      </c>
      <c r="H374">
        <v>9</v>
      </c>
      <c r="I374">
        <v>8</v>
      </c>
      <c r="J374">
        <v>40</v>
      </c>
      <c r="K374">
        <v>40</v>
      </c>
      <c r="L374">
        <v>161</v>
      </c>
      <c r="M374">
        <v>133</v>
      </c>
      <c r="N374">
        <v>279</v>
      </c>
      <c r="O374">
        <v>265</v>
      </c>
      <c r="P374">
        <v>390</v>
      </c>
      <c r="Q374">
        <v>381</v>
      </c>
      <c r="R374">
        <v>238</v>
      </c>
      <c r="S374">
        <v>264</v>
      </c>
      <c r="T374">
        <v>74</v>
      </c>
      <c r="U374">
        <v>80</v>
      </c>
      <c r="V374">
        <v>41</v>
      </c>
      <c r="W374">
        <v>42</v>
      </c>
      <c r="X374">
        <v>9</v>
      </c>
      <c r="Y374">
        <v>10</v>
      </c>
      <c r="Z374">
        <v>6</v>
      </c>
      <c r="AA374">
        <v>6</v>
      </c>
    </row>
    <row r="375" spans="1:27" x14ac:dyDescent="0.25">
      <c r="A375" s="44">
        <v>374</v>
      </c>
      <c r="B375" s="125" t="s">
        <v>3</v>
      </c>
      <c r="C375" s="125" t="s">
        <v>96</v>
      </c>
      <c r="D375">
        <v>49</v>
      </c>
      <c r="E375">
        <v>121</v>
      </c>
      <c r="F375">
        <v>25</v>
      </c>
      <c r="G375">
        <v>50</v>
      </c>
      <c r="H375">
        <v>24</v>
      </c>
      <c r="I375">
        <v>72</v>
      </c>
      <c r="J375">
        <v>74</v>
      </c>
      <c r="K375">
        <v>277</v>
      </c>
      <c r="L375">
        <v>61</v>
      </c>
      <c r="M375">
        <v>207</v>
      </c>
      <c r="N375">
        <v>58</v>
      </c>
      <c r="O375">
        <v>157</v>
      </c>
      <c r="P375">
        <v>71</v>
      </c>
      <c r="Q375">
        <v>154</v>
      </c>
      <c r="R375">
        <v>37</v>
      </c>
      <c r="S375">
        <v>77</v>
      </c>
      <c r="T375">
        <v>15</v>
      </c>
      <c r="U375">
        <v>39</v>
      </c>
      <c r="V375">
        <v>23</v>
      </c>
      <c r="W375">
        <v>65</v>
      </c>
      <c r="X375">
        <v>7</v>
      </c>
      <c r="Y375">
        <v>17</v>
      </c>
      <c r="Z375">
        <v>4</v>
      </c>
      <c r="AA375">
        <v>8</v>
      </c>
    </row>
    <row r="376" spans="1:27" x14ac:dyDescent="0.25">
      <c r="A376" s="44">
        <v>375</v>
      </c>
      <c r="B376" s="125" t="s">
        <v>7</v>
      </c>
      <c r="C376" s="125" t="s">
        <v>97</v>
      </c>
      <c r="D376">
        <v>8</v>
      </c>
      <c r="E376">
        <v>59</v>
      </c>
      <c r="F376">
        <v>16</v>
      </c>
      <c r="G376">
        <v>115</v>
      </c>
      <c r="H376">
        <v>20</v>
      </c>
      <c r="I376">
        <v>190</v>
      </c>
      <c r="J376">
        <v>32</v>
      </c>
      <c r="K376">
        <v>335</v>
      </c>
      <c r="L376">
        <v>25</v>
      </c>
      <c r="M376">
        <v>255</v>
      </c>
      <c r="N376">
        <v>11</v>
      </c>
      <c r="O376">
        <v>102</v>
      </c>
      <c r="P376">
        <v>6</v>
      </c>
      <c r="Q376">
        <v>58</v>
      </c>
      <c r="R376">
        <v>2</v>
      </c>
      <c r="S376">
        <v>22</v>
      </c>
      <c r="T376">
        <v>3</v>
      </c>
      <c r="U376">
        <v>25</v>
      </c>
      <c r="V376">
        <v>3</v>
      </c>
      <c r="W376">
        <v>27</v>
      </c>
      <c r="X376">
        <v>4</v>
      </c>
      <c r="Y376">
        <v>24</v>
      </c>
      <c r="Z376">
        <v>1</v>
      </c>
      <c r="AA376">
        <v>11</v>
      </c>
    </row>
    <row r="377" spans="1:27" x14ac:dyDescent="0.25">
      <c r="A377" s="44">
        <v>376</v>
      </c>
      <c r="B377" s="125" t="s">
        <v>10</v>
      </c>
      <c r="C377" s="125" t="s">
        <v>97</v>
      </c>
      <c r="H377">
        <v>2</v>
      </c>
      <c r="I377">
        <v>98</v>
      </c>
      <c r="J377">
        <v>3</v>
      </c>
      <c r="K377">
        <v>147</v>
      </c>
      <c r="L377">
        <v>12</v>
      </c>
      <c r="M377">
        <v>559</v>
      </c>
      <c r="N377">
        <v>4</v>
      </c>
      <c r="O377">
        <v>147</v>
      </c>
      <c r="P377">
        <v>1</v>
      </c>
      <c r="Q377">
        <v>49</v>
      </c>
      <c r="R377">
        <v>2</v>
      </c>
      <c r="S377">
        <v>98</v>
      </c>
      <c r="T377">
        <v>1</v>
      </c>
      <c r="U377">
        <v>49</v>
      </c>
      <c r="V377">
        <v>3</v>
      </c>
      <c r="W377">
        <v>65</v>
      </c>
    </row>
    <row r="378" spans="1:27" x14ac:dyDescent="0.25">
      <c r="A378" s="44">
        <v>377</v>
      </c>
      <c r="B378" s="125" t="s">
        <v>27</v>
      </c>
      <c r="C378" s="125" t="s">
        <v>97</v>
      </c>
      <c r="D378">
        <v>4</v>
      </c>
      <c r="E378">
        <v>23</v>
      </c>
      <c r="F378">
        <v>3</v>
      </c>
      <c r="G378">
        <v>18</v>
      </c>
      <c r="H378">
        <v>4</v>
      </c>
      <c r="I378">
        <v>19</v>
      </c>
      <c r="J378">
        <v>16</v>
      </c>
      <c r="K378">
        <v>109</v>
      </c>
      <c r="L378">
        <v>26</v>
      </c>
      <c r="M378">
        <v>250</v>
      </c>
      <c r="N378">
        <v>40</v>
      </c>
      <c r="O378">
        <v>403</v>
      </c>
      <c r="P378">
        <v>31</v>
      </c>
      <c r="Q378">
        <v>300</v>
      </c>
      <c r="R378">
        <v>6</v>
      </c>
      <c r="S378">
        <v>64</v>
      </c>
    </row>
    <row r="379" spans="1:27" x14ac:dyDescent="0.25">
      <c r="A379" s="44">
        <v>378</v>
      </c>
      <c r="B379" s="125" t="s">
        <v>7</v>
      </c>
      <c r="C379" s="125" t="s">
        <v>99</v>
      </c>
      <c r="D379">
        <v>2</v>
      </c>
      <c r="E379">
        <v>302</v>
      </c>
      <c r="F379">
        <v>2</v>
      </c>
      <c r="G379">
        <v>151</v>
      </c>
      <c r="H379">
        <v>16</v>
      </c>
      <c r="I379">
        <v>544</v>
      </c>
      <c r="J379">
        <v>4</v>
      </c>
      <c r="K379">
        <v>121</v>
      </c>
      <c r="L379">
        <v>2</v>
      </c>
      <c r="M379">
        <v>30</v>
      </c>
    </row>
    <row r="380" spans="1:27" x14ac:dyDescent="0.25">
      <c r="A380" s="44">
        <v>379</v>
      </c>
      <c r="B380" s="125" t="s">
        <v>62</v>
      </c>
      <c r="C380" s="125" t="s">
        <v>97</v>
      </c>
      <c r="D380">
        <v>6</v>
      </c>
      <c r="E380">
        <v>63</v>
      </c>
      <c r="F380">
        <v>5</v>
      </c>
      <c r="G380">
        <v>25</v>
      </c>
      <c r="H380">
        <v>3</v>
      </c>
      <c r="I380">
        <v>37</v>
      </c>
      <c r="J380">
        <v>8</v>
      </c>
      <c r="K380">
        <v>123</v>
      </c>
      <c r="L380">
        <v>12</v>
      </c>
      <c r="M380">
        <v>181</v>
      </c>
      <c r="N380">
        <v>17</v>
      </c>
      <c r="O380">
        <v>235</v>
      </c>
      <c r="P380">
        <v>11</v>
      </c>
      <c r="Q380">
        <v>169</v>
      </c>
      <c r="R380">
        <v>10</v>
      </c>
      <c r="S380">
        <v>144</v>
      </c>
      <c r="T380">
        <v>7</v>
      </c>
      <c r="U380">
        <v>78</v>
      </c>
      <c r="V380">
        <v>4</v>
      </c>
      <c r="W380">
        <v>60</v>
      </c>
      <c r="X380">
        <v>3</v>
      </c>
      <c r="Y380">
        <v>30</v>
      </c>
    </row>
    <row r="381" spans="1:27" x14ac:dyDescent="0.25">
      <c r="A381" s="44">
        <v>380</v>
      </c>
      <c r="B381" s="125" t="s">
        <v>7</v>
      </c>
      <c r="C381" s="125" t="s">
        <v>96</v>
      </c>
      <c r="J381">
        <v>5</v>
      </c>
      <c r="K381">
        <v>184</v>
      </c>
      <c r="L381">
        <v>7</v>
      </c>
      <c r="M381">
        <v>241</v>
      </c>
      <c r="N381">
        <v>10</v>
      </c>
      <c r="O381">
        <v>319</v>
      </c>
      <c r="R381">
        <v>5</v>
      </c>
      <c r="S381">
        <v>150</v>
      </c>
      <c r="T381">
        <v>3</v>
      </c>
      <c r="U381">
        <v>87</v>
      </c>
      <c r="V381">
        <v>1</v>
      </c>
      <c r="W381">
        <v>30</v>
      </c>
      <c r="X381">
        <v>3</v>
      </c>
      <c r="Y381">
        <v>91</v>
      </c>
      <c r="Z381">
        <v>1</v>
      </c>
      <c r="AA381">
        <v>30</v>
      </c>
    </row>
    <row r="382" spans="1:27" x14ac:dyDescent="0.25">
      <c r="A382" s="44">
        <v>381</v>
      </c>
      <c r="B382" s="125" t="s">
        <v>28</v>
      </c>
      <c r="C382" s="125" t="s">
        <v>95</v>
      </c>
      <c r="D382">
        <v>5</v>
      </c>
      <c r="E382">
        <v>100</v>
      </c>
      <c r="H382">
        <v>10</v>
      </c>
      <c r="I382">
        <v>170</v>
      </c>
      <c r="J382">
        <v>16</v>
      </c>
      <c r="K382">
        <v>295</v>
      </c>
      <c r="L382">
        <v>21</v>
      </c>
      <c r="M382">
        <v>372</v>
      </c>
      <c r="N382">
        <v>5</v>
      </c>
      <c r="O382">
        <v>80</v>
      </c>
      <c r="P382">
        <v>4</v>
      </c>
      <c r="Q382">
        <v>62</v>
      </c>
      <c r="R382">
        <v>1</v>
      </c>
      <c r="S382">
        <v>20</v>
      </c>
      <c r="T382">
        <v>1</v>
      </c>
      <c r="U382">
        <v>20</v>
      </c>
      <c r="V382">
        <v>1</v>
      </c>
      <c r="W382">
        <v>10</v>
      </c>
    </row>
    <row r="383" spans="1:27" x14ac:dyDescent="0.25">
      <c r="A383" s="44">
        <v>382</v>
      </c>
      <c r="B383" s="125" t="s">
        <v>10</v>
      </c>
      <c r="C383" s="125" t="s">
        <v>97</v>
      </c>
      <c r="F383">
        <v>2</v>
      </c>
      <c r="G383">
        <v>116</v>
      </c>
      <c r="H383">
        <v>1</v>
      </c>
      <c r="I383">
        <v>53</v>
      </c>
      <c r="J383">
        <v>3</v>
      </c>
      <c r="K383">
        <v>126</v>
      </c>
      <c r="L383">
        <v>1</v>
      </c>
      <c r="M383">
        <v>50</v>
      </c>
      <c r="N383">
        <v>4</v>
      </c>
      <c r="O383">
        <v>179</v>
      </c>
      <c r="P383">
        <v>1</v>
      </c>
      <c r="Q383">
        <v>63</v>
      </c>
      <c r="R383">
        <v>1</v>
      </c>
      <c r="S383">
        <v>53</v>
      </c>
      <c r="T383">
        <v>3</v>
      </c>
      <c r="U383">
        <v>159</v>
      </c>
      <c r="V383">
        <v>4</v>
      </c>
      <c r="W383">
        <v>209</v>
      </c>
      <c r="X383">
        <v>1</v>
      </c>
      <c r="Y383">
        <v>63</v>
      </c>
      <c r="Z383">
        <v>1</v>
      </c>
      <c r="AA383">
        <v>53</v>
      </c>
    </row>
    <row r="384" spans="1:27" x14ac:dyDescent="0.25">
      <c r="A384" s="44">
        <v>383</v>
      </c>
      <c r="B384" s="125" t="s">
        <v>68</v>
      </c>
      <c r="C384" s="125" t="s">
        <v>97</v>
      </c>
      <c r="H384">
        <v>1</v>
      </c>
      <c r="I384">
        <v>30</v>
      </c>
      <c r="J384">
        <v>1</v>
      </c>
      <c r="K384">
        <v>29</v>
      </c>
      <c r="L384">
        <v>16</v>
      </c>
      <c r="M384">
        <v>309</v>
      </c>
      <c r="N384">
        <v>7</v>
      </c>
      <c r="O384">
        <v>198</v>
      </c>
      <c r="P384">
        <v>16</v>
      </c>
      <c r="Q384">
        <v>425</v>
      </c>
      <c r="R384">
        <v>2</v>
      </c>
      <c r="S384">
        <v>57</v>
      </c>
      <c r="T384">
        <v>1</v>
      </c>
      <c r="U384">
        <v>38</v>
      </c>
      <c r="X384">
        <v>2</v>
      </c>
      <c r="Y384">
        <v>37</v>
      </c>
    </row>
    <row r="385" spans="1:27" x14ac:dyDescent="0.25">
      <c r="A385" s="44">
        <v>384</v>
      </c>
      <c r="B385" s="125" t="s">
        <v>183</v>
      </c>
      <c r="C385" s="125" t="s">
        <v>97</v>
      </c>
      <c r="L385">
        <v>8</v>
      </c>
      <c r="M385">
        <v>112</v>
      </c>
      <c r="N385">
        <v>15</v>
      </c>
      <c r="O385">
        <v>210</v>
      </c>
      <c r="P385">
        <v>9</v>
      </c>
      <c r="Q385">
        <v>126</v>
      </c>
      <c r="R385">
        <v>46</v>
      </c>
      <c r="S385">
        <v>644</v>
      </c>
    </row>
    <row r="386" spans="1:27" x14ac:dyDescent="0.25">
      <c r="A386" s="44">
        <v>385</v>
      </c>
      <c r="B386" s="125" t="s">
        <v>19</v>
      </c>
      <c r="C386" s="125" t="s">
        <v>94</v>
      </c>
      <c r="D386">
        <v>3</v>
      </c>
      <c r="E386">
        <v>60</v>
      </c>
      <c r="F386">
        <v>5</v>
      </c>
      <c r="G386">
        <v>116</v>
      </c>
      <c r="H386">
        <v>2</v>
      </c>
      <c r="I386">
        <v>56</v>
      </c>
      <c r="J386">
        <v>7</v>
      </c>
      <c r="K386">
        <v>174</v>
      </c>
      <c r="L386">
        <v>7</v>
      </c>
      <c r="M386">
        <v>149</v>
      </c>
      <c r="N386">
        <v>3</v>
      </c>
      <c r="O386">
        <v>62</v>
      </c>
      <c r="P386">
        <v>9</v>
      </c>
      <c r="Q386">
        <v>190</v>
      </c>
      <c r="R386">
        <v>2</v>
      </c>
      <c r="S386">
        <v>43</v>
      </c>
      <c r="T386">
        <v>2</v>
      </c>
      <c r="U386">
        <v>43</v>
      </c>
      <c r="V386">
        <v>2</v>
      </c>
      <c r="W386">
        <v>43</v>
      </c>
      <c r="X386">
        <v>5</v>
      </c>
      <c r="Y386">
        <v>107</v>
      </c>
      <c r="Z386">
        <v>2</v>
      </c>
      <c r="AA386">
        <v>43</v>
      </c>
    </row>
    <row r="387" spans="1:27" x14ac:dyDescent="0.25">
      <c r="A387" s="44">
        <v>386</v>
      </c>
      <c r="B387" s="125" t="s">
        <v>24</v>
      </c>
      <c r="C387" s="125" t="s">
        <v>94</v>
      </c>
      <c r="F387">
        <v>4</v>
      </c>
      <c r="G387">
        <v>36</v>
      </c>
      <c r="H387">
        <v>8</v>
      </c>
      <c r="I387">
        <v>72</v>
      </c>
      <c r="J387">
        <v>12</v>
      </c>
      <c r="K387">
        <v>108</v>
      </c>
      <c r="L387">
        <v>14</v>
      </c>
      <c r="M387">
        <v>126</v>
      </c>
      <c r="N387">
        <v>19</v>
      </c>
      <c r="O387">
        <v>167</v>
      </c>
      <c r="P387">
        <v>25</v>
      </c>
      <c r="Q387">
        <v>183</v>
      </c>
      <c r="R387">
        <v>11</v>
      </c>
      <c r="S387">
        <v>99</v>
      </c>
      <c r="T387">
        <v>13</v>
      </c>
      <c r="U387">
        <v>117</v>
      </c>
      <c r="V387">
        <v>14</v>
      </c>
      <c r="W387">
        <v>93</v>
      </c>
      <c r="X387">
        <v>6</v>
      </c>
      <c r="Y387">
        <v>48</v>
      </c>
      <c r="Z387">
        <v>5</v>
      </c>
      <c r="AA387">
        <v>34</v>
      </c>
    </row>
    <row r="388" spans="1:27" x14ac:dyDescent="0.25">
      <c r="A388" s="44">
        <v>387</v>
      </c>
      <c r="B388" s="125" t="s">
        <v>62</v>
      </c>
      <c r="C388" s="125" t="s">
        <v>97</v>
      </c>
      <c r="D388">
        <v>16</v>
      </c>
      <c r="E388">
        <v>87</v>
      </c>
      <c r="F388">
        <v>12</v>
      </c>
      <c r="G388">
        <v>64</v>
      </c>
      <c r="H388">
        <v>16</v>
      </c>
      <c r="I388">
        <v>87</v>
      </c>
      <c r="J388">
        <v>31</v>
      </c>
      <c r="K388">
        <v>169</v>
      </c>
      <c r="L388">
        <v>36</v>
      </c>
      <c r="M388">
        <v>192</v>
      </c>
      <c r="N388">
        <v>55</v>
      </c>
      <c r="O388">
        <v>297</v>
      </c>
      <c r="P388">
        <v>30</v>
      </c>
      <c r="Q388">
        <v>160</v>
      </c>
      <c r="V388">
        <v>1</v>
      </c>
      <c r="W388">
        <v>6</v>
      </c>
      <c r="Z388">
        <v>1</v>
      </c>
      <c r="AA388">
        <v>6</v>
      </c>
    </row>
    <row r="389" spans="1:27" x14ac:dyDescent="0.25">
      <c r="A389" s="44">
        <v>388</v>
      </c>
      <c r="B389" s="125" t="s">
        <v>42</v>
      </c>
      <c r="C389" s="125" t="s">
        <v>96</v>
      </c>
      <c r="D389">
        <v>5</v>
      </c>
      <c r="E389">
        <v>42</v>
      </c>
      <c r="J389">
        <v>3</v>
      </c>
      <c r="K389">
        <v>49</v>
      </c>
      <c r="L389">
        <v>10</v>
      </c>
      <c r="M389">
        <v>155</v>
      </c>
      <c r="N389">
        <v>12</v>
      </c>
      <c r="O389">
        <v>198</v>
      </c>
      <c r="P389">
        <v>9</v>
      </c>
      <c r="Q389">
        <v>147</v>
      </c>
      <c r="R389">
        <v>18</v>
      </c>
      <c r="S389">
        <v>301</v>
      </c>
      <c r="T389">
        <v>2</v>
      </c>
      <c r="U389">
        <v>24</v>
      </c>
      <c r="V389">
        <v>4</v>
      </c>
      <c r="W389">
        <v>44</v>
      </c>
      <c r="X389">
        <v>10</v>
      </c>
      <c r="Y389">
        <v>99</v>
      </c>
    </row>
    <row r="390" spans="1:27" x14ac:dyDescent="0.25">
      <c r="A390" s="44">
        <v>389</v>
      </c>
      <c r="B390" s="125" t="s">
        <v>18</v>
      </c>
      <c r="C390" s="125" t="s">
        <v>97</v>
      </c>
      <c r="L390">
        <v>21</v>
      </c>
      <c r="M390">
        <v>86</v>
      </c>
      <c r="N390">
        <v>73</v>
      </c>
      <c r="O390">
        <v>352</v>
      </c>
      <c r="P390">
        <v>46</v>
      </c>
      <c r="Q390">
        <v>194</v>
      </c>
      <c r="R390">
        <v>24</v>
      </c>
      <c r="S390">
        <v>90</v>
      </c>
      <c r="T390">
        <v>26</v>
      </c>
      <c r="U390">
        <v>113</v>
      </c>
      <c r="V390">
        <v>16</v>
      </c>
      <c r="W390">
        <v>79</v>
      </c>
      <c r="X390">
        <v>9</v>
      </c>
      <c r="Y390">
        <v>43</v>
      </c>
      <c r="Z390">
        <v>17</v>
      </c>
      <c r="AA390">
        <v>82</v>
      </c>
    </row>
    <row r="391" spans="1:27" x14ac:dyDescent="0.25">
      <c r="A391" s="44">
        <v>390</v>
      </c>
      <c r="B391" s="125" t="s">
        <v>7</v>
      </c>
      <c r="C391" s="125" t="s">
        <v>97</v>
      </c>
      <c r="P391">
        <v>40</v>
      </c>
      <c r="Q391">
        <v>506</v>
      </c>
      <c r="R391">
        <v>25</v>
      </c>
      <c r="S391">
        <v>322</v>
      </c>
      <c r="T391">
        <v>7</v>
      </c>
      <c r="U391">
        <v>91</v>
      </c>
      <c r="V391">
        <v>9</v>
      </c>
      <c r="W391">
        <v>108</v>
      </c>
      <c r="X391">
        <v>1</v>
      </c>
      <c r="Y391">
        <v>10</v>
      </c>
    </row>
    <row r="392" spans="1:27" x14ac:dyDescent="0.25">
      <c r="A392" s="44">
        <v>391</v>
      </c>
      <c r="B392" s="125" t="s">
        <v>198</v>
      </c>
      <c r="C392" s="125" t="s">
        <v>97</v>
      </c>
      <c r="H392">
        <v>2</v>
      </c>
      <c r="I392">
        <v>129</v>
      </c>
      <c r="J392">
        <v>1</v>
      </c>
      <c r="K392">
        <v>71</v>
      </c>
      <c r="L392">
        <v>6</v>
      </c>
      <c r="M392">
        <v>380</v>
      </c>
      <c r="N392">
        <v>3</v>
      </c>
      <c r="O392">
        <v>184</v>
      </c>
      <c r="P392">
        <v>2</v>
      </c>
      <c r="Q392">
        <v>138</v>
      </c>
      <c r="R392">
        <v>1</v>
      </c>
      <c r="S392">
        <v>65</v>
      </c>
      <c r="X392">
        <v>1</v>
      </c>
      <c r="Y392">
        <v>60</v>
      </c>
    </row>
    <row r="393" spans="1:27" x14ac:dyDescent="0.25">
      <c r="A393" s="44">
        <v>392</v>
      </c>
      <c r="B393" s="125" t="s">
        <v>193</v>
      </c>
      <c r="C393" s="125" t="s">
        <v>97</v>
      </c>
      <c r="D393">
        <v>7</v>
      </c>
      <c r="E393">
        <v>92</v>
      </c>
      <c r="F393">
        <v>1</v>
      </c>
      <c r="G393">
        <v>10</v>
      </c>
      <c r="H393">
        <v>1</v>
      </c>
      <c r="I393">
        <v>10</v>
      </c>
      <c r="J393">
        <v>7</v>
      </c>
      <c r="K393">
        <v>120</v>
      </c>
      <c r="L393">
        <v>23</v>
      </c>
      <c r="M393">
        <v>383</v>
      </c>
      <c r="N393">
        <v>15</v>
      </c>
      <c r="O393">
        <v>249</v>
      </c>
      <c r="P393">
        <v>7</v>
      </c>
      <c r="Q393">
        <v>103</v>
      </c>
      <c r="R393">
        <v>2</v>
      </c>
      <c r="S393">
        <v>29</v>
      </c>
      <c r="T393">
        <v>2</v>
      </c>
      <c r="U393">
        <v>29</v>
      </c>
    </row>
    <row r="394" spans="1:27" x14ac:dyDescent="0.25">
      <c r="A394" s="44">
        <v>393</v>
      </c>
      <c r="B394" s="125" t="s">
        <v>27</v>
      </c>
      <c r="C394" s="125" t="s">
        <v>97</v>
      </c>
      <c r="N394">
        <v>5</v>
      </c>
      <c r="O394">
        <v>75</v>
      </c>
      <c r="P394">
        <v>23</v>
      </c>
      <c r="Q394">
        <v>319</v>
      </c>
      <c r="R394">
        <v>19</v>
      </c>
      <c r="S394">
        <v>245</v>
      </c>
      <c r="T394">
        <v>3</v>
      </c>
      <c r="U394">
        <v>36</v>
      </c>
      <c r="V394">
        <v>12</v>
      </c>
      <c r="W394">
        <v>154</v>
      </c>
      <c r="X394">
        <v>9</v>
      </c>
      <c r="Y394">
        <v>91</v>
      </c>
      <c r="Z394">
        <v>13</v>
      </c>
      <c r="AA394">
        <v>100</v>
      </c>
    </row>
    <row r="395" spans="1:27" x14ac:dyDescent="0.25">
      <c r="A395" s="44">
        <v>394</v>
      </c>
      <c r="B395" s="125" t="s">
        <v>185</v>
      </c>
      <c r="C395" s="125" t="s">
        <v>97</v>
      </c>
      <c r="D395">
        <v>4</v>
      </c>
      <c r="E395">
        <v>65</v>
      </c>
      <c r="F395">
        <v>10</v>
      </c>
      <c r="G395">
        <v>145</v>
      </c>
      <c r="H395">
        <v>9</v>
      </c>
      <c r="I395">
        <v>129</v>
      </c>
      <c r="J395">
        <v>14</v>
      </c>
      <c r="K395">
        <v>210</v>
      </c>
      <c r="L395">
        <v>6</v>
      </c>
      <c r="M395">
        <v>97</v>
      </c>
      <c r="N395">
        <v>12</v>
      </c>
      <c r="O395">
        <v>178</v>
      </c>
      <c r="P395">
        <v>4</v>
      </c>
      <c r="Q395">
        <v>66</v>
      </c>
      <c r="R395">
        <v>7</v>
      </c>
      <c r="S395">
        <v>99</v>
      </c>
      <c r="T395">
        <v>1</v>
      </c>
      <c r="U395">
        <v>16</v>
      </c>
      <c r="X395">
        <v>1</v>
      </c>
      <c r="Y395">
        <v>16</v>
      </c>
    </row>
    <row r="396" spans="1:27" x14ac:dyDescent="0.25">
      <c r="A396" s="44">
        <v>395</v>
      </c>
      <c r="B396" s="125" t="s">
        <v>32</v>
      </c>
      <c r="C396" s="125" t="s">
        <v>94</v>
      </c>
      <c r="N396">
        <v>6</v>
      </c>
      <c r="O396">
        <v>870</v>
      </c>
      <c r="R396">
        <v>1</v>
      </c>
      <c r="S396">
        <v>145</v>
      </c>
    </row>
    <row r="397" spans="1:27" x14ac:dyDescent="0.25">
      <c r="A397" s="44">
        <v>396</v>
      </c>
      <c r="B397" s="125" t="s">
        <v>14</v>
      </c>
      <c r="C397" s="125" t="s">
        <v>97</v>
      </c>
      <c r="F397">
        <v>2</v>
      </c>
      <c r="G397">
        <v>2</v>
      </c>
      <c r="H397">
        <v>7</v>
      </c>
      <c r="I397">
        <v>6</v>
      </c>
      <c r="J397">
        <v>31</v>
      </c>
      <c r="K397">
        <v>43</v>
      </c>
      <c r="L397">
        <v>60</v>
      </c>
      <c r="M397">
        <v>83</v>
      </c>
      <c r="N397">
        <v>52</v>
      </c>
      <c r="O397">
        <v>65</v>
      </c>
      <c r="P397">
        <v>330</v>
      </c>
      <c r="Q397">
        <v>403</v>
      </c>
      <c r="R397">
        <v>298</v>
      </c>
      <c r="S397">
        <v>375</v>
      </c>
      <c r="T397">
        <v>22</v>
      </c>
      <c r="U397">
        <v>27</v>
      </c>
      <c r="V397">
        <v>5</v>
      </c>
      <c r="W397">
        <v>6</v>
      </c>
    </row>
    <row r="398" spans="1:27" x14ac:dyDescent="0.25">
      <c r="A398" s="44">
        <v>397</v>
      </c>
      <c r="B398" s="125" t="s">
        <v>11</v>
      </c>
      <c r="C398" s="125" t="s">
        <v>99</v>
      </c>
      <c r="D398">
        <v>3</v>
      </c>
      <c r="E398">
        <v>39</v>
      </c>
      <c r="F398">
        <v>4</v>
      </c>
      <c r="G398">
        <v>64</v>
      </c>
      <c r="H398">
        <v>8</v>
      </c>
      <c r="I398">
        <v>99</v>
      </c>
      <c r="J398">
        <v>3</v>
      </c>
      <c r="K398">
        <v>48</v>
      </c>
      <c r="L398">
        <v>2</v>
      </c>
      <c r="M398">
        <v>50</v>
      </c>
      <c r="N398">
        <v>10</v>
      </c>
      <c r="O398">
        <v>137</v>
      </c>
      <c r="P398">
        <v>9</v>
      </c>
      <c r="Q398">
        <v>124</v>
      </c>
      <c r="R398">
        <v>1</v>
      </c>
      <c r="S398">
        <v>37</v>
      </c>
      <c r="T398">
        <v>14</v>
      </c>
      <c r="U398">
        <v>203</v>
      </c>
      <c r="V398">
        <v>4</v>
      </c>
      <c r="W398">
        <v>64</v>
      </c>
      <c r="X398">
        <v>5</v>
      </c>
      <c r="Y398">
        <v>72</v>
      </c>
      <c r="Z398">
        <v>2</v>
      </c>
      <c r="AA398">
        <v>54</v>
      </c>
    </row>
    <row r="399" spans="1:27" x14ac:dyDescent="0.25">
      <c r="A399" s="44">
        <v>398</v>
      </c>
      <c r="B399" s="125" t="s">
        <v>18</v>
      </c>
      <c r="C399" s="125" t="s">
        <v>97</v>
      </c>
      <c r="F399">
        <v>1</v>
      </c>
      <c r="G399">
        <v>7</v>
      </c>
      <c r="H399">
        <v>20</v>
      </c>
      <c r="I399">
        <v>87</v>
      </c>
      <c r="J399">
        <v>52</v>
      </c>
      <c r="K399">
        <v>361</v>
      </c>
      <c r="L399">
        <v>52</v>
      </c>
      <c r="M399">
        <v>361</v>
      </c>
      <c r="N399">
        <v>13</v>
      </c>
      <c r="O399">
        <v>88</v>
      </c>
      <c r="P399">
        <v>4</v>
      </c>
      <c r="Q399">
        <v>28</v>
      </c>
      <c r="R399">
        <v>2</v>
      </c>
      <c r="S399">
        <v>11</v>
      </c>
      <c r="T399">
        <v>3</v>
      </c>
      <c r="U399">
        <v>21</v>
      </c>
      <c r="V399">
        <v>2</v>
      </c>
      <c r="W399">
        <v>11</v>
      </c>
    </row>
    <row r="400" spans="1:27" x14ac:dyDescent="0.25">
      <c r="A400" s="44">
        <v>399</v>
      </c>
      <c r="B400" s="125" t="s">
        <v>18</v>
      </c>
      <c r="C400" s="125" t="s">
        <v>95</v>
      </c>
      <c r="H400">
        <v>2</v>
      </c>
      <c r="I400">
        <v>62</v>
      </c>
      <c r="J400">
        <v>2</v>
      </c>
      <c r="K400">
        <v>75</v>
      </c>
      <c r="N400">
        <v>3</v>
      </c>
      <c r="O400">
        <v>148</v>
      </c>
      <c r="P400">
        <v>6</v>
      </c>
      <c r="Q400">
        <v>265</v>
      </c>
      <c r="R400">
        <v>6</v>
      </c>
      <c r="S400">
        <v>301</v>
      </c>
      <c r="V400">
        <v>1</v>
      </c>
      <c r="W400">
        <v>40</v>
      </c>
      <c r="X400">
        <v>1</v>
      </c>
      <c r="Y400">
        <v>74</v>
      </c>
    </row>
    <row r="401" spans="1:27" x14ac:dyDescent="0.25">
      <c r="A401" s="44">
        <v>400</v>
      </c>
      <c r="B401" s="125" t="s">
        <v>7</v>
      </c>
      <c r="C401" s="125" t="s">
        <v>99</v>
      </c>
      <c r="D401">
        <v>6</v>
      </c>
      <c r="E401">
        <v>17</v>
      </c>
      <c r="F401">
        <v>15</v>
      </c>
      <c r="G401">
        <v>41</v>
      </c>
      <c r="H401">
        <v>9</v>
      </c>
      <c r="I401">
        <v>25</v>
      </c>
      <c r="J401">
        <v>25</v>
      </c>
      <c r="K401">
        <v>69</v>
      </c>
      <c r="L401">
        <v>9</v>
      </c>
      <c r="M401">
        <v>23</v>
      </c>
      <c r="N401">
        <v>30</v>
      </c>
      <c r="O401">
        <v>84</v>
      </c>
      <c r="P401">
        <v>26</v>
      </c>
      <c r="Q401">
        <v>73</v>
      </c>
      <c r="R401">
        <v>33</v>
      </c>
      <c r="S401">
        <v>92</v>
      </c>
      <c r="T401">
        <v>48</v>
      </c>
      <c r="U401">
        <v>131</v>
      </c>
      <c r="V401">
        <v>48</v>
      </c>
      <c r="W401">
        <v>131</v>
      </c>
      <c r="X401">
        <v>57</v>
      </c>
      <c r="Y401">
        <v>158</v>
      </c>
      <c r="Z401">
        <v>43</v>
      </c>
      <c r="AA401">
        <v>120</v>
      </c>
    </row>
    <row r="402" spans="1:27" x14ac:dyDescent="0.25">
      <c r="A402" s="44">
        <v>401</v>
      </c>
      <c r="B402" s="125" t="s">
        <v>9</v>
      </c>
      <c r="C402" s="125" t="s">
        <v>94</v>
      </c>
      <c r="D402">
        <v>1</v>
      </c>
      <c r="E402">
        <v>15</v>
      </c>
      <c r="F402">
        <v>2</v>
      </c>
      <c r="G402">
        <v>30</v>
      </c>
      <c r="H402">
        <v>2</v>
      </c>
      <c r="I402">
        <v>26</v>
      </c>
      <c r="J402">
        <v>13</v>
      </c>
      <c r="K402">
        <v>72</v>
      </c>
      <c r="L402">
        <v>15</v>
      </c>
      <c r="M402">
        <v>199</v>
      </c>
      <c r="N402">
        <v>25</v>
      </c>
      <c r="O402">
        <v>321</v>
      </c>
      <c r="P402">
        <v>10</v>
      </c>
      <c r="Q402">
        <v>83</v>
      </c>
      <c r="R402">
        <v>5</v>
      </c>
      <c r="S402">
        <v>71</v>
      </c>
      <c r="T402">
        <v>6</v>
      </c>
      <c r="U402">
        <v>87</v>
      </c>
      <c r="V402">
        <v>1</v>
      </c>
      <c r="W402">
        <v>12</v>
      </c>
      <c r="Z402">
        <v>3</v>
      </c>
      <c r="AA402">
        <v>43</v>
      </c>
    </row>
    <row r="403" spans="1:27" x14ac:dyDescent="0.25">
      <c r="A403" s="44">
        <v>402</v>
      </c>
      <c r="B403" s="125" t="s">
        <v>62</v>
      </c>
      <c r="C403" s="125" t="s">
        <v>97</v>
      </c>
      <c r="N403">
        <v>3</v>
      </c>
      <c r="O403">
        <v>39</v>
      </c>
      <c r="P403">
        <v>46</v>
      </c>
      <c r="Q403">
        <v>548</v>
      </c>
      <c r="R403">
        <v>23</v>
      </c>
      <c r="S403">
        <v>277</v>
      </c>
      <c r="T403">
        <v>4</v>
      </c>
      <c r="U403">
        <v>53</v>
      </c>
      <c r="V403">
        <v>1</v>
      </c>
      <c r="W403">
        <v>13</v>
      </c>
    </row>
    <row r="404" spans="1:27" x14ac:dyDescent="0.25">
      <c r="A404" s="44">
        <v>403</v>
      </c>
      <c r="B404" s="125" t="s">
        <v>195</v>
      </c>
      <c r="C404" s="125" t="s">
        <v>97</v>
      </c>
      <c r="F404">
        <v>1</v>
      </c>
      <c r="G404">
        <v>20</v>
      </c>
      <c r="H404">
        <v>1</v>
      </c>
      <c r="I404">
        <v>23</v>
      </c>
      <c r="L404">
        <v>2</v>
      </c>
      <c r="M404">
        <v>51</v>
      </c>
      <c r="N404">
        <v>7</v>
      </c>
      <c r="O404">
        <v>176</v>
      </c>
      <c r="P404">
        <v>13</v>
      </c>
      <c r="Q404">
        <v>338</v>
      </c>
      <c r="R404">
        <v>7</v>
      </c>
      <c r="S404">
        <v>161</v>
      </c>
      <c r="V404">
        <v>3</v>
      </c>
      <c r="W404">
        <v>62</v>
      </c>
      <c r="X404">
        <v>1</v>
      </c>
      <c r="Y404">
        <v>21</v>
      </c>
      <c r="Z404">
        <v>3</v>
      </c>
      <c r="AA404">
        <v>67</v>
      </c>
    </row>
    <row r="405" spans="1:27" x14ac:dyDescent="0.25">
      <c r="A405" s="44">
        <v>404</v>
      </c>
      <c r="B405" s="125" t="s">
        <v>5</v>
      </c>
      <c r="C405" s="125" t="s">
        <v>93</v>
      </c>
      <c r="D405">
        <v>101</v>
      </c>
      <c r="E405">
        <v>73</v>
      </c>
      <c r="F405">
        <v>12</v>
      </c>
      <c r="G405">
        <v>7</v>
      </c>
      <c r="H405">
        <v>38</v>
      </c>
      <c r="I405">
        <v>23</v>
      </c>
      <c r="J405">
        <v>41</v>
      </c>
      <c r="K405">
        <v>37</v>
      </c>
      <c r="L405">
        <v>177</v>
      </c>
      <c r="M405">
        <v>233</v>
      </c>
      <c r="N405">
        <v>206</v>
      </c>
      <c r="O405">
        <v>179</v>
      </c>
      <c r="P405">
        <v>172</v>
      </c>
      <c r="Q405">
        <v>214</v>
      </c>
      <c r="R405">
        <v>91</v>
      </c>
      <c r="S405">
        <v>121</v>
      </c>
      <c r="T405">
        <v>6</v>
      </c>
      <c r="U405">
        <v>11</v>
      </c>
      <c r="V405">
        <v>5</v>
      </c>
      <c r="W405">
        <v>8</v>
      </c>
      <c r="X405">
        <v>3</v>
      </c>
      <c r="Y405">
        <v>5</v>
      </c>
      <c r="Z405">
        <v>3</v>
      </c>
      <c r="AA405">
        <v>5</v>
      </c>
    </row>
    <row r="406" spans="1:27" x14ac:dyDescent="0.25">
      <c r="A406" s="44">
        <v>405</v>
      </c>
      <c r="B406" s="125" t="s">
        <v>52</v>
      </c>
      <c r="C406" s="125" t="s">
        <v>97</v>
      </c>
      <c r="D406">
        <v>3</v>
      </c>
      <c r="E406">
        <v>18</v>
      </c>
      <c r="F406">
        <v>2</v>
      </c>
      <c r="G406">
        <v>11</v>
      </c>
      <c r="H406">
        <v>11</v>
      </c>
      <c r="I406">
        <v>79</v>
      </c>
      <c r="J406">
        <v>36</v>
      </c>
      <c r="K406">
        <v>203</v>
      </c>
      <c r="L406">
        <v>63</v>
      </c>
      <c r="M406">
        <v>359</v>
      </c>
      <c r="N406">
        <v>28</v>
      </c>
      <c r="O406">
        <v>164</v>
      </c>
      <c r="P406">
        <v>8</v>
      </c>
      <c r="Q406">
        <v>53</v>
      </c>
      <c r="R406">
        <v>1</v>
      </c>
      <c r="S406">
        <v>7</v>
      </c>
    </row>
    <row r="407" spans="1:27" x14ac:dyDescent="0.25">
      <c r="A407" s="44">
        <v>406</v>
      </c>
      <c r="B407" s="125" t="s">
        <v>3</v>
      </c>
      <c r="C407" s="125" t="s">
        <v>96</v>
      </c>
      <c r="N407">
        <v>6</v>
      </c>
      <c r="O407">
        <v>346</v>
      </c>
      <c r="P407">
        <v>6</v>
      </c>
      <c r="Q407">
        <v>333</v>
      </c>
      <c r="R407">
        <v>3</v>
      </c>
      <c r="S407">
        <v>149</v>
      </c>
      <c r="T407">
        <v>1</v>
      </c>
      <c r="U407">
        <v>50</v>
      </c>
    </row>
    <row r="408" spans="1:27" x14ac:dyDescent="0.25">
      <c r="A408" s="44">
        <v>407</v>
      </c>
      <c r="B408" s="125" t="s">
        <v>19</v>
      </c>
      <c r="C408" s="125" t="s">
        <v>94</v>
      </c>
      <c r="D408">
        <v>24</v>
      </c>
      <c r="E408">
        <v>95</v>
      </c>
      <c r="F408">
        <v>28</v>
      </c>
      <c r="G408">
        <v>105</v>
      </c>
      <c r="H408">
        <v>57</v>
      </c>
      <c r="I408">
        <v>224</v>
      </c>
      <c r="J408">
        <v>79</v>
      </c>
      <c r="K408">
        <v>308</v>
      </c>
      <c r="L408">
        <v>21</v>
      </c>
      <c r="M408">
        <v>80</v>
      </c>
      <c r="N408">
        <v>7</v>
      </c>
      <c r="O408">
        <v>24</v>
      </c>
      <c r="P408">
        <v>1</v>
      </c>
      <c r="Q408">
        <v>3</v>
      </c>
      <c r="R408">
        <v>2</v>
      </c>
      <c r="S408">
        <v>6</v>
      </c>
      <c r="T408">
        <v>3</v>
      </c>
      <c r="U408">
        <v>11</v>
      </c>
      <c r="V408">
        <v>3</v>
      </c>
      <c r="W408">
        <v>13</v>
      </c>
      <c r="Z408">
        <v>2</v>
      </c>
      <c r="AA408">
        <v>6</v>
      </c>
    </row>
    <row r="409" spans="1:27" x14ac:dyDescent="0.25">
      <c r="A409" s="44">
        <v>408</v>
      </c>
      <c r="B409" s="125" t="s">
        <v>45</v>
      </c>
      <c r="C409" s="125" t="s">
        <v>97</v>
      </c>
      <c r="D409">
        <v>1</v>
      </c>
      <c r="E409">
        <v>12</v>
      </c>
      <c r="J409">
        <v>2</v>
      </c>
      <c r="K409">
        <v>20</v>
      </c>
      <c r="L409">
        <v>1</v>
      </c>
      <c r="M409">
        <v>8</v>
      </c>
      <c r="P409">
        <v>42</v>
      </c>
      <c r="Q409">
        <v>403</v>
      </c>
      <c r="R409">
        <v>42</v>
      </c>
      <c r="S409">
        <v>392</v>
      </c>
      <c r="T409">
        <v>3</v>
      </c>
      <c r="U409">
        <v>28</v>
      </c>
      <c r="X409">
        <v>1</v>
      </c>
      <c r="Y409">
        <v>9</v>
      </c>
    </row>
    <row r="410" spans="1:27" x14ac:dyDescent="0.25">
      <c r="A410" s="44">
        <v>409</v>
      </c>
      <c r="B410" s="125" t="s">
        <v>185</v>
      </c>
      <c r="C410" s="125" t="s">
        <v>97</v>
      </c>
      <c r="F410">
        <v>3</v>
      </c>
      <c r="G410">
        <v>52</v>
      </c>
      <c r="H410">
        <v>1</v>
      </c>
      <c r="I410">
        <v>15</v>
      </c>
      <c r="J410">
        <v>2</v>
      </c>
      <c r="K410">
        <v>26</v>
      </c>
      <c r="L410">
        <v>3</v>
      </c>
      <c r="M410">
        <v>50</v>
      </c>
      <c r="N410">
        <v>1</v>
      </c>
      <c r="O410">
        <v>25</v>
      </c>
      <c r="P410">
        <v>10</v>
      </c>
      <c r="Q410">
        <v>174</v>
      </c>
      <c r="R410">
        <v>9</v>
      </c>
      <c r="S410">
        <v>150</v>
      </c>
      <c r="T410">
        <v>4</v>
      </c>
      <c r="U410">
        <v>65</v>
      </c>
      <c r="V410">
        <v>2</v>
      </c>
      <c r="W410">
        <v>29</v>
      </c>
      <c r="X410">
        <v>17</v>
      </c>
      <c r="Y410">
        <v>283</v>
      </c>
    </row>
    <row r="411" spans="1:27" x14ac:dyDescent="0.25">
      <c r="A411" s="44">
        <v>410</v>
      </c>
      <c r="B411" s="125" t="s">
        <v>62</v>
      </c>
      <c r="C411" s="125" t="s">
        <v>97</v>
      </c>
      <c r="L411">
        <v>1</v>
      </c>
      <c r="M411">
        <v>115</v>
      </c>
      <c r="N411">
        <v>1</v>
      </c>
      <c r="O411">
        <v>115</v>
      </c>
      <c r="P411">
        <v>1</v>
      </c>
      <c r="Q411">
        <v>115</v>
      </c>
      <c r="R411">
        <v>1</v>
      </c>
      <c r="S411">
        <v>115</v>
      </c>
      <c r="T411">
        <v>1</v>
      </c>
      <c r="U411">
        <v>115</v>
      </c>
      <c r="V411">
        <v>1</v>
      </c>
      <c r="W411">
        <v>145</v>
      </c>
      <c r="X411">
        <v>1</v>
      </c>
      <c r="Y411">
        <v>145</v>
      </c>
    </row>
    <row r="412" spans="1:27" x14ac:dyDescent="0.25">
      <c r="A412" s="44">
        <v>411</v>
      </c>
      <c r="B412" s="125" t="s">
        <v>62</v>
      </c>
      <c r="C412" s="125" t="s">
        <v>97</v>
      </c>
      <c r="J412">
        <v>2</v>
      </c>
      <c r="K412">
        <v>85</v>
      </c>
      <c r="L412">
        <v>2</v>
      </c>
      <c r="M412">
        <v>81</v>
      </c>
      <c r="P412">
        <v>1</v>
      </c>
      <c r="Q412">
        <v>32</v>
      </c>
      <c r="R412">
        <v>1</v>
      </c>
      <c r="S412">
        <v>32</v>
      </c>
      <c r="T412">
        <v>2</v>
      </c>
      <c r="U412">
        <v>64</v>
      </c>
      <c r="V412">
        <v>2</v>
      </c>
      <c r="W412">
        <v>64</v>
      </c>
      <c r="X412">
        <v>9</v>
      </c>
      <c r="Y412">
        <v>288</v>
      </c>
      <c r="Z412">
        <v>6</v>
      </c>
      <c r="AA412">
        <v>192</v>
      </c>
    </row>
    <row r="413" spans="1:27" x14ac:dyDescent="0.25">
      <c r="A413" s="44">
        <v>412</v>
      </c>
      <c r="B413" s="125" t="s">
        <v>17</v>
      </c>
      <c r="C413" s="125" t="s">
        <v>97</v>
      </c>
      <c r="P413">
        <v>7</v>
      </c>
      <c r="Q413">
        <v>74</v>
      </c>
      <c r="R413">
        <v>8</v>
      </c>
      <c r="S413">
        <v>72</v>
      </c>
      <c r="T413">
        <v>23</v>
      </c>
      <c r="U413">
        <v>206</v>
      </c>
      <c r="V413">
        <v>41</v>
      </c>
      <c r="W413">
        <v>355</v>
      </c>
      <c r="X413">
        <v>11</v>
      </c>
      <c r="Y413">
        <v>94</v>
      </c>
      <c r="Z413">
        <v>4</v>
      </c>
      <c r="AA413">
        <v>36</v>
      </c>
    </row>
    <row r="414" spans="1:27" x14ac:dyDescent="0.25">
      <c r="A414" s="44">
        <v>413</v>
      </c>
      <c r="B414" s="125" t="s">
        <v>27</v>
      </c>
      <c r="C414" s="125" t="s">
        <v>97</v>
      </c>
      <c r="F414">
        <v>1</v>
      </c>
      <c r="G414">
        <v>25</v>
      </c>
      <c r="H414">
        <v>1</v>
      </c>
      <c r="I414">
        <v>23</v>
      </c>
      <c r="J414">
        <v>1</v>
      </c>
      <c r="K414">
        <v>8</v>
      </c>
      <c r="L414">
        <v>3</v>
      </c>
      <c r="M414">
        <v>69</v>
      </c>
      <c r="N414">
        <v>5</v>
      </c>
      <c r="O414">
        <v>88</v>
      </c>
      <c r="P414">
        <v>4</v>
      </c>
      <c r="Q414">
        <v>55</v>
      </c>
      <c r="R414">
        <v>2</v>
      </c>
      <c r="S414">
        <v>46</v>
      </c>
      <c r="T414">
        <v>9</v>
      </c>
      <c r="U414">
        <v>204</v>
      </c>
      <c r="V414">
        <v>4</v>
      </c>
      <c r="W414">
        <v>109</v>
      </c>
      <c r="X414">
        <v>9</v>
      </c>
      <c r="Y414">
        <v>174</v>
      </c>
      <c r="Z414">
        <v>2</v>
      </c>
      <c r="AA414">
        <v>32</v>
      </c>
    </row>
    <row r="415" spans="1:27" x14ac:dyDescent="0.25">
      <c r="A415" s="44">
        <v>414</v>
      </c>
      <c r="B415" s="125" t="s">
        <v>40</v>
      </c>
      <c r="C415" s="125" t="s">
        <v>97</v>
      </c>
      <c r="D415">
        <v>8</v>
      </c>
      <c r="E415">
        <v>280</v>
      </c>
      <c r="F415">
        <v>4</v>
      </c>
      <c r="G415">
        <v>97</v>
      </c>
      <c r="H415">
        <v>16</v>
      </c>
      <c r="I415">
        <v>234</v>
      </c>
      <c r="N415">
        <v>1</v>
      </c>
      <c r="O415">
        <v>54</v>
      </c>
      <c r="P415">
        <v>3</v>
      </c>
      <c r="Q415">
        <v>106</v>
      </c>
      <c r="V415">
        <v>3</v>
      </c>
      <c r="W415">
        <v>60</v>
      </c>
    </row>
    <row r="416" spans="1:27" x14ac:dyDescent="0.25">
      <c r="A416" s="44">
        <v>415</v>
      </c>
      <c r="B416" s="125" t="s">
        <v>27</v>
      </c>
      <c r="C416" s="125" t="s">
        <v>97</v>
      </c>
      <c r="D416">
        <v>2</v>
      </c>
      <c r="E416">
        <v>8</v>
      </c>
      <c r="F416">
        <v>3</v>
      </c>
      <c r="G416">
        <v>19</v>
      </c>
      <c r="H416">
        <v>6</v>
      </c>
      <c r="I416">
        <v>34</v>
      </c>
      <c r="J416">
        <v>2</v>
      </c>
      <c r="K416">
        <v>20</v>
      </c>
      <c r="L416">
        <v>8</v>
      </c>
      <c r="M416">
        <v>80</v>
      </c>
      <c r="N416">
        <v>6</v>
      </c>
      <c r="O416">
        <v>58</v>
      </c>
      <c r="P416">
        <v>21</v>
      </c>
      <c r="Q416">
        <v>193</v>
      </c>
      <c r="R416">
        <v>6</v>
      </c>
      <c r="S416">
        <v>62</v>
      </c>
      <c r="T416">
        <v>12</v>
      </c>
      <c r="U416">
        <v>125</v>
      </c>
      <c r="V416">
        <v>14</v>
      </c>
      <c r="W416">
        <v>141</v>
      </c>
      <c r="X416">
        <v>3</v>
      </c>
      <c r="Y416">
        <v>20</v>
      </c>
      <c r="Z416">
        <v>7</v>
      </c>
      <c r="AA416">
        <v>65</v>
      </c>
    </row>
    <row r="417" spans="1:27" x14ac:dyDescent="0.25">
      <c r="A417" s="44">
        <v>416</v>
      </c>
      <c r="B417" s="125" t="s">
        <v>14</v>
      </c>
      <c r="C417" s="125" t="s">
        <v>97</v>
      </c>
      <c r="D417">
        <v>2</v>
      </c>
      <c r="E417">
        <v>82</v>
      </c>
      <c r="F417">
        <v>11</v>
      </c>
      <c r="G417">
        <v>246</v>
      </c>
      <c r="H417">
        <v>48</v>
      </c>
      <c r="I417">
        <v>447</v>
      </c>
      <c r="J417">
        <v>4</v>
      </c>
      <c r="K417">
        <v>33</v>
      </c>
      <c r="L417">
        <v>1</v>
      </c>
      <c r="M417">
        <v>8</v>
      </c>
    </row>
    <row r="418" spans="1:27" x14ac:dyDescent="0.25">
      <c r="A418" s="44">
        <v>417</v>
      </c>
      <c r="B418" s="125" t="s">
        <v>24</v>
      </c>
      <c r="C418" s="125" t="s">
        <v>97</v>
      </c>
      <c r="D418">
        <v>5</v>
      </c>
      <c r="E418">
        <v>201</v>
      </c>
      <c r="F418">
        <v>3</v>
      </c>
      <c r="G418">
        <v>113</v>
      </c>
      <c r="H418">
        <v>1</v>
      </c>
      <c r="I418">
        <v>41</v>
      </c>
      <c r="J418">
        <v>2</v>
      </c>
      <c r="K418">
        <v>82</v>
      </c>
      <c r="L418">
        <v>3</v>
      </c>
      <c r="M418">
        <v>152</v>
      </c>
      <c r="P418">
        <v>1</v>
      </c>
      <c r="Q418">
        <v>45</v>
      </c>
      <c r="V418">
        <v>2</v>
      </c>
      <c r="W418">
        <v>81</v>
      </c>
      <c r="X418">
        <v>3</v>
      </c>
      <c r="Y418">
        <v>77</v>
      </c>
    </row>
    <row r="419" spans="1:27" x14ac:dyDescent="0.25">
      <c r="A419" s="44">
        <v>418</v>
      </c>
      <c r="B419" s="125" t="s">
        <v>19</v>
      </c>
      <c r="C419" s="125" t="s">
        <v>94</v>
      </c>
      <c r="D419">
        <v>15</v>
      </c>
      <c r="E419">
        <v>640</v>
      </c>
      <c r="F419">
        <v>2</v>
      </c>
      <c r="G419">
        <v>89</v>
      </c>
      <c r="H419">
        <v>1</v>
      </c>
      <c r="I419">
        <v>44</v>
      </c>
    </row>
    <row r="420" spans="1:27" x14ac:dyDescent="0.25">
      <c r="A420" s="44">
        <v>419</v>
      </c>
      <c r="B420" s="125" t="s">
        <v>48</v>
      </c>
      <c r="C420" s="125" t="s">
        <v>97</v>
      </c>
      <c r="F420">
        <v>1</v>
      </c>
      <c r="G420">
        <v>10</v>
      </c>
      <c r="H420">
        <v>8</v>
      </c>
      <c r="I420">
        <v>76</v>
      </c>
      <c r="J420">
        <v>13</v>
      </c>
      <c r="K420">
        <v>130</v>
      </c>
      <c r="L420">
        <v>14</v>
      </c>
      <c r="M420">
        <v>140</v>
      </c>
      <c r="N420">
        <v>11</v>
      </c>
      <c r="O420">
        <v>110</v>
      </c>
      <c r="P420">
        <v>7</v>
      </c>
      <c r="Q420">
        <v>64</v>
      </c>
      <c r="R420">
        <v>11</v>
      </c>
      <c r="S420">
        <v>104</v>
      </c>
      <c r="T420">
        <v>3</v>
      </c>
      <c r="U420">
        <v>30</v>
      </c>
      <c r="V420">
        <v>4</v>
      </c>
      <c r="W420">
        <v>40</v>
      </c>
      <c r="X420">
        <v>4</v>
      </c>
      <c r="Y420">
        <v>40</v>
      </c>
      <c r="Z420">
        <v>3</v>
      </c>
      <c r="AA420">
        <v>30</v>
      </c>
    </row>
    <row r="421" spans="1:27" x14ac:dyDescent="0.25">
      <c r="A421" s="44">
        <v>420</v>
      </c>
      <c r="B421" s="125" t="s">
        <v>14</v>
      </c>
      <c r="C421" s="125" t="s">
        <v>97</v>
      </c>
      <c r="P421">
        <v>5</v>
      </c>
      <c r="Q421">
        <v>200</v>
      </c>
      <c r="R421">
        <v>6</v>
      </c>
      <c r="S421">
        <v>235</v>
      </c>
      <c r="T421">
        <v>4</v>
      </c>
      <c r="U421">
        <v>145</v>
      </c>
      <c r="V421">
        <v>4</v>
      </c>
      <c r="W421">
        <v>100</v>
      </c>
      <c r="X421">
        <v>1</v>
      </c>
      <c r="Y421">
        <v>40</v>
      </c>
      <c r="Z421">
        <v>1</v>
      </c>
      <c r="AA421">
        <v>40</v>
      </c>
    </row>
    <row r="422" spans="1:27" x14ac:dyDescent="0.25">
      <c r="A422" s="44">
        <v>421</v>
      </c>
      <c r="B422" s="125" t="s">
        <v>185</v>
      </c>
      <c r="C422" s="125" t="s">
        <v>97</v>
      </c>
      <c r="D422">
        <v>1</v>
      </c>
      <c r="E422">
        <v>65</v>
      </c>
      <c r="H422">
        <v>1</v>
      </c>
      <c r="I422">
        <v>78</v>
      </c>
      <c r="L422">
        <v>1</v>
      </c>
      <c r="M422">
        <v>78</v>
      </c>
      <c r="V422">
        <v>3</v>
      </c>
      <c r="W422">
        <v>257</v>
      </c>
      <c r="Z422">
        <v>4</v>
      </c>
      <c r="AA422">
        <v>280</v>
      </c>
    </row>
    <row r="423" spans="1:27" x14ac:dyDescent="0.25">
      <c r="A423" s="44">
        <v>422</v>
      </c>
      <c r="B423" s="125" t="s">
        <v>19</v>
      </c>
      <c r="C423" s="125" t="s">
        <v>97</v>
      </c>
      <c r="N423">
        <v>1</v>
      </c>
      <c r="O423">
        <v>195</v>
      </c>
      <c r="P423">
        <v>2</v>
      </c>
      <c r="Q423">
        <v>371</v>
      </c>
      <c r="V423">
        <v>1</v>
      </c>
      <c r="W423">
        <v>181</v>
      </c>
    </row>
    <row r="424" spans="1:27" x14ac:dyDescent="0.25">
      <c r="A424" s="44">
        <v>423</v>
      </c>
      <c r="B424" s="125" t="s">
        <v>24</v>
      </c>
      <c r="C424" s="125" t="s">
        <v>97</v>
      </c>
      <c r="D424">
        <v>4</v>
      </c>
      <c r="E424">
        <v>120</v>
      </c>
      <c r="F424">
        <v>4</v>
      </c>
      <c r="G424">
        <v>106</v>
      </c>
      <c r="H424">
        <v>1</v>
      </c>
      <c r="I424">
        <v>25</v>
      </c>
      <c r="P424">
        <v>2</v>
      </c>
      <c r="Q424">
        <v>46</v>
      </c>
      <c r="R424">
        <v>4</v>
      </c>
      <c r="S424">
        <v>96</v>
      </c>
      <c r="T424">
        <v>7</v>
      </c>
      <c r="U424">
        <v>167</v>
      </c>
      <c r="V424">
        <v>2</v>
      </c>
      <c r="W424">
        <v>46</v>
      </c>
      <c r="X424">
        <v>3</v>
      </c>
      <c r="Y424">
        <v>72</v>
      </c>
      <c r="Z424">
        <v>3</v>
      </c>
      <c r="AA424">
        <v>69</v>
      </c>
    </row>
    <row r="425" spans="1:27" x14ac:dyDescent="0.25">
      <c r="A425" s="44">
        <v>424</v>
      </c>
      <c r="B425" s="125" t="s">
        <v>24</v>
      </c>
      <c r="C425" s="125" t="s">
        <v>97</v>
      </c>
      <c r="L425">
        <v>1</v>
      </c>
      <c r="M425">
        <v>38</v>
      </c>
      <c r="N425">
        <v>5</v>
      </c>
      <c r="O425">
        <v>210</v>
      </c>
      <c r="P425">
        <v>7</v>
      </c>
      <c r="Q425">
        <v>291</v>
      </c>
      <c r="R425">
        <v>2</v>
      </c>
      <c r="S425">
        <v>81</v>
      </c>
      <c r="T425">
        <v>3</v>
      </c>
      <c r="U425">
        <v>126</v>
      </c>
    </row>
    <row r="426" spans="1:27" x14ac:dyDescent="0.25">
      <c r="A426" s="44">
        <v>425</v>
      </c>
      <c r="B426" s="125" t="s">
        <v>7</v>
      </c>
      <c r="C426" s="125" t="s">
        <v>96</v>
      </c>
      <c r="D426">
        <v>4</v>
      </c>
      <c r="E426">
        <v>60</v>
      </c>
      <c r="F426">
        <v>9</v>
      </c>
      <c r="G426">
        <v>153</v>
      </c>
      <c r="H426">
        <v>6</v>
      </c>
      <c r="I426">
        <v>109</v>
      </c>
      <c r="J426">
        <v>3</v>
      </c>
      <c r="K426">
        <v>48</v>
      </c>
      <c r="P426">
        <v>7</v>
      </c>
      <c r="Q426">
        <v>119</v>
      </c>
      <c r="R426">
        <v>2</v>
      </c>
      <c r="S426">
        <v>29</v>
      </c>
      <c r="T426">
        <v>5</v>
      </c>
      <c r="U426">
        <v>87</v>
      </c>
      <c r="V426">
        <v>1</v>
      </c>
      <c r="W426">
        <v>17</v>
      </c>
      <c r="X426">
        <v>5</v>
      </c>
      <c r="Y426">
        <v>87</v>
      </c>
      <c r="Z426">
        <v>2</v>
      </c>
      <c r="AA426">
        <v>35</v>
      </c>
    </row>
    <row r="427" spans="1:27" x14ac:dyDescent="0.25">
      <c r="A427" s="44">
        <v>426</v>
      </c>
      <c r="B427" s="125" t="s">
        <v>190</v>
      </c>
      <c r="C427" s="125" t="s">
        <v>97</v>
      </c>
      <c r="D427">
        <v>2</v>
      </c>
      <c r="E427">
        <v>27</v>
      </c>
      <c r="F427">
        <v>7</v>
      </c>
      <c r="G427">
        <v>89</v>
      </c>
      <c r="H427">
        <v>6</v>
      </c>
      <c r="I427">
        <v>56</v>
      </c>
      <c r="J427">
        <v>13</v>
      </c>
      <c r="K427">
        <v>148</v>
      </c>
      <c r="L427">
        <v>13</v>
      </c>
      <c r="M427">
        <v>175</v>
      </c>
      <c r="N427">
        <v>7</v>
      </c>
      <c r="O427">
        <v>81</v>
      </c>
      <c r="P427">
        <v>1</v>
      </c>
      <c r="Q427">
        <v>7</v>
      </c>
      <c r="T427">
        <v>8</v>
      </c>
      <c r="U427">
        <v>77</v>
      </c>
      <c r="V427">
        <v>1</v>
      </c>
      <c r="W427">
        <v>11</v>
      </c>
      <c r="X427">
        <v>2</v>
      </c>
      <c r="Y427">
        <v>18</v>
      </c>
      <c r="Z427">
        <v>1</v>
      </c>
      <c r="AA427">
        <v>13</v>
      </c>
    </row>
    <row r="428" spans="1:27" x14ac:dyDescent="0.25">
      <c r="A428" s="44">
        <v>427</v>
      </c>
      <c r="B428" s="125" t="s">
        <v>5</v>
      </c>
      <c r="C428" s="125" t="s">
        <v>96</v>
      </c>
      <c r="P428">
        <v>13</v>
      </c>
      <c r="Q428">
        <v>142</v>
      </c>
      <c r="R428">
        <v>1</v>
      </c>
      <c r="S428">
        <v>13</v>
      </c>
      <c r="V428">
        <v>7</v>
      </c>
      <c r="W428">
        <v>106</v>
      </c>
      <c r="X428">
        <v>17</v>
      </c>
      <c r="Y428">
        <v>190</v>
      </c>
      <c r="Z428">
        <v>21</v>
      </c>
      <c r="AA428">
        <v>240</v>
      </c>
    </row>
    <row r="429" spans="1:27" x14ac:dyDescent="0.25">
      <c r="A429" s="44">
        <v>428</v>
      </c>
      <c r="B429" s="125" t="s">
        <v>62</v>
      </c>
      <c r="C429" s="125" t="s">
        <v>97</v>
      </c>
      <c r="D429">
        <v>1</v>
      </c>
      <c r="E429">
        <v>7</v>
      </c>
      <c r="F429">
        <v>4</v>
      </c>
      <c r="G429">
        <v>23</v>
      </c>
      <c r="H429">
        <v>10</v>
      </c>
      <c r="I429">
        <v>64</v>
      </c>
      <c r="J429">
        <v>36</v>
      </c>
      <c r="K429">
        <v>208</v>
      </c>
      <c r="L429">
        <v>22</v>
      </c>
      <c r="M429">
        <v>151</v>
      </c>
      <c r="N429">
        <v>14</v>
      </c>
      <c r="O429">
        <v>88</v>
      </c>
      <c r="P429">
        <v>7</v>
      </c>
      <c r="Q429">
        <v>29</v>
      </c>
      <c r="R429">
        <v>2</v>
      </c>
      <c r="S429">
        <v>14</v>
      </c>
      <c r="T429">
        <v>4</v>
      </c>
      <c r="U429">
        <v>29</v>
      </c>
      <c r="V429">
        <v>5</v>
      </c>
      <c r="W429">
        <v>36</v>
      </c>
      <c r="X429">
        <v>4</v>
      </c>
      <c r="Y429">
        <v>22</v>
      </c>
      <c r="Z429">
        <v>1</v>
      </c>
      <c r="AA429">
        <v>7</v>
      </c>
    </row>
    <row r="430" spans="1:27" x14ac:dyDescent="0.25">
      <c r="A430" s="44">
        <v>429</v>
      </c>
      <c r="B430" s="125" t="s">
        <v>25</v>
      </c>
      <c r="C430" s="125" t="s">
        <v>98</v>
      </c>
      <c r="N430">
        <v>6</v>
      </c>
      <c r="O430">
        <v>209</v>
      </c>
      <c r="P430">
        <v>5</v>
      </c>
      <c r="Q430">
        <v>176</v>
      </c>
      <c r="R430">
        <v>2</v>
      </c>
      <c r="S430">
        <v>72</v>
      </c>
      <c r="T430">
        <v>4</v>
      </c>
      <c r="U430">
        <v>146</v>
      </c>
      <c r="V430">
        <v>2</v>
      </c>
      <c r="W430">
        <v>73</v>
      </c>
    </row>
    <row r="431" spans="1:27" x14ac:dyDescent="0.25">
      <c r="A431" s="44">
        <v>430</v>
      </c>
      <c r="B431" s="125" t="s">
        <v>24</v>
      </c>
      <c r="C431" s="125" t="s">
        <v>97</v>
      </c>
      <c r="D431">
        <v>13</v>
      </c>
      <c r="E431">
        <v>41</v>
      </c>
      <c r="F431">
        <v>5</v>
      </c>
      <c r="G431">
        <v>15</v>
      </c>
      <c r="H431">
        <v>9</v>
      </c>
      <c r="I431">
        <v>25</v>
      </c>
      <c r="J431">
        <v>24</v>
      </c>
      <c r="K431">
        <v>63</v>
      </c>
      <c r="L431">
        <v>42</v>
      </c>
      <c r="M431">
        <v>123</v>
      </c>
      <c r="N431">
        <v>21</v>
      </c>
      <c r="O431">
        <v>64</v>
      </c>
      <c r="P431">
        <v>30</v>
      </c>
      <c r="Q431">
        <v>102</v>
      </c>
      <c r="R431">
        <v>20</v>
      </c>
      <c r="S431">
        <v>63</v>
      </c>
      <c r="T431">
        <v>17</v>
      </c>
      <c r="U431">
        <v>55</v>
      </c>
      <c r="V431">
        <v>27</v>
      </c>
      <c r="W431">
        <v>72</v>
      </c>
      <c r="X431">
        <v>7</v>
      </c>
      <c r="Y431">
        <v>19</v>
      </c>
      <c r="Z431">
        <v>9</v>
      </c>
      <c r="AA431">
        <v>30</v>
      </c>
    </row>
    <row r="432" spans="1:27" x14ac:dyDescent="0.25">
      <c r="A432" s="44">
        <v>431</v>
      </c>
      <c r="B432" s="125" t="s">
        <v>5</v>
      </c>
      <c r="C432" s="125" t="s">
        <v>93</v>
      </c>
      <c r="F432">
        <v>1</v>
      </c>
      <c r="G432">
        <v>22</v>
      </c>
      <c r="H432">
        <v>3</v>
      </c>
      <c r="I432">
        <v>67</v>
      </c>
      <c r="J432">
        <v>3</v>
      </c>
      <c r="K432">
        <v>46</v>
      </c>
      <c r="L432">
        <v>14</v>
      </c>
      <c r="M432">
        <v>204</v>
      </c>
      <c r="N432">
        <v>1</v>
      </c>
      <c r="O432">
        <v>15</v>
      </c>
      <c r="P432">
        <v>1</v>
      </c>
      <c r="Q432">
        <v>15</v>
      </c>
      <c r="R432">
        <v>4</v>
      </c>
      <c r="S432">
        <v>62</v>
      </c>
      <c r="T432">
        <v>10</v>
      </c>
      <c r="U432">
        <v>150</v>
      </c>
      <c r="V432">
        <v>5</v>
      </c>
      <c r="W432">
        <v>77</v>
      </c>
    </row>
    <row r="433" spans="1:27" x14ac:dyDescent="0.25">
      <c r="A433" s="44">
        <v>432</v>
      </c>
      <c r="B433" s="125" t="s">
        <v>63</v>
      </c>
      <c r="C433" s="125" t="s">
        <v>97</v>
      </c>
      <c r="D433">
        <v>10</v>
      </c>
      <c r="E433">
        <v>33</v>
      </c>
      <c r="F433">
        <v>8</v>
      </c>
      <c r="G433">
        <v>46</v>
      </c>
      <c r="H433">
        <v>11</v>
      </c>
      <c r="I433">
        <v>68</v>
      </c>
      <c r="J433">
        <v>29</v>
      </c>
      <c r="K433">
        <v>187</v>
      </c>
      <c r="L433">
        <v>32</v>
      </c>
      <c r="M433">
        <v>200</v>
      </c>
      <c r="N433">
        <v>1</v>
      </c>
      <c r="O433">
        <v>9</v>
      </c>
      <c r="P433">
        <v>11</v>
      </c>
      <c r="Q433">
        <v>79</v>
      </c>
      <c r="R433">
        <v>5</v>
      </c>
      <c r="S433">
        <v>35</v>
      </c>
    </row>
    <row r="434" spans="1:27" x14ac:dyDescent="0.25">
      <c r="A434" s="44">
        <v>433</v>
      </c>
      <c r="B434" s="125" t="s">
        <v>40</v>
      </c>
      <c r="C434" s="125" t="s">
        <v>94</v>
      </c>
      <c r="L434">
        <v>26</v>
      </c>
      <c r="M434">
        <v>131</v>
      </c>
      <c r="N434">
        <v>32</v>
      </c>
      <c r="O434">
        <v>153</v>
      </c>
      <c r="P434">
        <v>58</v>
      </c>
      <c r="Q434">
        <v>290</v>
      </c>
      <c r="R434">
        <v>12</v>
      </c>
      <c r="S434">
        <v>60</v>
      </c>
      <c r="T434">
        <v>3</v>
      </c>
      <c r="U434">
        <v>22</v>
      </c>
    </row>
    <row r="435" spans="1:27" x14ac:dyDescent="0.25">
      <c r="A435" s="44">
        <v>434</v>
      </c>
      <c r="B435" s="125" t="s">
        <v>190</v>
      </c>
      <c r="C435" s="125" t="s">
        <v>97</v>
      </c>
      <c r="D435">
        <v>1</v>
      </c>
      <c r="E435">
        <v>1</v>
      </c>
      <c r="F435">
        <v>2</v>
      </c>
      <c r="G435">
        <v>6</v>
      </c>
      <c r="H435">
        <v>3</v>
      </c>
      <c r="I435">
        <v>8</v>
      </c>
      <c r="J435">
        <v>8</v>
      </c>
      <c r="K435">
        <v>23</v>
      </c>
      <c r="L435">
        <v>7</v>
      </c>
      <c r="M435">
        <v>21</v>
      </c>
      <c r="N435">
        <v>17</v>
      </c>
      <c r="O435">
        <v>61</v>
      </c>
      <c r="P435">
        <v>62</v>
      </c>
      <c r="Q435">
        <v>192</v>
      </c>
      <c r="R435">
        <v>96</v>
      </c>
      <c r="S435">
        <v>287</v>
      </c>
      <c r="T435">
        <v>11</v>
      </c>
      <c r="U435">
        <v>32</v>
      </c>
      <c r="V435">
        <v>3</v>
      </c>
      <c r="W435">
        <v>10</v>
      </c>
      <c r="X435">
        <v>3</v>
      </c>
      <c r="Y435">
        <v>5</v>
      </c>
      <c r="Z435">
        <v>1</v>
      </c>
      <c r="AA435">
        <v>3</v>
      </c>
    </row>
    <row r="436" spans="1:27" x14ac:dyDescent="0.25">
      <c r="A436" s="44">
        <v>435</v>
      </c>
      <c r="B436" s="125" t="s">
        <v>54</v>
      </c>
      <c r="C436" s="125" t="s">
        <v>97</v>
      </c>
      <c r="R436">
        <v>2</v>
      </c>
      <c r="S436">
        <v>71</v>
      </c>
      <c r="T436">
        <v>1</v>
      </c>
      <c r="U436">
        <v>35</v>
      </c>
      <c r="V436">
        <v>2</v>
      </c>
      <c r="W436">
        <v>71</v>
      </c>
      <c r="X436">
        <v>17</v>
      </c>
      <c r="Y436">
        <v>398</v>
      </c>
      <c r="Z436">
        <v>2</v>
      </c>
      <c r="AA436">
        <v>71</v>
      </c>
    </row>
    <row r="437" spans="1:27" x14ac:dyDescent="0.25">
      <c r="A437" s="44">
        <v>436</v>
      </c>
      <c r="B437" s="125" t="s">
        <v>76</v>
      </c>
      <c r="C437" s="125" t="s">
        <v>97</v>
      </c>
      <c r="R437">
        <v>2</v>
      </c>
      <c r="S437">
        <v>115</v>
      </c>
      <c r="T437">
        <v>6</v>
      </c>
      <c r="U437">
        <v>333</v>
      </c>
      <c r="V437">
        <v>2</v>
      </c>
      <c r="W437">
        <v>33</v>
      </c>
      <c r="X437">
        <v>2</v>
      </c>
      <c r="Y437">
        <v>165</v>
      </c>
    </row>
    <row r="438" spans="1:27" x14ac:dyDescent="0.25">
      <c r="A438" s="44">
        <v>437</v>
      </c>
      <c r="B438" s="125" t="s">
        <v>7</v>
      </c>
      <c r="C438" s="125" t="s">
        <v>94</v>
      </c>
      <c r="P438">
        <v>8</v>
      </c>
      <c r="Q438">
        <v>200</v>
      </c>
      <c r="R438">
        <v>7</v>
      </c>
      <c r="S438">
        <v>160</v>
      </c>
      <c r="T438">
        <v>7</v>
      </c>
      <c r="U438">
        <v>169</v>
      </c>
      <c r="V438">
        <v>4</v>
      </c>
      <c r="W438">
        <v>100</v>
      </c>
    </row>
    <row r="439" spans="1:27" x14ac:dyDescent="0.25">
      <c r="A439" s="44">
        <v>438</v>
      </c>
      <c r="B439" s="125" t="s">
        <v>27</v>
      </c>
      <c r="C439" s="125" t="s">
        <v>94</v>
      </c>
      <c r="D439">
        <v>2</v>
      </c>
      <c r="E439">
        <v>15</v>
      </c>
      <c r="F439">
        <v>2</v>
      </c>
      <c r="G439">
        <v>15</v>
      </c>
      <c r="H439">
        <v>6</v>
      </c>
      <c r="I439">
        <v>45</v>
      </c>
      <c r="J439">
        <v>5</v>
      </c>
      <c r="K439">
        <v>31</v>
      </c>
      <c r="L439">
        <v>8</v>
      </c>
      <c r="M439">
        <v>53</v>
      </c>
      <c r="N439">
        <v>11</v>
      </c>
      <c r="O439">
        <v>75</v>
      </c>
      <c r="P439">
        <v>21</v>
      </c>
      <c r="Q439">
        <v>146</v>
      </c>
      <c r="R439">
        <v>14</v>
      </c>
      <c r="S439">
        <v>99</v>
      </c>
      <c r="T439">
        <v>12</v>
      </c>
      <c r="U439">
        <v>85</v>
      </c>
      <c r="V439">
        <v>8</v>
      </c>
      <c r="W439">
        <v>49</v>
      </c>
      <c r="X439">
        <v>1</v>
      </c>
      <c r="Y439">
        <v>7</v>
      </c>
      <c r="Z439">
        <v>1</v>
      </c>
      <c r="AA439">
        <v>7</v>
      </c>
    </row>
    <row r="440" spans="1:27" x14ac:dyDescent="0.25">
      <c r="A440" s="44">
        <v>439</v>
      </c>
      <c r="B440" s="125" t="s">
        <v>24</v>
      </c>
      <c r="C440" s="125" t="s">
        <v>94</v>
      </c>
      <c r="R440">
        <v>32</v>
      </c>
      <c r="S440">
        <v>221</v>
      </c>
      <c r="T440">
        <v>44</v>
      </c>
      <c r="U440">
        <v>309</v>
      </c>
      <c r="V440">
        <v>13</v>
      </c>
      <c r="W440">
        <v>88</v>
      </c>
      <c r="Z440">
        <v>1</v>
      </c>
      <c r="AA440">
        <v>9</v>
      </c>
    </row>
    <row r="441" spans="1:27" x14ac:dyDescent="0.25">
      <c r="A441" s="44">
        <v>440</v>
      </c>
      <c r="B441" s="125" t="s">
        <v>17</v>
      </c>
      <c r="C441" s="125" t="s">
        <v>97</v>
      </c>
      <c r="D441">
        <v>5</v>
      </c>
      <c r="E441">
        <v>13</v>
      </c>
      <c r="F441">
        <v>10</v>
      </c>
      <c r="G441">
        <v>24</v>
      </c>
      <c r="H441">
        <v>24</v>
      </c>
      <c r="I441">
        <v>58</v>
      </c>
      <c r="J441">
        <v>45</v>
      </c>
      <c r="K441">
        <v>111</v>
      </c>
      <c r="L441">
        <v>98</v>
      </c>
      <c r="M441">
        <v>241</v>
      </c>
      <c r="N441">
        <v>46</v>
      </c>
      <c r="O441">
        <v>114</v>
      </c>
      <c r="P441">
        <v>14</v>
      </c>
      <c r="Q441">
        <v>35</v>
      </c>
      <c r="R441">
        <v>1</v>
      </c>
      <c r="S441">
        <v>3</v>
      </c>
      <c r="T441">
        <v>4</v>
      </c>
      <c r="U441">
        <v>11</v>
      </c>
      <c r="X441">
        <v>4</v>
      </c>
      <c r="Y441">
        <v>11</v>
      </c>
      <c r="Z441">
        <v>1</v>
      </c>
      <c r="AA441">
        <v>3</v>
      </c>
    </row>
    <row r="442" spans="1:27" x14ac:dyDescent="0.25">
      <c r="A442" s="44">
        <v>441</v>
      </c>
      <c r="B442" s="125" t="s">
        <v>34</v>
      </c>
      <c r="C442" s="125" t="s">
        <v>94</v>
      </c>
      <c r="D442">
        <v>6</v>
      </c>
      <c r="E442">
        <v>90</v>
      </c>
      <c r="J442">
        <v>3</v>
      </c>
      <c r="K442">
        <v>60</v>
      </c>
      <c r="L442">
        <v>4</v>
      </c>
      <c r="M442">
        <v>72</v>
      </c>
      <c r="N442">
        <v>10</v>
      </c>
      <c r="O442">
        <v>185</v>
      </c>
      <c r="P442">
        <v>11</v>
      </c>
      <c r="Q442">
        <v>192</v>
      </c>
      <c r="R442">
        <v>1</v>
      </c>
      <c r="S442">
        <v>18</v>
      </c>
    </row>
    <row r="443" spans="1:27" x14ac:dyDescent="0.25">
      <c r="A443" s="44">
        <v>442</v>
      </c>
      <c r="B443" s="125" t="s">
        <v>73</v>
      </c>
      <c r="C443" s="125" t="s">
        <v>97</v>
      </c>
      <c r="L443">
        <v>9</v>
      </c>
      <c r="M443">
        <v>64</v>
      </c>
      <c r="N443">
        <v>20</v>
      </c>
      <c r="O443">
        <v>142</v>
      </c>
      <c r="P443">
        <v>29</v>
      </c>
      <c r="Q443">
        <v>234</v>
      </c>
      <c r="R443">
        <v>19</v>
      </c>
      <c r="S443">
        <v>151</v>
      </c>
      <c r="T443">
        <v>3</v>
      </c>
      <c r="U443">
        <v>23</v>
      </c>
    </row>
    <row r="444" spans="1:27" x14ac:dyDescent="0.25">
      <c r="A444" s="44">
        <v>443</v>
      </c>
      <c r="B444" s="125" t="s">
        <v>7</v>
      </c>
      <c r="C444" s="125" t="s">
        <v>94</v>
      </c>
      <c r="J444">
        <v>1</v>
      </c>
      <c r="K444">
        <v>10</v>
      </c>
      <c r="L444">
        <v>2</v>
      </c>
      <c r="M444">
        <v>21</v>
      </c>
      <c r="N444">
        <v>17</v>
      </c>
      <c r="O444">
        <v>213</v>
      </c>
      <c r="P444">
        <v>16</v>
      </c>
      <c r="Q444">
        <v>196</v>
      </c>
      <c r="R444">
        <v>10</v>
      </c>
      <c r="S444">
        <v>107</v>
      </c>
      <c r="T444">
        <v>4</v>
      </c>
      <c r="U444">
        <v>54</v>
      </c>
      <c r="V444">
        <v>1</v>
      </c>
      <c r="W444">
        <v>6</v>
      </c>
    </row>
    <row r="445" spans="1:27" x14ac:dyDescent="0.25">
      <c r="A445" s="44">
        <v>444</v>
      </c>
      <c r="B445" s="125" t="s">
        <v>27</v>
      </c>
      <c r="C445" s="125" t="s">
        <v>97</v>
      </c>
      <c r="F445">
        <v>1</v>
      </c>
      <c r="G445">
        <v>8</v>
      </c>
      <c r="H445">
        <v>1</v>
      </c>
      <c r="I445">
        <v>8</v>
      </c>
      <c r="J445">
        <v>15</v>
      </c>
      <c r="K445">
        <v>97</v>
      </c>
      <c r="L445">
        <v>12</v>
      </c>
      <c r="M445">
        <v>83</v>
      </c>
      <c r="N445">
        <v>10</v>
      </c>
      <c r="O445">
        <v>68</v>
      </c>
      <c r="P445">
        <v>11</v>
      </c>
      <c r="Q445">
        <v>78</v>
      </c>
      <c r="R445">
        <v>9</v>
      </c>
      <c r="S445">
        <v>62</v>
      </c>
      <c r="T445">
        <v>13</v>
      </c>
      <c r="U445">
        <v>91</v>
      </c>
      <c r="V445">
        <v>10</v>
      </c>
      <c r="W445">
        <v>69</v>
      </c>
      <c r="X445">
        <v>3</v>
      </c>
      <c r="Y445">
        <v>15</v>
      </c>
      <c r="Z445">
        <v>6</v>
      </c>
      <c r="AA445">
        <v>27</v>
      </c>
    </row>
    <row r="446" spans="1:27" x14ac:dyDescent="0.25">
      <c r="A446" s="44">
        <v>445</v>
      </c>
      <c r="B446" s="125" t="s">
        <v>39</v>
      </c>
      <c r="C446" s="125" t="s">
        <v>98</v>
      </c>
      <c r="D446">
        <v>4</v>
      </c>
      <c r="E446">
        <v>86</v>
      </c>
      <c r="F446">
        <v>19</v>
      </c>
      <c r="G446">
        <v>194</v>
      </c>
      <c r="H446">
        <v>45</v>
      </c>
      <c r="I446">
        <v>310</v>
      </c>
      <c r="J446">
        <v>2</v>
      </c>
      <c r="K446">
        <v>9</v>
      </c>
    </row>
    <row r="447" spans="1:27" x14ac:dyDescent="0.25">
      <c r="A447" s="44">
        <v>446</v>
      </c>
      <c r="B447" s="125" t="s">
        <v>18</v>
      </c>
      <c r="C447" s="125" t="s">
        <v>96</v>
      </c>
      <c r="F447">
        <v>1</v>
      </c>
      <c r="G447">
        <v>9</v>
      </c>
      <c r="L447">
        <v>1</v>
      </c>
      <c r="M447">
        <v>9</v>
      </c>
      <c r="P447">
        <v>10</v>
      </c>
      <c r="Q447">
        <v>63</v>
      </c>
      <c r="R447">
        <v>21</v>
      </c>
      <c r="S447">
        <v>212</v>
      </c>
      <c r="T447">
        <v>16</v>
      </c>
      <c r="U447">
        <v>154</v>
      </c>
      <c r="V447">
        <v>8</v>
      </c>
      <c r="W447">
        <v>83</v>
      </c>
      <c r="X447">
        <v>7</v>
      </c>
      <c r="Y447">
        <v>66</v>
      </c>
    </row>
    <row r="448" spans="1:27" x14ac:dyDescent="0.25">
      <c r="A448" s="44">
        <v>447</v>
      </c>
      <c r="B448" s="125" t="s">
        <v>23</v>
      </c>
      <c r="C448" s="125" t="s">
        <v>97</v>
      </c>
      <c r="F448">
        <v>43</v>
      </c>
      <c r="G448">
        <v>129</v>
      </c>
      <c r="H448">
        <v>38</v>
      </c>
      <c r="I448">
        <v>114</v>
      </c>
      <c r="J448">
        <v>60</v>
      </c>
      <c r="K448">
        <v>176</v>
      </c>
      <c r="L448">
        <v>38</v>
      </c>
      <c r="M448">
        <v>84</v>
      </c>
      <c r="N448">
        <v>6</v>
      </c>
      <c r="O448">
        <v>18</v>
      </c>
      <c r="P448">
        <v>8</v>
      </c>
      <c r="Q448">
        <v>24</v>
      </c>
      <c r="R448">
        <v>5</v>
      </c>
      <c r="S448">
        <v>15</v>
      </c>
      <c r="T448">
        <v>1</v>
      </c>
      <c r="U448">
        <v>3</v>
      </c>
      <c r="X448">
        <v>6</v>
      </c>
      <c r="Y448">
        <v>18</v>
      </c>
      <c r="Z448">
        <v>2</v>
      </c>
      <c r="AA448">
        <v>6</v>
      </c>
    </row>
    <row r="449" spans="1:27" x14ac:dyDescent="0.25">
      <c r="A449" s="44">
        <v>448</v>
      </c>
      <c r="B449" s="125" t="s">
        <v>10</v>
      </c>
      <c r="C449" s="125" t="s">
        <v>97</v>
      </c>
      <c r="J449">
        <v>5</v>
      </c>
      <c r="K449">
        <v>20</v>
      </c>
      <c r="L449">
        <v>19</v>
      </c>
      <c r="M449">
        <v>75</v>
      </c>
      <c r="N449">
        <v>42</v>
      </c>
      <c r="O449">
        <v>167</v>
      </c>
      <c r="P449">
        <v>37</v>
      </c>
      <c r="Q449">
        <v>143</v>
      </c>
      <c r="R449">
        <v>33</v>
      </c>
      <c r="S449">
        <v>124</v>
      </c>
      <c r="T449">
        <v>5</v>
      </c>
      <c r="U449">
        <v>17</v>
      </c>
      <c r="V449">
        <v>4</v>
      </c>
      <c r="W449">
        <v>9</v>
      </c>
      <c r="X449">
        <v>4</v>
      </c>
      <c r="Y449">
        <v>5</v>
      </c>
      <c r="Z449">
        <v>6</v>
      </c>
      <c r="AA449">
        <v>7</v>
      </c>
    </row>
    <row r="450" spans="1:27" x14ac:dyDescent="0.25">
      <c r="A450" s="44">
        <v>449</v>
      </c>
      <c r="B450" s="125" t="s">
        <v>59</v>
      </c>
      <c r="C450" s="125" t="s">
        <v>95</v>
      </c>
      <c r="D450">
        <v>5</v>
      </c>
      <c r="E450">
        <v>34</v>
      </c>
      <c r="F450">
        <v>3</v>
      </c>
      <c r="G450">
        <v>13</v>
      </c>
      <c r="H450">
        <v>2</v>
      </c>
      <c r="I450">
        <v>18</v>
      </c>
      <c r="J450">
        <v>4</v>
      </c>
      <c r="K450">
        <v>34</v>
      </c>
      <c r="L450">
        <v>10</v>
      </c>
      <c r="M450">
        <v>88</v>
      </c>
      <c r="N450">
        <v>17</v>
      </c>
      <c r="O450">
        <v>142</v>
      </c>
      <c r="P450">
        <v>14</v>
      </c>
      <c r="Q450">
        <v>117</v>
      </c>
      <c r="R450">
        <v>9</v>
      </c>
      <c r="S450">
        <v>81</v>
      </c>
      <c r="T450">
        <v>3</v>
      </c>
      <c r="U450">
        <v>27</v>
      </c>
      <c r="V450">
        <v>1</v>
      </c>
      <c r="W450">
        <v>5</v>
      </c>
    </row>
    <row r="451" spans="1:27" x14ac:dyDescent="0.25">
      <c r="A451" s="44">
        <v>450</v>
      </c>
      <c r="B451" s="125" t="s">
        <v>19</v>
      </c>
      <c r="C451" s="125" t="s">
        <v>94</v>
      </c>
      <c r="R451">
        <v>2</v>
      </c>
      <c r="S451">
        <v>43</v>
      </c>
      <c r="T451">
        <v>1</v>
      </c>
      <c r="U451">
        <v>22</v>
      </c>
      <c r="V451">
        <v>5</v>
      </c>
      <c r="W451">
        <v>107</v>
      </c>
      <c r="X451">
        <v>13</v>
      </c>
      <c r="Y451">
        <v>281</v>
      </c>
      <c r="Z451">
        <v>4</v>
      </c>
      <c r="AA451">
        <v>98</v>
      </c>
    </row>
    <row r="452" spans="1:27" x14ac:dyDescent="0.25">
      <c r="A452" s="44">
        <v>451</v>
      </c>
      <c r="B452" s="125" t="s">
        <v>68</v>
      </c>
      <c r="C452" s="125" t="s">
        <v>94</v>
      </c>
      <c r="J452">
        <v>2</v>
      </c>
      <c r="K452">
        <v>16</v>
      </c>
      <c r="L452">
        <v>7</v>
      </c>
      <c r="M452">
        <v>70</v>
      </c>
      <c r="N452">
        <v>8</v>
      </c>
      <c r="O452">
        <v>89</v>
      </c>
      <c r="P452">
        <v>26</v>
      </c>
      <c r="Q452">
        <v>263</v>
      </c>
      <c r="R452">
        <v>10</v>
      </c>
      <c r="S452">
        <v>96</v>
      </c>
      <c r="T452">
        <v>1</v>
      </c>
      <c r="U452">
        <v>15</v>
      </c>
    </row>
    <row r="453" spans="1:27" x14ac:dyDescent="0.25">
      <c r="A453" s="44">
        <v>452</v>
      </c>
      <c r="B453" s="125" t="s">
        <v>19</v>
      </c>
      <c r="C453" s="125" t="s">
        <v>94</v>
      </c>
      <c r="D453">
        <v>7</v>
      </c>
      <c r="E453">
        <v>42</v>
      </c>
      <c r="F453">
        <v>4</v>
      </c>
      <c r="G453">
        <v>24</v>
      </c>
      <c r="H453">
        <v>15</v>
      </c>
      <c r="I453">
        <v>93</v>
      </c>
      <c r="J453">
        <v>7</v>
      </c>
      <c r="K453">
        <v>39</v>
      </c>
      <c r="L453">
        <v>10</v>
      </c>
      <c r="M453">
        <v>68</v>
      </c>
      <c r="N453">
        <v>5</v>
      </c>
      <c r="O453">
        <v>32</v>
      </c>
      <c r="P453">
        <v>6</v>
      </c>
      <c r="Q453">
        <v>52</v>
      </c>
      <c r="R453">
        <v>1</v>
      </c>
      <c r="S453">
        <v>5</v>
      </c>
      <c r="T453">
        <v>19</v>
      </c>
      <c r="U453">
        <v>107</v>
      </c>
      <c r="V453">
        <v>13</v>
      </c>
      <c r="W453">
        <v>78</v>
      </c>
    </row>
    <row r="454" spans="1:27" x14ac:dyDescent="0.25">
      <c r="A454" s="44">
        <v>453</v>
      </c>
      <c r="B454" s="125" t="s">
        <v>212</v>
      </c>
      <c r="C454" s="125" t="s">
        <v>97</v>
      </c>
      <c r="P454">
        <v>15</v>
      </c>
      <c r="Q454">
        <v>164</v>
      </c>
      <c r="R454">
        <v>33</v>
      </c>
      <c r="S454">
        <v>359</v>
      </c>
      <c r="T454">
        <v>1</v>
      </c>
      <c r="U454">
        <v>10</v>
      </c>
    </row>
    <row r="455" spans="1:27" x14ac:dyDescent="0.25">
      <c r="A455" s="44">
        <v>454</v>
      </c>
      <c r="B455" s="125" t="s">
        <v>209</v>
      </c>
      <c r="C455" s="125" t="s">
        <v>97</v>
      </c>
      <c r="H455">
        <v>2</v>
      </c>
      <c r="I455">
        <v>56</v>
      </c>
      <c r="L455">
        <v>5</v>
      </c>
      <c r="M455">
        <v>140</v>
      </c>
      <c r="N455">
        <v>5</v>
      </c>
      <c r="O455">
        <v>140</v>
      </c>
      <c r="P455">
        <v>2</v>
      </c>
      <c r="Q455">
        <v>56</v>
      </c>
      <c r="V455">
        <v>4</v>
      </c>
      <c r="W455">
        <v>112</v>
      </c>
      <c r="X455">
        <v>1</v>
      </c>
      <c r="Y455">
        <v>28</v>
      </c>
    </row>
    <row r="456" spans="1:27" x14ac:dyDescent="0.25">
      <c r="A456" s="44">
        <v>455</v>
      </c>
      <c r="B456" s="125" t="s">
        <v>27</v>
      </c>
      <c r="C456" s="125" t="s">
        <v>97</v>
      </c>
      <c r="N456">
        <v>1</v>
      </c>
      <c r="O456">
        <v>265</v>
      </c>
      <c r="R456">
        <v>1</v>
      </c>
      <c r="S456">
        <v>265</v>
      </c>
    </row>
    <row r="457" spans="1:27" x14ac:dyDescent="0.25">
      <c r="A457" s="44">
        <v>456</v>
      </c>
      <c r="B457" s="125" t="s">
        <v>11</v>
      </c>
      <c r="C457" s="125" t="s">
        <v>96</v>
      </c>
      <c r="D457">
        <v>6</v>
      </c>
      <c r="E457">
        <v>52</v>
      </c>
      <c r="F457">
        <v>14</v>
      </c>
      <c r="G457">
        <v>65</v>
      </c>
      <c r="H457">
        <v>119</v>
      </c>
      <c r="I457">
        <v>257</v>
      </c>
      <c r="J457">
        <v>67</v>
      </c>
      <c r="K457">
        <v>107</v>
      </c>
      <c r="L457">
        <v>26</v>
      </c>
      <c r="M457">
        <v>41</v>
      </c>
      <c r="R457">
        <v>1</v>
      </c>
      <c r="S457">
        <v>7</v>
      </c>
    </row>
    <row r="458" spans="1:27" x14ac:dyDescent="0.25">
      <c r="A458" s="44">
        <v>457</v>
      </c>
      <c r="B458" s="125" t="s">
        <v>48</v>
      </c>
      <c r="C458" s="125" t="s">
        <v>97</v>
      </c>
      <c r="J458">
        <v>5</v>
      </c>
      <c r="K458">
        <v>106</v>
      </c>
      <c r="L458">
        <v>18</v>
      </c>
      <c r="M458">
        <v>359</v>
      </c>
      <c r="N458">
        <v>2</v>
      </c>
      <c r="O458">
        <v>42</v>
      </c>
      <c r="P458">
        <v>1</v>
      </c>
      <c r="Q458">
        <v>21</v>
      </c>
    </row>
    <row r="459" spans="1:27" x14ac:dyDescent="0.25">
      <c r="A459" s="44">
        <v>458</v>
      </c>
      <c r="B459" s="125" t="s">
        <v>3</v>
      </c>
      <c r="C459" s="125" t="s">
        <v>94</v>
      </c>
      <c r="J459">
        <v>1</v>
      </c>
      <c r="K459">
        <v>277</v>
      </c>
      <c r="L459">
        <v>1</v>
      </c>
      <c r="M459">
        <v>245</v>
      </c>
    </row>
    <row r="460" spans="1:27" x14ac:dyDescent="0.25">
      <c r="A460" s="44">
        <v>459</v>
      </c>
      <c r="B460" s="125" t="s">
        <v>67</v>
      </c>
      <c r="C460" s="125" t="s">
        <v>98</v>
      </c>
      <c r="D460">
        <v>1</v>
      </c>
      <c r="E460">
        <v>9</v>
      </c>
      <c r="H460">
        <v>3</v>
      </c>
      <c r="I460">
        <v>14</v>
      </c>
      <c r="J460">
        <v>4</v>
      </c>
      <c r="K460">
        <v>23</v>
      </c>
      <c r="L460">
        <v>22</v>
      </c>
      <c r="M460">
        <v>137</v>
      </c>
      <c r="N460">
        <v>37</v>
      </c>
      <c r="O460">
        <v>229</v>
      </c>
      <c r="P460">
        <v>9</v>
      </c>
      <c r="Q460">
        <v>48</v>
      </c>
      <c r="R460">
        <v>5</v>
      </c>
      <c r="S460">
        <v>32</v>
      </c>
      <c r="T460">
        <v>1</v>
      </c>
      <c r="U460">
        <v>7</v>
      </c>
      <c r="V460">
        <v>2</v>
      </c>
      <c r="W460">
        <v>14</v>
      </c>
    </row>
    <row r="461" spans="1:27" x14ac:dyDescent="0.25">
      <c r="A461" s="44">
        <v>460</v>
      </c>
      <c r="B461" s="125" t="s">
        <v>91</v>
      </c>
      <c r="C461" s="125" t="s">
        <v>96</v>
      </c>
      <c r="D461">
        <v>1</v>
      </c>
      <c r="E461">
        <v>5</v>
      </c>
      <c r="F461">
        <v>3</v>
      </c>
      <c r="G461">
        <v>35</v>
      </c>
      <c r="H461">
        <v>3</v>
      </c>
      <c r="I461">
        <v>33</v>
      </c>
      <c r="J461">
        <v>3</v>
      </c>
      <c r="K461">
        <v>33</v>
      </c>
      <c r="L461">
        <v>5</v>
      </c>
      <c r="M461">
        <v>86</v>
      </c>
      <c r="N461">
        <v>4</v>
      </c>
      <c r="O461">
        <v>73</v>
      </c>
      <c r="P461">
        <v>7</v>
      </c>
      <c r="Q461">
        <v>124</v>
      </c>
      <c r="R461">
        <v>6</v>
      </c>
      <c r="S461">
        <v>100</v>
      </c>
      <c r="T461">
        <v>1</v>
      </c>
      <c r="U461">
        <v>25</v>
      </c>
    </row>
    <row r="462" spans="1:27" x14ac:dyDescent="0.25">
      <c r="A462" s="44">
        <v>461</v>
      </c>
      <c r="B462" s="125" t="s">
        <v>7</v>
      </c>
      <c r="C462" s="125" t="s">
        <v>99</v>
      </c>
      <c r="D462">
        <v>53</v>
      </c>
      <c r="E462">
        <v>258</v>
      </c>
      <c r="F462">
        <v>32</v>
      </c>
      <c r="G462">
        <v>154</v>
      </c>
      <c r="H462">
        <v>21</v>
      </c>
      <c r="I462">
        <v>99</v>
      </c>
    </row>
    <row r="463" spans="1:27" x14ac:dyDescent="0.25">
      <c r="A463" s="44">
        <v>462</v>
      </c>
      <c r="B463" s="125" t="s">
        <v>3</v>
      </c>
      <c r="C463" s="125" t="s">
        <v>96</v>
      </c>
      <c r="F463">
        <v>2</v>
      </c>
      <c r="G463">
        <v>22</v>
      </c>
      <c r="H463">
        <v>3</v>
      </c>
      <c r="I463">
        <v>37</v>
      </c>
      <c r="J463">
        <v>11</v>
      </c>
      <c r="K463">
        <v>119</v>
      </c>
      <c r="L463">
        <v>9</v>
      </c>
      <c r="M463">
        <v>97</v>
      </c>
      <c r="N463">
        <v>8</v>
      </c>
      <c r="O463">
        <v>92</v>
      </c>
      <c r="P463">
        <v>6</v>
      </c>
      <c r="Q463">
        <v>64</v>
      </c>
      <c r="R463">
        <v>5</v>
      </c>
      <c r="S463">
        <v>55</v>
      </c>
      <c r="V463">
        <v>1</v>
      </c>
      <c r="W463">
        <v>11</v>
      </c>
      <c r="Z463">
        <v>1</v>
      </c>
      <c r="AA463">
        <v>11</v>
      </c>
    </row>
    <row r="464" spans="1:27" x14ac:dyDescent="0.25">
      <c r="A464" s="44">
        <v>463</v>
      </c>
      <c r="B464" s="125" t="s">
        <v>48</v>
      </c>
      <c r="C464" s="125" t="s">
        <v>97</v>
      </c>
      <c r="D464">
        <v>13</v>
      </c>
      <c r="E464">
        <v>77</v>
      </c>
      <c r="F464">
        <v>7</v>
      </c>
      <c r="G464">
        <v>31</v>
      </c>
      <c r="H464">
        <v>15</v>
      </c>
      <c r="I464">
        <v>94</v>
      </c>
      <c r="J464">
        <v>26</v>
      </c>
      <c r="K464">
        <v>141</v>
      </c>
      <c r="L464">
        <v>13</v>
      </c>
      <c r="M464">
        <v>76</v>
      </c>
      <c r="N464">
        <v>7</v>
      </c>
      <c r="O464">
        <v>39</v>
      </c>
      <c r="P464">
        <v>6</v>
      </c>
      <c r="Q464">
        <v>38</v>
      </c>
      <c r="R464">
        <v>1</v>
      </c>
      <c r="S464">
        <v>3</v>
      </c>
      <c r="T464">
        <v>1</v>
      </c>
      <c r="U464">
        <v>6</v>
      </c>
    </row>
    <row r="465" spans="1:27" x14ac:dyDescent="0.25">
      <c r="A465" s="44">
        <v>464</v>
      </c>
      <c r="B465" s="125" t="s">
        <v>10</v>
      </c>
      <c r="C465" s="125" t="s">
        <v>97</v>
      </c>
      <c r="F465">
        <v>1</v>
      </c>
      <c r="G465">
        <v>72</v>
      </c>
      <c r="L465">
        <v>1</v>
      </c>
      <c r="M465">
        <v>72</v>
      </c>
      <c r="N465">
        <v>2</v>
      </c>
      <c r="O465">
        <v>122</v>
      </c>
      <c r="P465">
        <v>3</v>
      </c>
      <c r="Q465">
        <v>177</v>
      </c>
      <c r="R465">
        <v>1</v>
      </c>
      <c r="S465">
        <v>62</v>
      </c>
    </row>
    <row r="466" spans="1:27" x14ac:dyDescent="0.25">
      <c r="A466" s="44">
        <v>465</v>
      </c>
      <c r="B466" s="125" t="s">
        <v>48</v>
      </c>
      <c r="C466" s="125" t="s">
        <v>97</v>
      </c>
      <c r="L466">
        <v>6</v>
      </c>
      <c r="M466">
        <v>50</v>
      </c>
      <c r="N466">
        <v>14</v>
      </c>
      <c r="O466">
        <v>119</v>
      </c>
      <c r="P466">
        <v>20</v>
      </c>
      <c r="Q466">
        <v>180</v>
      </c>
      <c r="R466">
        <v>11</v>
      </c>
      <c r="S466">
        <v>97</v>
      </c>
      <c r="T466">
        <v>1</v>
      </c>
      <c r="U466">
        <v>10</v>
      </c>
      <c r="X466">
        <v>2</v>
      </c>
      <c r="Y466">
        <v>23</v>
      </c>
    </row>
    <row r="467" spans="1:27" x14ac:dyDescent="0.25">
      <c r="A467" s="44">
        <v>466</v>
      </c>
      <c r="B467" s="125" t="s">
        <v>193</v>
      </c>
      <c r="C467" s="125" t="s">
        <v>97</v>
      </c>
      <c r="H467">
        <v>1</v>
      </c>
      <c r="I467">
        <v>169</v>
      </c>
      <c r="L467">
        <v>1</v>
      </c>
      <c r="M467">
        <v>155</v>
      </c>
      <c r="V467">
        <v>1</v>
      </c>
      <c r="W467">
        <v>155</v>
      </c>
    </row>
    <row r="468" spans="1:27" x14ac:dyDescent="0.25">
      <c r="A468" s="44">
        <v>467</v>
      </c>
      <c r="B468" s="125" t="s">
        <v>64</v>
      </c>
      <c r="C468" s="125" t="s">
        <v>97</v>
      </c>
      <c r="P468">
        <v>4</v>
      </c>
      <c r="Q468">
        <v>137</v>
      </c>
      <c r="R468">
        <v>6</v>
      </c>
      <c r="S468">
        <v>168</v>
      </c>
      <c r="T468">
        <v>6</v>
      </c>
      <c r="U468">
        <v>144</v>
      </c>
      <c r="Z468">
        <v>1</v>
      </c>
      <c r="AA468">
        <v>31</v>
      </c>
    </row>
    <row r="469" spans="1:27" x14ac:dyDescent="0.25">
      <c r="A469" s="44">
        <v>468</v>
      </c>
      <c r="B469" s="125" t="s">
        <v>24</v>
      </c>
      <c r="C469" s="125" t="s">
        <v>97</v>
      </c>
      <c r="F469">
        <v>3</v>
      </c>
      <c r="G469">
        <v>15</v>
      </c>
      <c r="H469">
        <v>1</v>
      </c>
      <c r="I469">
        <v>5</v>
      </c>
      <c r="L469">
        <v>21</v>
      </c>
      <c r="M469">
        <v>102</v>
      </c>
      <c r="N469">
        <v>22</v>
      </c>
      <c r="O469">
        <v>101</v>
      </c>
      <c r="P469">
        <v>27</v>
      </c>
      <c r="Q469">
        <v>132</v>
      </c>
      <c r="R469">
        <v>21</v>
      </c>
      <c r="S469">
        <v>96</v>
      </c>
      <c r="T469">
        <v>4</v>
      </c>
      <c r="U469">
        <v>18</v>
      </c>
      <c r="V469">
        <v>1</v>
      </c>
      <c r="W469">
        <v>5</v>
      </c>
    </row>
    <row r="470" spans="1:27" x14ac:dyDescent="0.25">
      <c r="A470" s="44">
        <v>469</v>
      </c>
      <c r="B470" s="125" t="s">
        <v>10</v>
      </c>
      <c r="C470" s="125" t="s">
        <v>97</v>
      </c>
      <c r="F470">
        <v>2</v>
      </c>
      <c r="G470">
        <v>22</v>
      </c>
      <c r="H470">
        <v>1</v>
      </c>
      <c r="I470">
        <v>11</v>
      </c>
      <c r="J470">
        <v>17</v>
      </c>
      <c r="K470">
        <v>181</v>
      </c>
      <c r="L470">
        <v>15</v>
      </c>
      <c r="M470">
        <v>164</v>
      </c>
      <c r="P470">
        <v>4</v>
      </c>
      <c r="Q470">
        <v>39</v>
      </c>
      <c r="R470">
        <v>2</v>
      </c>
      <c r="S470">
        <v>22</v>
      </c>
      <c r="T470">
        <v>2</v>
      </c>
      <c r="U470">
        <v>22</v>
      </c>
      <c r="X470">
        <v>1</v>
      </c>
      <c r="Y470">
        <v>11</v>
      </c>
    </row>
    <row r="471" spans="1:27" x14ac:dyDescent="0.25">
      <c r="A471" s="44">
        <v>470</v>
      </c>
      <c r="B471" s="125" t="s">
        <v>17</v>
      </c>
      <c r="C471" s="125" t="s">
        <v>97</v>
      </c>
      <c r="D471">
        <v>1</v>
      </c>
      <c r="E471">
        <v>12</v>
      </c>
      <c r="J471">
        <v>1</v>
      </c>
      <c r="K471">
        <v>26</v>
      </c>
      <c r="L471">
        <v>2</v>
      </c>
      <c r="M471">
        <v>32</v>
      </c>
      <c r="N471">
        <v>6</v>
      </c>
      <c r="O471">
        <v>263</v>
      </c>
      <c r="P471">
        <v>1</v>
      </c>
      <c r="Q471">
        <v>12</v>
      </c>
      <c r="R471">
        <v>2</v>
      </c>
      <c r="S471">
        <v>79</v>
      </c>
      <c r="V471">
        <v>1</v>
      </c>
      <c r="W471">
        <v>35</v>
      </c>
    </row>
    <row r="472" spans="1:27" x14ac:dyDescent="0.25">
      <c r="A472" s="44">
        <v>471</v>
      </c>
      <c r="B472" s="125" t="s">
        <v>19</v>
      </c>
      <c r="C472" s="125" t="s">
        <v>97</v>
      </c>
      <c r="J472">
        <v>11</v>
      </c>
      <c r="K472">
        <v>165</v>
      </c>
      <c r="L472">
        <v>12</v>
      </c>
      <c r="M472">
        <v>170</v>
      </c>
      <c r="N472">
        <v>2</v>
      </c>
      <c r="O472">
        <v>30</v>
      </c>
      <c r="P472">
        <v>3</v>
      </c>
      <c r="Q472">
        <v>45</v>
      </c>
      <c r="V472">
        <v>3</v>
      </c>
      <c r="W472">
        <v>42</v>
      </c>
    </row>
    <row r="473" spans="1:27" x14ac:dyDescent="0.25">
      <c r="A473" s="44">
        <v>472</v>
      </c>
      <c r="B473" s="125" t="s">
        <v>10</v>
      </c>
      <c r="C473" s="125" t="s">
        <v>97</v>
      </c>
      <c r="H473">
        <v>4</v>
      </c>
      <c r="I473">
        <v>114</v>
      </c>
      <c r="J473">
        <v>2</v>
      </c>
      <c r="K473">
        <v>41</v>
      </c>
      <c r="L473">
        <v>2</v>
      </c>
      <c r="M473">
        <v>33</v>
      </c>
      <c r="N473">
        <v>2</v>
      </c>
      <c r="O473">
        <v>41</v>
      </c>
      <c r="P473">
        <v>6</v>
      </c>
      <c r="Q473">
        <v>106</v>
      </c>
      <c r="V473">
        <v>2</v>
      </c>
      <c r="W473">
        <v>33</v>
      </c>
      <c r="Z473">
        <v>4</v>
      </c>
      <c r="AA473">
        <v>81</v>
      </c>
    </row>
    <row r="474" spans="1:27" x14ac:dyDescent="0.25">
      <c r="A474" s="44">
        <v>473</v>
      </c>
      <c r="B474" s="125" t="s">
        <v>190</v>
      </c>
      <c r="C474" s="125" t="s">
        <v>97</v>
      </c>
      <c r="J474">
        <v>2</v>
      </c>
      <c r="K474">
        <v>12</v>
      </c>
      <c r="L474">
        <v>1</v>
      </c>
      <c r="M474">
        <v>12</v>
      </c>
      <c r="N474">
        <v>4</v>
      </c>
      <c r="O474">
        <v>51</v>
      </c>
      <c r="P474">
        <v>22</v>
      </c>
      <c r="Q474">
        <v>253</v>
      </c>
      <c r="R474">
        <v>9</v>
      </c>
      <c r="S474">
        <v>107</v>
      </c>
      <c r="T474">
        <v>1</v>
      </c>
      <c r="U474">
        <v>6</v>
      </c>
    </row>
    <row r="475" spans="1:27" x14ac:dyDescent="0.25">
      <c r="A475" s="44">
        <v>474</v>
      </c>
      <c r="B475" s="125" t="s">
        <v>190</v>
      </c>
      <c r="C475" s="125" t="s">
        <v>97</v>
      </c>
      <c r="N475">
        <v>3</v>
      </c>
      <c r="O475">
        <v>219</v>
      </c>
      <c r="P475">
        <v>3</v>
      </c>
      <c r="Q475">
        <v>165</v>
      </c>
      <c r="R475">
        <v>1</v>
      </c>
      <c r="S475">
        <v>53</v>
      </c>
    </row>
    <row r="476" spans="1:27" x14ac:dyDescent="0.25">
      <c r="A476" s="44">
        <v>475</v>
      </c>
      <c r="B476" s="125" t="s">
        <v>18</v>
      </c>
      <c r="C476" s="125" t="s">
        <v>94</v>
      </c>
      <c r="N476">
        <v>7</v>
      </c>
      <c r="O476">
        <v>221</v>
      </c>
      <c r="R476">
        <v>7</v>
      </c>
      <c r="S476">
        <v>214</v>
      </c>
    </row>
    <row r="477" spans="1:27" x14ac:dyDescent="0.25">
      <c r="A477" s="44">
        <v>476</v>
      </c>
      <c r="B477" s="125" t="s">
        <v>53</v>
      </c>
      <c r="C477" s="125" t="s">
        <v>97</v>
      </c>
      <c r="D477">
        <v>58</v>
      </c>
      <c r="E477">
        <v>144</v>
      </c>
      <c r="F477">
        <v>58</v>
      </c>
      <c r="G477">
        <v>144</v>
      </c>
      <c r="H477">
        <v>58</v>
      </c>
      <c r="I477">
        <v>144</v>
      </c>
    </row>
    <row r="478" spans="1:27" x14ac:dyDescent="0.25">
      <c r="A478" s="44">
        <v>477</v>
      </c>
      <c r="B478" s="125" t="s">
        <v>4</v>
      </c>
      <c r="C478" s="125" t="s">
        <v>96</v>
      </c>
      <c r="F478">
        <v>1</v>
      </c>
      <c r="G478">
        <v>2</v>
      </c>
      <c r="J478">
        <v>8</v>
      </c>
      <c r="K478">
        <v>16</v>
      </c>
      <c r="L478">
        <v>55</v>
      </c>
      <c r="M478">
        <v>140</v>
      </c>
      <c r="N478">
        <v>41</v>
      </c>
      <c r="O478">
        <v>105</v>
      </c>
      <c r="P478">
        <v>43</v>
      </c>
      <c r="Q478">
        <v>105</v>
      </c>
      <c r="R478">
        <v>21</v>
      </c>
      <c r="S478">
        <v>51</v>
      </c>
      <c r="T478">
        <v>1</v>
      </c>
      <c r="U478">
        <v>2</v>
      </c>
      <c r="V478">
        <v>1</v>
      </c>
      <c r="W478">
        <v>4</v>
      </c>
      <c r="Z478">
        <v>2</v>
      </c>
      <c r="AA478">
        <v>4</v>
      </c>
    </row>
    <row r="479" spans="1:27" x14ac:dyDescent="0.25">
      <c r="A479" s="44">
        <v>478</v>
      </c>
      <c r="B479" s="125" t="s">
        <v>19</v>
      </c>
      <c r="C479" s="125" t="s">
        <v>94</v>
      </c>
      <c r="D479">
        <v>1</v>
      </c>
      <c r="E479">
        <v>46</v>
      </c>
      <c r="J479">
        <v>7</v>
      </c>
      <c r="K479">
        <v>239</v>
      </c>
      <c r="L479">
        <v>2</v>
      </c>
      <c r="M479">
        <v>72</v>
      </c>
      <c r="N479">
        <v>2</v>
      </c>
      <c r="O479">
        <v>68</v>
      </c>
    </row>
    <row r="480" spans="1:27" x14ac:dyDescent="0.25">
      <c r="A480" s="44">
        <v>479</v>
      </c>
      <c r="B480" s="125" t="s">
        <v>10</v>
      </c>
      <c r="C480" s="125" t="s">
        <v>97</v>
      </c>
      <c r="P480">
        <v>22</v>
      </c>
      <c r="Q480">
        <v>266</v>
      </c>
      <c r="R480">
        <v>17</v>
      </c>
      <c r="S480">
        <v>121</v>
      </c>
      <c r="T480">
        <v>6</v>
      </c>
      <c r="U480">
        <v>37</v>
      </c>
    </row>
    <row r="481" spans="1:27" x14ac:dyDescent="0.25">
      <c r="A481" s="44">
        <v>480</v>
      </c>
      <c r="B481" s="125" t="s">
        <v>19</v>
      </c>
      <c r="C481" s="125" t="s">
        <v>97</v>
      </c>
      <c r="P481">
        <v>2</v>
      </c>
      <c r="Q481">
        <v>197</v>
      </c>
      <c r="R481">
        <v>1</v>
      </c>
      <c r="S481">
        <v>107</v>
      </c>
      <c r="V481">
        <v>1</v>
      </c>
      <c r="W481">
        <v>114</v>
      </c>
    </row>
    <row r="482" spans="1:27" x14ac:dyDescent="0.25">
      <c r="A482" s="44">
        <v>481</v>
      </c>
      <c r="B482" s="125" t="s">
        <v>27</v>
      </c>
      <c r="C482" s="125" t="s">
        <v>97</v>
      </c>
      <c r="D482">
        <v>1</v>
      </c>
      <c r="E482">
        <v>100</v>
      </c>
      <c r="L482">
        <v>1</v>
      </c>
      <c r="M482">
        <v>105</v>
      </c>
      <c r="V482">
        <v>2</v>
      </c>
      <c r="W482">
        <v>210</v>
      </c>
    </row>
    <row r="483" spans="1:27" x14ac:dyDescent="0.25">
      <c r="A483" s="44">
        <v>482</v>
      </c>
      <c r="B483" s="125" t="s">
        <v>62</v>
      </c>
      <c r="C483" s="125" t="s">
        <v>97</v>
      </c>
      <c r="D483">
        <v>6</v>
      </c>
      <c r="E483">
        <v>136</v>
      </c>
      <c r="F483">
        <v>10</v>
      </c>
      <c r="G483">
        <v>102</v>
      </c>
      <c r="H483">
        <v>19</v>
      </c>
      <c r="I483">
        <v>115</v>
      </c>
      <c r="J483">
        <v>8</v>
      </c>
      <c r="K483">
        <v>32</v>
      </c>
      <c r="R483">
        <v>1</v>
      </c>
      <c r="S483">
        <v>26</v>
      </c>
    </row>
    <row r="484" spans="1:27" x14ac:dyDescent="0.25">
      <c r="A484" s="44">
        <v>483</v>
      </c>
      <c r="B484" s="125" t="s">
        <v>62</v>
      </c>
      <c r="C484" s="125" t="s">
        <v>97</v>
      </c>
      <c r="L484">
        <v>4</v>
      </c>
      <c r="M484">
        <v>40</v>
      </c>
      <c r="P484">
        <v>12</v>
      </c>
      <c r="Q484">
        <v>95</v>
      </c>
      <c r="R484">
        <v>33</v>
      </c>
      <c r="S484">
        <v>220</v>
      </c>
      <c r="T484">
        <v>10</v>
      </c>
      <c r="U484">
        <v>50</v>
      </c>
      <c r="V484">
        <v>1</v>
      </c>
      <c r="W484">
        <v>5</v>
      </c>
    </row>
    <row r="485" spans="1:27" x14ac:dyDescent="0.25">
      <c r="A485" s="44">
        <v>484</v>
      </c>
      <c r="B485" s="125" t="s">
        <v>190</v>
      </c>
      <c r="C485" s="125" t="s">
        <v>97</v>
      </c>
      <c r="J485">
        <v>2</v>
      </c>
      <c r="K485">
        <v>41</v>
      </c>
      <c r="L485">
        <v>5</v>
      </c>
      <c r="M485">
        <v>102</v>
      </c>
      <c r="N485">
        <v>2</v>
      </c>
      <c r="O485">
        <v>37</v>
      </c>
      <c r="P485">
        <v>6</v>
      </c>
      <c r="Q485">
        <v>111</v>
      </c>
      <c r="R485">
        <v>1</v>
      </c>
      <c r="S485">
        <v>18</v>
      </c>
      <c r="T485">
        <v>1</v>
      </c>
      <c r="U485">
        <v>18</v>
      </c>
      <c r="V485">
        <v>1</v>
      </c>
      <c r="W485">
        <v>18</v>
      </c>
      <c r="X485">
        <v>1</v>
      </c>
      <c r="Y485">
        <v>18</v>
      </c>
      <c r="Z485">
        <v>2</v>
      </c>
      <c r="AA485">
        <v>37</v>
      </c>
    </row>
    <row r="486" spans="1:27" x14ac:dyDescent="0.25">
      <c r="A486" s="44">
        <v>485</v>
      </c>
      <c r="B486" s="125" t="s">
        <v>241</v>
      </c>
      <c r="C486" s="125" t="s">
        <v>97</v>
      </c>
      <c r="P486">
        <v>7</v>
      </c>
      <c r="Q486">
        <v>201</v>
      </c>
      <c r="T486">
        <v>7</v>
      </c>
      <c r="U486">
        <v>201</v>
      </c>
    </row>
    <row r="487" spans="1:27" x14ac:dyDescent="0.25">
      <c r="A487" s="44">
        <v>486</v>
      </c>
      <c r="B487" s="125" t="s">
        <v>3</v>
      </c>
      <c r="C487" s="125" t="s">
        <v>96</v>
      </c>
      <c r="D487">
        <v>2</v>
      </c>
      <c r="E487">
        <v>30</v>
      </c>
      <c r="F487">
        <v>2</v>
      </c>
      <c r="G487">
        <v>30</v>
      </c>
      <c r="H487">
        <v>2</v>
      </c>
      <c r="I487">
        <v>30</v>
      </c>
      <c r="L487">
        <v>7</v>
      </c>
      <c r="M487">
        <v>88</v>
      </c>
      <c r="N487">
        <v>22</v>
      </c>
      <c r="O487">
        <v>170</v>
      </c>
      <c r="P487">
        <v>6</v>
      </c>
      <c r="Q487">
        <v>50</v>
      </c>
    </row>
    <row r="488" spans="1:27" x14ac:dyDescent="0.25">
      <c r="A488" s="44">
        <v>487</v>
      </c>
      <c r="B488" s="125" t="s">
        <v>3</v>
      </c>
      <c r="C488" s="125" t="s">
        <v>96</v>
      </c>
      <c r="J488">
        <v>1</v>
      </c>
      <c r="K488">
        <v>132</v>
      </c>
      <c r="L488">
        <v>1</v>
      </c>
      <c r="M488">
        <v>132</v>
      </c>
      <c r="P488">
        <v>1</v>
      </c>
      <c r="Q488">
        <v>132</v>
      </c>
    </row>
    <row r="489" spans="1:27" x14ac:dyDescent="0.25">
      <c r="A489" s="44">
        <v>488</v>
      </c>
      <c r="B489" s="125" t="s">
        <v>27</v>
      </c>
      <c r="C489" s="125" t="s">
        <v>97</v>
      </c>
      <c r="D489">
        <v>23</v>
      </c>
      <c r="E489">
        <v>173</v>
      </c>
      <c r="F489">
        <v>5</v>
      </c>
      <c r="G489">
        <v>37</v>
      </c>
      <c r="H489">
        <v>6</v>
      </c>
      <c r="I489">
        <v>50</v>
      </c>
      <c r="J489">
        <v>10</v>
      </c>
      <c r="K489">
        <v>73</v>
      </c>
      <c r="L489">
        <v>3</v>
      </c>
      <c r="M489">
        <v>21</v>
      </c>
      <c r="N489">
        <v>1</v>
      </c>
      <c r="O489">
        <v>11</v>
      </c>
      <c r="R489">
        <v>1</v>
      </c>
      <c r="S489">
        <v>11</v>
      </c>
      <c r="T489">
        <v>1</v>
      </c>
      <c r="U489">
        <v>13</v>
      </c>
      <c r="X489">
        <v>1</v>
      </c>
      <c r="Y489">
        <v>4</v>
      </c>
    </row>
    <row r="490" spans="1:27" x14ac:dyDescent="0.25">
      <c r="A490" s="44">
        <v>489</v>
      </c>
      <c r="B490" s="125" t="s">
        <v>246</v>
      </c>
      <c r="C490" s="125" t="s">
        <v>97</v>
      </c>
      <c r="D490">
        <v>2</v>
      </c>
      <c r="E490">
        <v>194</v>
      </c>
      <c r="F490">
        <v>2</v>
      </c>
      <c r="G490">
        <v>97</v>
      </c>
      <c r="H490">
        <v>5</v>
      </c>
      <c r="I490">
        <v>97</v>
      </c>
    </row>
    <row r="491" spans="1:27" x14ac:dyDescent="0.25">
      <c r="A491" s="44">
        <v>490</v>
      </c>
      <c r="B491" s="125" t="s">
        <v>18</v>
      </c>
      <c r="C491" s="125" t="s">
        <v>96</v>
      </c>
      <c r="D491">
        <v>2</v>
      </c>
      <c r="E491">
        <v>28</v>
      </c>
      <c r="F491">
        <v>3</v>
      </c>
      <c r="G491">
        <v>30</v>
      </c>
      <c r="H491">
        <v>1</v>
      </c>
      <c r="I491">
        <v>20</v>
      </c>
      <c r="J491">
        <v>6</v>
      </c>
      <c r="K491">
        <v>96</v>
      </c>
      <c r="L491">
        <v>1</v>
      </c>
      <c r="M491">
        <v>17</v>
      </c>
      <c r="N491">
        <v>6</v>
      </c>
      <c r="O491">
        <v>83</v>
      </c>
      <c r="P491">
        <v>8</v>
      </c>
      <c r="Q491">
        <v>109</v>
      </c>
    </row>
    <row r="492" spans="1:27" x14ac:dyDescent="0.25">
      <c r="A492" s="44">
        <v>491</v>
      </c>
      <c r="B492" s="125" t="s">
        <v>19</v>
      </c>
      <c r="C492" s="125" t="s">
        <v>98</v>
      </c>
      <c r="L492">
        <v>226</v>
      </c>
      <c r="M492">
        <v>318</v>
      </c>
      <c r="N492">
        <v>51</v>
      </c>
      <c r="O492">
        <v>56</v>
      </c>
      <c r="T492">
        <v>2</v>
      </c>
      <c r="U492">
        <v>1</v>
      </c>
    </row>
    <row r="493" spans="1:27" x14ac:dyDescent="0.25">
      <c r="A493" s="44">
        <v>492</v>
      </c>
      <c r="B493" s="125" t="s">
        <v>24</v>
      </c>
      <c r="C493" s="125" t="s">
        <v>97</v>
      </c>
      <c r="L493">
        <v>4</v>
      </c>
      <c r="M493">
        <v>36</v>
      </c>
      <c r="N493">
        <v>6</v>
      </c>
      <c r="O493">
        <v>54</v>
      </c>
      <c r="P493">
        <v>14</v>
      </c>
      <c r="Q493">
        <v>126</v>
      </c>
      <c r="R493">
        <v>10</v>
      </c>
      <c r="S493">
        <v>75</v>
      </c>
      <c r="T493">
        <v>4</v>
      </c>
      <c r="U493">
        <v>36</v>
      </c>
      <c r="V493">
        <v>2</v>
      </c>
      <c r="W493">
        <v>18</v>
      </c>
      <c r="X493">
        <v>1</v>
      </c>
      <c r="Y493">
        <v>9</v>
      </c>
      <c r="Z493">
        <v>2</v>
      </c>
      <c r="AA493">
        <v>18</v>
      </c>
    </row>
    <row r="494" spans="1:27" x14ac:dyDescent="0.25">
      <c r="A494" s="44">
        <v>493</v>
      </c>
      <c r="B494" s="125" t="s">
        <v>68</v>
      </c>
      <c r="C494" s="125" t="s">
        <v>98</v>
      </c>
      <c r="D494">
        <v>3</v>
      </c>
      <c r="E494">
        <v>75</v>
      </c>
      <c r="F494">
        <v>5</v>
      </c>
      <c r="G494">
        <v>130</v>
      </c>
      <c r="N494">
        <v>1</v>
      </c>
      <c r="O494">
        <v>23</v>
      </c>
      <c r="P494">
        <v>4</v>
      </c>
      <c r="Q494">
        <v>94</v>
      </c>
      <c r="T494">
        <v>1</v>
      </c>
      <c r="U494">
        <v>24</v>
      </c>
      <c r="X494">
        <v>1</v>
      </c>
      <c r="Y494">
        <v>22</v>
      </c>
    </row>
    <row r="495" spans="1:27" x14ac:dyDescent="0.25">
      <c r="A495" s="44">
        <v>494</v>
      </c>
      <c r="B495" s="125" t="s">
        <v>183</v>
      </c>
      <c r="C495" s="125" t="s">
        <v>97</v>
      </c>
      <c r="D495">
        <v>16</v>
      </c>
      <c r="E495">
        <v>32</v>
      </c>
      <c r="F495">
        <v>1</v>
      </c>
      <c r="G495">
        <v>2</v>
      </c>
      <c r="H495">
        <v>4</v>
      </c>
      <c r="I495">
        <v>16</v>
      </c>
      <c r="J495">
        <v>52</v>
      </c>
      <c r="K495">
        <v>205</v>
      </c>
      <c r="L495">
        <v>22</v>
      </c>
      <c r="M495">
        <v>86</v>
      </c>
      <c r="N495">
        <v>4</v>
      </c>
      <c r="O495">
        <v>12</v>
      </c>
      <c r="P495">
        <v>5</v>
      </c>
      <c r="Q495">
        <v>10</v>
      </c>
      <c r="R495">
        <v>2</v>
      </c>
      <c r="S495">
        <v>2</v>
      </c>
    </row>
    <row r="496" spans="1:27" x14ac:dyDescent="0.25">
      <c r="A496" s="44">
        <v>495</v>
      </c>
      <c r="B496" s="125" t="s">
        <v>20</v>
      </c>
      <c r="C496" s="125" t="s">
        <v>97</v>
      </c>
      <c r="F496">
        <v>4</v>
      </c>
      <c r="G496">
        <v>98</v>
      </c>
      <c r="J496">
        <v>1</v>
      </c>
      <c r="K496">
        <v>22</v>
      </c>
      <c r="L496">
        <v>1</v>
      </c>
      <c r="M496">
        <v>22</v>
      </c>
      <c r="P496">
        <v>3</v>
      </c>
      <c r="Q496">
        <v>66</v>
      </c>
      <c r="T496">
        <v>3</v>
      </c>
      <c r="U496">
        <v>66</v>
      </c>
      <c r="V496">
        <v>4</v>
      </c>
      <c r="W496">
        <v>88</v>
      </c>
    </row>
    <row r="497" spans="1:27" x14ac:dyDescent="0.25">
      <c r="A497" s="44">
        <v>496</v>
      </c>
      <c r="B497" s="125" t="s">
        <v>18</v>
      </c>
      <c r="C497" s="125" t="s">
        <v>96</v>
      </c>
      <c r="D497">
        <v>18</v>
      </c>
      <c r="E497">
        <v>108</v>
      </c>
      <c r="N497">
        <v>1</v>
      </c>
      <c r="O497">
        <v>6</v>
      </c>
      <c r="P497">
        <v>5</v>
      </c>
      <c r="Q497">
        <v>31</v>
      </c>
      <c r="R497">
        <v>25</v>
      </c>
      <c r="S497">
        <v>163</v>
      </c>
      <c r="T497">
        <v>2</v>
      </c>
      <c r="U497">
        <v>15</v>
      </c>
      <c r="V497">
        <v>1</v>
      </c>
      <c r="W497">
        <v>5</v>
      </c>
      <c r="X497">
        <v>3</v>
      </c>
      <c r="Y497">
        <v>15</v>
      </c>
      <c r="Z497">
        <v>3</v>
      </c>
      <c r="AA497">
        <v>15</v>
      </c>
    </row>
    <row r="498" spans="1:27" x14ac:dyDescent="0.25">
      <c r="A498" s="44">
        <v>497</v>
      </c>
      <c r="B498" s="125" t="s">
        <v>201</v>
      </c>
      <c r="C498" s="125" t="s">
        <v>97</v>
      </c>
      <c r="P498">
        <v>19</v>
      </c>
      <c r="Q498">
        <v>256</v>
      </c>
      <c r="R498">
        <v>8</v>
      </c>
      <c r="S498">
        <v>98</v>
      </c>
    </row>
    <row r="499" spans="1:27" x14ac:dyDescent="0.25">
      <c r="A499" s="44">
        <v>498</v>
      </c>
      <c r="B499" s="125" t="s">
        <v>24</v>
      </c>
      <c r="C499" s="125" t="s">
        <v>94</v>
      </c>
      <c r="D499">
        <v>3</v>
      </c>
      <c r="E499">
        <v>117</v>
      </c>
      <c r="L499">
        <v>3</v>
      </c>
      <c r="M499">
        <v>117</v>
      </c>
      <c r="P499">
        <v>1</v>
      </c>
      <c r="Q499">
        <v>40</v>
      </c>
      <c r="T499">
        <v>1</v>
      </c>
      <c r="U499">
        <v>39</v>
      </c>
      <c r="X499">
        <v>1</v>
      </c>
      <c r="Y499">
        <v>40</v>
      </c>
    </row>
    <row r="500" spans="1:27" x14ac:dyDescent="0.25">
      <c r="A500" s="44">
        <v>499</v>
      </c>
      <c r="B500" s="125" t="s">
        <v>39</v>
      </c>
      <c r="C500" s="125" t="s">
        <v>95</v>
      </c>
      <c r="D500">
        <v>4</v>
      </c>
      <c r="E500">
        <v>17</v>
      </c>
      <c r="F500">
        <v>35</v>
      </c>
      <c r="G500">
        <v>145</v>
      </c>
      <c r="H500">
        <v>11</v>
      </c>
      <c r="I500">
        <v>46</v>
      </c>
      <c r="J500">
        <v>5</v>
      </c>
      <c r="K500">
        <v>21</v>
      </c>
      <c r="L500">
        <v>12</v>
      </c>
      <c r="M500">
        <v>50</v>
      </c>
      <c r="N500">
        <v>6</v>
      </c>
      <c r="O500">
        <v>25</v>
      </c>
      <c r="P500">
        <v>2</v>
      </c>
      <c r="Q500">
        <v>8</v>
      </c>
      <c r="R500">
        <v>2</v>
      </c>
      <c r="S500">
        <v>8</v>
      </c>
      <c r="T500">
        <v>6</v>
      </c>
      <c r="U500">
        <v>25</v>
      </c>
      <c r="V500">
        <v>2</v>
      </c>
      <c r="W500">
        <v>8</v>
      </c>
    </row>
    <row r="501" spans="1:27" x14ac:dyDescent="0.25">
      <c r="A501" s="44">
        <v>500</v>
      </c>
      <c r="B501" s="125" t="s">
        <v>198</v>
      </c>
      <c r="C501" s="125" t="s">
        <v>97</v>
      </c>
      <c r="R501">
        <v>6</v>
      </c>
      <c r="S501">
        <v>60</v>
      </c>
      <c r="T501">
        <v>29</v>
      </c>
      <c r="U501">
        <v>286</v>
      </c>
    </row>
    <row r="502" spans="1:27" x14ac:dyDescent="0.25">
      <c r="A502" s="44">
        <v>501</v>
      </c>
      <c r="B502" s="125" t="s">
        <v>217</v>
      </c>
      <c r="C502" s="125" t="s">
        <v>97</v>
      </c>
      <c r="J502">
        <v>2</v>
      </c>
      <c r="K502">
        <v>16</v>
      </c>
      <c r="L502">
        <v>2</v>
      </c>
      <c r="M502">
        <v>16</v>
      </c>
      <c r="P502">
        <v>39</v>
      </c>
      <c r="Q502">
        <v>312</v>
      </c>
    </row>
    <row r="503" spans="1:27" x14ac:dyDescent="0.25">
      <c r="A503" s="44">
        <v>502</v>
      </c>
      <c r="B503" s="125" t="s">
        <v>56</v>
      </c>
      <c r="C503" s="125" t="s">
        <v>99</v>
      </c>
      <c r="F503">
        <v>1</v>
      </c>
      <c r="G503">
        <v>20</v>
      </c>
      <c r="H503">
        <v>1</v>
      </c>
      <c r="I503">
        <v>20</v>
      </c>
      <c r="J503">
        <v>12</v>
      </c>
      <c r="K503">
        <v>240</v>
      </c>
      <c r="L503">
        <v>2</v>
      </c>
      <c r="M503">
        <v>40</v>
      </c>
      <c r="T503">
        <v>1</v>
      </c>
      <c r="U503">
        <v>20</v>
      </c>
    </row>
    <row r="504" spans="1:27" x14ac:dyDescent="0.25">
      <c r="A504" s="44">
        <v>503</v>
      </c>
      <c r="B504" s="125" t="s">
        <v>145</v>
      </c>
      <c r="C504" s="125" t="s">
        <v>94</v>
      </c>
      <c r="D504">
        <v>2</v>
      </c>
      <c r="E504">
        <v>15</v>
      </c>
      <c r="F504">
        <v>3</v>
      </c>
      <c r="G504">
        <v>23</v>
      </c>
      <c r="H504">
        <v>2</v>
      </c>
      <c r="I504">
        <v>15</v>
      </c>
      <c r="J504">
        <v>2</v>
      </c>
      <c r="K504">
        <v>15</v>
      </c>
      <c r="L504">
        <v>2</v>
      </c>
      <c r="M504">
        <v>15</v>
      </c>
      <c r="N504">
        <v>3</v>
      </c>
      <c r="O504">
        <v>23</v>
      </c>
      <c r="P504">
        <v>1</v>
      </c>
      <c r="Q504">
        <v>8</v>
      </c>
      <c r="R504">
        <v>4</v>
      </c>
      <c r="S504">
        <v>31</v>
      </c>
      <c r="T504">
        <v>5</v>
      </c>
      <c r="U504">
        <v>38</v>
      </c>
      <c r="V504">
        <v>7</v>
      </c>
      <c r="W504">
        <v>54</v>
      </c>
      <c r="X504">
        <v>5</v>
      </c>
      <c r="Y504">
        <v>37</v>
      </c>
      <c r="Z504">
        <v>7</v>
      </c>
      <c r="AA504">
        <v>54</v>
      </c>
    </row>
    <row r="505" spans="1:27" x14ac:dyDescent="0.25">
      <c r="A505" s="44">
        <v>504</v>
      </c>
      <c r="B505" s="125" t="s">
        <v>10</v>
      </c>
      <c r="C505" s="125" t="s">
        <v>97</v>
      </c>
      <c r="H505">
        <v>12</v>
      </c>
      <c r="I505">
        <v>117</v>
      </c>
      <c r="J505">
        <v>1</v>
      </c>
      <c r="K505">
        <v>9</v>
      </c>
      <c r="L505">
        <v>7</v>
      </c>
      <c r="M505">
        <v>63</v>
      </c>
      <c r="N505">
        <v>4</v>
      </c>
      <c r="O505">
        <v>36</v>
      </c>
      <c r="P505">
        <v>10</v>
      </c>
      <c r="Q505">
        <v>90</v>
      </c>
      <c r="X505">
        <v>3</v>
      </c>
      <c r="Y505">
        <v>13</v>
      </c>
    </row>
    <row r="506" spans="1:27" x14ac:dyDescent="0.25">
      <c r="A506" s="44">
        <v>505</v>
      </c>
      <c r="B506" s="125" t="s">
        <v>190</v>
      </c>
      <c r="C506" s="125" t="s">
        <v>97</v>
      </c>
      <c r="F506">
        <v>1</v>
      </c>
      <c r="G506">
        <v>34</v>
      </c>
      <c r="J506">
        <v>1</v>
      </c>
      <c r="K506">
        <v>21</v>
      </c>
      <c r="L506">
        <v>4</v>
      </c>
      <c r="M506">
        <v>190</v>
      </c>
      <c r="N506">
        <v>1</v>
      </c>
      <c r="O506">
        <v>35</v>
      </c>
      <c r="R506">
        <v>1</v>
      </c>
      <c r="S506">
        <v>45</v>
      </c>
    </row>
    <row r="507" spans="1:27" x14ac:dyDescent="0.25">
      <c r="A507" s="44">
        <v>506</v>
      </c>
      <c r="B507" s="125" t="s">
        <v>24</v>
      </c>
      <c r="C507" s="125" t="s">
        <v>97</v>
      </c>
      <c r="R507">
        <v>13</v>
      </c>
      <c r="S507">
        <v>324</v>
      </c>
    </row>
    <row r="508" spans="1:27" x14ac:dyDescent="0.25">
      <c r="A508" s="44">
        <v>507</v>
      </c>
      <c r="B508" s="125" t="s">
        <v>66</v>
      </c>
      <c r="C508" s="125" t="s">
        <v>93</v>
      </c>
      <c r="D508">
        <v>4</v>
      </c>
      <c r="E508">
        <v>80</v>
      </c>
      <c r="F508">
        <v>4</v>
      </c>
      <c r="G508">
        <v>114</v>
      </c>
      <c r="H508">
        <v>2</v>
      </c>
      <c r="I508">
        <v>57</v>
      </c>
      <c r="J508">
        <v>2</v>
      </c>
      <c r="K508">
        <v>47</v>
      </c>
      <c r="L508">
        <v>1</v>
      </c>
      <c r="M508">
        <v>26</v>
      </c>
    </row>
    <row r="509" spans="1:27" x14ac:dyDescent="0.25">
      <c r="A509" s="44">
        <v>508</v>
      </c>
      <c r="B509" s="125" t="s">
        <v>27</v>
      </c>
      <c r="C509" s="125" t="s">
        <v>97</v>
      </c>
      <c r="D509">
        <v>1</v>
      </c>
      <c r="E509">
        <v>2</v>
      </c>
      <c r="F509">
        <v>1</v>
      </c>
      <c r="G509">
        <v>4</v>
      </c>
      <c r="H509">
        <v>6</v>
      </c>
      <c r="I509">
        <v>27</v>
      </c>
      <c r="J509">
        <v>7</v>
      </c>
      <c r="K509">
        <v>31</v>
      </c>
      <c r="L509">
        <v>22</v>
      </c>
      <c r="M509">
        <v>98</v>
      </c>
      <c r="N509">
        <v>10</v>
      </c>
      <c r="O509">
        <v>33</v>
      </c>
      <c r="P509">
        <v>4</v>
      </c>
      <c r="Q509">
        <v>19</v>
      </c>
      <c r="R509">
        <v>18</v>
      </c>
      <c r="S509">
        <v>81</v>
      </c>
      <c r="T509">
        <v>1</v>
      </c>
      <c r="U509">
        <v>4</v>
      </c>
      <c r="V509">
        <v>1</v>
      </c>
      <c r="W509">
        <v>4</v>
      </c>
      <c r="X509">
        <v>2</v>
      </c>
      <c r="Y509">
        <v>10</v>
      </c>
      <c r="Z509">
        <v>1</v>
      </c>
      <c r="AA509">
        <v>4</v>
      </c>
    </row>
    <row r="510" spans="1:27" x14ac:dyDescent="0.25">
      <c r="A510" s="44">
        <v>509</v>
      </c>
      <c r="B510" s="125" t="s">
        <v>34</v>
      </c>
      <c r="C510" s="125" t="s">
        <v>94</v>
      </c>
      <c r="D510">
        <v>5</v>
      </c>
      <c r="E510">
        <v>162</v>
      </c>
      <c r="F510">
        <v>5</v>
      </c>
      <c r="G510">
        <v>97</v>
      </c>
      <c r="H510">
        <v>1</v>
      </c>
      <c r="I510">
        <v>16</v>
      </c>
      <c r="L510">
        <v>1</v>
      </c>
      <c r="M510">
        <v>9</v>
      </c>
      <c r="N510">
        <v>1</v>
      </c>
      <c r="O510">
        <v>9</v>
      </c>
      <c r="P510">
        <v>1</v>
      </c>
      <c r="Q510">
        <v>6</v>
      </c>
      <c r="R510">
        <v>1</v>
      </c>
      <c r="S510">
        <v>9</v>
      </c>
      <c r="Z510">
        <v>1</v>
      </c>
      <c r="AA510">
        <v>9</v>
      </c>
    </row>
    <row r="511" spans="1:27" x14ac:dyDescent="0.25">
      <c r="A511" s="44">
        <v>510</v>
      </c>
      <c r="B511" s="125" t="s">
        <v>7</v>
      </c>
      <c r="C511" s="125" t="s">
        <v>93</v>
      </c>
      <c r="D511">
        <v>1</v>
      </c>
      <c r="E511">
        <v>10</v>
      </c>
      <c r="H511">
        <v>1</v>
      </c>
      <c r="I511">
        <v>10</v>
      </c>
      <c r="L511">
        <v>5</v>
      </c>
      <c r="M511">
        <v>41</v>
      </c>
      <c r="N511">
        <v>15</v>
      </c>
      <c r="O511">
        <v>120</v>
      </c>
      <c r="P511">
        <v>13</v>
      </c>
      <c r="Q511">
        <v>107</v>
      </c>
      <c r="R511">
        <v>4</v>
      </c>
      <c r="S511">
        <v>28</v>
      </c>
    </row>
    <row r="512" spans="1:27" x14ac:dyDescent="0.25">
      <c r="A512" s="44">
        <v>511</v>
      </c>
      <c r="B512" s="125" t="s">
        <v>201</v>
      </c>
      <c r="C512" s="125" t="s">
        <v>97</v>
      </c>
      <c r="H512">
        <v>4</v>
      </c>
      <c r="I512">
        <v>80</v>
      </c>
      <c r="L512">
        <v>1</v>
      </c>
      <c r="M512">
        <v>20</v>
      </c>
      <c r="P512">
        <v>9</v>
      </c>
      <c r="Q512">
        <v>194</v>
      </c>
      <c r="R512">
        <v>1</v>
      </c>
      <c r="S512">
        <v>21</v>
      </c>
    </row>
    <row r="513" spans="1:27" x14ac:dyDescent="0.25">
      <c r="A513" s="44">
        <v>512</v>
      </c>
      <c r="B513" s="125" t="s">
        <v>7</v>
      </c>
      <c r="C513" s="125" t="s">
        <v>97</v>
      </c>
      <c r="D513">
        <v>3</v>
      </c>
      <c r="E513">
        <v>117</v>
      </c>
      <c r="L513">
        <v>2</v>
      </c>
      <c r="M513">
        <v>78</v>
      </c>
      <c r="P513">
        <v>2</v>
      </c>
      <c r="Q513">
        <v>80</v>
      </c>
      <c r="T513">
        <v>1</v>
      </c>
      <c r="U513">
        <v>39</v>
      </c>
    </row>
    <row r="514" spans="1:27" x14ac:dyDescent="0.25">
      <c r="A514" s="44">
        <v>513</v>
      </c>
      <c r="B514" s="125" t="s">
        <v>47</v>
      </c>
      <c r="C514" s="125" t="s">
        <v>95</v>
      </c>
      <c r="D514">
        <v>6</v>
      </c>
      <c r="E514">
        <v>48</v>
      </c>
      <c r="F514">
        <v>7</v>
      </c>
      <c r="G514">
        <v>56</v>
      </c>
      <c r="H514">
        <v>2</v>
      </c>
      <c r="I514">
        <v>16</v>
      </c>
      <c r="J514">
        <v>1</v>
      </c>
      <c r="K514">
        <v>8</v>
      </c>
      <c r="L514">
        <v>2</v>
      </c>
      <c r="M514">
        <v>16</v>
      </c>
      <c r="N514">
        <v>4</v>
      </c>
      <c r="O514">
        <v>32</v>
      </c>
      <c r="P514">
        <v>3</v>
      </c>
      <c r="Q514">
        <v>24</v>
      </c>
      <c r="R514">
        <v>1</v>
      </c>
      <c r="S514">
        <v>8</v>
      </c>
      <c r="T514">
        <v>5</v>
      </c>
      <c r="U514">
        <v>40</v>
      </c>
      <c r="V514">
        <v>2</v>
      </c>
      <c r="W514">
        <v>22</v>
      </c>
      <c r="X514">
        <v>3</v>
      </c>
      <c r="Y514">
        <v>24</v>
      </c>
      <c r="Z514">
        <v>2</v>
      </c>
      <c r="AA514">
        <v>16</v>
      </c>
    </row>
    <row r="515" spans="1:27" x14ac:dyDescent="0.25">
      <c r="A515" s="44">
        <v>514</v>
      </c>
      <c r="B515" s="125" t="s">
        <v>24</v>
      </c>
      <c r="C515" s="125" t="s">
        <v>97</v>
      </c>
      <c r="D515">
        <v>9</v>
      </c>
      <c r="E515">
        <v>40</v>
      </c>
      <c r="F515">
        <v>9</v>
      </c>
      <c r="G515">
        <v>40</v>
      </c>
      <c r="H515">
        <v>5</v>
      </c>
      <c r="I515">
        <v>22</v>
      </c>
      <c r="J515">
        <v>2</v>
      </c>
      <c r="K515">
        <v>9</v>
      </c>
      <c r="L515">
        <v>6</v>
      </c>
      <c r="M515">
        <v>27</v>
      </c>
      <c r="N515">
        <v>8</v>
      </c>
      <c r="O515">
        <v>36</v>
      </c>
      <c r="P515">
        <v>6</v>
      </c>
      <c r="Q515">
        <v>32</v>
      </c>
      <c r="R515">
        <v>5</v>
      </c>
      <c r="S515">
        <v>31</v>
      </c>
      <c r="T515">
        <v>2</v>
      </c>
      <c r="U515">
        <v>9</v>
      </c>
      <c r="V515">
        <v>5</v>
      </c>
      <c r="W515">
        <v>28</v>
      </c>
      <c r="X515">
        <v>3</v>
      </c>
      <c r="Y515">
        <v>13</v>
      </c>
      <c r="Z515">
        <v>4</v>
      </c>
      <c r="AA515">
        <v>18</v>
      </c>
    </row>
    <row r="516" spans="1:27" x14ac:dyDescent="0.25">
      <c r="A516" s="44">
        <v>515</v>
      </c>
      <c r="B516" s="125" t="s">
        <v>58</v>
      </c>
      <c r="C516" s="125" t="s">
        <v>97</v>
      </c>
      <c r="D516">
        <v>6</v>
      </c>
      <c r="E516">
        <v>74</v>
      </c>
      <c r="F516">
        <v>1</v>
      </c>
      <c r="G516">
        <v>23</v>
      </c>
      <c r="H516">
        <v>1</v>
      </c>
      <c r="I516">
        <v>23</v>
      </c>
      <c r="P516">
        <v>1</v>
      </c>
      <c r="Q516">
        <v>23</v>
      </c>
      <c r="R516">
        <v>4</v>
      </c>
      <c r="S516">
        <v>48</v>
      </c>
      <c r="V516">
        <v>5</v>
      </c>
      <c r="W516">
        <v>84</v>
      </c>
      <c r="X516">
        <v>1</v>
      </c>
      <c r="Y516">
        <v>23</v>
      </c>
    </row>
    <row r="517" spans="1:27" x14ac:dyDescent="0.25">
      <c r="A517" s="44">
        <v>516</v>
      </c>
      <c r="B517" s="125" t="s">
        <v>24</v>
      </c>
      <c r="C517" s="125" t="s">
        <v>97</v>
      </c>
      <c r="H517">
        <v>1</v>
      </c>
      <c r="I517">
        <v>13</v>
      </c>
      <c r="J517">
        <v>4</v>
      </c>
      <c r="K517">
        <v>52</v>
      </c>
      <c r="L517">
        <v>4</v>
      </c>
      <c r="M517">
        <v>30</v>
      </c>
      <c r="N517">
        <v>3</v>
      </c>
      <c r="O517">
        <v>14</v>
      </c>
      <c r="P517">
        <v>28</v>
      </c>
      <c r="Q517">
        <v>138</v>
      </c>
      <c r="R517">
        <v>6</v>
      </c>
      <c r="S517">
        <v>31</v>
      </c>
      <c r="T517">
        <v>1</v>
      </c>
      <c r="U517">
        <v>3</v>
      </c>
      <c r="Z517">
        <v>3</v>
      </c>
      <c r="AA517">
        <v>12</v>
      </c>
    </row>
    <row r="518" spans="1:27" x14ac:dyDescent="0.25">
      <c r="A518" s="44">
        <v>517</v>
      </c>
      <c r="B518" s="125" t="s">
        <v>201</v>
      </c>
      <c r="C518" s="125" t="s">
        <v>97</v>
      </c>
      <c r="F518">
        <v>1</v>
      </c>
      <c r="G518">
        <v>19</v>
      </c>
      <c r="L518">
        <v>1</v>
      </c>
      <c r="M518">
        <v>21</v>
      </c>
      <c r="N518">
        <v>11</v>
      </c>
      <c r="O518">
        <v>220</v>
      </c>
      <c r="P518">
        <v>1</v>
      </c>
      <c r="Q518">
        <v>21</v>
      </c>
    </row>
    <row r="519" spans="1:27" x14ac:dyDescent="0.25">
      <c r="A519" s="44">
        <v>518</v>
      </c>
      <c r="B519" s="125" t="s">
        <v>27</v>
      </c>
      <c r="C519" s="125" t="s">
        <v>94</v>
      </c>
      <c r="L519">
        <v>4</v>
      </c>
      <c r="M519">
        <v>156</v>
      </c>
      <c r="P519">
        <v>1</v>
      </c>
      <c r="Q519">
        <v>40</v>
      </c>
      <c r="T519">
        <v>1</v>
      </c>
      <c r="U519">
        <v>39</v>
      </c>
      <c r="X519">
        <v>1</v>
      </c>
      <c r="Y519">
        <v>40</v>
      </c>
    </row>
    <row r="520" spans="1:27" x14ac:dyDescent="0.25">
      <c r="A520" s="44">
        <v>519</v>
      </c>
      <c r="B520" s="125" t="s">
        <v>29</v>
      </c>
      <c r="C520" s="125" t="s">
        <v>95</v>
      </c>
      <c r="F520">
        <v>6</v>
      </c>
      <c r="G520">
        <v>34</v>
      </c>
      <c r="H520">
        <v>63</v>
      </c>
      <c r="I520">
        <v>121</v>
      </c>
      <c r="J520">
        <v>46</v>
      </c>
      <c r="K520">
        <v>84</v>
      </c>
      <c r="L520">
        <v>16</v>
      </c>
      <c r="M520">
        <v>29</v>
      </c>
      <c r="N520">
        <v>2</v>
      </c>
      <c r="O520">
        <v>4</v>
      </c>
    </row>
    <row r="521" spans="1:27" x14ac:dyDescent="0.25">
      <c r="A521" s="44">
        <v>520</v>
      </c>
      <c r="B521" s="125" t="s">
        <v>40</v>
      </c>
      <c r="C521" s="125" t="s">
        <v>97</v>
      </c>
      <c r="N521">
        <v>2</v>
      </c>
      <c r="O521">
        <v>120</v>
      </c>
      <c r="T521">
        <v>1</v>
      </c>
      <c r="U521">
        <v>60</v>
      </c>
      <c r="V521">
        <v>1</v>
      </c>
      <c r="W521">
        <v>30</v>
      </c>
      <c r="Z521">
        <v>1</v>
      </c>
      <c r="AA521">
        <v>60</v>
      </c>
    </row>
    <row r="522" spans="1:27" x14ac:dyDescent="0.25">
      <c r="A522" s="44">
        <v>521</v>
      </c>
      <c r="B522" s="125" t="s">
        <v>48</v>
      </c>
      <c r="C522" s="125" t="s">
        <v>97</v>
      </c>
      <c r="D522">
        <v>7</v>
      </c>
      <c r="E522">
        <v>118</v>
      </c>
      <c r="F522">
        <v>7</v>
      </c>
      <c r="G522">
        <v>29</v>
      </c>
      <c r="H522">
        <v>1</v>
      </c>
      <c r="I522">
        <v>13</v>
      </c>
      <c r="N522">
        <v>3</v>
      </c>
      <c r="O522">
        <v>33</v>
      </c>
      <c r="P522">
        <v>5</v>
      </c>
      <c r="Q522">
        <v>44</v>
      </c>
      <c r="V522">
        <v>4</v>
      </c>
      <c r="W522">
        <v>27</v>
      </c>
      <c r="X522">
        <v>1</v>
      </c>
      <c r="Y522">
        <v>3</v>
      </c>
    </row>
    <row r="523" spans="1:27" x14ac:dyDescent="0.25">
      <c r="A523" s="44">
        <v>522</v>
      </c>
      <c r="B523" s="125" t="s">
        <v>19</v>
      </c>
      <c r="C523" s="125" t="s">
        <v>94</v>
      </c>
      <c r="P523">
        <v>1</v>
      </c>
      <c r="Q523">
        <v>265</v>
      </c>
    </row>
    <row r="524" spans="1:27" x14ac:dyDescent="0.25">
      <c r="A524" s="44">
        <v>523</v>
      </c>
      <c r="B524" s="125" t="s">
        <v>37</v>
      </c>
      <c r="C524" s="125" t="s">
        <v>94</v>
      </c>
      <c r="D524">
        <v>1</v>
      </c>
      <c r="E524">
        <v>9</v>
      </c>
      <c r="J524">
        <v>2</v>
      </c>
      <c r="K524">
        <v>15</v>
      </c>
      <c r="N524">
        <v>9</v>
      </c>
      <c r="O524">
        <v>67</v>
      </c>
      <c r="P524">
        <v>15</v>
      </c>
      <c r="Q524">
        <v>112</v>
      </c>
      <c r="R524">
        <v>1</v>
      </c>
      <c r="S524">
        <v>7</v>
      </c>
      <c r="V524">
        <v>7</v>
      </c>
      <c r="W524">
        <v>52</v>
      </c>
    </row>
    <row r="525" spans="1:27" x14ac:dyDescent="0.25">
      <c r="A525" s="44">
        <v>524</v>
      </c>
      <c r="B525" s="125" t="s">
        <v>190</v>
      </c>
      <c r="C525" s="125" t="s">
        <v>97</v>
      </c>
      <c r="N525">
        <v>3</v>
      </c>
      <c r="O525">
        <v>49</v>
      </c>
      <c r="P525">
        <v>9</v>
      </c>
      <c r="Q525">
        <v>166</v>
      </c>
      <c r="R525">
        <v>2</v>
      </c>
      <c r="S525">
        <v>45</v>
      </c>
    </row>
    <row r="526" spans="1:27" x14ac:dyDescent="0.25">
      <c r="A526" s="44">
        <v>525</v>
      </c>
      <c r="B526" s="125" t="s">
        <v>203</v>
      </c>
      <c r="C526" s="125" t="s">
        <v>97</v>
      </c>
      <c r="P526">
        <v>7</v>
      </c>
      <c r="Q526">
        <v>260</v>
      </c>
    </row>
    <row r="527" spans="1:27" x14ac:dyDescent="0.25">
      <c r="A527" s="44">
        <v>526</v>
      </c>
      <c r="B527" s="125" t="s">
        <v>62</v>
      </c>
      <c r="C527" s="125" t="s">
        <v>97</v>
      </c>
      <c r="F527">
        <v>2</v>
      </c>
      <c r="G527">
        <v>10</v>
      </c>
      <c r="J527">
        <v>2</v>
      </c>
      <c r="K527">
        <v>10</v>
      </c>
      <c r="N527">
        <v>4</v>
      </c>
      <c r="O527">
        <v>20</v>
      </c>
      <c r="P527">
        <v>22</v>
      </c>
      <c r="Q527">
        <v>110</v>
      </c>
      <c r="R527">
        <v>16</v>
      </c>
      <c r="S527">
        <v>80</v>
      </c>
      <c r="T527">
        <v>6</v>
      </c>
      <c r="U527">
        <v>30</v>
      </c>
    </row>
    <row r="528" spans="1:27" x14ac:dyDescent="0.25">
      <c r="A528" s="44">
        <v>527</v>
      </c>
      <c r="B528" s="125" t="s">
        <v>16</v>
      </c>
      <c r="C528" s="125" t="s">
        <v>94</v>
      </c>
      <c r="L528">
        <v>2</v>
      </c>
      <c r="M528">
        <v>51</v>
      </c>
      <c r="N528">
        <v>2</v>
      </c>
      <c r="O528">
        <v>51</v>
      </c>
      <c r="T528">
        <v>1</v>
      </c>
      <c r="U528">
        <v>22</v>
      </c>
      <c r="X528">
        <v>4</v>
      </c>
      <c r="Y528">
        <v>90</v>
      </c>
      <c r="Z528">
        <v>2</v>
      </c>
      <c r="AA528">
        <v>45</v>
      </c>
    </row>
    <row r="529" spans="1:27" x14ac:dyDescent="0.25">
      <c r="A529" s="44">
        <v>528</v>
      </c>
      <c r="B529" s="125" t="s">
        <v>68</v>
      </c>
      <c r="C529" s="125" t="s">
        <v>94</v>
      </c>
      <c r="F529">
        <v>3</v>
      </c>
      <c r="G529">
        <v>9</v>
      </c>
      <c r="H529">
        <v>9</v>
      </c>
      <c r="I529">
        <v>22</v>
      </c>
      <c r="J529">
        <v>3</v>
      </c>
      <c r="K529">
        <v>6</v>
      </c>
      <c r="L529">
        <v>7</v>
      </c>
      <c r="M529">
        <v>19</v>
      </c>
      <c r="N529">
        <v>24</v>
      </c>
      <c r="O529">
        <v>73</v>
      </c>
      <c r="P529">
        <v>21</v>
      </c>
      <c r="Q529">
        <v>65</v>
      </c>
      <c r="R529">
        <v>12</v>
      </c>
      <c r="S529">
        <v>37</v>
      </c>
      <c r="T529">
        <v>6</v>
      </c>
      <c r="U529">
        <v>18</v>
      </c>
      <c r="V529">
        <v>3</v>
      </c>
      <c r="W529">
        <v>9</v>
      </c>
    </row>
    <row r="530" spans="1:27" x14ac:dyDescent="0.25">
      <c r="A530" s="44">
        <v>529</v>
      </c>
      <c r="B530" s="125" t="s">
        <v>247</v>
      </c>
      <c r="C530" s="125" t="s">
        <v>97</v>
      </c>
      <c r="L530">
        <v>15</v>
      </c>
      <c r="M530">
        <v>57</v>
      </c>
      <c r="N530">
        <v>24</v>
      </c>
      <c r="O530">
        <v>91</v>
      </c>
      <c r="P530">
        <v>11</v>
      </c>
      <c r="Q530">
        <v>42</v>
      </c>
      <c r="R530">
        <v>6</v>
      </c>
      <c r="S530">
        <v>23</v>
      </c>
      <c r="T530">
        <v>2</v>
      </c>
      <c r="U530">
        <v>8</v>
      </c>
      <c r="X530">
        <v>4</v>
      </c>
      <c r="Y530">
        <v>15</v>
      </c>
      <c r="Z530">
        <v>6</v>
      </c>
      <c r="AA530">
        <v>23</v>
      </c>
    </row>
    <row r="531" spans="1:27" x14ac:dyDescent="0.25">
      <c r="A531" s="44">
        <v>530</v>
      </c>
      <c r="B531" s="125" t="s">
        <v>196</v>
      </c>
      <c r="C531" s="125" t="s">
        <v>97</v>
      </c>
      <c r="N531">
        <v>1</v>
      </c>
      <c r="O531">
        <v>60</v>
      </c>
      <c r="P531">
        <v>1</v>
      </c>
      <c r="Q531">
        <v>60</v>
      </c>
      <c r="R531">
        <v>2</v>
      </c>
      <c r="S531">
        <v>132</v>
      </c>
    </row>
    <row r="532" spans="1:27" x14ac:dyDescent="0.25">
      <c r="A532" s="44">
        <v>531</v>
      </c>
      <c r="B532" s="125" t="s">
        <v>19</v>
      </c>
      <c r="C532" s="125" t="s">
        <v>94</v>
      </c>
      <c r="R532">
        <v>7</v>
      </c>
      <c r="S532">
        <v>220</v>
      </c>
      <c r="T532">
        <v>1</v>
      </c>
      <c r="U532">
        <v>31</v>
      </c>
    </row>
    <row r="533" spans="1:27" x14ac:dyDescent="0.25">
      <c r="A533" s="44">
        <v>532</v>
      </c>
      <c r="B533" s="125" t="s">
        <v>35</v>
      </c>
      <c r="C533" s="125" t="s">
        <v>97</v>
      </c>
      <c r="N533">
        <v>14</v>
      </c>
      <c r="O533">
        <v>96</v>
      </c>
      <c r="P533">
        <v>19</v>
      </c>
      <c r="Q533">
        <v>134</v>
      </c>
      <c r="R533">
        <v>3</v>
      </c>
      <c r="S533">
        <v>21</v>
      </c>
    </row>
    <row r="534" spans="1:27" x14ac:dyDescent="0.25">
      <c r="A534" s="44">
        <v>533</v>
      </c>
      <c r="B534" s="125" t="s">
        <v>62</v>
      </c>
      <c r="C534" s="125" t="s">
        <v>97</v>
      </c>
      <c r="D534">
        <v>6</v>
      </c>
      <c r="E534">
        <v>42</v>
      </c>
      <c r="F534">
        <v>6</v>
      </c>
      <c r="G534">
        <v>42</v>
      </c>
      <c r="H534">
        <v>6</v>
      </c>
      <c r="I534">
        <v>42</v>
      </c>
      <c r="L534">
        <v>2</v>
      </c>
      <c r="M534">
        <v>20</v>
      </c>
      <c r="N534">
        <v>2</v>
      </c>
      <c r="O534">
        <v>21</v>
      </c>
      <c r="P534">
        <v>7</v>
      </c>
      <c r="Q534">
        <v>73</v>
      </c>
      <c r="R534">
        <v>1</v>
      </c>
      <c r="S534">
        <v>10</v>
      </c>
    </row>
    <row r="535" spans="1:27" x14ac:dyDescent="0.25">
      <c r="A535" s="44">
        <v>534</v>
      </c>
      <c r="B535" s="125" t="s">
        <v>208</v>
      </c>
      <c r="C535" s="125" t="s">
        <v>97</v>
      </c>
      <c r="J535">
        <v>1</v>
      </c>
      <c r="K535">
        <v>32</v>
      </c>
      <c r="N535">
        <v>1</v>
      </c>
      <c r="O535">
        <v>35</v>
      </c>
      <c r="P535">
        <v>2</v>
      </c>
      <c r="Q535">
        <v>71</v>
      </c>
      <c r="T535">
        <v>2</v>
      </c>
      <c r="U535">
        <v>73</v>
      </c>
      <c r="X535">
        <v>1</v>
      </c>
      <c r="Y535">
        <v>36</v>
      </c>
    </row>
    <row r="536" spans="1:27" x14ac:dyDescent="0.25">
      <c r="A536" s="44">
        <v>535</v>
      </c>
      <c r="B536" s="125" t="s">
        <v>190</v>
      </c>
      <c r="C536" s="125" t="s">
        <v>97</v>
      </c>
      <c r="J536">
        <v>1</v>
      </c>
      <c r="K536">
        <v>20</v>
      </c>
      <c r="N536">
        <v>4</v>
      </c>
      <c r="O536">
        <v>78</v>
      </c>
      <c r="P536">
        <v>6</v>
      </c>
      <c r="Q536">
        <v>128</v>
      </c>
      <c r="R536">
        <v>1</v>
      </c>
      <c r="S536">
        <v>20</v>
      </c>
    </row>
    <row r="537" spans="1:27" x14ac:dyDescent="0.25">
      <c r="A537" s="44">
        <v>536</v>
      </c>
      <c r="B537" s="125" t="s">
        <v>29</v>
      </c>
      <c r="C537" s="125" t="s">
        <v>95</v>
      </c>
      <c r="Z537">
        <v>9</v>
      </c>
      <c r="AA537">
        <v>242</v>
      </c>
    </row>
    <row r="538" spans="1:27" x14ac:dyDescent="0.25">
      <c r="A538" s="44">
        <v>537</v>
      </c>
      <c r="B538" s="125" t="s">
        <v>27</v>
      </c>
      <c r="C538" s="125" t="s">
        <v>94</v>
      </c>
      <c r="R538">
        <v>5</v>
      </c>
      <c r="S538">
        <v>131</v>
      </c>
      <c r="T538">
        <v>2</v>
      </c>
      <c r="U538">
        <v>66</v>
      </c>
      <c r="V538">
        <v>1</v>
      </c>
      <c r="W538">
        <v>43</v>
      </c>
    </row>
    <row r="539" spans="1:27" x14ac:dyDescent="0.25">
      <c r="A539" s="44">
        <v>538</v>
      </c>
      <c r="B539" s="125" t="s">
        <v>38</v>
      </c>
      <c r="C539" s="125" t="s">
        <v>95</v>
      </c>
      <c r="D539">
        <v>23</v>
      </c>
      <c r="E539">
        <v>45</v>
      </c>
      <c r="F539">
        <v>80</v>
      </c>
      <c r="G539">
        <v>87</v>
      </c>
      <c r="H539">
        <v>141</v>
      </c>
      <c r="I539">
        <v>82</v>
      </c>
      <c r="J539">
        <v>44</v>
      </c>
      <c r="K539">
        <v>18</v>
      </c>
      <c r="L539">
        <v>5</v>
      </c>
      <c r="M539">
        <v>2</v>
      </c>
    </row>
    <row r="540" spans="1:27" x14ac:dyDescent="0.25">
      <c r="A540" s="44">
        <v>539</v>
      </c>
      <c r="B540" s="125" t="s">
        <v>19</v>
      </c>
      <c r="C540" s="125" t="s">
        <v>94</v>
      </c>
      <c r="D540">
        <v>6</v>
      </c>
      <c r="E540">
        <v>44</v>
      </c>
      <c r="F540">
        <v>6</v>
      </c>
      <c r="G540">
        <v>33</v>
      </c>
      <c r="H540">
        <v>4</v>
      </c>
      <c r="I540">
        <v>28</v>
      </c>
      <c r="J540">
        <v>6</v>
      </c>
      <c r="K540">
        <v>42</v>
      </c>
      <c r="L540">
        <v>5</v>
      </c>
      <c r="M540">
        <v>41</v>
      </c>
      <c r="N540">
        <v>2</v>
      </c>
      <c r="O540">
        <v>16</v>
      </c>
      <c r="P540">
        <v>1</v>
      </c>
      <c r="Q540">
        <v>8</v>
      </c>
      <c r="R540">
        <v>2</v>
      </c>
      <c r="S540">
        <v>12</v>
      </c>
      <c r="V540">
        <v>1</v>
      </c>
      <c r="W540">
        <v>8</v>
      </c>
    </row>
    <row r="541" spans="1:27" x14ac:dyDescent="0.25">
      <c r="A541" s="44">
        <v>540</v>
      </c>
      <c r="B541" s="125" t="s">
        <v>48</v>
      </c>
      <c r="C541" s="125" t="s">
        <v>97</v>
      </c>
      <c r="L541">
        <v>1</v>
      </c>
      <c r="M541">
        <v>13</v>
      </c>
      <c r="P541">
        <v>5</v>
      </c>
      <c r="Q541">
        <v>57</v>
      </c>
      <c r="R541">
        <v>13</v>
      </c>
      <c r="S541">
        <v>120</v>
      </c>
      <c r="V541">
        <v>2</v>
      </c>
      <c r="W541">
        <v>25</v>
      </c>
      <c r="X541">
        <v>1</v>
      </c>
      <c r="Y541">
        <v>14</v>
      </c>
    </row>
    <row r="542" spans="1:27" x14ac:dyDescent="0.25">
      <c r="A542" s="44">
        <v>541</v>
      </c>
      <c r="B542" s="125" t="s">
        <v>27</v>
      </c>
      <c r="C542" s="125" t="s">
        <v>97</v>
      </c>
      <c r="N542">
        <v>1</v>
      </c>
      <c r="O542">
        <v>229</v>
      </c>
    </row>
    <row r="543" spans="1:27" x14ac:dyDescent="0.25">
      <c r="A543" s="44">
        <v>542</v>
      </c>
      <c r="B543" s="125" t="s">
        <v>19</v>
      </c>
      <c r="C543" s="125" t="s">
        <v>97</v>
      </c>
      <c r="L543">
        <v>1</v>
      </c>
      <c r="M543">
        <v>25</v>
      </c>
      <c r="N543">
        <v>1</v>
      </c>
      <c r="O543">
        <v>44</v>
      </c>
      <c r="V543">
        <v>1</v>
      </c>
      <c r="W543">
        <v>100</v>
      </c>
      <c r="Z543">
        <v>3</v>
      </c>
      <c r="AA543">
        <v>60</v>
      </c>
    </row>
    <row r="544" spans="1:27" x14ac:dyDescent="0.25">
      <c r="A544" s="44">
        <v>543</v>
      </c>
      <c r="B544" s="125" t="s">
        <v>24</v>
      </c>
      <c r="C544" s="125" t="s">
        <v>97</v>
      </c>
      <c r="F544">
        <v>1</v>
      </c>
      <c r="G544">
        <v>45</v>
      </c>
      <c r="T544">
        <v>2</v>
      </c>
      <c r="U544">
        <v>95</v>
      </c>
      <c r="V544">
        <v>1</v>
      </c>
      <c r="W544">
        <v>42</v>
      </c>
      <c r="X544">
        <v>1</v>
      </c>
      <c r="Y544">
        <v>44</v>
      </c>
    </row>
    <row r="545" spans="1:27" x14ac:dyDescent="0.25">
      <c r="A545" s="44">
        <v>544</v>
      </c>
      <c r="B545" s="125" t="s">
        <v>48</v>
      </c>
      <c r="C545" s="125" t="s">
        <v>97</v>
      </c>
      <c r="D545">
        <v>1</v>
      </c>
      <c r="E545">
        <v>50</v>
      </c>
      <c r="H545">
        <v>1</v>
      </c>
      <c r="I545">
        <v>66</v>
      </c>
      <c r="L545">
        <v>2</v>
      </c>
      <c r="M545">
        <v>110</v>
      </c>
    </row>
    <row r="546" spans="1:27" x14ac:dyDescent="0.25">
      <c r="A546" s="44">
        <v>545</v>
      </c>
      <c r="B546" s="125" t="s">
        <v>183</v>
      </c>
      <c r="C546" s="125" t="s">
        <v>97</v>
      </c>
      <c r="T546">
        <v>1</v>
      </c>
      <c r="U546">
        <v>225</v>
      </c>
    </row>
    <row r="547" spans="1:27" x14ac:dyDescent="0.25">
      <c r="A547" s="44">
        <v>546</v>
      </c>
      <c r="B547" s="125" t="s">
        <v>19</v>
      </c>
      <c r="C547" s="125" t="s">
        <v>98</v>
      </c>
      <c r="D547">
        <v>2</v>
      </c>
      <c r="E547">
        <v>46</v>
      </c>
      <c r="F547">
        <v>1</v>
      </c>
      <c r="G547">
        <v>23</v>
      </c>
      <c r="H547">
        <v>1</v>
      </c>
      <c r="I547">
        <v>24</v>
      </c>
      <c r="L547">
        <v>1</v>
      </c>
      <c r="M547">
        <v>23</v>
      </c>
      <c r="N547">
        <v>1</v>
      </c>
      <c r="O547">
        <v>23</v>
      </c>
      <c r="R547">
        <v>2</v>
      </c>
      <c r="S547">
        <v>43</v>
      </c>
      <c r="T547">
        <v>1</v>
      </c>
      <c r="U547">
        <v>21</v>
      </c>
      <c r="Z547">
        <v>1</v>
      </c>
      <c r="AA547">
        <v>18</v>
      </c>
    </row>
    <row r="548" spans="1:27" x14ac:dyDescent="0.25">
      <c r="A548" s="44">
        <v>547</v>
      </c>
      <c r="B548" s="125" t="s">
        <v>217</v>
      </c>
      <c r="C548" s="125" t="s">
        <v>97</v>
      </c>
      <c r="D548">
        <v>1</v>
      </c>
      <c r="E548">
        <v>13</v>
      </c>
      <c r="F548">
        <v>3</v>
      </c>
      <c r="G548">
        <v>42</v>
      </c>
      <c r="T548">
        <v>10</v>
      </c>
      <c r="U548">
        <v>74</v>
      </c>
      <c r="V548">
        <v>10</v>
      </c>
      <c r="W548">
        <v>74</v>
      </c>
      <c r="Z548">
        <v>2</v>
      </c>
      <c r="AA548">
        <v>16</v>
      </c>
    </row>
    <row r="549" spans="1:27" x14ac:dyDescent="0.25">
      <c r="A549" s="44">
        <v>548</v>
      </c>
      <c r="B549" s="125" t="s">
        <v>4</v>
      </c>
      <c r="C549" s="125" t="s">
        <v>95</v>
      </c>
      <c r="D549">
        <v>2</v>
      </c>
      <c r="E549">
        <v>50</v>
      </c>
      <c r="T549">
        <v>1</v>
      </c>
      <c r="U549">
        <v>169</v>
      </c>
    </row>
    <row r="550" spans="1:27" x14ac:dyDescent="0.25">
      <c r="A550" s="44">
        <v>549</v>
      </c>
      <c r="B550" s="125" t="s">
        <v>200</v>
      </c>
      <c r="C550" s="125" t="s">
        <v>97</v>
      </c>
      <c r="D550">
        <v>4</v>
      </c>
      <c r="E550">
        <v>19</v>
      </c>
      <c r="H550">
        <v>1</v>
      </c>
      <c r="I550">
        <v>6</v>
      </c>
      <c r="J550">
        <v>4</v>
      </c>
      <c r="K550">
        <v>19</v>
      </c>
      <c r="N550">
        <v>3</v>
      </c>
      <c r="O550">
        <v>11</v>
      </c>
      <c r="R550">
        <v>19</v>
      </c>
      <c r="S550">
        <v>94</v>
      </c>
      <c r="T550">
        <v>3</v>
      </c>
      <c r="U550">
        <v>12</v>
      </c>
      <c r="V550">
        <v>4</v>
      </c>
      <c r="W550">
        <v>19</v>
      </c>
      <c r="X550">
        <v>4</v>
      </c>
      <c r="Y550">
        <v>19</v>
      </c>
      <c r="Z550">
        <v>4</v>
      </c>
      <c r="AA550">
        <v>19</v>
      </c>
    </row>
    <row r="551" spans="1:27" x14ac:dyDescent="0.25">
      <c r="A551" s="44">
        <v>550</v>
      </c>
      <c r="B551" s="125" t="s">
        <v>236</v>
      </c>
      <c r="C551" s="125" t="s">
        <v>95</v>
      </c>
      <c r="P551">
        <v>5</v>
      </c>
      <c r="Q551">
        <v>77</v>
      </c>
      <c r="T551">
        <v>2</v>
      </c>
      <c r="U551">
        <v>31</v>
      </c>
      <c r="V551">
        <v>3</v>
      </c>
      <c r="W551">
        <v>46</v>
      </c>
      <c r="X551">
        <v>3</v>
      </c>
      <c r="Y551">
        <v>45</v>
      </c>
      <c r="Z551">
        <v>1</v>
      </c>
      <c r="AA551">
        <v>15</v>
      </c>
    </row>
    <row r="552" spans="1:27" x14ac:dyDescent="0.25">
      <c r="A552" s="44">
        <v>551</v>
      </c>
      <c r="B552" s="125" t="s">
        <v>55</v>
      </c>
      <c r="C552" s="125" t="s">
        <v>95</v>
      </c>
      <c r="D552">
        <v>2</v>
      </c>
      <c r="E552">
        <v>24</v>
      </c>
      <c r="F552">
        <v>5</v>
      </c>
      <c r="G552">
        <v>60</v>
      </c>
      <c r="N552">
        <v>3</v>
      </c>
      <c r="O552">
        <v>36</v>
      </c>
      <c r="V552">
        <v>1</v>
      </c>
      <c r="W552">
        <v>12</v>
      </c>
      <c r="X552">
        <v>7</v>
      </c>
      <c r="Y552">
        <v>84</v>
      </c>
    </row>
    <row r="553" spans="1:27" x14ac:dyDescent="0.25">
      <c r="A553" s="44">
        <v>552</v>
      </c>
      <c r="B553" s="125" t="s">
        <v>14</v>
      </c>
      <c r="C553" s="125" t="s">
        <v>97</v>
      </c>
      <c r="D553">
        <v>10</v>
      </c>
      <c r="E553">
        <v>24</v>
      </c>
      <c r="F553">
        <v>13</v>
      </c>
      <c r="G553">
        <v>30</v>
      </c>
      <c r="H553">
        <v>2</v>
      </c>
      <c r="I553">
        <v>3</v>
      </c>
      <c r="J553">
        <v>6</v>
      </c>
      <c r="K553">
        <v>12</v>
      </c>
      <c r="N553">
        <v>10</v>
      </c>
      <c r="O553">
        <v>20</v>
      </c>
      <c r="P553">
        <v>7</v>
      </c>
      <c r="Q553">
        <v>15</v>
      </c>
      <c r="R553">
        <v>12</v>
      </c>
      <c r="S553">
        <v>23</v>
      </c>
      <c r="T553">
        <v>16</v>
      </c>
      <c r="U553">
        <v>33</v>
      </c>
      <c r="V553">
        <v>15</v>
      </c>
      <c r="W553">
        <v>30</v>
      </c>
      <c r="X553">
        <v>11</v>
      </c>
      <c r="Y553">
        <v>23</v>
      </c>
      <c r="Z553">
        <v>1</v>
      </c>
      <c r="AA553">
        <v>3</v>
      </c>
    </row>
    <row r="554" spans="1:27" x14ac:dyDescent="0.25">
      <c r="A554" s="44">
        <v>553</v>
      </c>
      <c r="B554" s="125" t="s">
        <v>28</v>
      </c>
      <c r="C554" s="125" t="s">
        <v>93</v>
      </c>
      <c r="H554">
        <v>1</v>
      </c>
      <c r="I554">
        <v>30</v>
      </c>
      <c r="J554">
        <v>1</v>
      </c>
      <c r="K554">
        <v>30</v>
      </c>
      <c r="L554">
        <v>1</v>
      </c>
      <c r="M554">
        <v>30</v>
      </c>
      <c r="P554">
        <v>2</v>
      </c>
      <c r="Q554">
        <v>56</v>
      </c>
      <c r="R554">
        <v>1</v>
      </c>
      <c r="S554">
        <v>38</v>
      </c>
      <c r="T554">
        <v>1</v>
      </c>
      <c r="U554">
        <v>30</v>
      </c>
    </row>
    <row r="555" spans="1:27" x14ac:dyDescent="0.25">
      <c r="A555" s="44">
        <v>554</v>
      </c>
      <c r="B555" s="125" t="s">
        <v>201</v>
      </c>
      <c r="C555" s="125" t="s">
        <v>97</v>
      </c>
      <c r="N555">
        <v>12</v>
      </c>
      <c r="O555">
        <v>167</v>
      </c>
      <c r="P555">
        <v>3</v>
      </c>
      <c r="Q555">
        <v>42</v>
      </c>
    </row>
    <row r="556" spans="1:27" x14ac:dyDescent="0.25">
      <c r="A556" s="44">
        <v>555</v>
      </c>
      <c r="B556" s="125" t="s">
        <v>18</v>
      </c>
      <c r="C556" s="125" t="s">
        <v>95</v>
      </c>
      <c r="L556">
        <v>1</v>
      </c>
      <c r="M556">
        <v>69</v>
      </c>
      <c r="P556">
        <v>2</v>
      </c>
      <c r="Q556">
        <v>140</v>
      </c>
    </row>
    <row r="557" spans="1:27" x14ac:dyDescent="0.25">
      <c r="A557" s="44">
        <v>556</v>
      </c>
      <c r="B557" s="125" t="s">
        <v>10</v>
      </c>
      <c r="C557" s="125" t="s">
        <v>97</v>
      </c>
      <c r="R557">
        <v>5</v>
      </c>
      <c r="S557">
        <v>54</v>
      </c>
      <c r="T557">
        <v>6</v>
      </c>
      <c r="U557">
        <v>63</v>
      </c>
      <c r="V557">
        <v>1</v>
      </c>
      <c r="W557">
        <v>10</v>
      </c>
      <c r="X557">
        <v>7</v>
      </c>
      <c r="Y557">
        <v>69</v>
      </c>
      <c r="Z557">
        <v>1</v>
      </c>
      <c r="AA557">
        <v>10</v>
      </c>
    </row>
    <row r="558" spans="1:27" x14ac:dyDescent="0.25">
      <c r="A558" s="44">
        <v>557</v>
      </c>
      <c r="B558" s="125" t="s">
        <v>16</v>
      </c>
      <c r="C558" s="125" t="s">
        <v>94</v>
      </c>
      <c r="L558">
        <v>1</v>
      </c>
      <c r="M558">
        <v>44</v>
      </c>
      <c r="N558">
        <v>1</v>
      </c>
      <c r="O558">
        <v>45</v>
      </c>
      <c r="P558">
        <v>2</v>
      </c>
      <c r="Q558">
        <v>117</v>
      </c>
    </row>
    <row r="559" spans="1:27" x14ac:dyDescent="0.25">
      <c r="A559" s="44">
        <v>558</v>
      </c>
      <c r="B559" s="125" t="s">
        <v>61</v>
      </c>
      <c r="C559" s="125" t="s">
        <v>97</v>
      </c>
      <c r="J559">
        <v>5</v>
      </c>
      <c r="K559">
        <v>19</v>
      </c>
      <c r="L559">
        <v>4</v>
      </c>
      <c r="M559">
        <v>19</v>
      </c>
      <c r="N559">
        <v>5</v>
      </c>
      <c r="O559">
        <v>36</v>
      </c>
      <c r="P559">
        <v>5</v>
      </c>
      <c r="Q559">
        <v>27</v>
      </c>
      <c r="R559">
        <v>6</v>
      </c>
      <c r="S559">
        <v>56</v>
      </c>
      <c r="T559">
        <v>6</v>
      </c>
      <c r="U559">
        <v>41</v>
      </c>
      <c r="Z559">
        <v>1</v>
      </c>
      <c r="AA559">
        <v>7</v>
      </c>
    </row>
    <row r="560" spans="1:27" x14ac:dyDescent="0.25">
      <c r="A560" s="44">
        <v>559</v>
      </c>
      <c r="B560" s="125" t="s">
        <v>17</v>
      </c>
      <c r="C560" s="125" t="s">
        <v>94</v>
      </c>
      <c r="N560">
        <v>23</v>
      </c>
      <c r="O560">
        <v>204</v>
      </c>
    </row>
    <row r="561" spans="1:27" x14ac:dyDescent="0.25">
      <c r="A561" s="44">
        <v>560</v>
      </c>
      <c r="B561" s="125" t="s">
        <v>24</v>
      </c>
      <c r="C561" s="125" t="s">
        <v>97</v>
      </c>
      <c r="J561">
        <v>1</v>
      </c>
      <c r="K561">
        <v>4</v>
      </c>
      <c r="L561">
        <v>4</v>
      </c>
      <c r="M561">
        <v>55</v>
      </c>
      <c r="N561">
        <v>3</v>
      </c>
      <c r="O561">
        <v>35</v>
      </c>
      <c r="P561">
        <v>8</v>
      </c>
      <c r="Q561">
        <v>106</v>
      </c>
      <c r="R561">
        <v>1</v>
      </c>
      <c r="S561">
        <v>2</v>
      </c>
    </row>
    <row r="562" spans="1:27" x14ac:dyDescent="0.25">
      <c r="A562" s="44">
        <v>561</v>
      </c>
      <c r="B562" s="125" t="s">
        <v>62</v>
      </c>
      <c r="C562" s="125" t="s">
        <v>97</v>
      </c>
      <c r="F562">
        <v>1</v>
      </c>
      <c r="G562">
        <v>12</v>
      </c>
      <c r="L562">
        <v>1</v>
      </c>
      <c r="M562">
        <v>13</v>
      </c>
      <c r="N562">
        <v>7</v>
      </c>
      <c r="O562">
        <v>94</v>
      </c>
      <c r="P562">
        <v>4</v>
      </c>
      <c r="Q562">
        <v>54</v>
      </c>
      <c r="R562">
        <v>1</v>
      </c>
      <c r="S562">
        <v>13</v>
      </c>
      <c r="T562">
        <v>1</v>
      </c>
      <c r="U562">
        <v>13</v>
      </c>
    </row>
    <row r="563" spans="1:27" x14ac:dyDescent="0.25">
      <c r="A563" s="44">
        <v>562</v>
      </c>
      <c r="B563" s="125" t="s">
        <v>35</v>
      </c>
      <c r="C563" s="125" t="s">
        <v>94</v>
      </c>
      <c r="L563">
        <v>2</v>
      </c>
      <c r="M563">
        <v>29</v>
      </c>
      <c r="N563">
        <v>6</v>
      </c>
      <c r="O563">
        <v>80</v>
      </c>
      <c r="P563">
        <v>1</v>
      </c>
      <c r="Q563">
        <v>13</v>
      </c>
      <c r="T563">
        <v>4</v>
      </c>
      <c r="U563">
        <v>64</v>
      </c>
      <c r="Z563">
        <v>1</v>
      </c>
      <c r="AA563">
        <v>14</v>
      </c>
    </row>
    <row r="564" spans="1:27" x14ac:dyDescent="0.25">
      <c r="A564" s="44">
        <v>563</v>
      </c>
      <c r="B564" s="125" t="s">
        <v>43</v>
      </c>
      <c r="C564" s="125" t="s">
        <v>97</v>
      </c>
      <c r="D564">
        <v>5</v>
      </c>
      <c r="E564">
        <v>30</v>
      </c>
      <c r="F564">
        <v>3</v>
      </c>
      <c r="G564">
        <v>23</v>
      </c>
      <c r="H564">
        <v>4</v>
      </c>
      <c r="I564">
        <v>24</v>
      </c>
      <c r="J564">
        <v>1</v>
      </c>
      <c r="K564">
        <v>6</v>
      </c>
      <c r="L564">
        <v>23</v>
      </c>
      <c r="M564">
        <v>110</v>
      </c>
    </row>
    <row r="565" spans="1:27" x14ac:dyDescent="0.25">
      <c r="A565" s="44">
        <v>564</v>
      </c>
      <c r="B565" s="125" t="s">
        <v>62</v>
      </c>
      <c r="C565" s="125" t="s">
        <v>97</v>
      </c>
      <c r="D565">
        <v>1</v>
      </c>
      <c r="E565">
        <v>31</v>
      </c>
      <c r="H565">
        <v>2</v>
      </c>
      <c r="I565">
        <v>60</v>
      </c>
      <c r="P565">
        <v>3</v>
      </c>
      <c r="Q565">
        <v>101</v>
      </c>
    </row>
    <row r="566" spans="1:27" x14ac:dyDescent="0.25">
      <c r="A566" s="44">
        <v>565</v>
      </c>
      <c r="B566" s="125" t="s">
        <v>62</v>
      </c>
      <c r="C566" s="125" t="s">
        <v>97</v>
      </c>
      <c r="N566">
        <v>1</v>
      </c>
      <c r="O566">
        <v>17</v>
      </c>
      <c r="P566">
        <v>12</v>
      </c>
      <c r="Q566">
        <v>126</v>
      </c>
      <c r="R566">
        <v>2</v>
      </c>
      <c r="S566">
        <v>22</v>
      </c>
      <c r="T566">
        <v>2</v>
      </c>
      <c r="U566">
        <v>25</v>
      </c>
    </row>
    <row r="567" spans="1:27" x14ac:dyDescent="0.25">
      <c r="A567" s="44">
        <v>566</v>
      </c>
      <c r="B567" s="125" t="s">
        <v>40</v>
      </c>
      <c r="C567" s="125" t="s">
        <v>97</v>
      </c>
      <c r="L567">
        <v>5</v>
      </c>
      <c r="M567">
        <v>127</v>
      </c>
      <c r="R567">
        <v>1</v>
      </c>
      <c r="S567">
        <v>20</v>
      </c>
      <c r="Z567">
        <v>2</v>
      </c>
      <c r="AA567">
        <v>41</v>
      </c>
    </row>
    <row r="568" spans="1:27" x14ac:dyDescent="0.25">
      <c r="A568" s="44">
        <v>567</v>
      </c>
      <c r="B568" s="125" t="s">
        <v>39</v>
      </c>
      <c r="C568" s="125" t="s">
        <v>94</v>
      </c>
      <c r="F568">
        <v>1</v>
      </c>
      <c r="G568">
        <v>15</v>
      </c>
      <c r="H568">
        <v>3</v>
      </c>
      <c r="I568">
        <v>64</v>
      </c>
      <c r="J568">
        <v>1</v>
      </c>
      <c r="K568">
        <v>27</v>
      </c>
      <c r="L568">
        <v>2</v>
      </c>
      <c r="M568">
        <v>41</v>
      </c>
      <c r="P568">
        <v>1</v>
      </c>
      <c r="Q568">
        <v>25</v>
      </c>
      <c r="V568">
        <v>1</v>
      </c>
      <c r="W568">
        <v>15</v>
      </c>
    </row>
    <row r="569" spans="1:27" x14ac:dyDescent="0.25">
      <c r="A569" s="44">
        <v>568</v>
      </c>
      <c r="B569" s="125" t="s">
        <v>39</v>
      </c>
      <c r="C569" s="125" t="s">
        <v>94</v>
      </c>
      <c r="D569">
        <v>1</v>
      </c>
      <c r="E569">
        <v>1</v>
      </c>
      <c r="H569">
        <v>4</v>
      </c>
      <c r="I569">
        <v>22</v>
      </c>
      <c r="J569">
        <v>4</v>
      </c>
      <c r="K569">
        <v>22</v>
      </c>
      <c r="L569">
        <v>1</v>
      </c>
      <c r="M569">
        <v>5</v>
      </c>
      <c r="N569">
        <v>3</v>
      </c>
      <c r="O569">
        <v>16</v>
      </c>
      <c r="P569">
        <v>21</v>
      </c>
      <c r="Q569">
        <v>103</v>
      </c>
      <c r="R569">
        <v>1</v>
      </c>
      <c r="S569">
        <v>5</v>
      </c>
      <c r="X569">
        <v>5</v>
      </c>
      <c r="Y569">
        <v>10</v>
      </c>
    </row>
    <row r="570" spans="1:27" x14ac:dyDescent="0.25">
      <c r="A570" s="44">
        <v>569</v>
      </c>
      <c r="B570" s="125" t="s">
        <v>14</v>
      </c>
      <c r="C570" s="125" t="s">
        <v>97</v>
      </c>
      <c r="J570">
        <v>1</v>
      </c>
      <c r="K570">
        <v>8</v>
      </c>
      <c r="L570">
        <v>1</v>
      </c>
      <c r="M570">
        <v>8</v>
      </c>
      <c r="N570">
        <v>2</v>
      </c>
      <c r="O570">
        <v>11</v>
      </c>
      <c r="P570">
        <v>10</v>
      </c>
      <c r="Q570">
        <v>61</v>
      </c>
      <c r="R570">
        <v>14</v>
      </c>
      <c r="S570">
        <v>95</v>
      </c>
    </row>
    <row r="571" spans="1:27" x14ac:dyDescent="0.25">
      <c r="A571" s="44">
        <v>570</v>
      </c>
      <c r="B571" s="125" t="s">
        <v>18</v>
      </c>
      <c r="C571" s="125" t="s">
        <v>94</v>
      </c>
      <c r="L571">
        <v>2</v>
      </c>
      <c r="M571">
        <v>79</v>
      </c>
      <c r="V571">
        <v>1</v>
      </c>
      <c r="W571">
        <v>30</v>
      </c>
      <c r="X571">
        <v>2</v>
      </c>
      <c r="Y571">
        <v>74</v>
      </c>
    </row>
    <row r="572" spans="1:27" x14ac:dyDescent="0.25">
      <c r="A572" s="44">
        <v>571</v>
      </c>
      <c r="B572" s="125" t="s">
        <v>75</v>
      </c>
      <c r="C572" s="125" t="s">
        <v>94</v>
      </c>
      <c r="D572">
        <v>1</v>
      </c>
      <c r="E572">
        <v>1</v>
      </c>
      <c r="F572">
        <v>2</v>
      </c>
      <c r="G572">
        <v>2</v>
      </c>
      <c r="H572">
        <v>6</v>
      </c>
      <c r="I572">
        <v>2</v>
      </c>
      <c r="L572">
        <v>1</v>
      </c>
      <c r="M572">
        <v>2</v>
      </c>
      <c r="N572">
        <v>6</v>
      </c>
      <c r="O572">
        <v>13</v>
      </c>
      <c r="P572">
        <v>29</v>
      </c>
      <c r="Q572">
        <v>57</v>
      </c>
      <c r="R572">
        <v>26</v>
      </c>
      <c r="S572">
        <v>72</v>
      </c>
      <c r="T572">
        <v>2</v>
      </c>
      <c r="U572">
        <v>8</v>
      </c>
      <c r="V572">
        <v>2</v>
      </c>
      <c r="W572">
        <v>8</v>
      </c>
      <c r="X572">
        <v>2</v>
      </c>
      <c r="Y572">
        <v>8</v>
      </c>
      <c r="Z572">
        <v>2</v>
      </c>
      <c r="AA572">
        <v>8</v>
      </c>
    </row>
    <row r="573" spans="1:27" x14ac:dyDescent="0.25">
      <c r="A573" s="44">
        <v>572</v>
      </c>
      <c r="B573" s="125" t="s">
        <v>55</v>
      </c>
      <c r="C573" s="125" t="s">
        <v>97</v>
      </c>
      <c r="N573">
        <v>2</v>
      </c>
      <c r="O573">
        <v>32</v>
      </c>
      <c r="P573">
        <v>6</v>
      </c>
      <c r="Q573">
        <v>98</v>
      </c>
      <c r="T573">
        <v>3</v>
      </c>
      <c r="U573">
        <v>51</v>
      </c>
    </row>
    <row r="574" spans="1:27" x14ac:dyDescent="0.25">
      <c r="A574" s="44">
        <v>573</v>
      </c>
      <c r="B574" s="125" t="s">
        <v>17</v>
      </c>
      <c r="C574" s="125" t="s">
        <v>97</v>
      </c>
      <c r="N574">
        <v>2</v>
      </c>
      <c r="O574">
        <v>180</v>
      </c>
    </row>
    <row r="575" spans="1:27" x14ac:dyDescent="0.25">
      <c r="A575" s="44">
        <v>574</v>
      </c>
      <c r="B575" s="125" t="s">
        <v>194</v>
      </c>
      <c r="C575" s="125" t="s">
        <v>97</v>
      </c>
      <c r="D575">
        <v>6</v>
      </c>
      <c r="E575">
        <v>180</v>
      </c>
    </row>
    <row r="576" spans="1:27" x14ac:dyDescent="0.25">
      <c r="A576" s="44">
        <v>575</v>
      </c>
      <c r="B576" s="125" t="s">
        <v>3</v>
      </c>
      <c r="C576" s="125" t="s">
        <v>95</v>
      </c>
      <c r="L576">
        <v>3</v>
      </c>
      <c r="M576">
        <v>108</v>
      </c>
      <c r="N576">
        <v>1</v>
      </c>
      <c r="O576">
        <v>36</v>
      </c>
      <c r="V576">
        <v>1</v>
      </c>
      <c r="W576">
        <v>31</v>
      </c>
    </row>
    <row r="577" spans="1:27" x14ac:dyDescent="0.25">
      <c r="A577" s="44">
        <v>576</v>
      </c>
      <c r="B577" s="125" t="s">
        <v>19</v>
      </c>
      <c r="C577" s="125" t="s">
        <v>97</v>
      </c>
      <c r="X577">
        <v>2</v>
      </c>
      <c r="Y577">
        <v>95</v>
      </c>
      <c r="Z577">
        <v>1</v>
      </c>
      <c r="AA577">
        <v>80</v>
      </c>
    </row>
    <row r="578" spans="1:27" x14ac:dyDescent="0.25">
      <c r="A578" s="44">
        <v>577</v>
      </c>
      <c r="B578" s="125" t="s">
        <v>5</v>
      </c>
      <c r="C578" s="125" t="s">
        <v>96</v>
      </c>
      <c r="N578">
        <v>1</v>
      </c>
      <c r="O578">
        <v>86</v>
      </c>
      <c r="R578">
        <v>1</v>
      </c>
      <c r="S578">
        <v>86</v>
      </c>
    </row>
    <row r="579" spans="1:27" x14ac:dyDescent="0.25">
      <c r="A579" s="44">
        <v>578</v>
      </c>
      <c r="B579" s="125" t="s">
        <v>20</v>
      </c>
      <c r="C579" s="125" t="s">
        <v>97</v>
      </c>
      <c r="L579">
        <v>2</v>
      </c>
      <c r="M579">
        <v>24</v>
      </c>
      <c r="T579">
        <v>12</v>
      </c>
      <c r="U579">
        <v>146</v>
      </c>
    </row>
    <row r="580" spans="1:27" x14ac:dyDescent="0.25">
      <c r="A580" s="44">
        <v>579</v>
      </c>
      <c r="B580" s="125" t="s">
        <v>209</v>
      </c>
      <c r="C580" s="125" t="s">
        <v>97</v>
      </c>
      <c r="D580">
        <v>3</v>
      </c>
      <c r="E580">
        <v>71</v>
      </c>
      <c r="N580">
        <v>1</v>
      </c>
      <c r="O580">
        <v>27</v>
      </c>
      <c r="T580">
        <v>1</v>
      </c>
      <c r="U580">
        <v>40</v>
      </c>
      <c r="V580">
        <v>1</v>
      </c>
      <c r="W580">
        <v>27</v>
      </c>
    </row>
    <row r="581" spans="1:27" x14ac:dyDescent="0.25">
      <c r="A581" s="44">
        <v>580</v>
      </c>
      <c r="B581" s="125" t="s">
        <v>84</v>
      </c>
      <c r="C581" s="125" t="s">
        <v>97</v>
      </c>
      <c r="P581">
        <v>1</v>
      </c>
      <c r="Q581">
        <v>165</v>
      </c>
    </row>
    <row r="582" spans="1:27" x14ac:dyDescent="0.25">
      <c r="A582" s="44">
        <v>581</v>
      </c>
      <c r="B582" s="125" t="s">
        <v>72</v>
      </c>
      <c r="C582" s="125" t="s">
        <v>99</v>
      </c>
      <c r="T582">
        <v>2</v>
      </c>
      <c r="U582">
        <v>164</v>
      </c>
    </row>
    <row r="583" spans="1:27" x14ac:dyDescent="0.25">
      <c r="A583" s="44">
        <v>582</v>
      </c>
      <c r="B583" s="125" t="s">
        <v>201</v>
      </c>
      <c r="C583" s="125" t="s">
        <v>97</v>
      </c>
      <c r="F583">
        <v>1</v>
      </c>
      <c r="G583">
        <v>26</v>
      </c>
      <c r="H583">
        <v>2</v>
      </c>
      <c r="I583">
        <v>53</v>
      </c>
      <c r="J583">
        <v>1</v>
      </c>
      <c r="K583">
        <v>5</v>
      </c>
      <c r="L583">
        <v>1</v>
      </c>
      <c r="M583">
        <v>26</v>
      </c>
      <c r="N583">
        <v>1</v>
      </c>
      <c r="O583">
        <v>26</v>
      </c>
      <c r="T583">
        <v>1</v>
      </c>
      <c r="U583">
        <v>26</v>
      </c>
    </row>
    <row r="584" spans="1:27" x14ac:dyDescent="0.25">
      <c r="A584" s="44">
        <v>583</v>
      </c>
      <c r="B584" s="125" t="s">
        <v>200</v>
      </c>
      <c r="C584" s="125" t="s">
        <v>97</v>
      </c>
      <c r="L584">
        <v>2</v>
      </c>
      <c r="M584">
        <v>108</v>
      </c>
      <c r="P584">
        <v>1</v>
      </c>
      <c r="Q584">
        <v>55</v>
      </c>
    </row>
    <row r="585" spans="1:27" x14ac:dyDescent="0.25">
      <c r="A585" s="44">
        <v>584</v>
      </c>
      <c r="B585" s="125" t="s">
        <v>19</v>
      </c>
      <c r="C585" s="125" t="s">
        <v>97</v>
      </c>
      <c r="T585">
        <v>8</v>
      </c>
      <c r="U585">
        <v>116</v>
      </c>
      <c r="Z585">
        <v>3</v>
      </c>
      <c r="AA585">
        <v>46</v>
      </c>
    </row>
    <row r="586" spans="1:27" x14ac:dyDescent="0.25">
      <c r="A586" s="44">
        <v>585</v>
      </c>
      <c r="B586" s="125" t="s">
        <v>4</v>
      </c>
      <c r="C586" s="125" t="s">
        <v>95</v>
      </c>
      <c r="N586">
        <v>1</v>
      </c>
      <c r="O586">
        <v>40</v>
      </c>
      <c r="P586">
        <v>3</v>
      </c>
      <c r="Q586">
        <v>121</v>
      </c>
    </row>
    <row r="587" spans="1:27" x14ac:dyDescent="0.25">
      <c r="A587" s="44">
        <v>586</v>
      </c>
      <c r="B587" s="125" t="s">
        <v>244</v>
      </c>
      <c r="C587" s="125" t="s">
        <v>97</v>
      </c>
      <c r="N587">
        <v>2</v>
      </c>
      <c r="O587">
        <v>34</v>
      </c>
      <c r="P587">
        <v>4</v>
      </c>
      <c r="Q587">
        <v>55</v>
      </c>
      <c r="R587">
        <v>1</v>
      </c>
      <c r="S587">
        <v>18</v>
      </c>
      <c r="T587">
        <v>4</v>
      </c>
      <c r="U587">
        <v>55</v>
      </c>
    </row>
    <row r="588" spans="1:27" x14ac:dyDescent="0.25">
      <c r="A588" s="44">
        <v>587</v>
      </c>
      <c r="B588" s="125" t="s">
        <v>57</v>
      </c>
      <c r="C588" s="125" t="s">
        <v>94</v>
      </c>
      <c r="H588">
        <v>2</v>
      </c>
      <c r="I588">
        <v>80</v>
      </c>
      <c r="J588">
        <v>2</v>
      </c>
      <c r="K588">
        <v>80</v>
      </c>
    </row>
    <row r="589" spans="1:27" x14ac:dyDescent="0.25">
      <c r="A589" s="44">
        <v>588</v>
      </c>
      <c r="B589" s="125" t="s">
        <v>27</v>
      </c>
      <c r="C589" s="125" t="s">
        <v>94</v>
      </c>
      <c r="R589">
        <v>38</v>
      </c>
      <c r="S589">
        <v>147</v>
      </c>
      <c r="T589">
        <v>1</v>
      </c>
      <c r="U589">
        <v>4</v>
      </c>
      <c r="V589">
        <v>2</v>
      </c>
      <c r="W589">
        <v>8</v>
      </c>
    </row>
    <row r="590" spans="1:27" x14ac:dyDescent="0.25">
      <c r="A590" s="44">
        <v>589</v>
      </c>
      <c r="B590" s="125" t="s">
        <v>17</v>
      </c>
      <c r="C590" s="125" t="s">
        <v>97</v>
      </c>
      <c r="D590">
        <v>4</v>
      </c>
      <c r="E590">
        <v>19</v>
      </c>
      <c r="F590">
        <v>13</v>
      </c>
      <c r="G590">
        <v>32</v>
      </c>
      <c r="H590">
        <v>89</v>
      </c>
      <c r="I590">
        <v>96</v>
      </c>
      <c r="J590">
        <v>10</v>
      </c>
      <c r="K590">
        <v>9</v>
      </c>
      <c r="L590">
        <v>2</v>
      </c>
      <c r="M590">
        <v>2</v>
      </c>
      <c r="N590">
        <v>1</v>
      </c>
      <c r="O590">
        <v>1</v>
      </c>
    </row>
    <row r="591" spans="1:27" x14ac:dyDescent="0.25">
      <c r="A591" s="44">
        <v>590</v>
      </c>
      <c r="B591" s="125" t="s">
        <v>16</v>
      </c>
      <c r="C591" s="125" t="s">
        <v>94</v>
      </c>
      <c r="D591">
        <v>1</v>
      </c>
      <c r="E591">
        <v>20</v>
      </c>
      <c r="H591">
        <v>2</v>
      </c>
      <c r="I591">
        <v>40</v>
      </c>
      <c r="N591">
        <v>2</v>
      </c>
      <c r="O591">
        <v>38</v>
      </c>
      <c r="P591">
        <v>2</v>
      </c>
      <c r="Q591">
        <v>40</v>
      </c>
      <c r="R591">
        <v>1</v>
      </c>
      <c r="S591">
        <v>20</v>
      </c>
    </row>
    <row r="592" spans="1:27" x14ac:dyDescent="0.25">
      <c r="A592" s="44">
        <v>591</v>
      </c>
      <c r="B592" s="125" t="s">
        <v>248</v>
      </c>
      <c r="C592" s="125" t="s">
        <v>97</v>
      </c>
      <c r="D592">
        <v>1</v>
      </c>
      <c r="E592">
        <v>4</v>
      </c>
      <c r="J592">
        <v>3</v>
      </c>
      <c r="K592">
        <v>9</v>
      </c>
      <c r="L592">
        <v>7</v>
      </c>
      <c r="M592">
        <v>24</v>
      </c>
      <c r="N592">
        <v>2</v>
      </c>
      <c r="O592">
        <v>7</v>
      </c>
      <c r="P592">
        <v>6</v>
      </c>
      <c r="Q592">
        <v>20</v>
      </c>
      <c r="R592">
        <v>3</v>
      </c>
      <c r="S592">
        <v>10</v>
      </c>
      <c r="T592">
        <v>7</v>
      </c>
      <c r="U592">
        <v>26</v>
      </c>
      <c r="V592">
        <v>3</v>
      </c>
      <c r="W592">
        <v>10</v>
      </c>
      <c r="X592">
        <v>10</v>
      </c>
      <c r="Y592">
        <v>36</v>
      </c>
      <c r="Z592">
        <v>3</v>
      </c>
      <c r="AA592">
        <v>10</v>
      </c>
    </row>
    <row r="593" spans="1:27" x14ac:dyDescent="0.25">
      <c r="A593" s="44">
        <v>592</v>
      </c>
      <c r="B593" s="125" t="s">
        <v>55</v>
      </c>
      <c r="C593" s="125" t="s">
        <v>97</v>
      </c>
      <c r="N593">
        <v>7</v>
      </c>
      <c r="O593">
        <v>155</v>
      </c>
    </row>
    <row r="594" spans="1:27" x14ac:dyDescent="0.25">
      <c r="A594" s="44">
        <v>593</v>
      </c>
      <c r="B594" s="125" t="s">
        <v>183</v>
      </c>
      <c r="C594" s="125" t="s">
        <v>97</v>
      </c>
      <c r="D594">
        <v>1</v>
      </c>
      <c r="E594">
        <v>23</v>
      </c>
      <c r="F594">
        <v>2</v>
      </c>
      <c r="G594">
        <v>41</v>
      </c>
      <c r="L594">
        <v>2</v>
      </c>
      <c r="M594">
        <v>44</v>
      </c>
      <c r="X594">
        <v>2</v>
      </c>
      <c r="Y594">
        <v>46</v>
      </c>
    </row>
    <row r="595" spans="1:27" x14ac:dyDescent="0.25">
      <c r="A595" s="44">
        <v>594</v>
      </c>
      <c r="B595" s="125" t="s">
        <v>185</v>
      </c>
      <c r="C595" s="125" t="s">
        <v>97</v>
      </c>
      <c r="D595">
        <v>2</v>
      </c>
      <c r="E595">
        <v>50</v>
      </c>
      <c r="P595">
        <v>1</v>
      </c>
      <c r="Q595">
        <v>25</v>
      </c>
      <c r="R595">
        <v>1</v>
      </c>
      <c r="S595">
        <v>26</v>
      </c>
      <c r="T595">
        <v>2</v>
      </c>
      <c r="U595">
        <v>48</v>
      </c>
    </row>
    <row r="596" spans="1:27" x14ac:dyDescent="0.25">
      <c r="A596" s="44">
        <v>595</v>
      </c>
      <c r="B596" s="125" t="s">
        <v>2</v>
      </c>
      <c r="C596" s="125" t="s">
        <v>93</v>
      </c>
      <c r="R596">
        <v>1</v>
      </c>
      <c r="S596">
        <v>145</v>
      </c>
    </row>
    <row r="597" spans="1:27" x14ac:dyDescent="0.25">
      <c r="A597" s="44">
        <v>596</v>
      </c>
      <c r="B597" s="125" t="s">
        <v>19</v>
      </c>
      <c r="C597" s="125" t="s">
        <v>94</v>
      </c>
      <c r="F597">
        <v>2</v>
      </c>
      <c r="G597">
        <v>4</v>
      </c>
      <c r="J597">
        <v>9</v>
      </c>
      <c r="K597">
        <v>95</v>
      </c>
      <c r="L597">
        <v>4</v>
      </c>
      <c r="M597">
        <v>46</v>
      </c>
    </row>
    <row r="598" spans="1:27" x14ac:dyDescent="0.25">
      <c r="A598" s="44">
        <v>597</v>
      </c>
      <c r="B598" s="125" t="s">
        <v>10</v>
      </c>
      <c r="C598" s="125" t="s">
        <v>97</v>
      </c>
      <c r="P598">
        <v>10</v>
      </c>
      <c r="Q598">
        <v>68</v>
      </c>
      <c r="R598">
        <v>7</v>
      </c>
      <c r="S598">
        <v>58</v>
      </c>
      <c r="V598">
        <v>2</v>
      </c>
      <c r="W598">
        <v>18</v>
      </c>
    </row>
    <row r="599" spans="1:27" x14ac:dyDescent="0.25">
      <c r="A599" s="44">
        <v>598</v>
      </c>
      <c r="B599" s="125" t="s">
        <v>39</v>
      </c>
      <c r="C599" s="125" t="s">
        <v>95</v>
      </c>
      <c r="L599">
        <v>1</v>
      </c>
      <c r="M599">
        <v>25</v>
      </c>
      <c r="N599">
        <v>3</v>
      </c>
      <c r="O599">
        <v>61</v>
      </c>
      <c r="P599">
        <v>2</v>
      </c>
      <c r="Q599">
        <v>43</v>
      </c>
      <c r="T599">
        <v>1</v>
      </c>
      <c r="U599">
        <v>15</v>
      </c>
    </row>
    <row r="600" spans="1:27" x14ac:dyDescent="0.25">
      <c r="A600" s="44">
        <v>599</v>
      </c>
      <c r="B600" s="125" t="s">
        <v>43</v>
      </c>
      <c r="C600" s="125" t="s">
        <v>94</v>
      </c>
      <c r="N600">
        <v>2</v>
      </c>
      <c r="O600">
        <v>32</v>
      </c>
      <c r="P600">
        <v>2</v>
      </c>
      <c r="Q600">
        <v>32</v>
      </c>
      <c r="R600">
        <v>1</v>
      </c>
      <c r="S600">
        <v>16</v>
      </c>
      <c r="T600">
        <v>1</v>
      </c>
      <c r="U600">
        <v>16</v>
      </c>
      <c r="V600">
        <v>3</v>
      </c>
      <c r="W600">
        <v>48</v>
      </c>
    </row>
    <row r="601" spans="1:27" x14ac:dyDescent="0.25">
      <c r="A601" s="44">
        <v>600</v>
      </c>
      <c r="B601" s="125" t="s">
        <v>17</v>
      </c>
      <c r="C601" s="125" t="s">
        <v>97</v>
      </c>
      <c r="L601">
        <v>2</v>
      </c>
      <c r="M601">
        <v>8</v>
      </c>
      <c r="N601">
        <v>4</v>
      </c>
      <c r="O601">
        <v>14</v>
      </c>
      <c r="P601">
        <v>11</v>
      </c>
      <c r="Q601">
        <v>42</v>
      </c>
      <c r="R601">
        <v>20</v>
      </c>
      <c r="S601">
        <v>69</v>
      </c>
      <c r="T601">
        <v>1</v>
      </c>
      <c r="U601">
        <v>4</v>
      </c>
      <c r="Z601">
        <v>1</v>
      </c>
      <c r="AA601">
        <v>3</v>
      </c>
    </row>
    <row r="602" spans="1:27" x14ac:dyDescent="0.25">
      <c r="A602" s="44">
        <v>601</v>
      </c>
      <c r="B602" s="125" t="s">
        <v>53</v>
      </c>
      <c r="C602" s="125" t="s">
        <v>94</v>
      </c>
      <c r="H602">
        <v>1</v>
      </c>
      <c r="I602">
        <v>28</v>
      </c>
      <c r="P602">
        <v>2</v>
      </c>
      <c r="Q602">
        <v>56</v>
      </c>
      <c r="V602">
        <v>2</v>
      </c>
      <c r="W602">
        <v>56</v>
      </c>
    </row>
    <row r="603" spans="1:27" x14ac:dyDescent="0.25">
      <c r="A603" s="44">
        <v>602</v>
      </c>
      <c r="B603" s="125" t="s">
        <v>19</v>
      </c>
      <c r="C603" s="125" t="s">
        <v>97</v>
      </c>
      <c r="D603">
        <v>5</v>
      </c>
      <c r="E603">
        <v>3</v>
      </c>
      <c r="H603">
        <v>1</v>
      </c>
      <c r="I603">
        <v>2</v>
      </c>
      <c r="J603">
        <v>2</v>
      </c>
      <c r="K603">
        <v>3</v>
      </c>
      <c r="L603">
        <v>1</v>
      </c>
      <c r="M603">
        <v>2</v>
      </c>
      <c r="P603">
        <v>35</v>
      </c>
      <c r="Q603">
        <v>59</v>
      </c>
      <c r="R603">
        <v>41</v>
      </c>
      <c r="S603">
        <v>69</v>
      </c>
    </row>
    <row r="604" spans="1:27" x14ac:dyDescent="0.25">
      <c r="A604" s="44">
        <v>603</v>
      </c>
      <c r="B604" s="125" t="s">
        <v>14</v>
      </c>
      <c r="C604" s="125" t="s">
        <v>97</v>
      </c>
      <c r="D604">
        <v>1</v>
      </c>
      <c r="E604">
        <v>25</v>
      </c>
      <c r="H604">
        <v>2</v>
      </c>
      <c r="I604">
        <v>60</v>
      </c>
      <c r="N604">
        <v>2</v>
      </c>
      <c r="O604">
        <v>50</v>
      </c>
    </row>
    <row r="605" spans="1:27" x14ac:dyDescent="0.25">
      <c r="A605" s="44">
        <v>604</v>
      </c>
      <c r="B605" s="125" t="s">
        <v>19</v>
      </c>
      <c r="C605" s="125" t="s">
        <v>97</v>
      </c>
      <c r="J605">
        <v>1</v>
      </c>
      <c r="K605">
        <v>24</v>
      </c>
      <c r="P605">
        <v>1</v>
      </c>
      <c r="Q605">
        <v>24</v>
      </c>
      <c r="T605">
        <v>1</v>
      </c>
      <c r="U605">
        <v>43</v>
      </c>
      <c r="Z605">
        <v>1</v>
      </c>
      <c r="AA605">
        <v>43</v>
      </c>
    </row>
    <row r="606" spans="1:27" x14ac:dyDescent="0.25">
      <c r="A606" s="44">
        <v>605</v>
      </c>
      <c r="B606" s="125" t="s">
        <v>24</v>
      </c>
      <c r="C606" s="125" t="s">
        <v>94</v>
      </c>
      <c r="H606">
        <v>1</v>
      </c>
      <c r="I606">
        <v>29</v>
      </c>
      <c r="L606">
        <v>1</v>
      </c>
      <c r="M606">
        <v>26</v>
      </c>
      <c r="P606">
        <v>3</v>
      </c>
      <c r="Q606">
        <v>78</v>
      </c>
    </row>
    <row r="607" spans="1:27" x14ac:dyDescent="0.25">
      <c r="A607" s="44">
        <v>606</v>
      </c>
      <c r="B607" s="125" t="s">
        <v>64</v>
      </c>
      <c r="C607" s="125" t="s">
        <v>97</v>
      </c>
      <c r="P607">
        <v>4</v>
      </c>
      <c r="Q607">
        <v>30</v>
      </c>
      <c r="R607">
        <v>3</v>
      </c>
      <c r="S607">
        <v>22</v>
      </c>
      <c r="T607">
        <v>2</v>
      </c>
      <c r="U607">
        <v>15</v>
      </c>
      <c r="X607">
        <v>7</v>
      </c>
      <c r="Y607">
        <v>45</v>
      </c>
      <c r="Z607">
        <v>3</v>
      </c>
      <c r="AA607">
        <v>22</v>
      </c>
    </row>
    <row r="608" spans="1:27" x14ac:dyDescent="0.25">
      <c r="A608" s="44">
        <v>607</v>
      </c>
      <c r="B608" s="125" t="s">
        <v>73</v>
      </c>
      <c r="C608" s="125" t="s">
        <v>97</v>
      </c>
      <c r="D608">
        <v>6</v>
      </c>
      <c r="E608">
        <v>30</v>
      </c>
      <c r="F608">
        <v>6</v>
      </c>
      <c r="G608">
        <v>30</v>
      </c>
      <c r="H608">
        <v>6</v>
      </c>
      <c r="I608">
        <v>30</v>
      </c>
      <c r="V608">
        <v>4</v>
      </c>
      <c r="W608">
        <v>35</v>
      </c>
      <c r="X608">
        <v>1</v>
      </c>
      <c r="Y608">
        <v>8</v>
      </c>
    </row>
    <row r="609" spans="1:27" x14ac:dyDescent="0.25">
      <c r="A609" s="44">
        <v>608</v>
      </c>
      <c r="B609" s="125" t="s">
        <v>19</v>
      </c>
      <c r="C609" s="125" t="s">
        <v>97</v>
      </c>
      <c r="J609">
        <v>1</v>
      </c>
      <c r="K609">
        <v>9</v>
      </c>
      <c r="L609">
        <v>2</v>
      </c>
      <c r="M609">
        <v>18</v>
      </c>
      <c r="N609">
        <v>6</v>
      </c>
      <c r="O609">
        <v>39</v>
      </c>
      <c r="P609">
        <v>10</v>
      </c>
      <c r="Q609">
        <v>67</v>
      </c>
    </row>
    <row r="610" spans="1:27" x14ac:dyDescent="0.25">
      <c r="A610" s="44">
        <v>609</v>
      </c>
      <c r="B610" s="125" t="s">
        <v>73</v>
      </c>
      <c r="C610" s="125" t="s">
        <v>97</v>
      </c>
      <c r="P610">
        <v>2</v>
      </c>
      <c r="Q610">
        <v>53</v>
      </c>
      <c r="V610">
        <v>3</v>
      </c>
      <c r="W610">
        <v>79</v>
      </c>
    </row>
    <row r="611" spans="1:27" x14ac:dyDescent="0.25">
      <c r="A611" s="44">
        <v>610</v>
      </c>
      <c r="B611" s="125" t="s">
        <v>62</v>
      </c>
      <c r="C611" s="125" t="s">
        <v>97</v>
      </c>
      <c r="L611">
        <v>6</v>
      </c>
      <c r="M611">
        <v>32</v>
      </c>
      <c r="N611">
        <v>6</v>
      </c>
      <c r="O611">
        <v>30</v>
      </c>
      <c r="P611">
        <v>10</v>
      </c>
      <c r="Q611">
        <v>50</v>
      </c>
      <c r="R611">
        <v>4</v>
      </c>
      <c r="S611">
        <v>20</v>
      </c>
    </row>
    <row r="612" spans="1:27" x14ac:dyDescent="0.25">
      <c r="A612" s="44">
        <v>611</v>
      </c>
      <c r="B612" s="125" t="s">
        <v>55</v>
      </c>
      <c r="C612" s="125" t="s">
        <v>97</v>
      </c>
      <c r="D612">
        <v>4</v>
      </c>
      <c r="E612">
        <v>80</v>
      </c>
      <c r="H612">
        <v>1</v>
      </c>
      <c r="I612">
        <v>26</v>
      </c>
      <c r="J612">
        <v>1</v>
      </c>
      <c r="K612">
        <v>24</v>
      </c>
    </row>
    <row r="613" spans="1:27" x14ac:dyDescent="0.25">
      <c r="A613" s="44">
        <v>612</v>
      </c>
      <c r="B613" s="125" t="s">
        <v>62</v>
      </c>
      <c r="C613" s="125" t="s">
        <v>97</v>
      </c>
      <c r="D613">
        <v>1</v>
      </c>
      <c r="E613">
        <v>10</v>
      </c>
      <c r="L613">
        <v>1</v>
      </c>
      <c r="M613">
        <v>10</v>
      </c>
      <c r="N613">
        <v>5</v>
      </c>
      <c r="O613">
        <v>50</v>
      </c>
      <c r="P613">
        <v>4</v>
      </c>
      <c r="Q613">
        <v>40</v>
      </c>
      <c r="R613">
        <v>2</v>
      </c>
      <c r="S613">
        <v>20</v>
      </c>
    </row>
    <row r="614" spans="1:27" x14ac:dyDescent="0.25">
      <c r="A614" s="44">
        <v>613</v>
      </c>
      <c r="B614" s="125" t="s">
        <v>35</v>
      </c>
      <c r="C614" s="125" t="s">
        <v>93</v>
      </c>
      <c r="L614">
        <v>5</v>
      </c>
      <c r="M614">
        <v>73</v>
      </c>
      <c r="N614">
        <v>2</v>
      </c>
      <c r="O614">
        <v>29</v>
      </c>
      <c r="P614">
        <v>2</v>
      </c>
      <c r="Q614">
        <v>27</v>
      </c>
    </row>
    <row r="615" spans="1:27" x14ac:dyDescent="0.25">
      <c r="A615" s="44">
        <v>614</v>
      </c>
      <c r="B615" s="125" t="s">
        <v>29</v>
      </c>
      <c r="C615" s="125" t="s">
        <v>95</v>
      </c>
      <c r="D615">
        <v>8</v>
      </c>
      <c r="E615">
        <v>22</v>
      </c>
      <c r="F615">
        <v>8</v>
      </c>
      <c r="G615">
        <v>22</v>
      </c>
      <c r="H615">
        <v>14</v>
      </c>
      <c r="I615">
        <v>46</v>
      </c>
      <c r="J615">
        <v>2</v>
      </c>
      <c r="K615">
        <v>8</v>
      </c>
      <c r="L615">
        <v>2</v>
      </c>
      <c r="M615">
        <v>8</v>
      </c>
      <c r="N615">
        <v>6</v>
      </c>
      <c r="O615">
        <v>23</v>
      </c>
    </row>
    <row r="616" spans="1:27" x14ac:dyDescent="0.25">
      <c r="A616" s="44">
        <v>615</v>
      </c>
      <c r="B616" s="125" t="s">
        <v>43</v>
      </c>
      <c r="C616" s="125" t="s">
        <v>97</v>
      </c>
      <c r="H616">
        <v>7</v>
      </c>
      <c r="I616">
        <v>15</v>
      </c>
      <c r="J616">
        <v>18</v>
      </c>
      <c r="K616">
        <v>64</v>
      </c>
      <c r="L616">
        <v>2</v>
      </c>
      <c r="M616">
        <v>4</v>
      </c>
      <c r="N616">
        <v>8</v>
      </c>
      <c r="O616">
        <v>18</v>
      </c>
      <c r="P616">
        <v>12</v>
      </c>
      <c r="Q616">
        <v>26</v>
      </c>
    </row>
    <row r="617" spans="1:27" x14ac:dyDescent="0.25">
      <c r="A617" s="44">
        <v>616</v>
      </c>
      <c r="B617" s="125" t="s">
        <v>66</v>
      </c>
      <c r="C617" s="125" t="s">
        <v>93</v>
      </c>
      <c r="L617">
        <v>7</v>
      </c>
      <c r="M617">
        <v>91</v>
      </c>
      <c r="P617">
        <v>4</v>
      </c>
      <c r="Q617">
        <v>36</v>
      </c>
    </row>
    <row r="618" spans="1:27" x14ac:dyDescent="0.25">
      <c r="A618" s="44">
        <v>617</v>
      </c>
      <c r="B618" s="125" t="s">
        <v>65</v>
      </c>
      <c r="C618" s="125" t="s">
        <v>98</v>
      </c>
      <c r="H618">
        <v>2</v>
      </c>
      <c r="I618">
        <v>13</v>
      </c>
      <c r="J618">
        <v>4</v>
      </c>
      <c r="K618">
        <v>25</v>
      </c>
      <c r="L618">
        <v>10</v>
      </c>
      <c r="M618">
        <v>66</v>
      </c>
      <c r="N618">
        <v>3</v>
      </c>
      <c r="O618">
        <v>19</v>
      </c>
    </row>
    <row r="619" spans="1:27" x14ac:dyDescent="0.25">
      <c r="A619" s="44">
        <v>618</v>
      </c>
      <c r="B619" s="125" t="s">
        <v>3</v>
      </c>
      <c r="C619" s="125" t="s">
        <v>95</v>
      </c>
      <c r="F619">
        <v>1</v>
      </c>
      <c r="G619">
        <v>10</v>
      </c>
      <c r="J619">
        <v>2</v>
      </c>
      <c r="K619">
        <v>19</v>
      </c>
      <c r="L619">
        <v>1</v>
      </c>
      <c r="M619">
        <v>10</v>
      </c>
      <c r="N619">
        <v>2</v>
      </c>
      <c r="O619">
        <v>17</v>
      </c>
      <c r="R619">
        <v>5</v>
      </c>
      <c r="S619">
        <v>50</v>
      </c>
      <c r="T619">
        <v>1</v>
      </c>
      <c r="U619">
        <v>7</v>
      </c>
      <c r="X619">
        <v>1</v>
      </c>
      <c r="Y619">
        <v>10</v>
      </c>
    </row>
    <row r="620" spans="1:27" x14ac:dyDescent="0.25">
      <c r="A620" s="44">
        <v>619</v>
      </c>
      <c r="B620" s="125" t="s">
        <v>189</v>
      </c>
      <c r="C620" s="125" t="s">
        <v>97</v>
      </c>
      <c r="D620">
        <v>1</v>
      </c>
      <c r="E620">
        <v>5</v>
      </c>
      <c r="F620">
        <v>1</v>
      </c>
      <c r="G620">
        <v>5</v>
      </c>
      <c r="H620">
        <v>1</v>
      </c>
      <c r="I620">
        <v>7</v>
      </c>
      <c r="L620">
        <v>1</v>
      </c>
      <c r="M620">
        <v>5</v>
      </c>
      <c r="P620">
        <v>2</v>
      </c>
      <c r="Q620">
        <v>11</v>
      </c>
      <c r="R620">
        <v>8</v>
      </c>
      <c r="S620">
        <v>44</v>
      </c>
      <c r="T620">
        <v>6</v>
      </c>
      <c r="U620">
        <v>33</v>
      </c>
      <c r="V620">
        <v>1</v>
      </c>
      <c r="W620">
        <v>5</v>
      </c>
      <c r="Z620">
        <v>1</v>
      </c>
      <c r="AA620">
        <v>5</v>
      </c>
    </row>
    <row r="621" spans="1:27" x14ac:dyDescent="0.25">
      <c r="A621" s="44">
        <v>620</v>
      </c>
      <c r="B621" s="125" t="s">
        <v>92</v>
      </c>
      <c r="C621" s="125" t="s">
        <v>96</v>
      </c>
      <c r="X621">
        <v>1</v>
      </c>
      <c r="Y621">
        <v>40</v>
      </c>
      <c r="Z621">
        <v>2</v>
      </c>
      <c r="AA621">
        <v>80</v>
      </c>
    </row>
    <row r="622" spans="1:27" x14ac:dyDescent="0.25">
      <c r="A622" s="44">
        <v>621</v>
      </c>
      <c r="B622" s="125" t="s">
        <v>18</v>
      </c>
      <c r="C622" s="125" t="s">
        <v>97</v>
      </c>
      <c r="D622">
        <v>9</v>
      </c>
      <c r="E622">
        <v>22</v>
      </c>
      <c r="F622">
        <v>3</v>
      </c>
      <c r="G622">
        <v>6</v>
      </c>
      <c r="H622">
        <v>8</v>
      </c>
      <c r="I622">
        <v>16</v>
      </c>
      <c r="J622">
        <v>17</v>
      </c>
      <c r="K622">
        <v>54</v>
      </c>
      <c r="L622">
        <v>5</v>
      </c>
      <c r="M622">
        <v>15</v>
      </c>
      <c r="N622">
        <v>2</v>
      </c>
      <c r="O622">
        <v>3</v>
      </c>
      <c r="R622">
        <v>2</v>
      </c>
      <c r="S622">
        <v>2</v>
      </c>
      <c r="T622">
        <v>1</v>
      </c>
      <c r="U622">
        <v>1</v>
      </c>
    </row>
    <row r="623" spans="1:27" x14ac:dyDescent="0.25">
      <c r="A623" s="44">
        <v>622</v>
      </c>
      <c r="B623" s="125" t="s">
        <v>16</v>
      </c>
      <c r="C623" s="125" t="s">
        <v>94</v>
      </c>
      <c r="L623">
        <v>1</v>
      </c>
      <c r="M623">
        <v>7</v>
      </c>
      <c r="N623">
        <v>5</v>
      </c>
      <c r="O623">
        <v>43</v>
      </c>
      <c r="P623">
        <v>3</v>
      </c>
      <c r="Q623">
        <v>25</v>
      </c>
      <c r="R623">
        <v>4</v>
      </c>
      <c r="S623">
        <v>35</v>
      </c>
      <c r="T623">
        <v>1</v>
      </c>
      <c r="U623">
        <v>9</v>
      </c>
    </row>
    <row r="624" spans="1:27" x14ac:dyDescent="0.25">
      <c r="A624" s="44">
        <v>623</v>
      </c>
      <c r="B624" s="125" t="s">
        <v>29</v>
      </c>
      <c r="C624" s="125" t="s">
        <v>95</v>
      </c>
      <c r="F624">
        <v>2</v>
      </c>
      <c r="G624">
        <v>3</v>
      </c>
      <c r="J624">
        <v>1</v>
      </c>
      <c r="K624">
        <v>2</v>
      </c>
      <c r="L624">
        <v>6</v>
      </c>
      <c r="M624">
        <v>11</v>
      </c>
      <c r="N624">
        <v>45</v>
      </c>
      <c r="O624">
        <v>87</v>
      </c>
      <c r="P624">
        <v>10</v>
      </c>
      <c r="Q624">
        <v>16</v>
      </c>
    </row>
    <row r="625" spans="1:27" x14ac:dyDescent="0.25">
      <c r="A625" s="44">
        <v>624</v>
      </c>
      <c r="B625" s="125" t="s">
        <v>35</v>
      </c>
      <c r="C625" s="125" t="s">
        <v>94</v>
      </c>
      <c r="L625">
        <v>1</v>
      </c>
      <c r="M625">
        <v>39</v>
      </c>
      <c r="P625">
        <v>3</v>
      </c>
      <c r="Q625">
        <v>77</v>
      </c>
    </row>
    <row r="626" spans="1:27" x14ac:dyDescent="0.25">
      <c r="A626" s="44">
        <v>625</v>
      </c>
      <c r="B626" s="125" t="s">
        <v>5</v>
      </c>
      <c r="C626" s="125" t="s">
        <v>99</v>
      </c>
      <c r="D626">
        <v>2</v>
      </c>
      <c r="E626">
        <v>1</v>
      </c>
      <c r="J626">
        <v>2</v>
      </c>
      <c r="K626">
        <v>7</v>
      </c>
      <c r="L626">
        <v>10</v>
      </c>
      <c r="M626">
        <v>51</v>
      </c>
      <c r="N626">
        <v>3</v>
      </c>
      <c r="O626">
        <v>15</v>
      </c>
      <c r="P626">
        <v>5</v>
      </c>
      <c r="Q626">
        <v>25</v>
      </c>
      <c r="R626">
        <v>2</v>
      </c>
      <c r="S626">
        <v>10</v>
      </c>
      <c r="T626">
        <v>3</v>
      </c>
      <c r="U626">
        <v>6</v>
      </c>
    </row>
    <row r="627" spans="1:27" x14ac:dyDescent="0.25">
      <c r="A627" s="44">
        <v>626</v>
      </c>
      <c r="B627" s="125" t="s">
        <v>2</v>
      </c>
      <c r="C627" s="125" t="s">
        <v>94</v>
      </c>
      <c r="J627">
        <v>1</v>
      </c>
      <c r="K627">
        <v>12</v>
      </c>
      <c r="L627">
        <v>1</v>
      </c>
      <c r="M627">
        <v>15</v>
      </c>
      <c r="N627">
        <v>2</v>
      </c>
      <c r="O627">
        <v>13</v>
      </c>
      <c r="P627">
        <v>2</v>
      </c>
      <c r="Q627">
        <v>24</v>
      </c>
      <c r="V627">
        <v>2</v>
      </c>
      <c r="W627">
        <v>22</v>
      </c>
      <c r="Z627">
        <v>2</v>
      </c>
      <c r="AA627">
        <v>25</v>
      </c>
    </row>
    <row r="628" spans="1:27" x14ac:dyDescent="0.25">
      <c r="A628" s="44">
        <v>627</v>
      </c>
      <c r="B628" s="125" t="s">
        <v>62</v>
      </c>
      <c r="C628" s="125" t="s">
        <v>97</v>
      </c>
      <c r="L628">
        <v>7</v>
      </c>
      <c r="M628">
        <v>93</v>
      </c>
      <c r="N628">
        <v>3</v>
      </c>
      <c r="O628">
        <v>17</v>
      </c>
    </row>
    <row r="629" spans="1:27" x14ac:dyDescent="0.25">
      <c r="A629" s="44">
        <v>628</v>
      </c>
      <c r="B629" s="125" t="s">
        <v>39</v>
      </c>
      <c r="C629" s="125" t="s">
        <v>95</v>
      </c>
      <c r="R629">
        <v>2</v>
      </c>
      <c r="S629">
        <v>30</v>
      </c>
      <c r="T629">
        <v>1</v>
      </c>
      <c r="U629">
        <v>15</v>
      </c>
      <c r="V629">
        <v>2</v>
      </c>
      <c r="W629">
        <v>30</v>
      </c>
      <c r="X629">
        <v>2</v>
      </c>
      <c r="Y629">
        <v>30</v>
      </c>
    </row>
    <row r="630" spans="1:27" x14ac:dyDescent="0.25">
      <c r="A630" s="44">
        <v>629</v>
      </c>
      <c r="B630" s="125" t="s">
        <v>8</v>
      </c>
      <c r="C630" s="125" t="s">
        <v>96</v>
      </c>
      <c r="H630">
        <v>109</v>
      </c>
      <c r="I630">
        <v>47</v>
      </c>
      <c r="J630">
        <v>54</v>
      </c>
      <c r="K630">
        <v>24</v>
      </c>
      <c r="L630">
        <v>17</v>
      </c>
      <c r="M630">
        <v>8</v>
      </c>
      <c r="N630">
        <v>24</v>
      </c>
      <c r="O630">
        <v>11</v>
      </c>
      <c r="P630">
        <v>18</v>
      </c>
      <c r="Q630">
        <v>8</v>
      </c>
      <c r="R630">
        <v>10</v>
      </c>
      <c r="S630">
        <v>5</v>
      </c>
    </row>
    <row r="631" spans="1:27" x14ac:dyDescent="0.25">
      <c r="A631" s="44">
        <v>630</v>
      </c>
      <c r="B631" s="125" t="s">
        <v>18</v>
      </c>
      <c r="C631" s="125" t="s">
        <v>97</v>
      </c>
      <c r="J631">
        <v>84</v>
      </c>
      <c r="K631">
        <v>100</v>
      </c>
      <c r="L631">
        <v>1</v>
      </c>
      <c r="M631">
        <v>1</v>
      </c>
    </row>
    <row r="632" spans="1:27" x14ac:dyDescent="0.25">
      <c r="A632" s="44">
        <v>631</v>
      </c>
      <c r="B632" s="125" t="s">
        <v>212</v>
      </c>
      <c r="C632" s="125" t="s">
        <v>97</v>
      </c>
      <c r="P632">
        <v>3</v>
      </c>
      <c r="Q632">
        <v>101</v>
      </c>
    </row>
    <row r="633" spans="1:27" x14ac:dyDescent="0.25">
      <c r="A633" s="44">
        <v>632</v>
      </c>
      <c r="B633" s="125" t="s">
        <v>75</v>
      </c>
      <c r="C633" s="125" t="s">
        <v>94</v>
      </c>
      <c r="D633">
        <v>1</v>
      </c>
      <c r="E633">
        <v>9</v>
      </c>
      <c r="L633">
        <v>2</v>
      </c>
      <c r="M633">
        <v>20</v>
      </c>
      <c r="N633">
        <v>3</v>
      </c>
      <c r="O633">
        <v>30</v>
      </c>
      <c r="P633">
        <v>4</v>
      </c>
      <c r="Q633">
        <v>40</v>
      </c>
    </row>
    <row r="634" spans="1:27" x14ac:dyDescent="0.25">
      <c r="A634" s="44">
        <v>633</v>
      </c>
      <c r="B634" s="125" t="s">
        <v>70</v>
      </c>
      <c r="C634" s="125" t="s">
        <v>96</v>
      </c>
      <c r="D634">
        <v>1</v>
      </c>
      <c r="E634">
        <v>15</v>
      </c>
      <c r="L634">
        <v>1</v>
      </c>
      <c r="M634">
        <v>16</v>
      </c>
      <c r="R634">
        <v>2</v>
      </c>
      <c r="S634">
        <v>33</v>
      </c>
      <c r="T634">
        <v>2</v>
      </c>
      <c r="U634">
        <v>34</v>
      </c>
    </row>
    <row r="635" spans="1:27" x14ac:dyDescent="0.25">
      <c r="A635" s="44">
        <v>634</v>
      </c>
      <c r="B635" s="125" t="s">
        <v>49</v>
      </c>
      <c r="C635" s="125" t="s">
        <v>97</v>
      </c>
      <c r="J635">
        <v>2</v>
      </c>
      <c r="K635">
        <v>56</v>
      </c>
      <c r="V635">
        <v>1</v>
      </c>
      <c r="W635">
        <v>24</v>
      </c>
      <c r="X635">
        <v>1</v>
      </c>
      <c r="Y635">
        <v>16</v>
      </c>
    </row>
    <row r="636" spans="1:27" x14ac:dyDescent="0.25">
      <c r="A636" s="44">
        <v>635</v>
      </c>
      <c r="B636" s="125" t="s">
        <v>35</v>
      </c>
      <c r="C636" s="125" t="s">
        <v>93</v>
      </c>
      <c r="D636">
        <v>12</v>
      </c>
      <c r="E636">
        <v>26</v>
      </c>
      <c r="H636">
        <v>8</v>
      </c>
      <c r="I636">
        <v>19</v>
      </c>
      <c r="J636">
        <v>4</v>
      </c>
      <c r="K636">
        <v>9</v>
      </c>
      <c r="L636">
        <v>3</v>
      </c>
      <c r="M636">
        <v>6</v>
      </c>
      <c r="P636">
        <v>5</v>
      </c>
      <c r="Q636">
        <v>11</v>
      </c>
      <c r="R636">
        <v>2</v>
      </c>
      <c r="S636">
        <v>5</v>
      </c>
      <c r="T636">
        <v>3</v>
      </c>
      <c r="U636">
        <v>7</v>
      </c>
      <c r="X636">
        <v>2</v>
      </c>
      <c r="Y636">
        <v>5</v>
      </c>
      <c r="Z636">
        <v>3</v>
      </c>
      <c r="AA636">
        <v>7</v>
      </c>
    </row>
    <row r="637" spans="1:27" x14ac:dyDescent="0.25">
      <c r="A637" s="44">
        <v>636</v>
      </c>
      <c r="B637" s="125" t="s">
        <v>7</v>
      </c>
      <c r="C637" s="125" t="s">
        <v>96</v>
      </c>
      <c r="D637">
        <v>9</v>
      </c>
      <c r="E637">
        <v>36</v>
      </c>
      <c r="F637">
        <v>3</v>
      </c>
      <c r="G637">
        <v>12</v>
      </c>
      <c r="H637">
        <v>9</v>
      </c>
      <c r="I637">
        <v>36</v>
      </c>
      <c r="N637">
        <v>3</v>
      </c>
      <c r="O637">
        <v>12</v>
      </c>
    </row>
    <row r="638" spans="1:27" x14ac:dyDescent="0.25">
      <c r="A638" s="44">
        <v>637</v>
      </c>
      <c r="B638" s="125" t="s">
        <v>3</v>
      </c>
      <c r="C638" s="125" t="s">
        <v>93</v>
      </c>
      <c r="N638">
        <v>3</v>
      </c>
      <c r="O638">
        <v>93</v>
      </c>
    </row>
    <row r="639" spans="1:27" x14ac:dyDescent="0.25">
      <c r="A639" s="44">
        <v>638</v>
      </c>
      <c r="B639" s="125" t="s">
        <v>19</v>
      </c>
      <c r="C639" s="125" t="s">
        <v>94</v>
      </c>
      <c r="H639">
        <v>3</v>
      </c>
      <c r="I639">
        <v>14</v>
      </c>
      <c r="J639">
        <v>11</v>
      </c>
      <c r="K639">
        <v>49</v>
      </c>
      <c r="L639">
        <v>4</v>
      </c>
      <c r="M639">
        <v>20</v>
      </c>
      <c r="P639">
        <v>2</v>
      </c>
      <c r="Q639">
        <v>10</v>
      </c>
    </row>
    <row r="640" spans="1:27" x14ac:dyDescent="0.25">
      <c r="A640" s="44">
        <v>639</v>
      </c>
      <c r="B640" s="125" t="s">
        <v>38</v>
      </c>
      <c r="C640" s="125" t="s">
        <v>95</v>
      </c>
      <c r="L640">
        <v>5</v>
      </c>
      <c r="M640">
        <v>40</v>
      </c>
      <c r="N640">
        <v>2</v>
      </c>
      <c r="O640">
        <v>16</v>
      </c>
      <c r="P640">
        <v>1</v>
      </c>
      <c r="Q640">
        <v>8</v>
      </c>
      <c r="R640">
        <v>4</v>
      </c>
      <c r="S640">
        <v>16</v>
      </c>
      <c r="T640">
        <v>2</v>
      </c>
      <c r="U640">
        <v>8</v>
      </c>
      <c r="V640">
        <v>1</v>
      </c>
      <c r="W640">
        <v>4</v>
      </c>
    </row>
    <row r="641" spans="1:27" x14ac:dyDescent="0.25">
      <c r="A641" s="44">
        <v>640</v>
      </c>
      <c r="B641" s="125" t="s">
        <v>28</v>
      </c>
      <c r="C641" s="125" t="s">
        <v>94</v>
      </c>
      <c r="D641">
        <v>7</v>
      </c>
      <c r="E641">
        <v>48</v>
      </c>
      <c r="F641">
        <v>1</v>
      </c>
      <c r="G641">
        <v>10</v>
      </c>
      <c r="H641">
        <v>1</v>
      </c>
      <c r="I641">
        <v>7</v>
      </c>
      <c r="J641">
        <v>1</v>
      </c>
      <c r="K641">
        <v>10</v>
      </c>
      <c r="P641">
        <v>1</v>
      </c>
      <c r="Q641">
        <v>7</v>
      </c>
      <c r="R641">
        <v>2</v>
      </c>
      <c r="S641">
        <v>7</v>
      </c>
    </row>
    <row r="642" spans="1:27" x14ac:dyDescent="0.25">
      <c r="A642" s="44">
        <v>641</v>
      </c>
      <c r="B642" s="125" t="s">
        <v>17</v>
      </c>
      <c r="C642" s="125" t="s">
        <v>97</v>
      </c>
      <c r="N642">
        <v>1</v>
      </c>
      <c r="O642">
        <v>44</v>
      </c>
      <c r="V642">
        <v>1</v>
      </c>
      <c r="W642">
        <v>44</v>
      </c>
    </row>
    <row r="643" spans="1:27" x14ac:dyDescent="0.25">
      <c r="A643" s="44">
        <v>642</v>
      </c>
      <c r="B643" s="125" t="s">
        <v>7</v>
      </c>
      <c r="C643" s="125" t="s">
        <v>96</v>
      </c>
      <c r="D643">
        <v>3</v>
      </c>
      <c r="E643">
        <v>7</v>
      </c>
      <c r="F643">
        <v>3</v>
      </c>
      <c r="G643">
        <v>16</v>
      </c>
      <c r="H643">
        <v>4</v>
      </c>
      <c r="I643">
        <v>21</v>
      </c>
      <c r="L643">
        <v>1</v>
      </c>
      <c r="M643">
        <v>3</v>
      </c>
      <c r="P643">
        <v>1</v>
      </c>
      <c r="Q643">
        <v>5</v>
      </c>
      <c r="R643">
        <v>2</v>
      </c>
      <c r="S643">
        <v>19</v>
      </c>
      <c r="T643">
        <v>2</v>
      </c>
      <c r="U643">
        <v>17</v>
      </c>
    </row>
    <row r="644" spans="1:27" x14ac:dyDescent="0.25">
      <c r="A644" s="44">
        <v>643</v>
      </c>
      <c r="B644" s="125" t="s">
        <v>38</v>
      </c>
      <c r="C644" s="125" t="s">
        <v>95</v>
      </c>
      <c r="N644">
        <v>1</v>
      </c>
      <c r="O644">
        <v>7</v>
      </c>
      <c r="P644">
        <v>3</v>
      </c>
      <c r="Q644">
        <v>21</v>
      </c>
      <c r="R644">
        <v>3</v>
      </c>
      <c r="S644">
        <v>10</v>
      </c>
      <c r="T644">
        <v>6</v>
      </c>
      <c r="U644">
        <v>13</v>
      </c>
      <c r="V644">
        <v>5</v>
      </c>
      <c r="W644">
        <v>17</v>
      </c>
      <c r="X644">
        <v>2</v>
      </c>
      <c r="Y644">
        <v>8</v>
      </c>
      <c r="Z644">
        <v>3</v>
      </c>
      <c r="AA644">
        <v>11</v>
      </c>
    </row>
    <row r="645" spans="1:27" x14ac:dyDescent="0.25">
      <c r="A645" s="44">
        <v>644</v>
      </c>
      <c r="B645" s="125" t="s">
        <v>19</v>
      </c>
      <c r="C645" s="125" t="s">
        <v>97</v>
      </c>
      <c r="D645">
        <v>6</v>
      </c>
      <c r="E645">
        <v>28</v>
      </c>
      <c r="H645">
        <v>4</v>
      </c>
      <c r="I645">
        <v>21</v>
      </c>
      <c r="J645">
        <v>4</v>
      </c>
      <c r="K645">
        <v>21</v>
      </c>
      <c r="N645">
        <v>1</v>
      </c>
      <c r="O645">
        <v>5</v>
      </c>
      <c r="P645">
        <v>2</v>
      </c>
      <c r="Q645">
        <v>10</v>
      </c>
    </row>
    <row r="646" spans="1:27" x14ac:dyDescent="0.25">
      <c r="A646" s="44">
        <v>645</v>
      </c>
      <c r="B646" s="125" t="s">
        <v>35</v>
      </c>
      <c r="C646" s="125" t="s">
        <v>94</v>
      </c>
      <c r="D646">
        <v>1</v>
      </c>
      <c r="E646">
        <v>30</v>
      </c>
      <c r="V646">
        <v>1</v>
      </c>
      <c r="W646">
        <v>29</v>
      </c>
      <c r="Z646">
        <v>1</v>
      </c>
      <c r="AA646">
        <v>27</v>
      </c>
    </row>
    <row r="647" spans="1:27" x14ac:dyDescent="0.25">
      <c r="A647" s="44">
        <v>646</v>
      </c>
      <c r="B647" s="125" t="s">
        <v>197</v>
      </c>
      <c r="C647" s="125" t="s">
        <v>94</v>
      </c>
      <c r="L647">
        <v>3</v>
      </c>
      <c r="M647">
        <v>6</v>
      </c>
      <c r="N647">
        <v>18</v>
      </c>
      <c r="O647">
        <v>36</v>
      </c>
      <c r="P647">
        <v>12</v>
      </c>
      <c r="Q647">
        <v>23</v>
      </c>
      <c r="R647">
        <v>11</v>
      </c>
      <c r="S647">
        <v>21</v>
      </c>
    </row>
    <row r="648" spans="1:27" x14ac:dyDescent="0.25">
      <c r="A648" s="44">
        <v>647</v>
      </c>
      <c r="B648" s="125" t="s">
        <v>8</v>
      </c>
      <c r="C648" s="125" t="s">
        <v>96</v>
      </c>
      <c r="R648">
        <v>6</v>
      </c>
      <c r="S648">
        <v>56</v>
      </c>
      <c r="T648">
        <v>1</v>
      </c>
      <c r="U648">
        <v>9</v>
      </c>
      <c r="Z648">
        <v>2</v>
      </c>
      <c r="AA648">
        <v>19</v>
      </c>
    </row>
    <row r="649" spans="1:27" x14ac:dyDescent="0.25">
      <c r="A649" s="44">
        <v>648</v>
      </c>
      <c r="B649" s="125" t="s">
        <v>14</v>
      </c>
      <c r="C649" s="125" t="s">
        <v>97</v>
      </c>
      <c r="D649">
        <v>1</v>
      </c>
      <c r="E649">
        <v>7</v>
      </c>
      <c r="F649">
        <v>1</v>
      </c>
      <c r="G649">
        <v>11</v>
      </c>
      <c r="H649">
        <v>1</v>
      </c>
      <c r="I649">
        <v>11</v>
      </c>
      <c r="J649">
        <v>3</v>
      </c>
      <c r="K649">
        <v>31</v>
      </c>
      <c r="T649">
        <v>1</v>
      </c>
      <c r="U649">
        <v>12</v>
      </c>
      <c r="Z649">
        <v>1</v>
      </c>
      <c r="AA649">
        <v>12</v>
      </c>
    </row>
    <row r="650" spans="1:27" x14ac:dyDescent="0.25">
      <c r="A650" s="44">
        <v>649</v>
      </c>
      <c r="B650" s="125" t="s">
        <v>145</v>
      </c>
      <c r="C650" s="125" t="s">
        <v>98</v>
      </c>
      <c r="R650">
        <v>1</v>
      </c>
      <c r="S650">
        <v>27</v>
      </c>
      <c r="T650">
        <v>1</v>
      </c>
      <c r="U650">
        <v>27</v>
      </c>
      <c r="X650">
        <v>1</v>
      </c>
      <c r="Y650">
        <v>27</v>
      </c>
    </row>
    <row r="651" spans="1:27" x14ac:dyDescent="0.25">
      <c r="A651" s="44">
        <v>650</v>
      </c>
      <c r="B651" s="125" t="s">
        <v>10</v>
      </c>
      <c r="C651" s="125" t="s">
        <v>97</v>
      </c>
      <c r="D651">
        <v>2</v>
      </c>
      <c r="E651">
        <v>24</v>
      </c>
      <c r="F651">
        <v>4</v>
      </c>
      <c r="G651">
        <v>48</v>
      </c>
      <c r="H651">
        <v>1</v>
      </c>
      <c r="I651">
        <v>10</v>
      </c>
    </row>
    <row r="652" spans="1:27" x14ac:dyDescent="0.25">
      <c r="A652" s="44">
        <v>651</v>
      </c>
      <c r="B652" s="125" t="s">
        <v>217</v>
      </c>
      <c r="C652" s="125" t="s">
        <v>97</v>
      </c>
      <c r="L652">
        <v>1</v>
      </c>
      <c r="M652">
        <v>1</v>
      </c>
      <c r="N652">
        <v>2</v>
      </c>
      <c r="O652">
        <v>19</v>
      </c>
      <c r="P652">
        <v>5</v>
      </c>
      <c r="Q652">
        <v>44</v>
      </c>
      <c r="R652">
        <v>3</v>
      </c>
      <c r="S652">
        <v>18</v>
      </c>
    </row>
    <row r="653" spans="1:27" x14ac:dyDescent="0.25">
      <c r="A653" s="44">
        <v>652</v>
      </c>
      <c r="B653" s="125" t="s">
        <v>17</v>
      </c>
      <c r="C653" s="125" t="s">
        <v>97</v>
      </c>
      <c r="L653">
        <v>1</v>
      </c>
      <c r="M653">
        <v>40</v>
      </c>
      <c r="T653">
        <v>1</v>
      </c>
      <c r="U653">
        <v>40</v>
      </c>
    </row>
    <row r="654" spans="1:27" x14ac:dyDescent="0.25">
      <c r="A654" s="44">
        <v>653</v>
      </c>
      <c r="B654" s="125" t="s">
        <v>24</v>
      </c>
      <c r="C654" s="125" t="s">
        <v>94</v>
      </c>
      <c r="D654">
        <v>2</v>
      </c>
      <c r="E654">
        <v>40</v>
      </c>
      <c r="L654">
        <v>1</v>
      </c>
      <c r="M654">
        <v>12</v>
      </c>
      <c r="P654">
        <v>2</v>
      </c>
      <c r="Q654">
        <v>25</v>
      </c>
    </row>
    <row r="655" spans="1:27" x14ac:dyDescent="0.25">
      <c r="A655" s="44">
        <v>654</v>
      </c>
      <c r="B655" s="125" t="s">
        <v>86</v>
      </c>
      <c r="C655" s="125" t="s">
        <v>94</v>
      </c>
      <c r="H655">
        <v>6</v>
      </c>
      <c r="I655">
        <v>4</v>
      </c>
      <c r="L655">
        <v>2</v>
      </c>
      <c r="M655">
        <v>4</v>
      </c>
      <c r="N655">
        <v>1</v>
      </c>
      <c r="O655">
        <v>1</v>
      </c>
      <c r="P655">
        <v>34</v>
      </c>
      <c r="Q655">
        <v>42</v>
      </c>
      <c r="R655">
        <v>24</v>
      </c>
      <c r="S655">
        <v>26</v>
      </c>
    </row>
    <row r="656" spans="1:27" x14ac:dyDescent="0.25">
      <c r="A656" s="44">
        <v>655</v>
      </c>
      <c r="B656" s="125" t="s">
        <v>24</v>
      </c>
      <c r="C656" s="125" t="s">
        <v>96</v>
      </c>
      <c r="V656">
        <v>7</v>
      </c>
      <c r="W656">
        <v>77</v>
      </c>
    </row>
    <row r="657" spans="1:25" x14ac:dyDescent="0.25">
      <c r="A657" s="44">
        <v>656</v>
      </c>
      <c r="B657" s="125" t="s">
        <v>17</v>
      </c>
      <c r="C657" s="125" t="s">
        <v>97</v>
      </c>
      <c r="D657">
        <v>10</v>
      </c>
      <c r="E657">
        <v>30</v>
      </c>
      <c r="H657">
        <v>3</v>
      </c>
      <c r="I657">
        <v>9</v>
      </c>
      <c r="J657">
        <v>7</v>
      </c>
      <c r="K657">
        <v>21</v>
      </c>
      <c r="L657">
        <v>3</v>
      </c>
      <c r="M657">
        <v>9</v>
      </c>
      <c r="N657">
        <v>1</v>
      </c>
      <c r="O657">
        <v>3</v>
      </c>
      <c r="P657">
        <v>1</v>
      </c>
      <c r="Q657">
        <v>3</v>
      </c>
      <c r="T657">
        <v>1</v>
      </c>
      <c r="U657">
        <v>1</v>
      </c>
    </row>
    <row r="658" spans="1:25" x14ac:dyDescent="0.25">
      <c r="A658" s="44">
        <v>657</v>
      </c>
      <c r="B658" s="125" t="s">
        <v>24</v>
      </c>
      <c r="C658" s="125" t="s">
        <v>94</v>
      </c>
      <c r="D658">
        <v>1</v>
      </c>
      <c r="E658">
        <v>15</v>
      </c>
      <c r="F658">
        <v>3</v>
      </c>
      <c r="G658">
        <v>45</v>
      </c>
      <c r="V658">
        <v>1</v>
      </c>
      <c r="W658">
        <v>15</v>
      </c>
    </row>
    <row r="659" spans="1:25" x14ac:dyDescent="0.25">
      <c r="A659" s="44">
        <v>658</v>
      </c>
      <c r="B659" s="125" t="s">
        <v>18</v>
      </c>
      <c r="C659" s="125" t="s">
        <v>94</v>
      </c>
      <c r="D659">
        <v>5</v>
      </c>
      <c r="E659">
        <v>2</v>
      </c>
      <c r="J659">
        <v>1</v>
      </c>
      <c r="K659">
        <v>4</v>
      </c>
      <c r="P659">
        <v>4</v>
      </c>
      <c r="Q659">
        <v>14</v>
      </c>
      <c r="R659">
        <v>15</v>
      </c>
      <c r="S659">
        <v>50</v>
      </c>
      <c r="T659">
        <v>1</v>
      </c>
      <c r="U659">
        <v>4</v>
      </c>
    </row>
    <row r="660" spans="1:25" x14ac:dyDescent="0.25">
      <c r="A660" s="44">
        <v>659</v>
      </c>
      <c r="B660" s="125" t="s">
        <v>39</v>
      </c>
      <c r="C660" s="125" t="s">
        <v>94</v>
      </c>
      <c r="J660">
        <v>2</v>
      </c>
      <c r="K660">
        <v>13</v>
      </c>
      <c r="N660">
        <v>3</v>
      </c>
      <c r="O660">
        <v>19</v>
      </c>
      <c r="P660">
        <v>5</v>
      </c>
      <c r="Q660">
        <v>33</v>
      </c>
      <c r="R660">
        <v>1</v>
      </c>
      <c r="S660">
        <v>7</v>
      </c>
    </row>
    <row r="661" spans="1:25" x14ac:dyDescent="0.25">
      <c r="A661" s="44">
        <v>660</v>
      </c>
      <c r="B661" s="125" t="s">
        <v>39</v>
      </c>
      <c r="C661" s="125" t="s">
        <v>97</v>
      </c>
      <c r="F661">
        <v>2</v>
      </c>
      <c r="G661">
        <v>6</v>
      </c>
      <c r="J661">
        <v>2</v>
      </c>
      <c r="K661">
        <v>6</v>
      </c>
      <c r="N661">
        <v>4</v>
      </c>
      <c r="O661">
        <v>18</v>
      </c>
      <c r="P661">
        <v>9</v>
      </c>
      <c r="Q661">
        <v>36</v>
      </c>
      <c r="R661">
        <v>1</v>
      </c>
      <c r="S661">
        <v>6</v>
      </c>
    </row>
    <row r="662" spans="1:25" x14ac:dyDescent="0.25">
      <c r="A662" s="44">
        <v>661</v>
      </c>
      <c r="B662" s="125" t="s">
        <v>19</v>
      </c>
      <c r="C662" s="125" t="s">
        <v>94</v>
      </c>
      <c r="F662">
        <v>2</v>
      </c>
      <c r="G662">
        <v>35</v>
      </c>
      <c r="T662">
        <v>2</v>
      </c>
      <c r="U662">
        <v>35</v>
      </c>
    </row>
    <row r="663" spans="1:25" x14ac:dyDescent="0.25">
      <c r="A663" s="44">
        <v>662</v>
      </c>
      <c r="B663" s="125" t="s">
        <v>7</v>
      </c>
      <c r="C663" s="125" t="s">
        <v>95</v>
      </c>
      <c r="L663">
        <v>1</v>
      </c>
      <c r="M663">
        <v>17</v>
      </c>
      <c r="N663">
        <v>2</v>
      </c>
      <c r="O663">
        <v>35</v>
      </c>
      <c r="P663">
        <v>1</v>
      </c>
      <c r="Q663">
        <v>17</v>
      </c>
    </row>
    <row r="664" spans="1:25" x14ac:dyDescent="0.25">
      <c r="A664" s="44">
        <v>663</v>
      </c>
      <c r="B664" s="125" t="s">
        <v>201</v>
      </c>
      <c r="C664" s="125" t="s">
        <v>97</v>
      </c>
      <c r="D664">
        <v>1</v>
      </c>
      <c r="E664">
        <v>14</v>
      </c>
      <c r="F664">
        <v>1</v>
      </c>
      <c r="G664">
        <v>14</v>
      </c>
      <c r="T664">
        <v>3</v>
      </c>
      <c r="U664">
        <v>42</v>
      </c>
    </row>
    <row r="665" spans="1:25" x14ac:dyDescent="0.25">
      <c r="A665" s="44">
        <v>664</v>
      </c>
      <c r="B665" s="125" t="s">
        <v>18</v>
      </c>
      <c r="C665" s="125" t="s">
        <v>94</v>
      </c>
      <c r="L665">
        <v>2</v>
      </c>
      <c r="M665">
        <v>68</v>
      </c>
    </row>
    <row r="666" spans="1:25" x14ac:dyDescent="0.25">
      <c r="A666" s="44">
        <v>665</v>
      </c>
      <c r="B666" s="125" t="s">
        <v>16</v>
      </c>
      <c r="C666" s="125" t="s">
        <v>94</v>
      </c>
      <c r="D666">
        <v>9</v>
      </c>
      <c r="E666">
        <v>22</v>
      </c>
      <c r="F666">
        <v>9</v>
      </c>
      <c r="G666">
        <v>22</v>
      </c>
      <c r="H666">
        <v>9</v>
      </c>
      <c r="I666">
        <v>22</v>
      </c>
    </row>
    <row r="667" spans="1:25" x14ac:dyDescent="0.25">
      <c r="A667" s="44">
        <v>666</v>
      </c>
      <c r="B667" s="125" t="s">
        <v>18</v>
      </c>
      <c r="C667" s="125" t="s">
        <v>95</v>
      </c>
      <c r="L667">
        <v>3</v>
      </c>
      <c r="M667">
        <v>19</v>
      </c>
      <c r="N667">
        <v>6</v>
      </c>
      <c r="O667">
        <v>38</v>
      </c>
      <c r="P667">
        <v>1</v>
      </c>
      <c r="Q667">
        <v>9</v>
      </c>
    </row>
    <row r="668" spans="1:25" x14ac:dyDescent="0.25">
      <c r="A668" s="44">
        <v>667</v>
      </c>
      <c r="B668" s="125" t="s">
        <v>145</v>
      </c>
      <c r="C668" s="125" t="s">
        <v>94</v>
      </c>
      <c r="F668">
        <v>2</v>
      </c>
      <c r="G668">
        <v>47</v>
      </c>
      <c r="N668">
        <v>1</v>
      </c>
      <c r="O668">
        <v>5</v>
      </c>
      <c r="R668">
        <v>1</v>
      </c>
      <c r="S668">
        <v>15</v>
      </c>
    </row>
    <row r="669" spans="1:25" x14ac:dyDescent="0.25">
      <c r="A669" s="44">
        <v>668</v>
      </c>
      <c r="B669" s="125" t="s">
        <v>183</v>
      </c>
      <c r="C669" s="125" t="s">
        <v>97</v>
      </c>
      <c r="H669">
        <v>2</v>
      </c>
      <c r="I669">
        <v>26</v>
      </c>
      <c r="J669">
        <v>1</v>
      </c>
      <c r="K669">
        <v>13</v>
      </c>
      <c r="R669">
        <v>1</v>
      </c>
      <c r="S669">
        <v>13</v>
      </c>
      <c r="V669">
        <v>1</v>
      </c>
      <c r="W669">
        <v>13</v>
      </c>
    </row>
    <row r="670" spans="1:25" x14ac:dyDescent="0.25">
      <c r="A670" s="44">
        <v>669</v>
      </c>
      <c r="B670" s="125" t="s">
        <v>8</v>
      </c>
      <c r="C670" s="125" t="s">
        <v>98</v>
      </c>
      <c r="N670">
        <v>5</v>
      </c>
      <c r="O670">
        <v>37</v>
      </c>
      <c r="P670">
        <v>2</v>
      </c>
      <c r="Q670">
        <v>15</v>
      </c>
      <c r="X670">
        <v>2</v>
      </c>
      <c r="Y670">
        <v>12</v>
      </c>
    </row>
    <row r="671" spans="1:25" x14ac:dyDescent="0.25">
      <c r="A671" s="44">
        <v>670</v>
      </c>
      <c r="B671" s="125" t="s">
        <v>18</v>
      </c>
      <c r="C671" s="125" t="s">
        <v>94</v>
      </c>
      <c r="D671">
        <v>1</v>
      </c>
      <c r="E671">
        <v>8</v>
      </c>
      <c r="H671">
        <v>1</v>
      </c>
      <c r="I671">
        <v>8</v>
      </c>
      <c r="L671">
        <v>2</v>
      </c>
      <c r="M671">
        <v>16</v>
      </c>
      <c r="N671">
        <v>1</v>
      </c>
      <c r="O671">
        <v>8</v>
      </c>
      <c r="P671">
        <v>2</v>
      </c>
      <c r="Q671">
        <v>16</v>
      </c>
      <c r="T671">
        <v>1</v>
      </c>
      <c r="U671">
        <v>9</v>
      </c>
    </row>
    <row r="672" spans="1:25" x14ac:dyDescent="0.25">
      <c r="A672" s="44">
        <v>671</v>
      </c>
      <c r="B672" s="125" t="s">
        <v>29</v>
      </c>
      <c r="C672" s="125" t="s">
        <v>95</v>
      </c>
      <c r="L672">
        <v>2</v>
      </c>
      <c r="M672">
        <v>5</v>
      </c>
      <c r="P672">
        <v>2</v>
      </c>
      <c r="Q672">
        <v>10</v>
      </c>
      <c r="R672">
        <v>9</v>
      </c>
      <c r="S672">
        <v>42</v>
      </c>
      <c r="V672">
        <v>1</v>
      </c>
      <c r="W672">
        <v>3</v>
      </c>
      <c r="X672">
        <v>1</v>
      </c>
      <c r="Y672">
        <v>2</v>
      </c>
    </row>
    <row r="673" spans="1:27" x14ac:dyDescent="0.25">
      <c r="A673" s="44">
        <v>672</v>
      </c>
      <c r="B673" s="125" t="s">
        <v>27</v>
      </c>
      <c r="C673" s="125" t="s">
        <v>94</v>
      </c>
      <c r="Z673">
        <v>8</v>
      </c>
      <c r="AA673">
        <v>62</v>
      </c>
    </row>
    <row r="674" spans="1:27" x14ac:dyDescent="0.25">
      <c r="A674" s="44">
        <v>673</v>
      </c>
      <c r="B674" s="125" t="s">
        <v>32</v>
      </c>
      <c r="C674" s="125" t="s">
        <v>94</v>
      </c>
      <c r="D674">
        <v>1</v>
      </c>
      <c r="E674">
        <v>4</v>
      </c>
      <c r="F674">
        <v>14</v>
      </c>
      <c r="G674">
        <v>26</v>
      </c>
      <c r="H674">
        <v>24</v>
      </c>
      <c r="I674">
        <v>19</v>
      </c>
      <c r="J674">
        <v>9</v>
      </c>
      <c r="K674">
        <v>6</v>
      </c>
      <c r="L674">
        <v>8</v>
      </c>
      <c r="M674">
        <v>5</v>
      </c>
    </row>
    <row r="675" spans="1:27" x14ac:dyDescent="0.25">
      <c r="A675" s="44">
        <v>674</v>
      </c>
      <c r="B675" s="125" t="s">
        <v>4</v>
      </c>
      <c r="C675" s="125" t="s">
        <v>93</v>
      </c>
      <c r="V675">
        <v>36</v>
      </c>
      <c r="W675">
        <v>35</v>
      </c>
      <c r="X675">
        <v>24</v>
      </c>
      <c r="Y675">
        <v>24</v>
      </c>
      <c r="Z675">
        <v>1</v>
      </c>
      <c r="AA675">
        <v>1</v>
      </c>
    </row>
    <row r="676" spans="1:27" x14ac:dyDescent="0.25">
      <c r="A676" s="44">
        <v>675</v>
      </c>
      <c r="B676" s="125" t="s">
        <v>62</v>
      </c>
      <c r="C676" s="125" t="s">
        <v>97</v>
      </c>
      <c r="L676">
        <v>2</v>
      </c>
      <c r="M676">
        <v>24</v>
      </c>
      <c r="N676">
        <v>1</v>
      </c>
      <c r="O676">
        <v>10</v>
      </c>
      <c r="P676">
        <v>3</v>
      </c>
      <c r="Q676">
        <v>26</v>
      </c>
    </row>
    <row r="677" spans="1:27" x14ac:dyDescent="0.25">
      <c r="A677" s="44">
        <v>676</v>
      </c>
      <c r="B677" s="125" t="s">
        <v>47</v>
      </c>
      <c r="C677" s="125" t="s">
        <v>95</v>
      </c>
      <c r="P677">
        <v>5</v>
      </c>
      <c r="Q677">
        <v>50</v>
      </c>
      <c r="R677">
        <v>1</v>
      </c>
      <c r="S677">
        <v>10</v>
      </c>
    </row>
    <row r="678" spans="1:27" x14ac:dyDescent="0.25">
      <c r="A678" s="44">
        <v>677</v>
      </c>
      <c r="B678" s="125" t="s">
        <v>8</v>
      </c>
      <c r="C678" s="125" t="s">
        <v>98</v>
      </c>
      <c r="D678">
        <v>1</v>
      </c>
      <c r="E678">
        <v>13</v>
      </c>
      <c r="T678">
        <v>2</v>
      </c>
      <c r="U678">
        <v>45</v>
      </c>
    </row>
    <row r="679" spans="1:27" x14ac:dyDescent="0.25">
      <c r="A679" s="44">
        <v>678</v>
      </c>
      <c r="B679" s="125" t="s">
        <v>32</v>
      </c>
      <c r="C679" s="125" t="s">
        <v>97</v>
      </c>
      <c r="H679">
        <v>2</v>
      </c>
      <c r="I679">
        <v>15</v>
      </c>
      <c r="L679">
        <v>1</v>
      </c>
      <c r="M679">
        <v>16</v>
      </c>
      <c r="P679">
        <v>2</v>
      </c>
      <c r="Q679">
        <v>26</v>
      </c>
    </row>
    <row r="680" spans="1:27" x14ac:dyDescent="0.25">
      <c r="A680" s="44">
        <v>679</v>
      </c>
      <c r="B680" s="125" t="s">
        <v>24</v>
      </c>
      <c r="C680" s="125" t="s">
        <v>97</v>
      </c>
      <c r="D680">
        <v>5</v>
      </c>
      <c r="E680">
        <v>35</v>
      </c>
      <c r="F680">
        <v>2</v>
      </c>
      <c r="G680">
        <v>14</v>
      </c>
      <c r="H680">
        <v>1</v>
      </c>
      <c r="I680">
        <v>7</v>
      </c>
    </row>
    <row r="681" spans="1:27" x14ac:dyDescent="0.25">
      <c r="A681" s="44">
        <v>680</v>
      </c>
      <c r="B681" s="125" t="s">
        <v>27</v>
      </c>
      <c r="C681" s="125" t="s">
        <v>97</v>
      </c>
      <c r="D681">
        <v>1</v>
      </c>
      <c r="E681">
        <v>55</v>
      </c>
    </row>
    <row r="682" spans="1:27" x14ac:dyDescent="0.25">
      <c r="A682" s="44">
        <v>681</v>
      </c>
      <c r="B682" s="125" t="s">
        <v>27</v>
      </c>
      <c r="C682" s="125" t="s">
        <v>94</v>
      </c>
      <c r="P682">
        <v>1</v>
      </c>
      <c r="Q682">
        <v>11</v>
      </c>
      <c r="R682">
        <v>2</v>
      </c>
      <c r="S682">
        <v>22</v>
      </c>
      <c r="T682">
        <v>2</v>
      </c>
      <c r="U682">
        <v>22</v>
      </c>
    </row>
    <row r="683" spans="1:27" x14ac:dyDescent="0.25">
      <c r="A683" s="44">
        <v>682</v>
      </c>
      <c r="B683" s="125" t="s">
        <v>40</v>
      </c>
      <c r="C683" s="125" t="s">
        <v>94</v>
      </c>
      <c r="X683">
        <v>6</v>
      </c>
      <c r="Y683">
        <v>11</v>
      </c>
      <c r="Z683">
        <v>22</v>
      </c>
      <c r="AA683">
        <v>44</v>
      </c>
    </row>
    <row r="684" spans="1:27" x14ac:dyDescent="0.25">
      <c r="A684" s="44">
        <v>683</v>
      </c>
      <c r="B684" s="125" t="s">
        <v>14</v>
      </c>
      <c r="C684" s="125" t="s">
        <v>97</v>
      </c>
      <c r="D684">
        <v>3</v>
      </c>
      <c r="E684">
        <v>4</v>
      </c>
      <c r="F684">
        <v>5</v>
      </c>
      <c r="G684">
        <v>6</v>
      </c>
      <c r="H684">
        <v>3</v>
      </c>
      <c r="I684">
        <v>3</v>
      </c>
      <c r="J684">
        <v>5</v>
      </c>
      <c r="K684">
        <v>16</v>
      </c>
      <c r="L684">
        <v>3</v>
      </c>
      <c r="M684">
        <v>12</v>
      </c>
      <c r="N684">
        <v>2</v>
      </c>
      <c r="O684">
        <v>5</v>
      </c>
      <c r="P684">
        <v>1</v>
      </c>
      <c r="Q684">
        <v>4</v>
      </c>
      <c r="R684">
        <v>1</v>
      </c>
      <c r="S684">
        <v>4</v>
      </c>
    </row>
    <row r="685" spans="1:27" x14ac:dyDescent="0.25">
      <c r="A685" s="44">
        <v>684</v>
      </c>
      <c r="B685" s="125" t="s">
        <v>8</v>
      </c>
      <c r="C685" s="125" t="s">
        <v>95</v>
      </c>
      <c r="J685">
        <v>1</v>
      </c>
      <c r="K685">
        <v>18</v>
      </c>
      <c r="L685">
        <v>1</v>
      </c>
      <c r="M685">
        <v>18</v>
      </c>
      <c r="V685">
        <v>1</v>
      </c>
      <c r="W685">
        <v>18</v>
      </c>
    </row>
    <row r="686" spans="1:27" x14ac:dyDescent="0.25">
      <c r="A686" s="44">
        <v>685</v>
      </c>
      <c r="B686" s="125" t="s">
        <v>62</v>
      </c>
      <c r="C686" s="125" t="s">
        <v>97</v>
      </c>
      <c r="D686">
        <v>3</v>
      </c>
      <c r="E686">
        <v>31</v>
      </c>
      <c r="H686">
        <v>2</v>
      </c>
      <c r="I686">
        <v>21</v>
      </c>
    </row>
    <row r="687" spans="1:27" x14ac:dyDescent="0.25">
      <c r="A687" s="44">
        <v>686</v>
      </c>
      <c r="B687" s="125" t="s">
        <v>17</v>
      </c>
      <c r="C687" s="125" t="s">
        <v>97</v>
      </c>
      <c r="V687">
        <v>1</v>
      </c>
      <c r="W687">
        <v>51</v>
      </c>
    </row>
    <row r="688" spans="1:27" x14ac:dyDescent="0.25">
      <c r="A688" s="44">
        <v>687</v>
      </c>
      <c r="B688" s="125" t="s">
        <v>35</v>
      </c>
      <c r="C688" s="125" t="s">
        <v>94</v>
      </c>
      <c r="D688">
        <v>1</v>
      </c>
      <c r="E688">
        <v>20</v>
      </c>
      <c r="F688">
        <v>2</v>
      </c>
      <c r="G688">
        <v>31</v>
      </c>
    </row>
    <row r="689" spans="1:27" x14ac:dyDescent="0.25">
      <c r="A689" s="44">
        <v>688</v>
      </c>
      <c r="B689" s="125" t="s">
        <v>24</v>
      </c>
      <c r="C689" s="125" t="s">
        <v>97</v>
      </c>
      <c r="D689">
        <v>3</v>
      </c>
      <c r="E689">
        <v>15</v>
      </c>
      <c r="F689">
        <v>3</v>
      </c>
      <c r="G689">
        <v>15</v>
      </c>
      <c r="H689">
        <v>3</v>
      </c>
      <c r="I689">
        <v>15</v>
      </c>
      <c r="L689">
        <v>1</v>
      </c>
      <c r="M689">
        <v>5</v>
      </c>
    </row>
    <row r="690" spans="1:27" x14ac:dyDescent="0.25">
      <c r="A690" s="44">
        <v>689</v>
      </c>
      <c r="B690" s="125" t="s">
        <v>40</v>
      </c>
      <c r="C690" s="125" t="s">
        <v>97</v>
      </c>
      <c r="D690">
        <v>1</v>
      </c>
      <c r="E690">
        <v>25</v>
      </c>
      <c r="F690">
        <v>1</v>
      </c>
      <c r="G690">
        <v>25</v>
      </c>
    </row>
    <row r="691" spans="1:27" x14ac:dyDescent="0.25">
      <c r="A691" s="44">
        <v>690</v>
      </c>
      <c r="B691" s="125" t="s">
        <v>28</v>
      </c>
      <c r="C691" s="125" t="s">
        <v>93</v>
      </c>
      <c r="F691">
        <v>2</v>
      </c>
      <c r="G691">
        <v>16</v>
      </c>
      <c r="L691">
        <v>1</v>
      </c>
      <c r="M691">
        <v>2</v>
      </c>
      <c r="N691">
        <v>1</v>
      </c>
      <c r="O691">
        <v>10</v>
      </c>
      <c r="P691">
        <v>1</v>
      </c>
      <c r="Q691">
        <v>10</v>
      </c>
      <c r="V691">
        <v>1</v>
      </c>
      <c r="W691">
        <v>10</v>
      </c>
    </row>
    <row r="692" spans="1:27" x14ac:dyDescent="0.25">
      <c r="A692" s="44">
        <v>691</v>
      </c>
      <c r="B692" s="125" t="s">
        <v>208</v>
      </c>
      <c r="C692" s="125" t="s">
        <v>97</v>
      </c>
      <c r="N692">
        <v>4</v>
      </c>
      <c r="O692">
        <v>32</v>
      </c>
      <c r="P692">
        <v>2</v>
      </c>
      <c r="Q692">
        <v>15</v>
      </c>
    </row>
    <row r="693" spans="1:27" x14ac:dyDescent="0.25">
      <c r="A693" s="44">
        <v>692</v>
      </c>
      <c r="B693" s="125" t="s">
        <v>27</v>
      </c>
      <c r="C693" s="125" t="s">
        <v>97</v>
      </c>
      <c r="R693">
        <v>2</v>
      </c>
      <c r="S693">
        <v>46</v>
      </c>
    </row>
    <row r="694" spans="1:27" x14ac:dyDescent="0.25">
      <c r="A694" s="44">
        <v>693</v>
      </c>
      <c r="B694" s="125" t="s">
        <v>10</v>
      </c>
      <c r="C694" s="125" t="s">
        <v>97</v>
      </c>
      <c r="D694">
        <v>1</v>
      </c>
      <c r="E694">
        <v>13</v>
      </c>
      <c r="J694">
        <v>1</v>
      </c>
      <c r="K694">
        <v>8</v>
      </c>
      <c r="P694">
        <v>1</v>
      </c>
      <c r="Q694">
        <v>13</v>
      </c>
      <c r="X694">
        <v>1</v>
      </c>
      <c r="Y694">
        <v>13</v>
      </c>
    </row>
    <row r="695" spans="1:27" x14ac:dyDescent="0.25">
      <c r="A695" s="44">
        <v>694</v>
      </c>
      <c r="B695" s="125" t="s">
        <v>235</v>
      </c>
      <c r="C695" s="125" t="s">
        <v>97</v>
      </c>
      <c r="N695">
        <v>3</v>
      </c>
      <c r="O695">
        <v>30</v>
      </c>
      <c r="R695">
        <v>1</v>
      </c>
      <c r="S695">
        <v>16</v>
      </c>
    </row>
    <row r="696" spans="1:27" x14ac:dyDescent="0.25">
      <c r="A696" s="44">
        <v>695</v>
      </c>
      <c r="B696" s="125" t="s">
        <v>56</v>
      </c>
      <c r="C696" s="125" t="s">
        <v>99</v>
      </c>
      <c r="D696">
        <v>2</v>
      </c>
      <c r="E696">
        <v>10</v>
      </c>
      <c r="F696">
        <v>3</v>
      </c>
      <c r="G696">
        <v>9</v>
      </c>
      <c r="H696">
        <v>4</v>
      </c>
      <c r="I696">
        <v>5</v>
      </c>
      <c r="L696">
        <v>2</v>
      </c>
      <c r="M696">
        <v>11</v>
      </c>
      <c r="N696">
        <v>2</v>
      </c>
      <c r="O696">
        <v>5</v>
      </c>
      <c r="P696">
        <v>1</v>
      </c>
      <c r="Q696">
        <v>5</v>
      </c>
    </row>
    <row r="697" spans="1:27" x14ac:dyDescent="0.25">
      <c r="A697" s="44">
        <v>696</v>
      </c>
      <c r="B697" s="125" t="s">
        <v>18</v>
      </c>
      <c r="C697" s="125" t="s">
        <v>95</v>
      </c>
      <c r="D697">
        <v>1</v>
      </c>
      <c r="E697">
        <v>8</v>
      </c>
      <c r="F697">
        <v>1</v>
      </c>
      <c r="G697">
        <v>7</v>
      </c>
      <c r="H697">
        <v>1</v>
      </c>
      <c r="I697">
        <v>8</v>
      </c>
      <c r="J697">
        <v>1</v>
      </c>
      <c r="K697">
        <v>8</v>
      </c>
      <c r="R697">
        <v>1</v>
      </c>
      <c r="S697">
        <v>8</v>
      </c>
      <c r="X697">
        <v>1</v>
      </c>
      <c r="Y697">
        <v>8</v>
      </c>
    </row>
    <row r="698" spans="1:27" x14ac:dyDescent="0.25">
      <c r="A698" s="44">
        <v>697</v>
      </c>
      <c r="B698" s="125" t="s">
        <v>62</v>
      </c>
      <c r="C698" s="125" t="s">
        <v>97</v>
      </c>
      <c r="V698">
        <v>1</v>
      </c>
      <c r="W698">
        <v>15</v>
      </c>
      <c r="Z698">
        <v>2</v>
      </c>
      <c r="AA698">
        <v>30</v>
      </c>
    </row>
    <row r="699" spans="1:27" x14ac:dyDescent="0.25">
      <c r="A699" s="44">
        <v>698</v>
      </c>
      <c r="B699" s="125" t="s">
        <v>39</v>
      </c>
      <c r="C699" s="125" t="s">
        <v>98</v>
      </c>
      <c r="X699">
        <v>1</v>
      </c>
      <c r="Y699">
        <v>44</v>
      </c>
    </row>
    <row r="700" spans="1:27" x14ac:dyDescent="0.25">
      <c r="A700" s="44">
        <v>699</v>
      </c>
      <c r="B700" s="125" t="s">
        <v>8</v>
      </c>
      <c r="C700" s="125" t="s">
        <v>96</v>
      </c>
      <c r="D700">
        <v>1</v>
      </c>
      <c r="E700">
        <v>1</v>
      </c>
      <c r="J700">
        <v>15</v>
      </c>
      <c r="K700">
        <v>29</v>
      </c>
      <c r="P700">
        <v>1</v>
      </c>
      <c r="Q700">
        <v>4</v>
      </c>
      <c r="T700">
        <v>1</v>
      </c>
      <c r="U700">
        <v>4</v>
      </c>
      <c r="V700">
        <v>1</v>
      </c>
      <c r="W700">
        <v>5</v>
      </c>
    </row>
    <row r="701" spans="1:27" x14ac:dyDescent="0.25">
      <c r="A701" s="44">
        <v>700</v>
      </c>
      <c r="B701" s="125" t="s">
        <v>35</v>
      </c>
      <c r="C701" s="125" t="s">
        <v>94</v>
      </c>
      <c r="D701">
        <v>1</v>
      </c>
      <c r="E701">
        <v>3</v>
      </c>
      <c r="J701">
        <v>3</v>
      </c>
      <c r="K701">
        <v>27</v>
      </c>
      <c r="L701">
        <v>2</v>
      </c>
      <c r="M701">
        <v>3</v>
      </c>
      <c r="N701">
        <v>3</v>
      </c>
      <c r="O701">
        <v>10</v>
      </c>
    </row>
    <row r="702" spans="1:27" x14ac:dyDescent="0.25">
      <c r="A702" s="44">
        <v>701</v>
      </c>
      <c r="B702" s="125" t="s">
        <v>18</v>
      </c>
      <c r="C702" s="125" t="s">
        <v>94</v>
      </c>
      <c r="D702">
        <v>3</v>
      </c>
      <c r="E702">
        <v>7</v>
      </c>
      <c r="F702">
        <v>3</v>
      </c>
      <c r="G702">
        <v>7</v>
      </c>
      <c r="H702">
        <v>3</v>
      </c>
      <c r="I702">
        <v>7</v>
      </c>
      <c r="L702">
        <v>3</v>
      </c>
      <c r="M702">
        <v>12</v>
      </c>
      <c r="P702">
        <v>2</v>
      </c>
      <c r="Q702">
        <v>8</v>
      </c>
    </row>
    <row r="703" spans="1:27" x14ac:dyDescent="0.25">
      <c r="A703" s="44">
        <v>702</v>
      </c>
      <c r="B703" s="125" t="s">
        <v>18</v>
      </c>
      <c r="C703" s="125" t="s">
        <v>94</v>
      </c>
      <c r="L703">
        <v>2</v>
      </c>
      <c r="M703">
        <v>8</v>
      </c>
      <c r="N703">
        <v>1</v>
      </c>
      <c r="O703">
        <v>4</v>
      </c>
      <c r="P703">
        <v>1</v>
      </c>
      <c r="Q703">
        <v>4</v>
      </c>
      <c r="R703">
        <v>6</v>
      </c>
      <c r="S703">
        <v>25</v>
      </c>
    </row>
    <row r="704" spans="1:27" x14ac:dyDescent="0.25">
      <c r="A704" s="44">
        <v>703</v>
      </c>
      <c r="B704" s="125" t="s">
        <v>40</v>
      </c>
      <c r="C704" s="125" t="s">
        <v>97</v>
      </c>
      <c r="D704">
        <v>4</v>
      </c>
      <c r="E704">
        <v>10</v>
      </c>
      <c r="H704">
        <v>2</v>
      </c>
      <c r="I704">
        <v>2</v>
      </c>
      <c r="J704">
        <v>1</v>
      </c>
      <c r="K704">
        <v>7</v>
      </c>
      <c r="L704">
        <v>1</v>
      </c>
      <c r="M704">
        <v>2</v>
      </c>
      <c r="P704">
        <v>1</v>
      </c>
      <c r="Q704">
        <v>3</v>
      </c>
      <c r="R704">
        <v>3</v>
      </c>
      <c r="S704">
        <v>17</v>
      </c>
    </row>
    <row r="705" spans="1:27" x14ac:dyDescent="0.25">
      <c r="A705" s="44">
        <v>704</v>
      </c>
      <c r="B705" s="125" t="s">
        <v>68</v>
      </c>
      <c r="C705" s="125" t="s">
        <v>97</v>
      </c>
      <c r="H705">
        <v>2</v>
      </c>
      <c r="I705">
        <v>12</v>
      </c>
      <c r="L705">
        <v>1</v>
      </c>
      <c r="M705">
        <v>29</v>
      </c>
    </row>
    <row r="706" spans="1:27" x14ac:dyDescent="0.25">
      <c r="A706" s="44">
        <v>705</v>
      </c>
      <c r="B706" s="125" t="s">
        <v>8</v>
      </c>
      <c r="C706" s="125" t="s">
        <v>94</v>
      </c>
      <c r="H706">
        <v>1</v>
      </c>
      <c r="I706">
        <v>2</v>
      </c>
      <c r="N706">
        <v>3</v>
      </c>
      <c r="O706">
        <v>7</v>
      </c>
      <c r="P706">
        <v>12</v>
      </c>
      <c r="Q706">
        <v>17</v>
      </c>
      <c r="R706">
        <v>4</v>
      </c>
      <c r="S706">
        <v>7</v>
      </c>
      <c r="T706">
        <v>1</v>
      </c>
      <c r="U706">
        <v>3</v>
      </c>
      <c r="V706">
        <v>2</v>
      </c>
      <c r="W706">
        <v>5</v>
      </c>
    </row>
    <row r="707" spans="1:27" x14ac:dyDescent="0.25">
      <c r="A707" s="44">
        <v>706</v>
      </c>
      <c r="B707" s="125" t="s">
        <v>14</v>
      </c>
      <c r="C707" s="125" t="s">
        <v>97</v>
      </c>
      <c r="P707">
        <v>3</v>
      </c>
      <c r="Q707">
        <v>30</v>
      </c>
      <c r="R707">
        <v>1</v>
      </c>
      <c r="S707">
        <v>10</v>
      </c>
    </row>
    <row r="708" spans="1:27" x14ac:dyDescent="0.25">
      <c r="A708" s="44">
        <v>707</v>
      </c>
      <c r="B708" s="125" t="s">
        <v>3</v>
      </c>
      <c r="C708" s="125" t="s">
        <v>96</v>
      </c>
      <c r="P708">
        <v>1</v>
      </c>
      <c r="Q708">
        <v>40</v>
      </c>
    </row>
    <row r="709" spans="1:27" x14ac:dyDescent="0.25">
      <c r="A709" s="44">
        <v>708</v>
      </c>
      <c r="B709" s="125" t="s">
        <v>3</v>
      </c>
      <c r="C709" s="125" t="s">
        <v>96</v>
      </c>
      <c r="D709">
        <v>4</v>
      </c>
      <c r="E709">
        <v>8</v>
      </c>
      <c r="H709">
        <v>1</v>
      </c>
      <c r="I709">
        <v>6</v>
      </c>
      <c r="J709">
        <v>3</v>
      </c>
      <c r="K709">
        <v>13</v>
      </c>
      <c r="L709">
        <v>1</v>
      </c>
      <c r="M709">
        <v>6</v>
      </c>
      <c r="N709">
        <v>4</v>
      </c>
      <c r="O709">
        <v>8</v>
      </c>
    </row>
    <row r="710" spans="1:27" x14ac:dyDescent="0.25">
      <c r="A710" s="44">
        <v>709</v>
      </c>
      <c r="B710" s="125" t="s">
        <v>3</v>
      </c>
      <c r="C710" s="125" t="s">
        <v>93</v>
      </c>
      <c r="D710">
        <v>1</v>
      </c>
      <c r="E710">
        <v>7</v>
      </c>
      <c r="F710">
        <v>1</v>
      </c>
      <c r="G710">
        <v>13</v>
      </c>
      <c r="J710">
        <v>3</v>
      </c>
      <c r="K710">
        <v>20</v>
      </c>
    </row>
    <row r="711" spans="1:27" x14ac:dyDescent="0.25">
      <c r="A711" s="44">
        <v>710</v>
      </c>
      <c r="B711" s="125" t="s">
        <v>39</v>
      </c>
      <c r="C711" s="125" t="s">
        <v>97</v>
      </c>
      <c r="J711">
        <v>2</v>
      </c>
      <c r="K711">
        <v>26</v>
      </c>
      <c r="L711">
        <v>1</v>
      </c>
      <c r="M711">
        <v>13</v>
      </c>
    </row>
    <row r="712" spans="1:27" x14ac:dyDescent="0.25">
      <c r="A712" s="44">
        <v>711</v>
      </c>
      <c r="B712" s="125" t="s">
        <v>3</v>
      </c>
      <c r="C712" s="125" t="s">
        <v>95</v>
      </c>
      <c r="H712">
        <v>2</v>
      </c>
      <c r="I712">
        <v>38</v>
      </c>
    </row>
    <row r="713" spans="1:27" x14ac:dyDescent="0.25">
      <c r="A713" s="44">
        <v>712</v>
      </c>
      <c r="B713" s="125" t="s">
        <v>14</v>
      </c>
      <c r="C713" s="125" t="s">
        <v>97</v>
      </c>
      <c r="X713">
        <v>2</v>
      </c>
      <c r="Y713">
        <v>38</v>
      </c>
    </row>
    <row r="714" spans="1:27" x14ac:dyDescent="0.25">
      <c r="A714" s="44">
        <v>713</v>
      </c>
      <c r="B714" s="125" t="s">
        <v>218</v>
      </c>
      <c r="C714" s="125" t="s">
        <v>94</v>
      </c>
      <c r="V714">
        <v>1</v>
      </c>
      <c r="W714">
        <v>37</v>
      </c>
    </row>
    <row r="715" spans="1:27" x14ac:dyDescent="0.25">
      <c r="A715" s="44">
        <v>714</v>
      </c>
      <c r="B715" s="125" t="s">
        <v>201</v>
      </c>
      <c r="C715" s="125" t="s">
        <v>97</v>
      </c>
      <c r="R715">
        <v>1</v>
      </c>
      <c r="S715">
        <v>2</v>
      </c>
      <c r="T715">
        <v>2</v>
      </c>
      <c r="U715">
        <v>4</v>
      </c>
      <c r="V715">
        <v>5</v>
      </c>
      <c r="W715">
        <v>10</v>
      </c>
      <c r="X715">
        <v>4</v>
      </c>
      <c r="Y715">
        <v>8</v>
      </c>
      <c r="Z715">
        <v>6</v>
      </c>
      <c r="AA715">
        <v>13</v>
      </c>
    </row>
    <row r="716" spans="1:27" x14ac:dyDescent="0.25">
      <c r="A716" s="44">
        <v>715</v>
      </c>
      <c r="B716" s="125" t="s">
        <v>19</v>
      </c>
      <c r="C716" s="125" t="s">
        <v>94</v>
      </c>
      <c r="L716">
        <v>3</v>
      </c>
      <c r="M716">
        <v>36</v>
      </c>
    </row>
    <row r="717" spans="1:27" x14ac:dyDescent="0.25">
      <c r="A717" s="44">
        <v>716</v>
      </c>
      <c r="B717" s="125" t="s">
        <v>18</v>
      </c>
      <c r="C717" s="125" t="s">
        <v>97</v>
      </c>
      <c r="P717">
        <v>1</v>
      </c>
      <c r="Q717">
        <v>13</v>
      </c>
      <c r="T717">
        <v>1</v>
      </c>
      <c r="U717">
        <v>7</v>
      </c>
      <c r="V717">
        <v>1</v>
      </c>
      <c r="W717">
        <v>8</v>
      </c>
      <c r="Z717">
        <v>1</v>
      </c>
      <c r="AA717">
        <v>8</v>
      </c>
    </row>
    <row r="718" spans="1:27" x14ac:dyDescent="0.25">
      <c r="A718" s="44">
        <v>717</v>
      </c>
      <c r="B718" s="125" t="s">
        <v>8</v>
      </c>
      <c r="C718" s="125" t="s">
        <v>99</v>
      </c>
      <c r="P718">
        <v>2</v>
      </c>
      <c r="Q718">
        <v>34</v>
      </c>
    </row>
    <row r="719" spans="1:27" x14ac:dyDescent="0.25">
      <c r="A719" s="44">
        <v>718</v>
      </c>
      <c r="B719" s="125" t="s">
        <v>7</v>
      </c>
      <c r="C719" s="125" t="s">
        <v>94</v>
      </c>
      <c r="J719">
        <v>1</v>
      </c>
      <c r="K719">
        <v>12</v>
      </c>
      <c r="L719">
        <v>1</v>
      </c>
      <c r="M719">
        <v>12</v>
      </c>
      <c r="R719">
        <v>1</v>
      </c>
      <c r="S719">
        <v>11</v>
      </c>
    </row>
    <row r="720" spans="1:27" x14ac:dyDescent="0.25">
      <c r="A720" s="44">
        <v>719</v>
      </c>
      <c r="B720" s="125" t="s">
        <v>8</v>
      </c>
      <c r="C720" s="125" t="s">
        <v>99</v>
      </c>
      <c r="N720">
        <v>2</v>
      </c>
      <c r="O720">
        <v>33</v>
      </c>
    </row>
    <row r="721" spans="1:27" x14ac:dyDescent="0.25">
      <c r="A721" s="44">
        <v>720</v>
      </c>
      <c r="B721" s="125" t="s">
        <v>18</v>
      </c>
      <c r="C721" s="125" t="s">
        <v>97</v>
      </c>
      <c r="H721">
        <v>3</v>
      </c>
      <c r="I721">
        <v>18</v>
      </c>
      <c r="J721">
        <v>1</v>
      </c>
      <c r="K721">
        <v>7</v>
      </c>
      <c r="V721">
        <v>1</v>
      </c>
      <c r="W721">
        <v>7</v>
      </c>
    </row>
    <row r="722" spans="1:27" x14ac:dyDescent="0.25">
      <c r="A722" s="44">
        <v>721</v>
      </c>
      <c r="B722" s="125" t="s">
        <v>245</v>
      </c>
      <c r="C722" s="125" t="s">
        <v>97</v>
      </c>
      <c r="D722">
        <v>1</v>
      </c>
      <c r="E722">
        <v>1</v>
      </c>
      <c r="F722">
        <v>1</v>
      </c>
      <c r="G722">
        <v>1</v>
      </c>
      <c r="H722">
        <v>7</v>
      </c>
      <c r="I722">
        <v>5</v>
      </c>
      <c r="J722">
        <v>1</v>
      </c>
      <c r="K722">
        <v>1</v>
      </c>
      <c r="L722">
        <v>7</v>
      </c>
      <c r="M722">
        <v>7</v>
      </c>
      <c r="N722">
        <v>18</v>
      </c>
      <c r="O722">
        <v>13</v>
      </c>
      <c r="R722">
        <v>4</v>
      </c>
      <c r="S722">
        <v>4</v>
      </c>
    </row>
    <row r="723" spans="1:27" x14ac:dyDescent="0.25">
      <c r="A723" s="44">
        <v>722</v>
      </c>
      <c r="B723" s="125" t="s">
        <v>40</v>
      </c>
      <c r="C723" s="125" t="s">
        <v>97</v>
      </c>
      <c r="R723">
        <v>2</v>
      </c>
      <c r="S723">
        <v>21</v>
      </c>
      <c r="T723">
        <v>1</v>
      </c>
      <c r="U723">
        <v>10</v>
      </c>
    </row>
    <row r="724" spans="1:27" x14ac:dyDescent="0.25">
      <c r="A724" s="44">
        <v>723</v>
      </c>
      <c r="B724" s="125" t="s">
        <v>18</v>
      </c>
      <c r="C724" s="125" t="s">
        <v>97</v>
      </c>
      <c r="J724">
        <v>2</v>
      </c>
      <c r="K724">
        <v>31</v>
      </c>
    </row>
    <row r="725" spans="1:27" x14ac:dyDescent="0.25">
      <c r="A725" s="44">
        <v>724</v>
      </c>
      <c r="B725" s="125" t="s">
        <v>39</v>
      </c>
      <c r="C725" s="125" t="s">
        <v>94</v>
      </c>
      <c r="Z725">
        <v>2</v>
      </c>
      <c r="AA725">
        <v>30</v>
      </c>
    </row>
    <row r="726" spans="1:27" x14ac:dyDescent="0.25">
      <c r="A726" s="44">
        <v>725</v>
      </c>
      <c r="B726" s="125" t="s">
        <v>35</v>
      </c>
      <c r="C726" s="125" t="s">
        <v>93</v>
      </c>
      <c r="V726">
        <v>1</v>
      </c>
      <c r="W726">
        <v>15</v>
      </c>
      <c r="X726">
        <v>1</v>
      </c>
      <c r="Y726">
        <v>15</v>
      </c>
    </row>
    <row r="727" spans="1:27" x14ac:dyDescent="0.25">
      <c r="A727" s="44">
        <v>726</v>
      </c>
      <c r="B727" s="125" t="s">
        <v>39</v>
      </c>
      <c r="C727" s="125" t="s">
        <v>95</v>
      </c>
      <c r="D727">
        <v>6</v>
      </c>
      <c r="E727">
        <v>4</v>
      </c>
      <c r="L727">
        <v>2</v>
      </c>
      <c r="M727">
        <v>12</v>
      </c>
      <c r="P727">
        <v>1</v>
      </c>
      <c r="Q727">
        <v>6</v>
      </c>
      <c r="R727">
        <v>1</v>
      </c>
      <c r="S727">
        <v>6</v>
      </c>
    </row>
    <row r="728" spans="1:27" x14ac:dyDescent="0.25">
      <c r="A728" s="44">
        <v>727</v>
      </c>
      <c r="B728" s="125" t="s">
        <v>10</v>
      </c>
      <c r="C728" s="125" t="s">
        <v>97</v>
      </c>
      <c r="F728">
        <v>1</v>
      </c>
      <c r="G728">
        <v>10</v>
      </c>
      <c r="N728">
        <v>1</v>
      </c>
      <c r="O728">
        <v>10</v>
      </c>
      <c r="Z728">
        <v>1</v>
      </c>
      <c r="AA728">
        <v>8</v>
      </c>
    </row>
    <row r="729" spans="1:27" x14ac:dyDescent="0.25">
      <c r="A729" s="44">
        <v>728</v>
      </c>
      <c r="B729" s="125" t="s">
        <v>23</v>
      </c>
      <c r="C729" s="125" t="s">
        <v>97</v>
      </c>
      <c r="D729">
        <v>1</v>
      </c>
      <c r="E729">
        <v>14</v>
      </c>
      <c r="L729">
        <v>1</v>
      </c>
      <c r="M729">
        <v>14</v>
      </c>
    </row>
    <row r="730" spans="1:27" x14ac:dyDescent="0.25">
      <c r="A730" s="44">
        <v>729</v>
      </c>
      <c r="B730" s="125" t="s">
        <v>10</v>
      </c>
      <c r="C730" s="125" t="s">
        <v>97</v>
      </c>
      <c r="J730">
        <v>4</v>
      </c>
      <c r="K730">
        <v>10</v>
      </c>
      <c r="L730">
        <v>4</v>
      </c>
      <c r="M730">
        <v>12</v>
      </c>
      <c r="N730">
        <v>1</v>
      </c>
      <c r="O730">
        <v>3</v>
      </c>
      <c r="P730">
        <v>1</v>
      </c>
      <c r="Q730">
        <v>3</v>
      </c>
    </row>
    <row r="731" spans="1:27" x14ac:dyDescent="0.25">
      <c r="A731" s="44">
        <v>730</v>
      </c>
      <c r="B731" s="125" t="s">
        <v>18</v>
      </c>
      <c r="C731" s="125" t="s">
        <v>97</v>
      </c>
      <c r="L731">
        <v>3</v>
      </c>
      <c r="M731">
        <v>27</v>
      </c>
    </row>
    <row r="732" spans="1:27" x14ac:dyDescent="0.25">
      <c r="A732" s="44">
        <v>731</v>
      </c>
      <c r="B732" s="125" t="s">
        <v>8</v>
      </c>
      <c r="C732" s="125" t="s">
        <v>96</v>
      </c>
      <c r="D732">
        <v>3</v>
      </c>
      <c r="E732">
        <v>12</v>
      </c>
      <c r="R732">
        <v>1</v>
      </c>
      <c r="S732">
        <v>15</v>
      </c>
    </row>
    <row r="733" spans="1:27" x14ac:dyDescent="0.25">
      <c r="A733" s="44">
        <v>732</v>
      </c>
      <c r="B733" s="125" t="s">
        <v>2</v>
      </c>
      <c r="C733" s="125" t="s">
        <v>96</v>
      </c>
      <c r="J733">
        <v>1</v>
      </c>
      <c r="K733">
        <v>9</v>
      </c>
      <c r="L733">
        <v>1</v>
      </c>
      <c r="M733">
        <v>9</v>
      </c>
      <c r="P733">
        <v>1</v>
      </c>
      <c r="Q733">
        <v>9</v>
      </c>
    </row>
    <row r="734" spans="1:27" x14ac:dyDescent="0.25">
      <c r="A734" s="44">
        <v>733</v>
      </c>
      <c r="B734" s="125" t="s">
        <v>68</v>
      </c>
      <c r="C734" s="125" t="s">
        <v>98</v>
      </c>
      <c r="D734">
        <v>1</v>
      </c>
      <c r="E734">
        <v>6</v>
      </c>
      <c r="F734">
        <v>2</v>
      </c>
      <c r="G734">
        <v>10</v>
      </c>
      <c r="J734">
        <v>1</v>
      </c>
      <c r="K734">
        <v>5</v>
      </c>
      <c r="L734">
        <v>1</v>
      </c>
      <c r="M734">
        <v>5</v>
      </c>
    </row>
    <row r="735" spans="1:27" x14ac:dyDescent="0.25">
      <c r="A735" s="44">
        <v>734</v>
      </c>
      <c r="B735" s="125" t="s">
        <v>89</v>
      </c>
      <c r="C735" s="125" t="s">
        <v>95</v>
      </c>
      <c r="H735">
        <v>1</v>
      </c>
      <c r="I735">
        <v>4</v>
      </c>
      <c r="R735">
        <v>3</v>
      </c>
      <c r="S735">
        <v>23</v>
      </c>
    </row>
    <row r="736" spans="1:27" x14ac:dyDescent="0.25">
      <c r="A736" s="44">
        <v>735</v>
      </c>
      <c r="B736" s="125" t="s">
        <v>68</v>
      </c>
      <c r="C736" s="125" t="s">
        <v>94</v>
      </c>
      <c r="D736">
        <v>2</v>
      </c>
      <c r="E736">
        <v>26</v>
      </c>
    </row>
    <row r="737" spans="1:27" x14ac:dyDescent="0.25">
      <c r="A737" s="44">
        <v>736</v>
      </c>
      <c r="B737" s="125" t="s">
        <v>49</v>
      </c>
      <c r="C737" s="125" t="s">
        <v>97</v>
      </c>
      <c r="D737">
        <v>4</v>
      </c>
      <c r="E737">
        <v>8</v>
      </c>
      <c r="N737">
        <v>14</v>
      </c>
      <c r="O737">
        <v>14</v>
      </c>
      <c r="P737">
        <v>4</v>
      </c>
      <c r="Q737">
        <v>4</v>
      </c>
    </row>
    <row r="738" spans="1:27" x14ac:dyDescent="0.25">
      <c r="A738" s="44">
        <v>737</v>
      </c>
      <c r="B738" s="125" t="s">
        <v>27</v>
      </c>
      <c r="C738" s="125" t="s">
        <v>94</v>
      </c>
      <c r="F738">
        <v>2</v>
      </c>
      <c r="G738">
        <v>10</v>
      </c>
      <c r="J738">
        <v>1</v>
      </c>
      <c r="K738">
        <v>5</v>
      </c>
      <c r="P738">
        <v>2</v>
      </c>
      <c r="Q738">
        <v>10</v>
      </c>
    </row>
    <row r="739" spans="1:27" x14ac:dyDescent="0.25">
      <c r="A739" s="44">
        <v>738</v>
      </c>
      <c r="B739" s="125" t="s">
        <v>40</v>
      </c>
      <c r="C739" s="125" t="s">
        <v>97</v>
      </c>
      <c r="X739">
        <v>3</v>
      </c>
      <c r="Y739">
        <v>8</v>
      </c>
      <c r="Z739">
        <v>7</v>
      </c>
      <c r="AA739">
        <v>16</v>
      </c>
    </row>
    <row r="740" spans="1:27" x14ac:dyDescent="0.25">
      <c r="A740" s="44">
        <v>739</v>
      </c>
      <c r="B740" s="125" t="s">
        <v>201</v>
      </c>
      <c r="C740" s="125" t="s">
        <v>97</v>
      </c>
      <c r="L740">
        <v>1</v>
      </c>
      <c r="M740">
        <v>8</v>
      </c>
      <c r="R740">
        <v>1</v>
      </c>
      <c r="S740">
        <v>16</v>
      </c>
    </row>
    <row r="741" spans="1:27" x14ac:dyDescent="0.25">
      <c r="A741" s="44">
        <v>740</v>
      </c>
      <c r="B741" s="125" t="s">
        <v>77</v>
      </c>
      <c r="C741" s="125" t="s">
        <v>96</v>
      </c>
      <c r="T741">
        <v>1</v>
      </c>
      <c r="U741">
        <v>24</v>
      </c>
    </row>
    <row r="742" spans="1:27" x14ac:dyDescent="0.25">
      <c r="A742" s="44">
        <v>741</v>
      </c>
      <c r="B742" s="125" t="s">
        <v>35</v>
      </c>
      <c r="C742" s="125" t="s">
        <v>94</v>
      </c>
      <c r="H742">
        <v>1</v>
      </c>
      <c r="I742">
        <v>12</v>
      </c>
      <c r="X742">
        <v>2</v>
      </c>
      <c r="Y742">
        <v>12</v>
      </c>
    </row>
    <row r="743" spans="1:27" x14ac:dyDescent="0.25">
      <c r="A743" s="44">
        <v>742</v>
      </c>
      <c r="B743" s="125" t="s">
        <v>20</v>
      </c>
      <c r="C743" s="125" t="s">
        <v>94</v>
      </c>
      <c r="F743">
        <v>2</v>
      </c>
      <c r="G743">
        <v>16</v>
      </c>
      <c r="H743">
        <v>1</v>
      </c>
      <c r="I743">
        <v>8</v>
      </c>
    </row>
    <row r="744" spans="1:27" x14ac:dyDescent="0.25">
      <c r="A744" s="44">
        <v>743</v>
      </c>
      <c r="B744" s="125" t="s">
        <v>3</v>
      </c>
      <c r="C744" s="125" t="s">
        <v>93</v>
      </c>
      <c r="D744">
        <v>1</v>
      </c>
      <c r="E744">
        <v>4</v>
      </c>
      <c r="J744">
        <v>2</v>
      </c>
      <c r="K744">
        <v>8</v>
      </c>
      <c r="L744">
        <v>1</v>
      </c>
      <c r="M744">
        <v>4</v>
      </c>
      <c r="N744">
        <v>1</v>
      </c>
      <c r="O744">
        <v>4</v>
      </c>
      <c r="V744">
        <v>1</v>
      </c>
      <c r="W744">
        <v>4</v>
      </c>
    </row>
    <row r="745" spans="1:27" x14ac:dyDescent="0.25">
      <c r="A745" s="44">
        <v>744</v>
      </c>
      <c r="B745" s="125" t="s">
        <v>18</v>
      </c>
      <c r="C745" s="125" t="s">
        <v>94</v>
      </c>
      <c r="N745">
        <v>1</v>
      </c>
      <c r="O745">
        <v>24</v>
      </c>
    </row>
    <row r="746" spans="1:27" x14ac:dyDescent="0.25">
      <c r="A746" s="44">
        <v>745</v>
      </c>
      <c r="B746" s="125" t="s">
        <v>72</v>
      </c>
      <c r="C746" s="125" t="s">
        <v>99</v>
      </c>
      <c r="P746">
        <v>2</v>
      </c>
      <c r="Q746">
        <v>8</v>
      </c>
      <c r="R746">
        <v>5</v>
      </c>
      <c r="S746">
        <v>16</v>
      </c>
    </row>
    <row r="747" spans="1:27" x14ac:dyDescent="0.25">
      <c r="A747" s="44">
        <v>746</v>
      </c>
      <c r="B747" s="125" t="s">
        <v>62</v>
      </c>
      <c r="C747" s="125" t="s">
        <v>97</v>
      </c>
      <c r="J747">
        <v>1</v>
      </c>
      <c r="K747">
        <v>8</v>
      </c>
      <c r="P747">
        <v>1</v>
      </c>
      <c r="Q747">
        <v>6</v>
      </c>
      <c r="Z747">
        <v>1</v>
      </c>
      <c r="AA747">
        <v>8</v>
      </c>
    </row>
    <row r="748" spans="1:27" x14ac:dyDescent="0.25">
      <c r="A748" s="44">
        <v>747</v>
      </c>
      <c r="B748" s="125" t="s">
        <v>5</v>
      </c>
      <c r="C748" s="125" t="s">
        <v>99</v>
      </c>
      <c r="V748">
        <v>1</v>
      </c>
      <c r="W748">
        <v>22</v>
      </c>
    </row>
    <row r="749" spans="1:27" x14ac:dyDescent="0.25">
      <c r="A749" s="44">
        <v>748</v>
      </c>
      <c r="B749" s="125" t="s">
        <v>19</v>
      </c>
      <c r="C749" s="125" t="s">
        <v>94</v>
      </c>
      <c r="N749">
        <v>2</v>
      </c>
      <c r="O749">
        <v>22</v>
      </c>
    </row>
    <row r="750" spans="1:27" x14ac:dyDescent="0.25">
      <c r="A750" s="44">
        <v>749</v>
      </c>
      <c r="B750" s="125" t="s">
        <v>40</v>
      </c>
      <c r="C750" s="125" t="s">
        <v>98</v>
      </c>
      <c r="P750">
        <v>3</v>
      </c>
      <c r="Q750">
        <v>16</v>
      </c>
      <c r="R750">
        <v>2</v>
      </c>
      <c r="S750">
        <v>5</v>
      </c>
    </row>
    <row r="751" spans="1:27" x14ac:dyDescent="0.25">
      <c r="A751" s="44">
        <v>750</v>
      </c>
      <c r="B751" s="125" t="s">
        <v>201</v>
      </c>
      <c r="C751" s="125" t="s">
        <v>97</v>
      </c>
      <c r="F751">
        <v>2</v>
      </c>
      <c r="G751">
        <v>3</v>
      </c>
      <c r="J751">
        <v>2</v>
      </c>
      <c r="K751">
        <v>3</v>
      </c>
      <c r="L751">
        <v>4</v>
      </c>
      <c r="M751">
        <v>13</v>
      </c>
      <c r="P751">
        <v>1</v>
      </c>
      <c r="Q751">
        <v>2</v>
      </c>
    </row>
    <row r="752" spans="1:27" x14ac:dyDescent="0.25">
      <c r="A752" s="44">
        <v>751</v>
      </c>
      <c r="B752" s="125" t="s">
        <v>41</v>
      </c>
      <c r="C752" s="125" t="s">
        <v>99</v>
      </c>
      <c r="P752">
        <v>1</v>
      </c>
      <c r="Q752">
        <v>20</v>
      </c>
    </row>
    <row r="753" spans="1:27" x14ac:dyDescent="0.25">
      <c r="A753" s="44">
        <v>752</v>
      </c>
      <c r="B753" s="125" t="s">
        <v>91</v>
      </c>
      <c r="C753" s="125" t="s">
        <v>96</v>
      </c>
      <c r="D753">
        <v>2</v>
      </c>
      <c r="E753">
        <v>19</v>
      </c>
    </row>
    <row r="754" spans="1:27" x14ac:dyDescent="0.25">
      <c r="A754" s="44">
        <v>753</v>
      </c>
      <c r="B754" s="125" t="s">
        <v>242</v>
      </c>
      <c r="C754" s="125" t="s">
        <v>94</v>
      </c>
      <c r="D754">
        <v>4</v>
      </c>
      <c r="E754">
        <v>6</v>
      </c>
      <c r="F754">
        <v>4</v>
      </c>
      <c r="G754">
        <v>6</v>
      </c>
      <c r="H754">
        <v>4</v>
      </c>
      <c r="I754">
        <v>6</v>
      </c>
    </row>
    <row r="755" spans="1:27" x14ac:dyDescent="0.25">
      <c r="A755" s="44">
        <v>754</v>
      </c>
      <c r="B755" s="125" t="s">
        <v>18</v>
      </c>
      <c r="C755" s="125" t="s">
        <v>98</v>
      </c>
      <c r="J755">
        <v>4</v>
      </c>
      <c r="K755">
        <v>18</v>
      </c>
    </row>
    <row r="756" spans="1:27" x14ac:dyDescent="0.25">
      <c r="A756" s="44">
        <v>755</v>
      </c>
      <c r="B756" s="125" t="s">
        <v>90</v>
      </c>
      <c r="C756" s="125" t="s">
        <v>97</v>
      </c>
      <c r="V756">
        <v>1</v>
      </c>
      <c r="W756">
        <v>18</v>
      </c>
    </row>
    <row r="757" spans="1:27" x14ac:dyDescent="0.25">
      <c r="A757" s="44">
        <v>756</v>
      </c>
      <c r="B757" s="125" t="s">
        <v>88</v>
      </c>
      <c r="C757" s="125" t="s">
        <v>97</v>
      </c>
      <c r="F757">
        <v>5</v>
      </c>
      <c r="G757">
        <v>9</v>
      </c>
      <c r="N757">
        <v>1</v>
      </c>
      <c r="O757">
        <v>3</v>
      </c>
      <c r="P757">
        <v>1</v>
      </c>
      <c r="Q757">
        <v>3</v>
      </c>
      <c r="V757">
        <v>1</v>
      </c>
      <c r="W757">
        <v>3</v>
      </c>
    </row>
    <row r="758" spans="1:27" x14ac:dyDescent="0.25">
      <c r="A758" s="44">
        <v>757</v>
      </c>
      <c r="B758" s="125" t="s">
        <v>3</v>
      </c>
      <c r="C758" s="125" t="s">
        <v>95</v>
      </c>
      <c r="T758">
        <v>3</v>
      </c>
      <c r="U758">
        <v>18</v>
      </c>
    </row>
    <row r="759" spans="1:27" x14ac:dyDescent="0.25">
      <c r="A759" s="44">
        <v>758</v>
      </c>
      <c r="B759" s="125" t="s">
        <v>145</v>
      </c>
      <c r="C759" s="125" t="s">
        <v>94</v>
      </c>
      <c r="V759">
        <v>1</v>
      </c>
      <c r="W759">
        <v>16</v>
      </c>
    </row>
    <row r="760" spans="1:27" x14ac:dyDescent="0.25">
      <c r="A760" s="44">
        <v>759</v>
      </c>
      <c r="B760" s="125" t="s">
        <v>18</v>
      </c>
      <c r="C760" s="125" t="s">
        <v>94</v>
      </c>
      <c r="J760">
        <v>1</v>
      </c>
      <c r="K760">
        <v>15</v>
      </c>
    </row>
    <row r="761" spans="1:27" x14ac:dyDescent="0.25">
      <c r="A761" s="44">
        <v>760</v>
      </c>
      <c r="B761" s="125" t="s">
        <v>246</v>
      </c>
      <c r="C761" s="125" t="s">
        <v>97</v>
      </c>
      <c r="D761">
        <v>3</v>
      </c>
      <c r="E761">
        <v>2</v>
      </c>
      <c r="F761">
        <v>1</v>
      </c>
      <c r="G761">
        <v>1</v>
      </c>
      <c r="H761">
        <v>7</v>
      </c>
      <c r="I761">
        <v>2</v>
      </c>
      <c r="J761">
        <v>1</v>
      </c>
      <c r="K761">
        <v>1</v>
      </c>
      <c r="L761">
        <v>3</v>
      </c>
      <c r="M761">
        <v>3</v>
      </c>
      <c r="N761">
        <v>5</v>
      </c>
      <c r="O761">
        <v>3</v>
      </c>
      <c r="P761">
        <v>5</v>
      </c>
      <c r="Q761">
        <v>4</v>
      </c>
    </row>
    <row r="762" spans="1:27" x14ac:dyDescent="0.25">
      <c r="A762" s="44">
        <v>761</v>
      </c>
      <c r="B762" s="125" t="s">
        <v>18</v>
      </c>
      <c r="C762" s="125" t="s">
        <v>97</v>
      </c>
      <c r="D762">
        <v>1</v>
      </c>
      <c r="E762">
        <v>15</v>
      </c>
    </row>
    <row r="763" spans="1:27" x14ac:dyDescent="0.25">
      <c r="A763" s="44">
        <v>762</v>
      </c>
      <c r="B763" s="125" t="s">
        <v>40</v>
      </c>
      <c r="C763" s="125" t="s">
        <v>97</v>
      </c>
      <c r="H763">
        <v>1</v>
      </c>
      <c r="I763">
        <v>15</v>
      </c>
    </row>
    <row r="764" spans="1:27" x14ac:dyDescent="0.25">
      <c r="A764" s="44">
        <v>763</v>
      </c>
      <c r="B764" s="125" t="s">
        <v>85</v>
      </c>
      <c r="C764" s="125" t="s">
        <v>99</v>
      </c>
      <c r="H764">
        <v>1</v>
      </c>
      <c r="I764">
        <v>4</v>
      </c>
      <c r="J764">
        <v>1</v>
      </c>
      <c r="K764">
        <v>4</v>
      </c>
      <c r="L764">
        <v>1</v>
      </c>
      <c r="M764">
        <v>4</v>
      </c>
      <c r="N764">
        <v>1</v>
      </c>
      <c r="O764">
        <v>3</v>
      </c>
    </row>
    <row r="765" spans="1:27" x14ac:dyDescent="0.25">
      <c r="A765" s="44">
        <v>764</v>
      </c>
      <c r="B765" s="125" t="s">
        <v>7</v>
      </c>
      <c r="C765" s="125" t="s">
        <v>95</v>
      </c>
      <c r="N765">
        <v>1</v>
      </c>
      <c r="O765">
        <v>14</v>
      </c>
    </row>
    <row r="766" spans="1:27" x14ac:dyDescent="0.25">
      <c r="A766" s="44">
        <v>765</v>
      </c>
      <c r="B766" s="125" t="s">
        <v>40</v>
      </c>
      <c r="C766" s="125" t="s">
        <v>99</v>
      </c>
      <c r="D766">
        <v>1</v>
      </c>
      <c r="E766">
        <v>4</v>
      </c>
      <c r="P766">
        <v>1</v>
      </c>
      <c r="Q766">
        <v>4</v>
      </c>
      <c r="Z766">
        <v>1</v>
      </c>
      <c r="AA766">
        <v>6</v>
      </c>
    </row>
    <row r="767" spans="1:27" x14ac:dyDescent="0.25">
      <c r="A767" s="44">
        <v>766</v>
      </c>
      <c r="B767" s="125" t="s">
        <v>40</v>
      </c>
      <c r="C767" s="125" t="s">
        <v>94</v>
      </c>
      <c r="J767">
        <v>1</v>
      </c>
      <c r="K767">
        <v>5</v>
      </c>
      <c r="L767">
        <v>1</v>
      </c>
      <c r="M767">
        <v>5</v>
      </c>
      <c r="T767">
        <v>1</v>
      </c>
      <c r="U767">
        <v>5</v>
      </c>
    </row>
    <row r="768" spans="1:27" x14ac:dyDescent="0.25">
      <c r="A768" s="44">
        <v>767</v>
      </c>
      <c r="B768" s="125" t="s">
        <v>34</v>
      </c>
      <c r="C768" s="125" t="s">
        <v>94</v>
      </c>
      <c r="D768">
        <v>2</v>
      </c>
      <c r="E768">
        <v>2</v>
      </c>
      <c r="H768">
        <v>2</v>
      </c>
      <c r="I768">
        <v>2</v>
      </c>
      <c r="L768">
        <v>1</v>
      </c>
      <c r="M768">
        <v>3</v>
      </c>
      <c r="N768">
        <v>1</v>
      </c>
      <c r="O768">
        <v>3</v>
      </c>
      <c r="P768">
        <v>1</v>
      </c>
      <c r="Q768">
        <v>3</v>
      </c>
    </row>
    <row r="769" spans="1:27" x14ac:dyDescent="0.25">
      <c r="A769" s="44">
        <v>768</v>
      </c>
      <c r="B769" s="125" t="s">
        <v>17</v>
      </c>
      <c r="C769" s="125" t="s">
        <v>97</v>
      </c>
      <c r="N769">
        <v>3</v>
      </c>
      <c r="O769">
        <v>10</v>
      </c>
      <c r="R769">
        <v>1</v>
      </c>
      <c r="S769">
        <v>3</v>
      </c>
    </row>
    <row r="770" spans="1:27" x14ac:dyDescent="0.25">
      <c r="A770" s="44">
        <v>769</v>
      </c>
      <c r="B770" s="125" t="s">
        <v>24</v>
      </c>
      <c r="C770" s="125" t="s">
        <v>96</v>
      </c>
      <c r="P770">
        <v>1</v>
      </c>
      <c r="Q770">
        <v>13</v>
      </c>
    </row>
    <row r="771" spans="1:27" x14ac:dyDescent="0.25">
      <c r="A771" s="44">
        <v>770</v>
      </c>
      <c r="B771" s="125" t="s">
        <v>83</v>
      </c>
      <c r="C771" s="125" t="s">
        <v>96</v>
      </c>
      <c r="H771">
        <v>3</v>
      </c>
      <c r="I771">
        <v>10</v>
      </c>
      <c r="X771">
        <v>1</v>
      </c>
      <c r="Y771">
        <v>3</v>
      </c>
    </row>
    <row r="772" spans="1:27" x14ac:dyDescent="0.25">
      <c r="A772" s="44">
        <v>771</v>
      </c>
      <c r="B772" s="125" t="s">
        <v>4</v>
      </c>
      <c r="C772" s="125" t="s">
        <v>94</v>
      </c>
      <c r="J772">
        <v>3</v>
      </c>
      <c r="K772">
        <v>9</v>
      </c>
      <c r="V772">
        <v>1</v>
      </c>
      <c r="W772">
        <v>4</v>
      </c>
    </row>
    <row r="773" spans="1:27" x14ac:dyDescent="0.25">
      <c r="A773" s="44">
        <v>772</v>
      </c>
      <c r="B773" s="125" t="s">
        <v>3</v>
      </c>
      <c r="C773" s="125" t="s">
        <v>94</v>
      </c>
      <c r="H773">
        <v>3</v>
      </c>
      <c r="I773">
        <v>13</v>
      </c>
    </row>
    <row r="774" spans="1:27" x14ac:dyDescent="0.25">
      <c r="A774" s="44">
        <v>773</v>
      </c>
      <c r="B774" s="125" t="s">
        <v>27</v>
      </c>
      <c r="C774" s="125" t="s">
        <v>97</v>
      </c>
      <c r="P774">
        <v>1</v>
      </c>
      <c r="Q774">
        <v>6</v>
      </c>
      <c r="R774">
        <v>1</v>
      </c>
      <c r="S774">
        <v>6</v>
      </c>
    </row>
    <row r="775" spans="1:27" x14ac:dyDescent="0.25">
      <c r="A775" s="44">
        <v>774</v>
      </c>
      <c r="B775" s="125" t="s">
        <v>181</v>
      </c>
      <c r="C775" s="125" t="s">
        <v>97</v>
      </c>
      <c r="L775">
        <v>1</v>
      </c>
      <c r="M775">
        <v>12</v>
      </c>
    </row>
    <row r="776" spans="1:27" x14ac:dyDescent="0.25">
      <c r="A776" s="44">
        <v>775</v>
      </c>
      <c r="B776" s="125" t="s">
        <v>65</v>
      </c>
      <c r="C776" s="125" t="s">
        <v>98</v>
      </c>
      <c r="D776">
        <v>4</v>
      </c>
      <c r="E776">
        <v>10</v>
      </c>
      <c r="F776">
        <v>1</v>
      </c>
      <c r="G776">
        <v>2</v>
      </c>
    </row>
    <row r="777" spans="1:27" x14ac:dyDescent="0.25">
      <c r="A777" s="44">
        <v>776</v>
      </c>
      <c r="B777" s="125" t="s">
        <v>8</v>
      </c>
      <c r="C777" s="125" t="s">
        <v>94</v>
      </c>
      <c r="R777">
        <v>1</v>
      </c>
      <c r="S777">
        <v>6</v>
      </c>
      <c r="T777">
        <v>1</v>
      </c>
      <c r="U777">
        <v>6</v>
      </c>
    </row>
    <row r="778" spans="1:27" x14ac:dyDescent="0.25">
      <c r="A778" s="44">
        <v>777</v>
      </c>
      <c r="B778" s="125" t="s">
        <v>249</v>
      </c>
      <c r="C778" s="125" t="s">
        <v>97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L778">
        <v>1</v>
      </c>
      <c r="M778">
        <v>5</v>
      </c>
      <c r="P778">
        <v>1</v>
      </c>
      <c r="Q778">
        <v>5</v>
      </c>
    </row>
    <row r="779" spans="1:27" x14ac:dyDescent="0.25">
      <c r="A779" s="44">
        <v>778</v>
      </c>
      <c r="B779" s="125" t="s">
        <v>32</v>
      </c>
      <c r="C779" s="125" t="s">
        <v>94</v>
      </c>
      <c r="N779">
        <v>1</v>
      </c>
      <c r="O779">
        <v>12</v>
      </c>
    </row>
    <row r="780" spans="1:27" x14ac:dyDescent="0.25">
      <c r="A780" s="44">
        <v>779</v>
      </c>
      <c r="B780" s="125" t="s">
        <v>11</v>
      </c>
      <c r="C780" s="125" t="s">
        <v>98</v>
      </c>
      <c r="F780">
        <v>18</v>
      </c>
      <c r="G780">
        <v>12</v>
      </c>
    </row>
    <row r="781" spans="1:27" x14ac:dyDescent="0.25">
      <c r="A781" s="44">
        <v>780</v>
      </c>
      <c r="B781" s="125" t="s">
        <v>87</v>
      </c>
      <c r="C781" s="125" t="s">
        <v>97</v>
      </c>
      <c r="Z781">
        <v>1</v>
      </c>
      <c r="AA781">
        <v>11</v>
      </c>
    </row>
    <row r="782" spans="1:27" x14ac:dyDescent="0.25">
      <c r="A782" s="44">
        <v>781</v>
      </c>
      <c r="B782" s="125" t="s">
        <v>18</v>
      </c>
      <c r="C782" s="125" t="s">
        <v>94</v>
      </c>
      <c r="D782">
        <v>1</v>
      </c>
      <c r="E782">
        <v>11</v>
      </c>
    </row>
    <row r="783" spans="1:27" x14ac:dyDescent="0.25">
      <c r="A783" s="44">
        <v>782</v>
      </c>
      <c r="B783" s="125" t="s">
        <v>206</v>
      </c>
      <c r="C783" s="125" t="s">
        <v>93</v>
      </c>
      <c r="F783">
        <v>2</v>
      </c>
      <c r="G783">
        <v>11</v>
      </c>
    </row>
    <row r="784" spans="1:27" x14ac:dyDescent="0.25">
      <c r="A784" s="44">
        <v>783</v>
      </c>
      <c r="B784" s="125" t="s">
        <v>78</v>
      </c>
      <c r="C784" s="125" t="s">
        <v>95</v>
      </c>
      <c r="D784">
        <v>1</v>
      </c>
      <c r="E784">
        <v>3</v>
      </c>
      <c r="F784">
        <v>1</v>
      </c>
      <c r="G784">
        <v>3</v>
      </c>
      <c r="H784">
        <v>1</v>
      </c>
      <c r="I784">
        <v>3</v>
      </c>
    </row>
    <row r="785" spans="1:25" x14ac:dyDescent="0.25">
      <c r="A785" s="44">
        <v>784</v>
      </c>
      <c r="B785" s="125" t="s">
        <v>35</v>
      </c>
      <c r="C785" s="125" t="s">
        <v>94</v>
      </c>
      <c r="V785">
        <v>1</v>
      </c>
      <c r="W785">
        <v>10</v>
      </c>
    </row>
    <row r="786" spans="1:25" x14ac:dyDescent="0.25">
      <c r="A786" s="44">
        <v>785</v>
      </c>
      <c r="B786" s="125" t="s">
        <v>24</v>
      </c>
      <c r="C786" s="125" t="s">
        <v>94</v>
      </c>
      <c r="L786">
        <v>4</v>
      </c>
      <c r="M786">
        <v>10</v>
      </c>
    </row>
    <row r="787" spans="1:25" x14ac:dyDescent="0.25">
      <c r="A787" s="44">
        <v>786</v>
      </c>
      <c r="B787" s="125" t="s">
        <v>74</v>
      </c>
      <c r="C787" s="125" t="s">
        <v>94</v>
      </c>
      <c r="R787">
        <v>1</v>
      </c>
      <c r="S787">
        <v>10</v>
      </c>
    </row>
    <row r="788" spans="1:25" x14ac:dyDescent="0.25">
      <c r="A788" s="44">
        <v>787</v>
      </c>
      <c r="B788" s="125" t="s">
        <v>10</v>
      </c>
      <c r="C788" s="125" t="s">
        <v>97</v>
      </c>
      <c r="L788">
        <v>1</v>
      </c>
      <c r="M788">
        <v>0</v>
      </c>
      <c r="N788">
        <v>1</v>
      </c>
      <c r="O788">
        <v>1</v>
      </c>
      <c r="X788">
        <v>1</v>
      </c>
      <c r="Y788">
        <v>9</v>
      </c>
    </row>
    <row r="789" spans="1:25" x14ac:dyDescent="0.25">
      <c r="A789" s="44">
        <v>788</v>
      </c>
      <c r="B789" s="125" t="s">
        <v>8</v>
      </c>
      <c r="C789" s="125" t="s">
        <v>94</v>
      </c>
      <c r="R789">
        <v>1</v>
      </c>
      <c r="S789">
        <v>9</v>
      </c>
    </row>
    <row r="790" spans="1:25" x14ac:dyDescent="0.25">
      <c r="A790" s="44">
        <v>789</v>
      </c>
      <c r="B790" s="125" t="s">
        <v>4</v>
      </c>
      <c r="C790" s="125" t="s">
        <v>96</v>
      </c>
      <c r="N790">
        <v>1</v>
      </c>
      <c r="O790">
        <v>9</v>
      </c>
    </row>
    <row r="791" spans="1:25" x14ac:dyDescent="0.25">
      <c r="A791" s="44">
        <v>790</v>
      </c>
      <c r="B791" s="125" t="s">
        <v>80</v>
      </c>
      <c r="C791" s="125" t="s">
        <v>97</v>
      </c>
      <c r="H791">
        <v>1</v>
      </c>
      <c r="I791">
        <v>8</v>
      </c>
    </row>
    <row r="792" spans="1:25" x14ac:dyDescent="0.25">
      <c r="A792" s="44">
        <v>791</v>
      </c>
      <c r="B792" s="125" t="s">
        <v>68</v>
      </c>
      <c r="C792" s="125" t="s">
        <v>93</v>
      </c>
      <c r="L792">
        <v>1</v>
      </c>
      <c r="M792">
        <v>8</v>
      </c>
    </row>
    <row r="793" spans="1:25" x14ac:dyDescent="0.25">
      <c r="A793" s="44">
        <v>792</v>
      </c>
      <c r="B793" s="125" t="s">
        <v>18</v>
      </c>
      <c r="C793" s="125" t="s">
        <v>94</v>
      </c>
      <c r="F793">
        <v>2</v>
      </c>
      <c r="G793">
        <v>4</v>
      </c>
      <c r="J793">
        <v>1</v>
      </c>
      <c r="K793">
        <v>2</v>
      </c>
      <c r="P793">
        <v>1</v>
      </c>
      <c r="Q793">
        <v>1</v>
      </c>
    </row>
    <row r="794" spans="1:25" x14ac:dyDescent="0.25">
      <c r="A794" s="44">
        <v>793</v>
      </c>
      <c r="B794" s="125" t="s">
        <v>9</v>
      </c>
      <c r="C794" s="125" t="s">
        <v>94</v>
      </c>
      <c r="R794">
        <v>3</v>
      </c>
      <c r="S794">
        <v>8</v>
      </c>
    </row>
    <row r="795" spans="1:25" x14ac:dyDescent="0.25">
      <c r="A795" s="44">
        <v>794</v>
      </c>
      <c r="B795" s="125" t="s">
        <v>40</v>
      </c>
      <c r="C795" s="125" t="s">
        <v>97</v>
      </c>
      <c r="N795">
        <v>1</v>
      </c>
      <c r="O795">
        <v>7</v>
      </c>
    </row>
    <row r="796" spans="1:25" x14ac:dyDescent="0.25">
      <c r="A796" s="44">
        <v>795</v>
      </c>
      <c r="B796" s="125" t="s">
        <v>34</v>
      </c>
      <c r="C796" s="125" t="s">
        <v>94</v>
      </c>
      <c r="V796">
        <v>1</v>
      </c>
      <c r="W796">
        <v>7</v>
      </c>
    </row>
    <row r="797" spans="1:25" x14ac:dyDescent="0.25">
      <c r="A797" s="44">
        <v>796</v>
      </c>
      <c r="B797" s="125" t="s">
        <v>35</v>
      </c>
      <c r="C797" s="125" t="s">
        <v>94</v>
      </c>
      <c r="L797">
        <v>1</v>
      </c>
      <c r="M797">
        <v>7</v>
      </c>
    </row>
    <row r="798" spans="1:25" x14ac:dyDescent="0.25">
      <c r="A798" s="44">
        <v>797</v>
      </c>
      <c r="B798" s="125" t="s">
        <v>228</v>
      </c>
      <c r="C798" s="125" t="s">
        <v>94</v>
      </c>
      <c r="L798">
        <v>1</v>
      </c>
      <c r="M798">
        <v>6</v>
      </c>
    </row>
    <row r="799" spans="1:25" x14ac:dyDescent="0.25">
      <c r="A799" s="44">
        <v>798</v>
      </c>
      <c r="B799" s="125" t="s">
        <v>68</v>
      </c>
      <c r="C799" s="125" t="s">
        <v>94</v>
      </c>
      <c r="T799">
        <v>2</v>
      </c>
      <c r="U799">
        <v>6</v>
      </c>
    </row>
    <row r="800" spans="1:25" x14ac:dyDescent="0.25">
      <c r="A800" s="44">
        <v>799</v>
      </c>
      <c r="B800" s="125" t="s">
        <v>3</v>
      </c>
      <c r="C800" s="125" t="s">
        <v>93</v>
      </c>
      <c r="P800">
        <v>7</v>
      </c>
      <c r="Q800">
        <v>5</v>
      </c>
      <c r="R800">
        <v>1</v>
      </c>
      <c r="S800">
        <v>1</v>
      </c>
    </row>
    <row r="801" spans="1:21" x14ac:dyDescent="0.25">
      <c r="A801" s="44">
        <v>800</v>
      </c>
      <c r="B801" s="125" t="s">
        <v>40</v>
      </c>
      <c r="C801" s="125" t="s">
        <v>97</v>
      </c>
      <c r="F801">
        <v>1</v>
      </c>
      <c r="G801">
        <v>6</v>
      </c>
    </row>
    <row r="802" spans="1:21" x14ac:dyDescent="0.25">
      <c r="A802" s="44">
        <v>801</v>
      </c>
      <c r="B802" s="125" t="s">
        <v>24</v>
      </c>
      <c r="C802" s="125" t="s">
        <v>94</v>
      </c>
      <c r="H802">
        <v>1</v>
      </c>
      <c r="I802">
        <v>5</v>
      </c>
    </row>
    <row r="803" spans="1:21" x14ac:dyDescent="0.25">
      <c r="A803" s="44">
        <v>802</v>
      </c>
      <c r="B803" s="125" t="s">
        <v>68</v>
      </c>
      <c r="C803" s="125" t="s">
        <v>94</v>
      </c>
      <c r="P803">
        <v>2</v>
      </c>
      <c r="Q803">
        <v>2</v>
      </c>
      <c r="R803">
        <v>3</v>
      </c>
      <c r="S803">
        <v>3</v>
      </c>
    </row>
    <row r="804" spans="1:21" x14ac:dyDescent="0.25">
      <c r="A804" s="44">
        <v>803</v>
      </c>
      <c r="B804" s="125" t="s">
        <v>40</v>
      </c>
      <c r="C804" s="125" t="s">
        <v>94</v>
      </c>
      <c r="R804">
        <v>1</v>
      </c>
      <c r="S804">
        <v>3</v>
      </c>
      <c r="T804">
        <v>1</v>
      </c>
      <c r="U804">
        <v>3</v>
      </c>
    </row>
    <row r="805" spans="1:21" x14ac:dyDescent="0.25">
      <c r="A805" s="44">
        <v>804</v>
      </c>
      <c r="B805" s="125" t="s">
        <v>8</v>
      </c>
      <c r="C805" s="125" t="s">
        <v>93</v>
      </c>
      <c r="F805">
        <v>2</v>
      </c>
      <c r="G805">
        <v>4</v>
      </c>
      <c r="N805">
        <v>1</v>
      </c>
      <c r="O805">
        <v>2</v>
      </c>
    </row>
    <row r="806" spans="1:21" x14ac:dyDescent="0.25">
      <c r="A806" s="44">
        <v>805</v>
      </c>
      <c r="B806" s="125" t="s">
        <v>46</v>
      </c>
      <c r="C806" s="125" t="s">
        <v>96</v>
      </c>
      <c r="H806">
        <v>1</v>
      </c>
      <c r="I806">
        <v>5</v>
      </c>
    </row>
    <row r="807" spans="1:21" x14ac:dyDescent="0.25">
      <c r="A807" s="44">
        <v>806</v>
      </c>
      <c r="B807" s="125" t="s">
        <v>2</v>
      </c>
      <c r="C807" s="125" t="s">
        <v>96</v>
      </c>
      <c r="H807">
        <v>1</v>
      </c>
      <c r="I807">
        <v>5</v>
      </c>
    </row>
    <row r="808" spans="1:21" x14ac:dyDescent="0.25">
      <c r="A808" s="44">
        <v>807</v>
      </c>
      <c r="B808" s="125" t="s">
        <v>40</v>
      </c>
      <c r="C808" s="125" t="s">
        <v>94</v>
      </c>
      <c r="J808">
        <v>1</v>
      </c>
      <c r="K808">
        <v>5</v>
      </c>
    </row>
    <row r="809" spans="1:21" x14ac:dyDescent="0.25">
      <c r="A809" s="44">
        <v>808</v>
      </c>
      <c r="B809" s="125" t="s">
        <v>8</v>
      </c>
      <c r="C809" s="125" t="s">
        <v>94</v>
      </c>
      <c r="D809">
        <v>1</v>
      </c>
      <c r="E809">
        <v>1</v>
      </c>
      <c r="F809">
        <v>1</v>
      </c>
      <c r="G809">
        <v>1</v>
      </c>
      <c r="L809">
        <v>2</v>
      </c>
      <c r="M809">
        <v>2</v>
      </c>
      <c r="N809">
        <v>1</v>
      </c>
      <c r="O809">
        <v>1</v>
      </c>
    </row>
    <row r="810" spans="1:21" x14ac:dyDescent="0.25">
      <c r="A810" s="44">
        <v>809</v>
      </c>
      <c r="B810" s="125" t="s">
        <v>8</v>
      </c>
      <c r="C810" s="125" t="s">
        <v>93</v>
      </c>
      <c r="D810">
        <v>2</v>
      </c>
      <c r="E810">
        <v>1</v>
      </c>
      <c r="F810">
        <v>2</v>
      </c>
      <c r="G810">
        <v>1</v>
      </c>
      <c r="H810">
        <v>2</v>
      </c>
      <c r="I810">
        <v>1</v>
      </c>
    </row>
    <row r="811" spans="1:21" x14ac:dyDescent="0.25">
      <c r="A811" s="44">
        <v>810</v>
      </c>
      <c r="B811" s="125" t="s">
        <v>18</v>
      </c>
      <c r="C811" s="125" t="s">
        <v>97</v>
      </c>
      <c r="D811">
        <v>2</v>
      </c>
      <c r="E811">
        <v>2</v>
      </c>
      <c r="F811">
        <v>2</v>
      </c>
      <c r="G811">
        <v>2</v>
      </c>
    </row>
    <row r="812" spans="1:21" x14ac:dyDescent="0.25">
      <c r="A812" s="44">
        <v>811</v>
      </c>
      <c r="B812" s="125" t="s">
        <v>181</v>
      </c>
      <c r="C812" s="125" t="s">
        <v>97</v>
      </c>
      <c r="D812">
        <v>1</v>
      </c>
      <c r="E812">
        <v>2</v>
      </c>
      <c r="L812">
        <v>1</v>
      </c>
      <c r="M812">
        <v>2</v>
      </c>
    </row>
    <row r="813" spans="1:21" x14ac:dyDescent="0.25">
      <c r="A813" s="44">
        <v>812</v>
      </c>
      <c r="B813" s="125" t="s">
        <v>24</v>
      </c>
      <c r="C813" s="125" t="s">
        <v>96</v>
      </c>
      <c r="F813">
        <v>2</v>
      </c>
      <c r="G813">
        <v>3</v>
      </c>
    </row>
    <row r="814" spans="1:21" x14ac:dyDescent="0.25">
      <c r="A814" s="44">
        <v>813</v>
      </c>
      <c r="B814" s="125" t="s">
        <v>68</v>
      </c>
      <c r="C814" s="125" t="s">
        <v>94</v>
      </c>
      <c r="J814">
        <v>1</v>
      </c>
      <c r="K814">
        <v>3</v>
      </c>
    </row>
    <row r="815" spans="1:21" x14ac:dyDescent="0.25">
      <c r="A815" s="44">
        <v>814</v>
      </c>
      <c r="B815" s="125" t="s">
        <v>243</v>
      </c>
      <c r="C815" s="125" t="s">
        <v>94</v>
      </c>
      <c r="R815">
        <v>1</v>
      </c>
      <c r="S815">
        <v>3</v>
      </c>
    </row>
    <row r="816" spans="1:21" x14ac:dyDescent="0.25">
      <c r="A816" s="44">
        <v>815</v>
      </c>
      <c r="B816" s="125" t="s">
        <v>53</v>
      </c>
      <c r="C816" s="125" t="s">
        <v>94</v>
      </c>
      <c r="L816">
        <v>1</v>
      </c>
      <c r="M816">
        <v>1</v>
      </c>
      <c r="P816">
        <v>1</v>
      </c>
      <c r="Q816">
        <v>1</v>
      </c>
    </row>
    <row r="817" spans="1:17" x14ac:dyDescent="0.25">
      <c r="A817" s="44">
        <v>816</v>
      </c>
      <c r="B817" s="125" t="s">
        <v>8</v>
      </c>
      <c r="C817" s="125" t="s">
        <v>93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17" x14ac:dyDescent="0.25">
      <c r="A818" s="44">
        <v>817</v>
      </c>
      <c r="B818" s="125" t="s">
        <v>181</v>
      </c>
      <c r="C818" s="125" t="s">
        <v>97</v>
      </c>
      <c r="D818">
        <v>1</v>
      </c>
      <c r="E818">
        <v>1</v>
      </c>
    </row>
    <row r="819" spans="1:17" x14ac:dyDescent="0.25">
      <c r="A819" s="44">
        <v>818</v>
      </c>
      <c r="B819" s="125" t="s">
        <v>17</v>
      </c>
      <c r="C819" s="125" t="s">
        <v>94</v>
      </c>
      <c r="P819">
        <v>1</v>
      </c>
      <c r="Q819">
        <v>1</v>
      </c>
    </row>
    <row r="820" spans="1:17" x14ac:dyDescent="0.25">
      <c r="A820" s="44">
        <v>819</v>
      </c>
      <c r="B820" s="125" t="s">
        <v>17</v>
      </c>
      <c r="C820" s="125" t="s">
        <v>94</v>
      </c>
      <c r="D820">
        <v>1</v>
      </c>
      <c r="E820">
        <v>0</v>
      </c>
      <c r="F820">
        <v>1</v>
      </c>
      <c r="G820">
        <v>0</v>
      </c>
      <c r="H820">
        <v>1</v>
      </c>
      <c r="I820">
        <v>0</v>
      </c>
    </row>
    <row r="821" spans="1:17" x14ac:dyDescent="0.25">
      <c r="D821">
        <v>1</v>
      </c>
      <c r="E821">
        <v>0</v>
      </c>
      <c r="F821">
        <v>1</v>
      </c>
      <c r="G821">
        <v>0</v>
      </c>
      <c r="H821">
        <v>1</v>
      </c>
      <c r="I8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2379-16A8-401B-BFF8-08DB834D360C}">
  <sheetPr codeName="Blad10"/>
  <dimension ref="A1:AB2054"/>
  <sheetViews>
    <sheetView workbookViewId="0"/>
  </sheetViews>
  <sheetFormatPr defaultRowHeight="15" x14ac:dyDescent="0.25"/>
  <cols>
    <col min="2" max="2" width="16.42578125" customWidth="1"/>
    <col min="3" max="3" width="15.42578125" customWidth="1"/>
  </cols>
  <sheetData>
    <row r="1" spans="1:28" ht="60" x14ac:dyDescent="0.25">
      <c r="A1" s="141" t="s">
        <v>250</v>
      </c>
      <c r="B1" s="142" t="s">
        <v>0</v>
      </c>
      <c r="C1" s="139" t="s">
        <v>150</v>
      </c>
      <c r="D1" s="138" t="s">
        <v>251</v>
      </c>
      <c r="E1" s="138" t="s">
        <v>252</v>
      </c>
      <c r="F1" s="138" t="s">
        <v>253</v>
      </c>
      <c r="G1" s="138" t="s">
        <v>254</v>
      </c>
      <c r="H1" s="138" t="s">
        <v>255</v>
      </c>
      <c r="I1" s="138" t="s">
        <v>256</v>
      </c>
      <c r="J1" s="138" t="s">
        <v>257</v>
      </c>
      <c r="K1" s="138" t="s">
        <v>258</v>
      </c>
      <c r="L1" s="138" t="s">
        <v>259</v>
      </c>
      <c r="M1" s="138" t="s">
        <v>260</v>
      </c>
      <c r="N1" s="138" t="s">
        <v>261</v>
      </c>
      <c r="O1" s="138" t="s">
        <v>262</v>
      </c>
      <c r="P1" s="138" t="s">
        <v>263</v>
      </c>
      <c r="Q1" s="138" t="s">
        <v>264</v>
      </c>
      <c r="R1" s="138" t="s">
        <v>265</v>
      </c>
      <c r="S1" s="138" t="s">
        <v>266</v>
      </c>
      <c r="T1" s="138" t="s">
        <v>267</v>
      </c>
      <c r="U1" s="138" t="s">
        <v>268</v>
      </c>
      <c r="V1" s="138" t="s">
        <v>269</v>
      </c>
      <c r="W1" s="138" t="s">
        <v>270</v>
      </c>
      <c r="X1" s="138" t="s">
        <v>271</v>
      </c>
      <c r="Y1" s="138" t="s">
        <v>272</v>
      </c>
      <c r="Z1" s="138" t="s">
        <v>273</v>
      </c>
      <c r="AA1" s="138" t="s">
        <v>274</v>
      </c>
      <c r="AB1" s="1"/>
    </row>
    <row r="2" spans="1:28" x14ac:dyDescent="0.25">
      <c r="A2" s="44">
        <v>1</v>
      </c>
      <c r="B2" s="125" t="s">
        <v>24</v>
      </c>
      <c r="C2" s="125" t="s">
        <v>96</v>
      </c>
      <c r="D2" s="143">
        <v>58698</v>
      </c>
      <c r="E2" s="143">
        <v>497079</v>
      </c>
      <c r="F2" s="143">
        <v>256544</v>
      </c>
      <c r="G2" s="143">
        <v>1126944</v>
      </c>
      <c r="H2" s="143">
        <v>420569</v>
      </c>
      <c r="I2" s="143">
        <v>1778980</v>
      </c>
      <c r="J2" s="143">
        <v>580527</v>
      </c>
      <c r="K2" s="143">
        <v>2848992</v>
      </c>
      <c r="L2" s="143">
        <v>736937</v>
      </c>
      <c r="M2" s="143">
        <v>3717669</v>
      </c>
      <c r="N2" s="143">
        <v>802458</v>
      </c>
      <c r="O2" s="143">
        <v>4292065</v>
      </c>
      <c r="P2" s="143">
        <v>885632</v>
      </c>
      <c r="Q2" s="143">
        <v>4736968</v>
      </c>
      <c r="R2" s="143">
        <v>337115</v>
      </c>
      <c r="S2" s="143">
        <v>2161091</v>
      </c>
      <c r="T2" s="143">
        <v>114620</v>
      </c>
      <c r="U2" s="143">
        <v>900134</v>
      </c>
      <c r="V2" s="143">
        <v>115448</v>
      </c>
      <c r="W2" s="143">
        <v>930371</v>
      </c>
      <c r="X2" s="143">
        <v>73308</v>
      </c>
      <c r="Y2" s="143">
        <v>631713</v>
      </c>
      <c r="Z2" s="143">
        <v>60859</v>
      </c>
      <c r="AA2" s="143">
        <v>520882</v>
      </c>
    </row>
    <row r="3" spans="1:28" x14ac:dyDescent="0.25">
      <c r="A3" s="44">
        <v>2</v>
      </c>
      <c r="B3" s="125" t="s">
        <v>2</v>
      </c>
      <c r="C3" s="125" t="s">
        <v>96</v>
      </c>
      <c r="D3" s="144"/>
      <c r="E3" s="144"/>
      <c r="F3" s="143">
        <v>137983</v>
      </c>
      <c r="G3" s="143">
        <v>258027</v>
      </c>
      <c r="H3" s="143">
        <v>201302</v>
      </c>
      <c r="I3" s="143">
        <v>356304</v>
      </c>
      <c r="J3" s="143">
        <v>160197</v>
      </c>
      <c r="K3" s="143">
        <v>299569</v>
      </c>
      <c r="L3" s="143">
        <v>61007</v>
      </c>
      <c r="M3" s="143">
        <v>109203</v>
      </c>
      <c r="N3" s="143">
        <v>23396</v>
      </c>
      <c r="O3" s="143">
        <v>43751</v>
      </c>
      <c r="P3" s="143">
        <v>16417</v>
      </c>
      <c r="Q3" s="143">
        <v>30699</v>
      </c>
      <c r="R3" s="143">
        <v>9960</v>
      </c>
      <c r="S3" s="143">
        <v>18626</v>
      </c>
      <c r="T3" s="143">
        <v>3905</v>
      </c>
      <c r="U3" s="143">
        <v>7302</v>
      </c>
      <c r="V3" s="143">
        <v>5290</v>
      </c>
      <c r="W3" s="143">
        <v>9892</v>
      </c>
      <c r="X3" s="143">
        <v>1917</v>
      </c>
      <c r="Y3" s="143">
        <v>3585</v>
      </c>
      <c r="Z3" s="143">
        <v>1377</v>
      </c>
      <c r="AA3" s="143">
        <v>2588</v>
      </c>
    </row>
    <row r="4" spans="1:28" x14ac:dyDescent="0.25">
      <c r="A4" s="44">
        <v>3</v>
      </c>
      <c r="B4" s="125" t="s">
        <v>18</v>
      </c>
      <c r="C4" s="125" t="s">
        <v>93</v>
      </c>
      <c r="D4" s="143">
        <v>1195</v>
      </c>
      <c r="E4" s="143">
        <v>6982</v>
      </c>
      <c r="F4" s="143">
        <v>28617</v>
      </c>
      <c r="G4" s="143">
        <v>159388</v>
      </c>
      <c r="H4" s="143">
        <v>44754</v>
      </c>
      <c r="I4" s="143">
        <v>248275</v>
      </c>
      <c r="J4" s="143">
        <v>49302</v>
      </c>
      <c r="K4" s="143">
        <v>267813</v>
      </c>
      <c r="L4" s="143">
        <v>13828</v>
      </c>
      <c r="M4" s="143">
        <v>79275</v>
      </c>
      <c r="N4" s="143">
        <v>5141</v>
      </c>
      <c r="O4" s="143">
        <v>29359</v>
      </c>
      <c r="P4" s="143">
        <v>3368</v>
      </c>
      <c r="Q4" s="143">
        <v>19173</v>
      </c>
      <c r="R4" s="143">
        <v>2748</v>
      </c>
      <c r="S4" s="143">
        <v>15584</v>
      </c>
      <c r="T4" s="143">
        <v>1575</v>
      </c>
      <c r="U4" s="143">
        <v>8926</v>
      </c>
      <c r="V4" s="143">
        <v>3962</v>
      </c>
      <c r="W4" s="143">
        <v>22562</v>
      </c>
      <c r="X4" s="143">
        <v>1800</v>
      </c>
      <c r="Y4" s="143">
        <v>10175</v>
      </c>
      <c r="Z4" s="143">
        <v>1642</v>
      </c>
      <c r="AA4" s="143">
        <v>9336</v>
      </c>
    </row>
    <row r="5" spans="1:28" x14ac:dyDescent="0.25">
      <c r="A5" s="44">
        <v>4</v>
      </c>
      <c r="B5" s="125" t="s">
        <v>92</v>
      </c>
      <c r="C5" s="125" t="s">
        <v>93</v>
      </c>
      <c r="D5" s="144"/>
      <c r="E5" s="144"/>
      <c r="F5" s="143">
        <v>8</v>
      </c>
      <c r="G5" s="143">
        <v>25</v>
      </c>
      <c r="H5" s="143">
        <v>6720</v>
      </c>
      <c r="I5" s="143">
        <v>20093</v>
      </c>
      <c r="J5" s="143">
        <v>33767</v>
      </c>
      <c r="K5" s="143">
        <v>100963</v>
      </c>
      <c r="L5" s="143">
        <v>95441</v>
      </c>
      <c r="M5" s="143">
        <v>270097</v>
      </c>
      <c r="N5" s="143">
        <v>72822</v>
      </c>
      <c r="O5" s="143">
        <v>217737</v>
      </c>
      <c r="P5" s="143">
        <v>49582</v>
      </c>
      <c r="Q5" s="143">
        <v>148250</v>
      </c>
      <c r="R5" s="143">
        <v>306</v>
      </c>
      <c r="S5" s="143">
        <v>914</v>
      </c>
      <c r="T5" s="143">
        <v>28</v>
      </c>
      <c r="U5" s="143">
        <v>85</v>
      </c>
      <c r="V5" s="144"/>
      <c r="W5" s="144"/>
      <c r="X5" s="144"/>
      <c r="Y5" s="144"/>
      <c r="Z5" s="144"/>
      <c r="AA5" s="144"/>
    </row>
    <row r="6" spans="1:28" x14ac:dyDescent="0.25">
      <c r="A6" s="44">
        <v>5</v>
      </c>
      <c r="B6" s="125" t="s">
        <v>92</v>
      </c>
      <c r="C6" s="125" t="s">
        <v>94</v>
      </c>
      <c r="D6" s="143">
        <v>406</v>
      </c>
      <c r="E6" s="143">
        <v>809</v>
      </c>
      <c r="F6" s="143">
        <v>2881</v>
      </c>
      <c r="G6" s="143">
        <v>5734</v>
      </c>
      <c r="H6" s="143">
        <v>19315</v>
      </c>
      <c r="I6" s="143">
        <v>38436</v>
      </c>
      <c r="J6" s="143">
        <v>51240</v>
      </c>
      <c r="K6" s="143">
        <v>101968</v>
      </c>
      <c r="L6" s="143">
        <v>114706</v>
      </c>
      <c r="M6" s="143">
        <v>207618</v>
      </c>
      <c r="N6" s="143">
        <v>88908</v>
      </c>
      <c r="O6" s="143">
        <v>176926</v>
      </c>
      <c r="P6" s="143">
        <v>38720</v>
      </c>
      <c r="Q6" s="143">
        <v>77052</v>
      </c>
      <c r="R6" s="143">
        <v>8542</v>
      </c>
      <c r="S6" s="143">
        <v>16998</v>
      </c>
      <c r="T6" s="143">
        <v>1973</v>
      </c>
      <c r="U6" s="143">
        <v>3926</v>
      </c>
      <c r="V6" s="143">
        <v>333</v>
      </c>
      <c r="W6" s="143">
        <v>662</v>
      </c>
      <c r="X6" s="143">
        <v>151</v>
      </c>
      <c r="Y6" s="143">
        <v>301</v>
      </c>
      <c r="Z6" s="143">
        <v>126</v>
      </c>
      <c r="AA6" s="143">
        <v>251</v>
      </c>
    </row>
    <row r="7" spans="1:28" x14ac:dyDescent="0.25">
      <c r="A7" s="44">
        <v>6</v>
      </c>
      <c r="B7" s="125" t="s">
        <v>4</v>
      </c>
      <c r="C7" s="125" t="s">
        <v>95</v>
      </c>
      <c r="D7" s="144"/>
      <c r="E7" s="144"/>
      <c r="F7" s="144"/>
      <c r="G7" s="144"/>
      <c r="H7" s="144"/>
      <c r="I7" s="144"/>
      <c r="J7" s="143">
        <v>709</v>
      </c>
      <c r="K7" s="143">
        <v>2814</v>
      </c>
      <c r="L7" s="143">
        <v>26948</v>
      </c>
      <c r="M7" s="143">
        <v>93510</v>
      </c>
      <c r="N7" s="143">
        <v>30164</v>
      </c>
      <c r="O7" s="143">
        <v>120356</v>
      </c>
      <c r="P7" s="143">
        <v>52198</v>
      </c>
      <c r="Q7" s="143">
        <v>191043</v>
      </c>
      <c r="R7" s="143">
        <v>19055</v>
      </c>
      <c r="S7" s="143">
        <v>76031</v>
      </c>
      <c r="T7" s="143">
        <v>1599</v>
      </c>
      <c r="U7" s="143">
        <v>6381</v>
      </c>
      <c r="V7" s="143">
        <v>124</v>
      </c>
      <c r="W7" s="143">
        <v>494</v>
      </c>
      <c r="X7" s="143">
        <v>15</v>
      </c>
      <c r="Y7" s="143">
        <v>59</v>
      </c>
      <c r="Z7" s="144"/>
      <c r="AA7" s="144"/>
    </row>
    <row r="8" spans="1:28" x14ac:dyDescent="0.25">
      <c r="A8" s="44">
        <v>7</v>
      </c>
      <c r="B8" s="125" t="s">
        <v>5</v>
      </c>
      <c r="C8" s="125" t="s">
        <v>93</v>
      </c>
      <c r="D8" s="143">
        <v>3331</v>
      </c>
      <c r="E8" s="143">
        <v>40196</v>
      </c>
      <c r="F8" s="143">
        <v>1758</v>
      </c>
      <c r="G8" s="143">
        <v>21412</v>
      </c>
      <c r="H8" s="143">
        <v>2468</v>
      </c>
      <c r="I8" s="143">
        <v>30097</v>
      </c>
      <c r="J8" s="143">
        <v>2465</v>
      </c>
      <c r="K8" s="143">
        <v>29939</v>
      </c>
      <c r="L8" s="143">
        <v>2646</v>
      </c>
      <c r="M8" s="143">
        <v>32338</v>
      </c>
      <c r="N8" s="143">
        <v>2168</v>
      </c>
      <c r="O8" s="143">
        <v>26218</v>
      </c>
      <c r="P8" s="143">
        <v>3703</v>
      </c>
      <c r="Q8" s="143">
        <v>45306</v>
      </c>
      <c r="R8" s="143">
        <v>4411</v>
      </c>
      <c r="S8" s="143">
        <v>53955</v>
      </c>
      <c r="T8" s="143">
        <v>4205</v>
      </c>
      <c r="U8" s="143">
        <v>51409</v>
      </c>
      <c r="V8" s="143">
        <v>5741</v>
      </c>
      <c r="W8" s="143">
        <v>70136</v>
      </c>
      <c r="X8" s="143">
        <v>5087</v>
      </c>
      <c r="Y8" s="143">
        <v>61607</v>
      </c>
      <c r="Z8" s="143">
        <v>2248</v>
      </c>
      <c r="AA8" s="143">
        <v>27157</v>
      </c>
    </row>
    <row r="9" spans="1:28" x14ac:dyDescent="0.25">
      <c r="A9" s="44">
        <v>8</v>
      </c>
      <c r="B9" s="125" t="s">
        <v>5</v>
      </c>
      <c r="C9" s="125" t="s">
        <v>93</v>
      </c>
      <c r="D9" s="143">
        <v>8</v>
      </c>
      <c r="E9" s="143">
        <v>116</v>
      </c>
      <c r="F9" s="143">
        <v>174</v>
      </c>
      <c r="G9" s="143">
        <v>2541</v>
      </c>
      <c r="H9" s="143">
        <v>869</v>
      </c>
      <c r="I9" s="143">
        <v>12653</v>
      </c>
      <c r="J9" s="143">
        <v>3526</v>
      </c>
      <c r="K9" s="143">
        <v>51428</v>
      </c>
      <c r="L9" s="143">
        <v>8273</v>
      </c>
      <c r="M9" s="143">
        <v>121682</v>
      </c>
      <c r="N9" s="143">
        <v>10551</v>
      </c>
      <c r="O9" s="143">
        <v>142790</v>
      </c>
      <c r="P9" s="143">
        <v>7982</v>
      </c>
      <c r="Q9" s="143">
        <v>117045</v>
      </c>
      <c r="R9" s="143">
        <v>1876</v>
      </c>
      <c r="S9" s="143">
        <v>27726</v>
      </c>
      <c r="T9" s="143">
        <v>294</v>
      </c>
      <c r="U9" s="143">
        <v>4340</v>
      </c>
      <c r="V9" s="143">
        <v>72</v>
      </c>
      <c r="W9" s="143">
        <v>1025</v>
      </c>
      <c r="X9" s="143">
        <v>26</v>
      </c>
      <c r="Y9" s="143">
        <v>338</v>
      </c>
      <c r="Z9" s="143">
        <v>10</v>
      </c>
      <c r="AA9" s="143">
        <v>150</v>
      </c>
    </row>
    <row r="10" spans="1:28" x14ac:dyDescent="0.25">
      <c r="A10" s="44">
        <v>9</v>
      </c>
      <c r="B10" s="125" t="s">
        <v>2</v>
      </c>
      <c r="C10" s="125" t="s">
        <v>96</v>
      </c>
      <c r="D10" s="143">
        <v>34</v>
      </c>
      <c r="E10" s="143">
        <v>325</v>
      </c>
      <c r="F10" s="143">
        <v>253</v>
      </c>
      <c r="G10" s="143">
        <v>2446</v>
      </c>
      <c r="H10" s="143">
        <v>1376</v>
      </c>
      <c r="I10" s="143">
        <v>12954</v>
      </c>
      <c r="J10" s="143">
        <v>6102</v>
      </c>
      <c r="K10" s="143">
        <v>57784</v>
      </c>
      <c r="L10" s="143">
        <v>14213</v>
      </c>
      <c r="M10" s="143">
        <v>134379</v>
      </c>
      <c r="N10" s="143">
        <v>12856</v>
      </c>
      <c r="O10" s="143">
        <v>120460</v>
      </c>
      <c r="P10" s="143">
        <v>10594</v>
      </c>
      <c r="Q10" s="143">
        <v>101130</v>
      </c>
      <c r="R10" s="143">
        <v>1579</v>
      </c>
      <c r="S10" s="143">
        <v>14960</v>
      </c>
      <c r="T10" s="143">
        <v>350</v>
      </c>
      <c r="U10" s="143">
        <v>3370</v>
      </c>
      <c r="V10" s="143">
        <v>102</v>
      </c>
      <c r="W10" s="143">
        <v>980</v>
      </c>
      <c r="X10" s="143">
        <v>37</v>
      </c>
      <c r="Y10" s="143">
        <v>346</v>
      </c>
      <c r="Z10" s="143">
        <v>3</v>
      </c>
      <c r="AA10" s="143">
        <v>31</v>
      </c>
    </row>
    <row r="11" spans="1:28" x14ac:dyDescent="0.25">
      <c r="A11" s="44">
        <v>10</v>
      </c>
      <c r="B11" s="125" t="s">
        <v>2</v>
      </c>
      <c r="C11" s="125" t="s">
        <v>93</v>
      </c>
      <c r="D11" s="143">
        <v>1274</v>
      </c>
      <c r="E11" s="143">
        <v>8311</v>
      </c>
      <c r="F11" s="143">
        <v>9809</v>
      </c>
      <c r="G11" s="143">
        <v>64658</v>
      </c>
      <c r="H11" s="143">
        <v>15943</v>
      </c>
      <c r="I11" s="143">
        <v>99989</v>
      </c>
      <c r="J11" s="143">
        <v>14404</v>
      </c>
      <c r="K11" s="143">
        <v>95131</v>
      </c>
      <c r="L11" s="143">
        <v>5225</v>
      </c>
      <c r="M11" s="143">
        <v>34513</v>
      </c>
      <c r="N11" s="143">
        <v>2360</v>
      </c>
      <c r="O11" s="143">
        <v>15418</v>
      </c>
      <c r="P11" s="143">
        <v>2113</v>
      </c>
      <c r="Q11" s="143">
        <v>13821</v>
      </c>
      <c r="R11" s="143">
        <v>1801</v>
      </c>
      <c r="S11" s="143">
        <v>11955</v>
      </c>
      <c r="T11" s="143">
        <v>1423</v>
      </c>
      <c r="U11" s="143">
        <v>9466</v>
      </c>
      <c r="V11" s="143">
        <v>4619</v>
      </c>
      <c r="W11" s="143">
        <v>30839</v>
      </c>
      <c r="X11" s="143">
        <v>2581</v>
      </c>
      <c r="Y11" s="143">
        <v>17113</v>
      </c>
      <c r="Z11" s="143">
        <v>2696</v>
      </c>
      <c r="AA11" s="143">
        <v>17996</v>
      </c>
    </row>
    <row r="12" spans="1:28" x14ac:dyDescent="0.25">
      <c r="A12" s="44">
        <v>11</v>
      </c>
      <c r="B12" s="125" t="s">
        <v>3</v>
      </c>
      <c r="C12" s="125" t="s">
        <v>94</v>
      </c>
      <c r="D12" s="143">
        <v>255</v>
      </c>
      <c r="E12" s="143">
        <v>1383</v>
      </c>
      <c r="F12" s="143">
        <v>652</v>
      </c>
      <c r="G12" s="143">
        <v>3933</v>
      </c>
      <c r="H12" s="143">
        <v>4189</v>
      </c>
      <c r="I12" s="143">
        <v>25784</v>
      </c>
      <c r="J12" s="143">
        <v>12997</v>
      </c>
      <c r="K12" s="143">
        <v>82840</v>
      </c>
      <c r="L12" s="143">
        <v>16066</v>
      </c>
      <c r="M12" s="143">
        <v>102515</v>
      </c>
      <c r="N12" s="143">
        <v>15021</v>
      </c>
      <c r="O12" s="143">
        <v>94804</v>
      </c>
      <c r="P12" s="143">
        <v>11504</v>
      </c>
      <c r="Q12" s="143">
        <v>74222</v>
      </c>
      <c r="R12" s="143">
        <v>2385</v>
      </c>
      <c r="S12" s="143">
        <v>15657</v>
      </c>
      <c r="T12" s="143">
        <v>370</v>
      </c>
      <c r="U12" s="143">
        <v>2258</v>
      </c>
      <c r="V12" s="143">
        <v>124</v>
      </c>
      <c r="W12" s="143">
        <v>757</v>
      </c>
      <c r="X12" s="143">
        <v>55</v>
      </c>
      <c r="Y12" s="143">
        <v>321</v>
      </c>
      <c r="Z12" s="143">
        <v>87</v>
      </c>
      <c r="AA12" s="143">
        <v>542</v>
      </c>
    </row>
    <row r="13" spans="1:28" x14ac:dyDescent="0.25">
      <c r="A13" s="44">
        <v>12</v>
      </c>
      <c r="B13" s="125" t="s">
        <v>6</v>
      </c>
      <c r="C13" s="125" t="s">
        <v>95</v>
      </c>
      <c r="D13" s="143">
        <v>22</v>
      </c>
      <c r="E13" s="143">
        <v>214</v>
      </c>
      <c r="F13" s="143">
        <v>97</v>
      </c>
      <c r="G13" s="143">
        <v>1073</v>
      </c>
      <c r="H13" s="143">
        <v>236</v>
      </c>
      <c r="I13" s="143">
        <v>2688</v>
      </c>
      <c r="J13" s="143">
        <v>2210</v>
      </c>
      <c r="K13" s="143">
        <v>24721</v>
      </c>
      <c r="L13" s="143">
        <v>2086</v>
      </c>
      <c r="M13" s="143">
        <v>23663</v>
      </c>
      <c r="N13" s="143">
        <v>7415</v>
      </c>
      <c r="O13" s="143">
        <v>84969</v>
      </c>
      <c r="P13" s="143">
        <v>13297</v>
      </c>
      <c r="Q13" s="143">
        <v>153886</v>
      </c>
      <c r="R13" s="143">
        <v>7105</v>
      </c>
      <c r="S13" s="143">
        <v>66070</v>
      </c>
      <c r="T13" s="143">
        <v>957</v>
      </c>
      <c r="U13" s="143">
        <v>11020</v>
      </c>
      <c r="V13" s="143">
        <v>561</v>
      </c>
      <c r="W13" s="143">
        <v>6527</v>
      </c>
      <c r="X13" s="143">
        <v>96</v>
      </c>
      <c r="Y13" s="143">
        <v>1102</v>
      </c>
      <c r="Z13" s="143">
        <v>19</v>
      </c>
      <c r="AA13" s="143">
        <v>217</v>
      </c>
    </row>
    <row r="14" spans="1:28" x14ac:dyDescent="0.25">
      <c r="A14" s="44">
        <v>13</v>
      </c>
      <c r="B14" s="125" t="s">
        <v>3</v>
      </c>
      <c r="C14" s="125" t="s">
        <v>93</v>
      </c>
      <c r="D14" s="143">
        <v>412</v>
      </c>
      <c r="E14" s="143">
        <v>2383</v>
      </c>
      <c r="F14" s="143">
        <v>3746</v>
      </c>
      <c r="G14" s="143">
        <v>21446</v>
      </c>
      <c r="H14" s="143">
        <v>4324</v>
      </c>
      <c r="I14" s="143">
        <v>24875</v>
      </c>
      <c r="J14" s="143">
        <v>5390</v>
      </c>
      <c r="K14" s="143">
        <v>29693</v>
      </c>
      <c r="L14" s="143">
        <v>6390</v>
      </c>
      <c r="M14" s="143">
        <v>35661</v>
      </c>
      <c r="N14" s="143">
        <v>4442</v>
      </c>
      <c r="O14" s="143">
        <v>24897</v>
      </c>
      <c r="P14" s="143">
        <v>7056</v>
      </c>
      <c r="Q14" s="143">
        <v>39425</v>
      </c>
      <c r="R14" s="143">
        <v>7774</v>
      </c>
      <c r="S14" s="143">
        <v>42554</v>
      </c>
      <c r="T14" s="143">
        <v>6822</v>
      </c>
      <c r="U14" s="143">
        <v>37385</v>
      </c>
      <c r="V14" s="143">
        <v>8378</v>
      </c>
      <c r="W14" s="143">
        <v>45607</v>
      </c>
      <c r="X14" s="143">
        <v>5481</v>
      </c>
      <c r="Y14" s="143">
        <v>28955</v>
      </c>
      <c r="Z14" s="143">
        <v>5827</v>
      </c>
      <c r="AA14" s="143">
        <v>30288</v>
      </c>
    </row>
    <row r="15" spans="1:28" x14ac:dyDescent="0.25">
      <c r="A15" s="44">
        <v>14</v>
      </c>
      <c r="B15" s="125" t="s">
        <v>3</v>
      </c>
      <c r="C15" s="125" t="s">
        <v>93</v>
      </c>
      <c r="D15" s="143">
        <v>11</v>
      </c>
      <c r="E15" s="143">
        <v>143</v>
      </c>
      <c r="F15" s="143">
        <v>174</v>
      </c>
      <c r="G15" s="143">
        <v>2339</v>
      </c>
      <c r="H15" s="143">
        <v>611</v>
      </c>
      <c r="I15" s="143">
        <v>8261</v>
      </c>
      <c r="J15" s="143">
        <v>2958</v>
      </c>
      <c r="K15" s="143">
        <v>40136</v>
      </c>
      <c r="L15" s="143">
        <v>7252</v>
      </c>
      <c r="M15" s="143">
        <v>97997</v>
      </c>
      <c r="N15" s="143">
        <v>7680</v>
      </c>
      <c r="O15" s="143">
        <v>105559</v>
      </c>
      <c r="P15" s="143">
        <v>5977</v>
      </c>
      <c r="Q15" s="143">
        <v>82757</v>
      </c>
      <c r="R15" s="143">
        <v>1103</v>
      </c>
      <c r="S15" s="143">
        <v>15317</v>
      </c>
      <c r="T15" s="143">
        <v>198</v>
      </c>
      <c r="U15" s="143">
        <v>2668</v>
      </c>
      <c r="V15" s="143">
        <v>62</v>
      </c>
      <c r="W15" s="143">
        <v>847</v>
      </c>
      <c r="X15" s="143">
        <v>15</v>
      </c>
      <c r="Y15" s="143">
        <v>202</v>
      </c>
      <c r="Z15" s="143">
        <v>18</v>
      </c>
      <c r="AA15" s="143">
        <v>224</v>
      </c>
    </row>
    <row r="16" spans="1:28" x14ac:dyDescent="0.25">
      <c r="A16" s="44">
        <v>15</v>
      </c>
      <c r="B16" s="125" t="s">
        <v>2</v>
      </c>
      <c r="C16" s="125" t="s">
        <v>98</v>
      </c>
      <c r="D16" s="143">
        <v>23</v>
      </c>
      <c r="E16" s="143">
        <v>430</v>
      </c>
      <c r="F16" s="143">
        <v>84</v>
      </c>
      <c r="G16" s="143">
        <v>1556</v>
      </c>
      <c r="H16" s="143">
        <v>432</v>
      </c>
      <c r="I16" s="143">
        <v>8032</v>
      </c>
      <c r="J16" s="143">
        <v>1961</v>
      </c>
      <c r="K16" s="143">
        <v>36294</v>
      </c>
      <c r="L16" s="143">
        <v>4562</v>
      </c>
      <c r="M16" s="143">
        <v>85671</v>
      </c>
      <c r="N16" s="143">
        <v>4531</v>
      </c>
      <c r="O16" s="143">
        <v>84299</v>
      </c>
      <c r="P16" s="143">
        <v>4671</v>
      </c>
      <c r="Q16" s="143">
        <v>85009</v>
      </c>
      <c r="R16" s="143">
        <v>1144</v>
      </c>
      <c r="S16" s="143">
        <v>19647</v>
      </c>
      <c r="T16" s="143">
        <v>147</v>
      </c>
      <c r="U16" s="143">
        <v>2776</v>
      </c>
      <c r="V16" s="143">
        <v>36</v>
      </c>
      <c r="W16" s="143">
        <v>681</v>
      </c>
      <c r="X16" s="143">
        <v>16</v>
      </c>
      <c r="Y16" s="143">
        <v>259</v>
      </c>
      <c r="Z16" s="143">
        <v>2</v>
      </c>
      <c r="AA16" s="143">
        <v>47</v>
      </c>
    </row>
    <row r="17" spans="1:27" x14ac:dyDescent="0.25">
      <c r="A17" s="44">
        <v>16</v>
      </c>
      <c r="B17" s="125" t="s">
        <v>8</v>
      </c>
      <c r="C17" s="125" t="s">
        <v>93</v>
      </c>
      <c r="D17" s="143">
        <v>2222</v>
      </c>
      <c r="E17" s="143">
        <v>27252</v>
      </c>
      <c r="F17" s="143">
        <v>1878</v>
      </c>
      <c r="G17" s="143">
        <v>23157</v>
      </c>
      <c r="H17" s="143">
        <v>1657</v>
      </c>
      <c r="I17" s="143">
        <v>20334</v>
      </c>
      <c r="J17" s="143">
        <v>1851</v>
      </c>
      <c r="K17" s="143">
        <v>22555</v>
      </c>
      <c r="L17" s="143">
        <v>2012</v>
      </c>
      <c r="M17" s="143">
        <v>25004</v>
      </c>
      <c r="N17" s="143">
        <v>1986</v>
      </c>
      <c r="O17" s="143">
        <v>23879</v>
      </c>
      <c r="P17" s="143">
        <v>2954</v>
      </c>
      <c r="Q17" s="143">
        <v>35232</v>
      </c>
      <c r="R17" s="143">
        <v>2529</v>
      </c>
      <c r="S17" s="143">
        <v>31754</v>
      </c>
      <c r="T17" s="143">
        <v>1802</v>
      </c>
      <c r="U17" s="143">
        <v>22539</v>
      </c>
      <c r="V17" s="143">
        <v>1975</v>
      </c>
      <c r="W17" s="143">
        <v>24803</v>
      </c>
      <c r="X17" s="143">
        <v>1829</v>
      </c>
      <c r="Y17" s="143">
        <v>22901</v>
      </c>
      <c r="Z17" s="143">
        <v>1601</v>
      </c>
      <c r="AA17" s="143">
        <v>20005</v>
      </c>
    </row>
    <row r="18" spans="1:27" x14ac:dyDescent="0.25">
      <c r="A18" s="44">
        <v>17</v>
      </c>
      <c r="B18" s="125" t="s">
        <v>5</v>
      </c>
      <c r="C18" s="125" t="s">
        <v>93</v>
      </c>
      <c r="D18" s="144"/>
      <c r="E18" s="144"/>
      <c r="F18" s="143">
        <v>36</v>
      </c>
      <c r="G18" s="143">
        <v>243</v>
      </c>
      <c r="H18" s="143">
        <v>1711</v>
      </c>
      <c r="I18" s="143">
        <v>11747</v>
      </c>
      <c r="J18" s="143">
        <v>6568</v>
      </c>
      <c r="K18" s="143">
        <v>44225</v>
      </c>
      <c r="L18" s="143">
        <v>10399</v>
      </c>
      <c r="M18" s="143">
        <v>69323</v>
      </c>
      <c r="N18" s="143">
        <v>11610</v>
      </c>
      <c r="O18" s="143">
        <v>79215</v>
      </c>
      <c r="P18" s="143">
        <v>10423</v>
      </c>
      <c r="Q18" s="143">
        <v>71902</v>
      </c>
      <c r="R18" s="143">
        <v>2284</v>
      </c>
      <c r="S18" s="143">
        <v>15766</v>
      </c>
      <c r="T18" s="143">
        <v>422</v>
      </c>
      <c r="U18" s="143">
        <v>2909</v>
      </c>
      <c r="V18" s="143">
        <v>99</v>
      </c>
      <c r="W18" s="143">
        <v>674</v>
      </c>
      <c r="X18" s="143">
        <v>58</v>
      </c>
      <c r="Y18" s="143">
        <v>399</v>
      </c>
      <c r="Z18" s="143">
        <v>58</v>
      </c>
      <c r="AA18" s="143">
        <v>392</v>
      </c>
    </row>
    <row r="19" spans="1:27" x14ac:dyDescent="0.25">
      <c r="A19" s="44">
        <v>18</v>
      </c>
      <c r="B19" s="125" t="s">
        <v>180</v>
      </c>
      <c r="C19" s="125" t="s">
        <v>94</v>
      </c>
      <c r="D19" s="143">
        <v>91</v>
      </c>
      <c r="E19" s="143">
        <v>621</v>
      </c>
      <c r="F19" s="143">
        <v>645</v>
      </c>
      <c r="G19" s="143">
        <v>4364</v>
      </c>
      <c r="H19" s="143">
        <v>3135</v>
      </c>
      <c r="I19" s="143">
        <v>20665</v>
      </c>
      <c r="J19" s="143">
        <v>8175</v>
      </c>
      <c r="K19" s="143">
        <v>53452</v>
      </c>
      <c r="L19" s="143">
        <v>9328</v>
      </c>
      <c r="M19" s="143">
        <v>61378</v>
      </c>
      <c r="N19" s="143">
        <v>10968</v>
      </c>
      <c r="O19" s="143">
        <v>71900</v>
      </c>
      <c r="P19" s="143">
        <v>9669</v>
      </c>
      <c r="Q19" s="143">
        <v>63926</v>
      </c>
      <c r="R19" s="143">
        <v>2371</v>
      </c>
      <c r="S19" s="143">
        <v>15594</v>
      </c>
      <c r="T19" s="143">
        <v>287</v>
      </c>
      <c r="U19" s="143">
        <v>1903</v>
      </c>
      <c r="V19" s="143">
        <v>105</v>
      </c>
      <c r="W19" s="143">
        <v>684</v>
      </c>
      <c r="X19" s="143">
        <v>37</v>
      </c>
      <c r="Y19" s="143">
        <v>244</v>
      </c>
      <c r="Z19" s="143">
        <v>41</v>
      </c>
      <c r="AA19" s="143">
        <v>276</v>
      </c>
    </row>
    <row r="20" spans="1:27" x14ac:dyDescent="0.25">
      <c r="A20" s="44">
        <v>19</v>
      </c>
      <c r="B20" s="125" t="s">
        <v>2</v>
      </c>
      <c r="C20" s="125" t="s">
        <v>93</v>
      </c>
      <c r="D20" s="143">
        <v>261</v>
      </c>
      <c r="E20" s="143">
        <v>912</v>
      </c>
      <c r="F20" s="143">
        <v>273</v>
      </c>
      <c r="G20" s="143">
        <v>953</v>
      </c>
      <c r="H20" s="143">
        <v>403</v>
      </c>
      <c r="I20" s="143">
        <v>1470</v>
      </c>
      <c r="J20" s="143">
        <v>2687</v>
      </c>
      <c r="K20" s="143">
        <v>10184</v>
      </c>
      <c r="L20" s="143">
        <v>11238</v>
      </c>
      <c r="M20" s="143">
        <v>40681</v>
      </c>
      <c r="N20" s="143">
        <v>21753</v>
      </c>
      <c r="O20" s="143">
        <v>81573</v>
      </c>
      <c r="P20" s="143">
        <v>30150</v>
      </c>
      <c r="Q20" s="143">
        <v>114257</v>
      </c>
      <c r="R20" s="143">
        <v>7392</v>
      </c>
      <c r="S20" s="143">
        <v>28015</v>
      </c>
      <c r="T20" s="143">
        <v>1234</v>
      </c>
      <c r="U20" s="143">
        <v>4676</v>
      </c>
      <c r="V20" s="143">
        <v>588</v>
      </c>
      <c r="W20" s="143">
        <v>2223</v>
      </c>
      <c r="X20" s="143">
        <v>278</v>
      </c>
      <c r="Y20" s="143">
        <v>1055</v>
      </c>
      <c r="Z20" s="144"/>
      <c r="AA20" s="144"/>
    </row>
    <row r="21" spans="1:27" x14ac:dyDescent="0.25">
      <c r="A21" s="44">
        <v>20</v>
      </c>
      <c r="B21" s="125" t="s">
        <v>3</v>
      </c>
      <c r="C21" s="125" t="s">
        <v>93</v>
      </c>
      <c r="D21" s="143">
        <v>92</v>
      </c>
      <c r="E21" s="143">
        <v>820</v>
      </c>
      <c r="F21" s="143">
        <v>227</v>
      </c>
      <c r="G21" s="143">
        <v>2290</v>
      </c>
      <c r="H21" s="143">
        <v>1052</v>
      </c>
      <c r="I21" s="143">
        <v>10873</v>
      </c>
      <c r="J21" s="143">
        <v>3581</v>
      </c>
      <c r="K21" s="143">
        <v>36837</v>
      </c>
      <c r="L21" s="143">
        <v>6356</v>
      </c>
      <c r="M21" s="143">
        <v>66271</v>
      </c>
      <c r="N21" s="143">
        <v>7151</v>
      </c>
      <c r="O21" s="143">
        <v>73295</v>
      </c>
      <c r="P21" s="143">
        <v>6674</v>
      </c>
      <c r="Q21" s="143">
        <v>68799</v>
      </c>
      <c r="R21" s="143">
        <v>1308</v>
      </c>
      <c r="S21" s="143">
        <v>14017</v>
      </c>
      <c r="T21" s="143">
        <v>265</v>
      </c>
      <c r="U21" s="143">
        <v>2764</v>
      </c>
      <c r="V21" s="143">
        <v>87</v>
      </c>
      <c r="W21" s="143">
        <v>913</v>
      </c>
      <c r="X21" s="143">
        <v>29</v>
      </c>
      <c r="Y21" s="143">
        <v>296</v>
      </c>
      <c r="Z21" s="143">
        <v>23</v>
      </c>
      <c r="AA21" s="143">
        <v>235</v>
      </c>
    </row>
    <row r="22" spans="1:27" x14ac:dyDescent="0.25">
      <c r="A22" s="44">
        <v>21</v>
      </c>
      <c r="B22" s="125" t="s">
        <v>92</v>
      </c>
      <c r="C22" s="125" t="s">
        <v>94</v>
      </c>
      <c r="D22" s="143">
        <v>151</v>
      </c>
      <c r="E22" s="143">
        <v>1578</v>
      </c>
      <c r="F22" s="143">
        <v>314</v>
      </c>
      <c r="G22" s="143">
        <v>3319</v>
      </c>
      <c r="H22" s="143">
        <v>1001</v>
      </c>
      <c r="I22" s="143">
        <v>10874</v>
      </c>
      <c r="J22" s="143">
        <v>2881</v>
      </c>
      <c r="K22" s="143">
        <v>31351</v>
      </c>
      <c r="L22" s="143">
        <v>5281</v>
      </c>
      <c r="M22" s="143">
        <v>57800</v>
      </c>
      <c r="N22" s="143">
        <v>6134</v>
      </c>
      <c r="O22" s="143">
        <v>67156</v>
      </c>
      <c r="P22" s="143">
        <v>6328</v>
      </c>
      <c r="Q22" s="143">
        <v>69835</v>
      </c>
      <c r="R22" s="143">
        <v>2527</v>
      </c>
      <c r="S22" s="143">
        <v>21600</v>
      </c>
      <c r="T22" s="143">
        <v>479</v>
      </c>
      <c r="U22" s="143">
        <v>5224</v>
      </c>
      <c r="V22" s="143">
        <v>259</v>
      </c>
      <c r="W22" s="143">
        <v>2824</v>
      </c>
      <c r="X22" s="143">
        <v>130</v>
      </c>
      <c r="Y22" s="143">
        <v>1400</v>
      </c>
      <c r="Z22" s="143">
        <v>85</v>
      </c>
      <c r="AA22" s="143">
        <v>936</v>
      </c>
    </row>
    <row r="23" spans="1:27" x14ac:dyDescent="0.25">
      <c r="A23" s="44">
        <v>22</v>
      </c>
      <c r="B23" s="125" t="s">
        <v>3</v>
      </c>
      <c r="C23" s="125" t="s">
        <v>93</v>
      </c>
      <c r="D23" s="144"/>
      <c r="E23" s="144"/>
      <c r="F23" s="144"/>
      <c r="G23" s="144"/>
      <c r="H23" s="144"/>
      <c r="I23" s="144"/>
      <c r="J23" s="144"/>
      <c r="K23" s="144"/>
      <c r="L23" s="143">
        <v>2247</v>
      </c>
      <c r="M23" s="143">
        <v>10538</v>
      </c>
      <c r="N23" s="143">
        <v>15315</v>
      </c>
      <c r="O23" s="143">
        <v>71829</v>
      </c>
      <c r="P23" s="143">
        <v>27725</v>
      </c>
      <c r="Q23" s="143">
        <v>120328</v>
      </c>
      <c r="R23" s="143">
        <v>12601</v>
      </c>
      <c r="S23" s="143">
        <v>55697</v>
      </c>
      <c r="T23" s="143">
        <v>1980</v>
      </c>
      <c r="U23" s="143">
        <v>9288</v>
      </c>
      <c r="V23" s="143">
        <v>441</v>
      </c>
      <c r="W23" s="143">
        <v>2068</v>
      </c>
      <c r="X23" s="143">
        <v>87</v>
      </c>
      <c r="Y23" s="143">
        <v>409</v>
      </c>
      <c r="Z23" s="144"/>
      <c r="AA23" s="144"/>
    </row>
    <row r="24" spans="1:27" x14ac:dyDescent="0.25">
      <c r="A24" s="44">
        <v>23</v>
      </c>
      <c r="B24" s="125" t="s">
        <v>18</v>
      </c>
      <c r="C24" s="125" t="s">
        <v>99</v>
      </c>
      <c r="D24" s="143">
        <v>16</v>
      </c>
      <c r="E24" s="143">
        <v>237</v>
      </c>
      <c r="F24" s="143">
        <v>97</v>
      </c>
      <c r="G24" s="143">
        <v>1406</v>
      </c>
      <c r="H24" s="143">
        <v>478</v>
      </c>
      <c r="I24" s="143">
        <v>7047</v>
      </c>
      <c r="J24" s="143">
        <v>2205</v>
      </c>
      <c r="K24" s="143">
        <v>32371</v>
      </c>
      <c r="L24" s="143">
        <v>4899</v>
      </c>
      <c r="M24" s="143">
        <v>72487</v>
      </c>
      <c r="N24" s="143">
        <v>4831</v>
      </c>
      <c r="O24" s="143">
        <v>71025</v>
      </c>
      <c r="P24" s="143">
        <v>4386</v>
      </c>
      <c r="Q24" s="143">
        <v>65368</v>
      </c>
      <c r="R24" s="143">
        <v>739</v>
      </c>
      <c r="S24" s="143">
        <v>10965</v>
      </c>
      <c r="T24" s="143">
        <v>156</v>
      </c>
      <c r="U24" s="143">
        <v>2328</v>
      </c>
      <c r="V24" s="143">
        <v>50</v>
      </c>
      <c r="W24" s="143">
        <v>730</v>
      </c>
      <c r="X24" s="143">
        <v>12</v>
      </c>
      <c r="Y24" s="143">
        <v>180</v>
      </c>
      <c r="Z24" s="143">
        <v>13</v>
      </c>
      <c r="AA24" s="143">
        <v>192</v>
      </c>
    </row>
    <row r="25" spans="1:27" x14ac:dyDescent="0.25">
      <c r="A25" s="44">
        <v>24</v>
      </c>
      <c r="B25" s="125" t="s">
        <v>2</v>
      </c>
      <c r="C25" s="125" t="s">
        <v>94</v>
      </c>
      <c r="D25" s="144"/>
      <c r="E25" s="144"/>
      <c r="F25" s="144"/>
      <c r="G25" s="144"/>
      <c r="H25" s="143">
        <v>12457</v>
      </c>
      <c r="I25" s="143">
        <v>36749</v>
      </c>
      <c r="J25" s="143">
        <v>19547</v>
      </c>
      <c r="K25" s="143">
        <v>51994</v>
      </c>
      <c r="L25" s="143">
        <v>21259</v>
      </c>
      <c r="M25" s="143">
        <v>62715</v>
      </c>
      <c r="N25" s="143">
        <v>13725</v>
      </c>
      <c r="O25" s="143">
        <v>40487</v>
      </c>
      <c r="P25" s="143">
        <v>13748</v>
      </c>
      <c r="Q25" s="143">
        <v>40556</v>
      </c>
      <c r="R25" s="143">
        <v>8082</v>
      </c>
      <c r="S25" s="143">
        <v>23841</v>
      </c>
      <c r="T25" s="143">
        <v>1219</v>
      </c>
      <c r="U25" s="143">
        <v>3596</v>
      </c>
      <c r="V25" s="143">
        <v>9</v>
      </c>
      <c r="W25" s="143">
        <v>28</v>
      </c>
      <c r="X25" s="143">
        <v>4</v>
      </c>
      <c r="Y25" s="143">
        <v>12</v>
      </c>
      <c r="Z25" s="144"/>
      <c r="AA25" s="144"/>
    </row>
    <row r="26" spans="1:27" x14ac:dyDescent="0.25">
      <c r="A26" s="44">
        <v>25</v>
      </c>
      <c r="B26" s="125" t="s">
        <v>179</v>
      </c>
      <c r="C26" s="125" t="s">
        <v>97</v>
      </c>
      <c r="D26" s="143">
        <v>660</v>
      </c>
      <c r="E26" s="143">
        <v>3910</v>
      </c>
      <c r="F26" s="143">
        <v>616</v>
      </c>
      <c r="G26" s="143">
        <v>3634</v>
      </c>
      <c r="H26" s="143">
        <v>1000</v>
      </c>
      <c r="I26" s="143">
        <v>5769</v>
      </c>
      <c r="J26" s="143">
        <v>2153</v>
      </c>
      <c r="K26" s="143">
        <v>12411</v>
      </c>
      <c r="L26" s="143">
        <v>4264</v>
      </c>
      <c r="M26" s="143">
        <v>24872</v>
      </c>
      <c r="N26" s="143">
        <v>10198</v>
      </c>
      <c r="O26" s="143">
        <v>58349</v>
      </c>
      <c r="P26" s="143">
        <v>10735</v>
      </c>
      <c r="Q26" s="143">
        <v>60647</v>
      </c>
      <c r="R26" s="143">
        <v>6148</v>
      </c>
      <c r="S26" s="143">
        <v>36126</v>
      </c>
      <c r="T26" s="143">
        <v>2936</v>
      </c>
      <c r="U26" s="143">
        <v>17035</v>
      </c>
      <c r="V26" s="143">
        <v>3583</v>
      </c>
      <c r="W26" s="143">
        <v>21002</v>
      </c>
      <c r="X26" s="143">
        <v>1258</v>
      </c>
      <c r="Y26" s="143">
        <v>7440</v>
      </c>
      <c r="Z26" s="143">
        <v>676</v>
      </c>
      <c r="AA26" s="143">
        <v>4014</v>
      </c>
    </row>
    <row r="27" spans="1:27" x14ac:dyDescent="0.25">
      <c r="A27" s="44">
        <v>26</v>
      </c>
      <c r="B27" s="125" t="s">
        <v>8</v>
      </c>
      <c r="C27" s="125" t="s">
        <v>93</v>
      </c>
      <c r="D27" s="144"/>
      <c r="E27" s="144"/>
      <c r="F27" s="144"/>
      <c r="G27" s="144"/>
      <c r="H27" s="144"/>
      <c r="I27" s="144"/>
      <c r="J27" s="143">
        <v>216</v>
      </c>
      <c r="K27" s="143">
        <v>3883</v>
      </c>
      <c r="L27" s="143">
        <v>1143</v>
      </c>
      <c r="M27" s="143">
        <v>20525</v>
      </c>
      <c r="N27" s="143">
        <v>4249</v>
      </c>
      <c r="O27" s="143">
        <v>76276</v>
      </c>
      <c r="P27" s="143">
        <v>7289</v>
      </c>
      <c r="Q27" s="143">
        <v>130839</v>
      </c>
      <c r="R27" s="143">
        <v>1256</v>
      </c>
      <c r="S27" s="143">
        <v>22542</v>
      </c>
      <c r="T27" s="143">
        <v>61</v>
      </c>
      <c r="U27" s="143">
        <v>1093</v>
      </c>
      <c r="V27" s="144"/>
      <c r="W27" s="144"/>
      <c r="X27" s="143">
        <v>1</v>
      </c>
      <c r="Y27" s="143">
        <v>19</v>
      </c>
      <c r="Z27" s="144"/>
      <c r="AA27" s="144"/>
    </row>
    <row r="28" spans="1:27" x14ac:dyDescent="0.25">
      <c r="A28" s="44">
        <v>27</v>
      </c>
      <c r="B28" s="125" t="s">
        <v>4</v>
      </c>
      <c r="C28" s="125" t="s">
        <v>93</v>
      </c>
      <c r="D28" s="144"/>
      <c r="E28" s="144"/>
      <c r="F28" s="143">
        <v>17</v>
      </c>
      <c r="G28" s="143">
        <v>250</v>
      </c>
      <c r="H28" s="143">
        <v>336</v>
      </c>
      <c r="I28" s="143">
        <v>4888</v>
      </c>
      <c r="J28" s="143">
        <v>2100</v>
      </c>
      <c r="K28" s="143">
        <v>29696</v>
      </c>
      <c r="L28" s="143">
        <v>5592</v>
      </c>
      <c r="M28" s="143">
        <v>79284</v>
      </c>
      <c r="N28" s="143">
        <v>5270</v>
      </c>
      <c r="O28" s="143">
        <v>76765</v>
      </c>
      <c r="P28" s="143">
        <v>3463</v>
      </c>
      <c r="Q28" s="143">
        <v>51231</v>
      </c>
      <c r="R28" s="143">
        <v>514</v>
      </c>
      <c r="S28" s="143">
        <v>7571</v>
      </c>
      <c r="T28" s="143">
        <v>61</v>
      </c>
      <c r="U28" s="143">
        <v>901</v>
      </c>
      <c r="V28" s="143">
        <v>30</v>
      </c>
      <c r="W28" s="143">
        <v>442</v>
      </c>
      <c r="X28" s="143">
        <v>13</v>
      </c>
      <c r="Y28" s="143">
        <v>157</v>
      </c>
      <c r="Z28" s="143">
        <v>11</v>
      </c>
      <c r="AA28" s="143">
        <v>162</v>
      </c>
    </row>
    <row r="29" spans="1:27" x14ac:dyDescent="0.25">
      <c r="A29" s="44">
        <v>28</v>
      </c>
      <c r="B29" s="125" t="s">
        <v>5</v>
      </c>
      <c r="C29" s="125" t="s">
        <v>93</v>
      </c>
      <c r="D29" s="143">
        <v>173</v>
      </c>
      <c r="E29" s="143">
        <v>1166</v>
      </c>
      <c r="F29" s="143">
        <v>781</v>
      </c>
      <c r="G29" s="143">
        <v>5223</v>
      </c>
      <c r="H29" s="143">
        <v>2900</v>
      </c>
      <c r="I29" s="143">
        <v>19455</v>
      </c>
      <c r="J29" s="143">
        <v>6655</v>
      </c>
      <c r="K29" s="143">
        <v>44625</v>
      </c>
      <c r="L29" s="143">
        <v>11974</v>
      </c>
      <c r="M29" s="143">
        <v>65105</v>
      </c>
      <c r="N29" s="143">
        <v>8077</v>
      </c>
      <c r="O29" s="143">
        <v>53910</v>
      </c>
      <c r="P29" s="143">
        <v>7160</v>
      </c>
      <c r="Q29" s="143">
        <v>48123</v>
      </c>
      <c r="R29" s="143">
        <v>1491</v>
      </c>
      <c r="S29" s="143">
        <v>10004</v>
      </c>
      <c r="T29" s="143">
        <v>242</v>
      </c>
      <c r="U29" s="143">
        <v>1562</v>
      </c>
      <c r="V29" s="143">
        <v>60</v>
      </c>
      <c r="W29" s="143">
        <v>403</v>
      </c>
      <c r="X29" s="143">
        <v>48</v>
      </c>
      <c r="Y29" s="143">
        <v>308</v>
      </c>
      <c r="Z29" s="143">
        <v>76</v>
      </c>
      <c r="AA29" s="143">
        <v>509</v>
      </c>
    </row>
    <row r="30" spans="1:27" x14ac:dyDescent="0.25">
      <c r="A30" s="44">
        <v>29</v>
      </c>
      <c r="B30" s="125" t="s">
        <v>4</v>
      </c>
      <c r="C30" s="125" t="s">
        <v>94</v>
      </c>
      <c r="D30" s="143">
        <v>15</v>
      </c>
      <c r="E30" s="143">
        <v>184</v>
      </c>
      <c r="F30" s="143">
        <v>120</v>
      </c>
      <c r="G30" s="143">
        <v>1526</v>
      </c>
      <c r="H30" s="143">
        <v>730</v>
      </c>
      <c r="I30" s="143">
        <v>9150</v>
      </c>
      <c r="J30" s="143">
        <v>2562</v>
      </c>
      <c r="K30" s="143">
        <v>32386</v>
      </c>
      <c r="L30" s="143">
        <v>5366</v>
      </c>
      <c r="M30" s="143">
        <v>67984</v>
      </c>
      <c r="N30" s="143">
        <v>5726</v>
      </c>
      <c r="O30" s="143">
        <v>72204</v>
      </c>
      <c r="P30" s="143">
        <v>3754</v>
      </c>
      <c r="Q30" s="143">
        <v>47545</v>
      </c>
      <c r="R30" s="143">
        <v>1053</v>
      </c>
      <c r="S30" s="143">
        <v>13432</v>
      </c>
      <c r="T30" s="143">
        <v>149</v>
      </c>
      <c r="U30" s="143">
        <v>1900</v>
      </c>
      <c r="V30" s="143">
        <v>50</v>
      </c>
      <c r="W30" s="143">
        <v>645</v>
      </c>
      <c r="X30" s="143">
        <v>17</v>
      </c>
      <c r="Y30" s="143">
        <v>216</v>
      </c>
      <c r="Z30" s="143">
        <v>20</v>
      </c>
      <c r="AA30" s="143">
        <v>265</v>
      </c>
    </row>
    <row r="31" spans="1:27" x14ac:dyDescent="0.25">
      <c r="A31" s="44">
        <v>30</v>
      </c>
      <c r="B31" s="125" t="s">
        <v>6</v>
      </c>
      <c r="C31" s="125" t="s">
        <v>95</v>
      </c>
      <c r="D31" s="143">
        <v>12</v>
      </c>
      <c r="E31" s="143">
        <v>124</v>
      </c>
      <c r="F31" s="143">
        <v>24</v>
      </c>
      <c r="G31" s="143">
        <v>257</v>
      </c>
      <c r="H31" s="143">
        <v>106</v>
      </c>
      <c r="I31" s="143">
        <v>1156</v>
      </c>
      <c r="J31" s="143">
        <v>1229</v>
      </c>
      <c r="K31" s="143">
        <v>13202</v>
      </c>
      <c r="L31" s="143">
        <v>1129</v>
      </c>
      <c r="M31" s="143">
        <v>12311</v>
      </c>
      <c r="N31" s="143">
        <v>5112</v>
      </c>
      <c r="O31" s="143">
        <v>55283</v>
      </c>
      <c r="P31" s="143">
        <v>9402</v>
      </c>
      <c r="Q31" s="143">
        <v>101663</v>
      </c>
      <c r="R31" s="143">
        <v>3942</v>
      </c>
      <c r="S31" s="143">
        <v>42755</v>
      </c>
      <c r="T31" s="143">
        <v>1050</v>
      </c>
      <c r="U31" s="143">
        <v>11471</v>
      </c>
      <c r="V31" s="143">
        <v>663</v>
      </c>
      <c r="W31" s="143">
        <v>7237</v>
      </c>
      <c r="X31" s="143">
        <v>94</v>
      </c>
      <c r="Y31" s="143">
        <v>1025</v>
      </c>
      <c r="Z31" s="143">
        <v>18</v>
      </c>
      <c r="AA31" s="143">
        <v>191</v>
      </c>
    </row>
    <row r="32" spans="1:27" x14ac:dyDescent="0.25">
      <c r="A32" s="44">
        <v>31</v>
      </c>
      <c r="B32" s="125" t="s">
        <v>2</v>
      </c>
      <c r="C32" s="125" t="s">
        <v>93</v>
      </c>
      <c r="D32" s="143">
        <v>2809</v>
      </c>
      <c r="E32" s="143">
        <v>27587</v>
      </c>
      <c r="F32" s="143">
        <v>2032</v>
      </c>
      <c r="G32" s="143">
        <v>19979</v>
      </c>
      <c r="H32" s="143">
        <v>1882</v>
      </c>
      <c r="I32" s="143">
        <v>18457</v>
      </c>
      <c r="J32" s="143">
        <v>1873</v>
      </c>
      <c r="K32" s="143">
        <v>18297</v>
      </c>
      <c r="L32" s="143">
        <v>2059</v>
      </c>
      <c r="M32" s="143">
        <v>20159</v>
      </c>
      <c r="N32" s="143">
        <v>1450</v>
      </c>
      <c r="O32" s="143">
        <v>14173</v>
      </c>
      <c r="P32" s="143">
        <v>2147</v>
      </c>
      <c r="Q32" s="143">
        <v>21120</v>
      </c>
      <c r="R32" s="143">
        <v>2308</v>
      </c>
      <c r="S32" s="143">
        <v>22732</v>
      </c>
      <c r="T32" s="143">
        <v>1884</v>
      </c>
      <c r="U32" s="143">
        <v>18747</v>
      </c>
      <c r="V32" s="143">
        <v>2307</v>
      </c>
      <c r="W32" s="143">
        <v>22905</v>
      </c>
      <c r="X32" s="143">
        <v>1857</v>
      </c>
      <c r="Y32" s="143">
        <v>18208</v>
      </c>
      <c r="Z32" s="143">
        <v>1661</v>
      </c>
      <c r="AA32" s="143">
        <v>16547</v>
      </c>
    </row>
    <row r="33" spans="1:27" x14ac:dyDescent="0.25">
      <c r="A33" s="44">
        <v>32</v>
      </c>
      <c r="B33" s="125" t="s">
        <v>5</v>
      </c>
      <c r="C33" s="125" t="s">
        <v>99</v>
      </c>
      <c r="D33" s="143">
        <v>51</v>
      </c>
      <c r="E33" s="143">
        <v>394</v>
      </c>
      <c r="F33" s="143">
        <v>121</v>
      </c>
      <c r="G33" s="143">
        <v>1242</v>
      </c>
      <c r="H33" s="143">
        <v>738</v>
      </c>
      <c r="I33" s="143">
        <v>7915</v>
      </c>
      <c r="J33" s="143">
        <v>3224</v>
      </c>
      <c r="K33" s="143">
        <v>33564</v>
      </c>
      <c r="L33" s="143">
        <v>5856</v>
      </c>
      <c r="M33" s="143">
        <v>61679</v>
      </c>
      <c r="N33" s="143">
        <v>5852</v>
      </c>
      <c r="O33" s="143">
        <v>60987</v>
      </c>
      <c r="P33" s="143">
        <v>5314</v>
      </c>
      <c r="Q33" s="143">
        <v>55076</v>
      </c>
      <c r="R33" s="143">
        <v>1050</v>
      </c>
      <c r="S33" s="143">
        <v>11131</v>
      </c>
      <c r="T33" s="143">
        <v>190</v>
      </c>
      <c r="U33" s="143">
        <v>2018</v>
      </c>
      <c r="V33" s="143">
        <v>51</v>
      </c>
      <c r="W33" s="143">
        <v>542</v>
      </c>
      <c r="X33" s="143">
        <v>19</v>
      </c>
      <c r="Y33" s="143">
        <v>194</v>
      </c>
      <c r="Z33" s="143">
        <v>20</v>
      </c>
      <c r="AA33" s="143">
        <v>207</v>
      </c>
    </row>
    <row r="34" spans="1:27" x14ac:dyDescent="0.25">
      <c r="A34" s="44">
        <v>33</v>
      </c>
      <c r="B34" s="125" t="s">
        <v>92</v>
      </c>
      <c r="C34" s="125" t="s">
        <v>97</v>
      </c>
      <c r="D34" s="143">
        <v>589</v>
      </c>
      <c r="E34" s="143">
        <v>8758</v>
      </c>
      <c r="F34" s="143">
        <v>1449</v>
      </c>
      <c r="G34" s="143">
        <v>21359</v>
      </c>
      <c r="H34" s="143">
        <v>1691</v>
      </c>
      <c r="I34" s="143">
        <v>24743</v>
      </c>
      <c r="J34" s="143">
        <v>2101</v>
      </c>
      <c r="K34" s="143">
        <v>30802</v>
      </c>
      <c r="L34" s="143">
        <v>2407</v>
      </c>
      <c r="M34" s="143">
        <v>35412</v>
      </c>
      <c r="N34" s="143">
        <v>1415</v>
      </c>
      <c r="O34" s="143">
        <v>20747</v>
      </c>
      <c r="P34" s="143">
        <v>1541</v>
      </c>
      <c r="Q34" s="143">
        <v>22815</v>
      </c>
      <c r="R34" s="143">
        <v>1156</v>
      </c>
      <c r="S34" s="143">
        <v>17104</v>
      </c>
      <c r="T34" s="143">
        <v>1129</v>
      </c>
      <c r="U34" s="143">
        <v>16713</v>
      </c>
      <c r="V34" s="143">
        <v>1037</v>
      </c>
      <c r="W34" s="143">
        <v>15376</v>
      </c>
      <c r="X34" s="143">
        <v>749</v>
      </c>
      <c r="Y34" s="143">
        <v>11055</v>
      </c>
      <c r="Z34" s="143">
        <v>572</v>
      </c>
      <c r="AA34" s="143">
        <v>8474</v>
      </c>
    </row>
    <row r="35" spans="1:27" x14ac:dyDescent="0.25">
      <c r="A35" s="44">
        <v>34</v>
      </c>
      <c r="B35" s="125" t="s">
        <v>178</v>
      </c>
      <c r="C35" s="125" t="s">
        <v>97</v>
      </c>
      <c r="D35" s="143">
        <v>145</v>
      </c>
      <c r="E35" s="143">
        <v>581</v>
      </c>
      <c r="F35" s="143">
        <v>400</v>
      </c>
      <c r="G35" s="143">
        <v>1608</v>
      </c>
      <c r="H35" s="143">
        <v>636</v>
      </c>
      <c r="I35" s="143">
        <v>2736</v>
      </c>
      <c r="J35" s="143">
        <v>3347</v>
      </c>
      <c r="K35" s="143">
        <v>15197</v>
      </c>
      <c r="L35" s="143">
        <v>11640</v>
      </c>
      <c r="M35" s="143">
        <v>37016</v>
      </c>
      <c r="N35" s="143">
        <v>23931</v>
      </c>
      <c r="O35" s="143">
        <v>69399</v>
      </c>
      <c r="P35" s="143">
        <v>28166</v>
      </c>
      <c r="Q35" s="143">
        <v>65064</v>
      </c>
      <c r="R35" s="143">
        <v>11019</v>
      </c>
      <c r="S35" s="143">
        <v>25563</v>
      </c>
      <c r="T35" s="143">
        <v>2757</v>
      </c>
      <c r="U35" s="143">
        <v>6618</v>
      </c>
      <c r="V35" s="143">
        <v>503</v>
      </c>
      <c r="W35" s="143">
        <v>1207</v>
      </c>
      <c r="X35" s="143">
        <v>131</v>
      </c>
      <c r="Y35" s="143">
        <v>316</v>
      </c>
      <c r="Z35" s="144"/>
      <c r="AA35" s="144"/>
    </row>
    <row r="36" spans="1:27" x14ac:dyDescent="0.25">
      <c r="A36" s="44">
        <v>35</v>
      </c>
      <c r="B36" s="125" t="s">
        <v>8</v>
      </c>
      <c r="C36" s="125" t="s">
        <v>93</v>
      </c>
      <c r="D36" s="143">
        <v>4</v>
      </c>
      <c r="E36" s="143">
        <v>10</v>
      </c>
      <c r="F36" s="143">
        <v>153</v>
      </c>
      <c r="G36" s="143">
        <v>382</v>
      </c>
      <c r="H36" s="143">
        <v>387</v>
      </c>
      <c r="I36" s="143">
        <v>965</v>
      </c>
      <c r="J36" s="143">
        <v>3505</v>
      </c>
      <c r="K36" s="143">
        <v>8727</v>
      </c>
      <c r="L36" s="143">
        <v>14444</v>
      </c>
      <c r="M36" s="143">
        <v>31487</v>
      </c>
      <c r="N36" s="143">
        <v>19555</v>
      </c>
      <c r="O36" s="143">
        <v>48692</v>
      </c>
      <c r="P36" s="143">
        <v>37154</v>
      </c>
      <c r="Q36" s="143">
        <v>84340</v>
      </c>
      <c r="R36" s="143">
        <v>16545</v>
      </c>
      <c r="S36" s="143">
        <v>35902</v>
      </c>
      <c r="T36" s="143">
        <v>964</v>
      </c>
      <c r="U36" s="143">
        <v>2400</v>
      </c>
      <c r="V36" s="144"/>
      <c r="W36" s="144"/>
      <c r="X36" s="144"/>
      <c r="Y36" s="144"/>
      <c r="Z36" s="144"/>
      <c r="AA36" s="144"/>
    </row>
    <row r="37" spans="1:27" x14ac:dyDescent="0.25">
      <c r="A37" s="44">
        <v>36</v>
      </c>
      <c r="B37" s="125" t="s">
        <v>3</v>
      </c>
      <c r="C37" s="125" t="s">
        <v>94</v>
      </c>
      <c r="D37" s="144"/>
      <c r="E37" s="144"/>
      <c r="F37" s="143">
        <v>22</v>
      </c>
      <c r="G37" s="143">
        <v>215</v>
      </c>
      <c r="H37" s="143">
        <v>400</v>
      </c>
      <c r="I37" s="143">
        <v>3938</v>
      </c>
      <c r="J37" s="143">
        <v>2658</v>
      </c>
      <c r="K37" s="143">
        <v>25113</v>
      </c>
      <c r="L37" s="143">
        <v>6212</v>
      </c>
      <c r="M37" s="143">
        <v>59626</v>
      </c>
      <c r="N37" s="143">
        <v>6499</v>
      </c>
      <c r="O37" s="143">
        <v>63050</v>
      </c>
      <c r="P37" s="143">
        <v>5001</v>
      </c>
      <c r="Q37" s="143">
        <v>49389</v>
      </c>
      <c r="R37" s="143">
        <v>738</v>
      </c>
      <c r="S37" s="143">
        <v>7284</v>
      </c>
      <c r="T37" s="143">
        <v>167</v>
      </c>
      <c r="U37" s="143">
        <v>1624</v>
      </c>
      <c r="V37" s="143">
        <v>51</v>
      </c>
      <c r="W37" s="143">
        <v>487</v>
      </c>
      <c r="X37" s="143">
        <v>20</v>
      </c>
      <c r="Y37" s="143">
        <v>191</v>
      </c>
      <c r="Z37" s="143">
        <v>13</v>
      </c>
      <c r="AA37" s="143">
        <v>126</v>
      </c>
    </row>
    <row r="38" spans="1:27" x14ac:dyDescent="0.25">
      <c r="A38" s="44">
        <v>37</v>
      </c>
      <c r="B38" s="125" t="s">
        <v>4</v>
      </c>
      <c r="C38" s="125" t="s">
        <v>98</v>
      </c>
      <c r="D38" s="143">
        <v>376</v>
      </c>
      <c r="E38" s="143">
        <v>4035</v>
      </c>
      <c r="F38" s="143">
        <v>750</v>
      </c>
      <c r="G38" s="143">
        <v>8035</v>
      </c>
      <c r="H38" s="143">
        <v>581</v>
      </c>
      <c r="I38" s="143">
        <v>6171</v>
      </c>
      <c r="J38" s="143">
        <v>888</v>
      </c>
      <c r="K38" s="143">
        <v>9439</v>
      </c>
      <c r="L38" s="143">
        <v>1140</v>
      </c>
      <c r="M38" s="143">
        <v>12081</v>
      </c>
      <c r="N38" s="143">
        <v>3295</v>
      </c>
      <c r="O38" s="143">
        <v>35216</v>
      </c>
      <c r="P38" s="143">
        <v>4576</v>
      </c>
      <c r="Q38" s="143">
        <v>49573</v>
      </c>
      <c r="R38" s="143">
        <v>4384</v>
      </c>
      <c r="S38" s="143">
        <v>37523</v>
      </c>
      <c r="T38" s="143">
        <v>1401</v>
      </c>
      <c r="U38" s="143">
        <v>15129</v>
      </c>
      <c r="V38" s="143">
        <v>1266</v>
      </c>
      <c r="W38" s="143">
        <v>13687</v>
      </c>
      <c r="X38" s="143">
        <v>402</v>
      </c>
      <c r="Y38" s="143">
        <v>4341</v>
      </c>
      <c r="Z38" s="143">
        <v>283</v>
      </c>
      <c r="AA38" s="143">
        <v>3062</v>
      </c>
    </row>
    <row r="39" spans="1:27" x14ac:dyDescent="0.25">
      <c r="A39" s="44">
        <v>38</v>
      </c>
      <c r="B39" s="125" t="s">
        <v>2</v>
      </c>
      <c r="C39" s="125" t="s">
        <v>94</v>
      </c>
      <c r="D39" s="143">
        <v>168</v>
      </c>
      <c r="E39" s="143">
        <v>1809</v>
      </c>
      <c r="F39" s="143">
        <v>335</v>
      </c>
      <c r="G39" s="143">
        <v>3583</v>
      </c>
      <c r="H39" s="143">
        <v>525</v>
      </c>
      <c r="I39" s="143">
        <v>5614</v>
      </c>
      <c r="J39" s="143">
        <v>1586</v>
      </c>
      <c r="K39" s="143">
        <v>16849</v>
      </c>
      <c r="L39" s="143">
        <v>1650</v>
      </c>
      <c r="M39" s="143">
        <v>17715</v>
      </c>
      <c r="N39" s="143">
        <v>3866</v>
      </c>
      <c r="O39" s="143">
        <v>40623</v>
      </c>
      <c r="P39" s="143">
        <v>5460</v>
      </c>
      <c r="Q39" s="143">
        <v>57987</v>
      </c>
      <c r="R39" s="143">
        <v>2507</v>
      </c>
      <c r="S39" s="143">
        <v>26867</v>
      </c>
      <c r="T39" s="143">
        <v>991</v>
      </c>
      <c r="U39" s="143">
        <v>10632</v>
      </c>
      <c r="V39" s="143">
        <v>742</v>
      </c>
      <c r="W39" s="143">
        <v>7966</v>
      </c>
      <c r="X39" s="143">
        <v>286</v>
      </c>
      <c r="Y39" s="143">
        <v>3021</v>
      </c>
      <c r="Z39" s="143">
        <v>128</v>
      </c>
      <c r="AA39" s="143">
        <v>1378</v>
      </c>
    </row>
    <row r="40" spans="1:27" x14ac:dyDescent="0.25">
      <c r="A40" s="44">
        <v>39</v>
      </c>
      <c r="B40" s="125" t="s">
        <v>11</v>
      </c>
      <c r="C40" s="125" t="s">
        <v>96</v>
      </c>
      <c r="D40" s="143">
        <v>63</v>
      </c>
      <c r="E40" s="143">
        <v>555</v>
      </c>
      <c r="F40" s="143">
        <v>55</v>
      </c>
      <c r="G40" s="143">
        <v>604</v>
      </c>
      <c r="H40" s="143">
        <v>154</v>
      </c>
      <c r="I40" s="143">
        <v>1831</v>
      </c>
      <c r="J40" s="143">
        <v>1405</v>
      </c>
      <c r="K40" s="143">
        <v>16739</v>
      </c>
      <c r="L40" s="143">
        <v>1166</v>
      </c>
      <c r="M40" s="143">
        <v>13902</v>
      </c>
      <c r="N40" s="143">
        <v>3113</v>
      </c>
      <c r="O40" s="143">
        <v>38168</v>
      </c>
      <c r="P40" s="143">
        <v>5441</v>
      </c>
      <c r="Q40" s="143">
        <v>66997</v>
      </c>
      <c r="R40" s="143">
        <v>2858</v>
      </c>
      <c r="S40" s="143">
        <v>35507</v>
      </c>
      <c r="T40" s="143">
        <v>700</v>
      </c>
      <c r="U40" s="143">
        <v>8581</v>
      </c>
      <c r="V40" s="143">
        <v>402</v>
      </c>
      <c r="W40" s="143">
        <v>4889</v>
      </c>
      <c r="X40" s="143">
        <v>80</v>
      </c>
      <c r="Y40" s="143">
        <v>993</v>
      </c>
      <c r="Z40" s="143">
        <v>44</v>
      </c>
      <c r="AA40" s="143">
        <v>459</v>
      </c>
    </row>
    <row r="41" spans="1:27" x14ac:dyDescent="0.25">
      <c r="A41" s="44">
        <v>40</v>
      </c>
      <c r="B41" s="125" t="s">
        <v>3</v>
      </c>
      <c r="C41" s="125" t="s">
        <v>96</v>
      </c>
      <c r="D41" s="143">
        <v>8</v>
      </c>
      <c r="E41" s="143">
        <v>161</v>
      </c>
      <c r="F41" s="143">
        <v>252</v>
      </c>
      <c r="G41" s="143">
        <v>4962</v>
      </c>
      <c r="H41" s="143">
        <v>744</v>
      </c>
      <c r="I41" s="143">
        <v>14547</v>
      </c>
      <c r="J41" s="143">
        <v>2120</v>
      </c>
      <c r="K41" s="143">
        <v>39926</v>
      </c>
      <c r="L41" s="143">
        <v>2333</v>
      </c>
      <c r="M41" s="143">
        <v>46181</v>
      </c>
      <c r="N41" s="143">
        <v>1379</v>
      </c>
      <c r="O41" s="143">
        <v>27023</v>
      </c>
      <c r="P41" s="143">
        <v>965</v>
      </c>
      <c r="Q41" s="143">
        <v>19226</v>
      </c>
      <c r="R41" s="143">
        <v>692</v>
      </c>
      <c r="S41" s="143">
        <v>13710</v>
      </c>
      <c r="T41" s="143">
        <v>346</v>
      </c>
      <c r="U41" s="143">
        <v>6840</v>
      </c>
      <c r="V41" s="143">
        <v>289</v>
      </c>
      <c r="W41" s="143">
        <v>5711</v>
      </c>
      <c r="X41" s="143">
        <v>95</v>
      </c>
      <c r="Y41" s="143">
        <v>1865</v>
      </c>
      <c r="Z41" s="143">
        <v>47</v>
      </c>
      <c r="AA41" s="143">
        <v>932</v>
      </c>
    </row>
    <row r="42" spans="1:27" x14ac:dyDescent="0.25">
      <c r="A42" s="44">
        <v>41</v>
      </c>
      <c r="B42" s="125" t="s">
        <v>182</v>
      </c>
      <c r="C42" s="125" t="s">
        <v>97</v>
      </c>
      <c r="D42" s="143">
        <v>236</v>
      </c>
      <c r="E42" s="143">
        <v>5627</v>
      </c>
      <c r="F42" s="143">
        <v>1307</v>
      </c>
      <c r="G42" s="143">
        <v>31432</v>
      </c>
      <c r="H42" s="143">
        <v>1707</v>
      </c>
      <c r="I42" s="143">
        <v>40277</v>
      </c>
      <c r="J42" s="143">
        <v>1475</v>
      </c>
      <c r="K42" s="143">
        <v>35472</v>
      </c>
      <c r="L42" s="143">
        <v>486</v>
      </c>
      <c r="M42" s="143">
        <v>11621</v>
      </c>
      <c r="N42" s="143">
        <v>258</v>
      </c>
      <c r="O42" s="143">
        <v>5912</v>
      </c>
      <c r="P42" s="143">
        <v>215</v>
      </c>
      <c r="Q42" s="143">
        <v>4685</v>
      </c>
      <c r="R42" s="143">
        <v>213</v>
      </c>
      <c r="S42" s="143">
        <v>4521</v>
      </c>
      <c r="T42" s="143">
        <v>144</v>
      </c>
      <c r="U42" s="143">
        <v>3457</v>
      </c>
      <c r="V42" s="143">
        <v>666</v>
      </c>
      <c r="W42" s="143">
        <v>16367</v>
      </c>
      <c r="X42" s="143">
        <v>432</v>
      </c>
      <c r="Y42" s="143">
        <v>10426</v>
      </c>
      <c r="Z42" s="143">
        <v>403</v>
      </c>
      <c r="AA42" s="143">
        <v>9791</v>
      </c>
    </row>
    <row r="43" spans="1:27" x14ac:dyDescent="0.25">
      <c r="A43" s="44">
        <v>42</v>
      </c>
      <c r="B43" s="125" t="s">
        <v>4</v>
      </c>
      <c r="C43" s="125" t="s">
        <v>94</v>
      </c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3">
        <v>9810</v>
      </c>
      <c r="O43" s="143">
        <v>97611</v>
      </c>
      <c r="P43" s="143">
        <v>8168</v>
      </c>
      <c r="Q43" s="143">
        <v>75635</v>
      </c>
      <c r="R43" s="143">
        <v>387</v>
      </c>
      <c r="S43" s="143">
        <v>3863</v>
      </c>
      <c r="T43" s="143">
        <v>16</v>
      </c>
      <c r="U43" s="143">
        <v>157</v>
      </c>
      <c r="V43" s="143">
        <v>1</v>
      </c>
      <c r="W43" s="143">
        <v>12</v>
      </c>
      <c r="X43" s="144"/>
      <c r="Y43" s="144"/>
      <c r="Z43" s="144"/>
      <c r="AA43" s="144"/>
    </row>
    <row r="44" spans="1:27" x14ac:dyDescent="0.25">
      <c r="A44" s="44">
        <v>43</v>
      </c>
      <c r="B44" s="125" t="s">
        <v>4</v>
      </c>
      <c r="C44" s="125" t="s">
        <v>95</v>
      </c>
      <c r="D44" s="143">
        <v>335</v>
      </c>
      <c r="E44" s="143">
        <v>3494</v>
      </c>
      <c r="F44" s="143">
        <v>716</v>
      </c>
      <c r="G44" s="143">
        <v>7438</v>
      </c>
      <c r="H44" s="143">
        <v>613</v>
      </c>
      <c r="I44" s="143">
        <v>6373</v>
      </c>
      <c r="J44" s="143">
        <v>924</v>
      </c>
      <c r="K44" s="143">
        <v>9575</v>
      </c>
      <c r="L44" s="143">
        <v>1145</v>
      </c>
      <c r="M44" s="143">
        <v>11926</v>
      </c>
      <c r="N44" s="143">
        <v>4741</v>
      </c>
      <c r="O44" s="143">
        <v>41730</v>
      </c>
      <c r="P44" s="143">
        <v>4646</v>
      </c>
      <c r="Q44" s="143">
        <v>47862</v>
      </c>
      <c r="R44" s="143">
        <v>2017</v>
      </c>
      <c r="S44" s="143">
        <v>20986</v>
      </c>
      <c r="T44" s="143">
        <v>1073</v>
      </c>
      <c r="U44" s="143">
        <v>11179</v>
      </c>
      <c r="V44" s="143">
        <v>1030</v>
      </c>
      <c r="W44" s="143">
        <v>10731</v>
      </c>
      <c r="X44" s="143">
        <v>355</v>
      </c>
      <c r="Y44" s="143">
        <v>3666</v>
      </c>
      <c r="Z44" s="143">
        <v>204</v>
      </c>
      <c r="AA44" s="143">
        <v>2133</v>
      </c>
    </row>
    <row r="45" spans="1:27" x14ac:dyDescent="0.25">
      <c r="A45" s="44">
        <v>44</v>
      </c>
      <c r="B45" s="125" t="s">
        <v>5</v>
      </c>
      <c r="C45" s="125" t="s">
        <v>94</v>
      </c>
      <c r="D45" s="143">
        <v>311</v>
      </c>
      <c r="E45" s="143">
        <v>3041</v>
      </c>
      <c r="F45" s="143">
        <v>460</v>
      </c>
      <c r="G45" s="143">
        <v>4562</v>
      </c>
      <c r="H45" s="143">
        <v>995</v>
      </c>
      <c r="I45" s="143">
        <v>9881</v>
      </c>
      <c r="J45" s="143">
        <v>1073</v>
      </c>
      <c r="K45" s="143">
        <v>10622</v>
      </c>
      <c r="L45" s="143">
        <v>1376</v>
      </c>
      <c r="M45" s="143">
        <v>13673</v>
      </c>
      <c r="N45" s="143">
        <v>1002</v>
      </c>
      <c r="O45" s="143">
        <v>9892</v>
      </c>
      <c r="P45" s="143">
        <v>1794</v>
      </c>
      <c r="Q45" s="143">
        <v>17822</v>
      </c>
      <c r="R45" s="143">
        <v>1974</v>
      </c>
      <c r="S45" s="143">
        <v>19633</v>
      </c>
      <c r="T45" s="143">
        <v>1798</v>
      </c>
      <c r="U45" s="143">
        <v>17863</v>
      </c>
      <c r="V45" s="143">
        <v>2383</v>
      </c>
      <c r="W45" s="143">
        <v>23676</v>
      </c>
      <c r="X45" s="143">
        <v>2094</v>
      </c>
      <c r="Y45" s="143">
        <v>20747</v>
      </c>
      <c r="Z45" s="143">
        <v>2184</v>
      </c>
      <c r="AA45" s="143">
        <v>21293</v>
      </c>
    </row>
    <row r="46" spans="1:27" x14ac:dyDescent="0.25">
      <c r="A46" s="44">
        <v>45</v>
      </c>
      <c r="B46" s="125" t="s">
        <v>4</v>
      </c>
      <c r="C46" s="125" t="s">
        <v>95</v>
      </c>
      <c r="D46" s="143">
        <v>134</v>
      </c>
      <c r="E46" s="143">
        <v>1690</v>
      </c>
      <c r="F46" s="143">
        <v>301</v>
      </c>
      <c r="G46" s="143">
        <v>3822</v>
      </c>
      <c r="H46" s="143">
        <v>377</v>
      </c>
      <c r="I46" s="143">
        <v>4722</v>
      </c>
      <c r="J46" s="143">
        <v>1344</v>
      </c>
      <c r="K46" s="143">
        <v>16883</v>
      </c>
      <c r="L46" s="143">
        <v>1254</v>
      </c>
      <c r="M46" s="143">
        <v>15708</v>
      </c>
      <c r="N46" s="143">
        <v>2503</v>
      </c>
      <c r="O46" s="143">
        <v>31408</v>
      </c>
      <c r="P46" s="143">
        <v>3409</v>
      </c>
      <c r="Q46" s="143">
        <v>43117</v>
      </c>
      <c r="R46" s="143">
        <v>2427</v>
      </c>
      <c r="S46" s="143">
        <v>30180</v>
      </c>
      <c r="T46" s="143">
        <v>791</v>
      </c>
      <c r="U46" s="143">
        <v>10049</v>
      </c>
      <c r="V46" s="143">
        <v>625</v>
      </c>
      <c r="W46" s="143">
        <v>7808</v>
      </c>
      <c r="X46" s="143">
        <v>249</v>
      </c>
      <c r="Y46" s="143">
        <v>3146</v>
      </c>
      <c r="Z46" s="143">
        <v>165</v>
      </c>
      <c r="AA46" s="143">
        <v>2102</v>
      </c>
    </row>
    <row r="47" spans="1:27" x14ac:dyDescent="0.25">
      <c r="A47" s="44">
        <v>46</v>
      </c>
      <c r="B47" s="125" t="s">
        <v>4</v>
      </c>
      <c r="C47" s="125" t="s">
        <v>93</v>
      </c>
      <c r="D47" s="144"/>
      <c r="E47" s="144"/>
      <c r="F47" s="143">
        <v>436</v>
      </c>
      <c r="G47" s="143">
        <v>2152</v>
      </c>
      <c r="H47" s="143">
        <v>1042</v>
      </c>
      <c r="I47" s="143">
        <v>5145</v>
      </c>
      <c r="J47" s="143">
        <v>2102</v>
      </c>
      <c r="K47" s="143">
        <v>9130</v>
      </c>
      <c r="L47" s="143">
        <v>2361</v>
      </c>
      <c r="M47" s="143">
        <v>10657</v>
      </c>
      <c r="N47" s="143">
        <v>1757</v>
      </c>
      <c r="O47" s="143">
        <v>7984</v>
      </c>
      <c r="P47" s="143">
        <v>3169</v>
      </c>
      <c r="Q47" s="143">
        <v>14060</v>
      </c>
      <c r="R47" s="143">
        <v>4540</v>
      </c>
      <c r="S47" s="143">
        <v>19598</v>
      </c>
      <c r="T47" s="143">
        <v>4492</v>
      </c>
      <c r="U47" s="143">
        <v>19397</v>
      </c>
      <c r="V47" s="143">
        <v>6333</v>
      </c>
      <c r="W47" s="143">
        <v>27285</v>
      </c>
      <c r="X47" s="143">
        <v>6427</v>
      </c>
      <c r="Y47" s="143">
        <v>27344</v>
      </c>
      <c r="Z47" s="143">
        <v>5856</v>
      </c>
      <c r="AA47" s="143">
        <v>25438</v>
      </c>
    </row>
    <row r="48" spans="1:27" x14ac:dyDescent="0.25">
      <c r="A48" s="44">
        <v>47</v>
      </c>
      <c r="B48" s="125" t="s">
        <v>13</v>
      </c>
      <c r="C48" s="125" t="s">
        <v>94</v>
      </c>
      <c r="D48" s="143">
        <v>21</v>
      </c>
      <c r="E48" s="143">
        <v>177</v>
      </c>
      <c r="F48" s="143">
        <v>168</v>
      </c>
      <c r="G48" s="143">
        <v>1384</v>
      </c>
      <c r="H48" s="143">
        <v>696</v>
      </c>
      <c r="I48" s="143">
        <v>5787</v>
      </c>
      <c r="J48" s="143">
        <v>2873</v>
      </c>
      <c r="K48" s="143">
        <v>23814</v>
      </c>
      <c r="L48" s="143">
        <v>6581</v>
      </c>
      <c r="M48" s="143">
        <v>54918</v>
      </c>
      <c r="N48" s="143">
        <v>5224</v>
      </c>
      <c r="O48" s="143">
        <v>43164</v>
      </c>
      <c r="P48" s="143">
        <v>3685</v>
      </c>
      <c r="Q48" s="143">
        <v>30848</v>
      </c>
      <c r="R48" s="143">
        <v>547</v>
      </c>
      <c r="S48" s="143">
        <v>4599</v>
      </c>
      <c r="T48" s="143">
        <v>108</v>
      </c>
      <c r="U48" s="143">
        <v>873</v>
      </c>
      <c r="V48" s="143">
        <v>40</v>
      </c>
      <c r="W48" s="143">
        <v>324</v>
      </c>
      <c r="X48" s="143">
        <v>8</v>
      </c>
      <c r="Y48" s="143">
        <v>60</v>
      </c>
      <c r="Z48" s="143">
        <v>3</v>
      </c>
      <c r="AA48" s="143">
        <v>25</v>
      </c>
    </row>
    <row r="49" spans="1:27" x14ac:dyDescent="0.25">
      <c r="A49" s="44">
        <v>48</v>
      </c>
      <c r="B49" s="125" t="s">
        <v>3</v>
      </c>
      <c r="C49" s="125" t="s">
        <v>93</v>
      </c>
      <c r="D49" s="143">
        <v>231</v>
      </c>
      <c r="E49" s="143">
        <v>2022</v>
      </c>
      <c r="F49" s="143">
        <v>245</v>
      </c>
      <c r="G49" s="143">
        <v>2110</v>
      </c>
      <c r="H49" s="143">
        <v>452</v>
      </c>
      <c r="I49" s="143">
        <v>3956</v>
      </c>
      <c r="J49" s="143">
        <v>897</v>
      </c>
      <c r="K49" s="143">
        <v>7960</v>
      </c>
      <c r="L49" s="143">
        <v>1319</v>
      </c>
      <c r="M49" s="143">
        <v>11711</v>
      </c>
      <c r="N49" s="143">
        <v>3251</v>
      </c>
      <c r="O49" s="143">
        <v>28604</v>
      </c>
      <c r="P49" s="143">
        <v>4825</v>
      </c>
      <c r="Q49" s="143">
        <v>42160</v>
      </c>
      <c r="R49" s="143">
        <v>4125</v>
      </c>
      <c r="S49" s="143">
        <v>34622</v>
      </c>
      <c r="T49" s="143">
        <v>1798</v>
      </c>
      <c r="U49" s="143">
        <v>16030</v>
      </c>
      <c r="V49" s="143">
        <v>1095</v>
      </c>
      <c r="W49" s="143">
        <v>9779</v>
      </c>
      <c r="X49" s="143">
        <v>454</v>
      </c>
      <c r="Y49" s="143">
        <v>4047</v>
      </c>
      <c r="Z49" s="143">
        <v>229</v>
      </c>
      <c r="AA49" s="143">
        <v>2041</v>
      </c>
    </row>
    <row r="50" spans="1:27" x14ac:dyDescent="0.25">
      <c r="A50" s="44">
        <v>49</v>
      </c>
      <c r="B50" s="125" t="s">
        <v>3</v>
      </c>
      <c r="C50" s="125" t="s">
        <v>96</v>
      </c>
      <c r="D50" s="143">
        <v>59</v>
      </c>
      <c r="E50" s="143">
        <v>422</v>
      </c>
      <c r="F50" s="143">
        <v>222</v>
      </c>
      <c r="G50" s="143">
        <v>1621</v>
      </c>
      <c r="H50" s="143">
        <v>768</v>
      </c>
      <c r="I50" s="143">
        <v>6218</v>
      </c>
      <c r="J50" s="143">
        <v>2754</v>
      </c>
      <c r="K50" s="143">
        <v>24085</v>
      </c>
      <c r="L50" s="143">
        <v>4347</v>
      </c>
      <c r="M50" s="143">
        <v>41701</v>
      </c>
      <c r="N50" s="143">
        <v>3583</v>
      </c>
      <c r="O50" s="143">
        <v>34172</v>
      </c>
      <c r="P50" s="143">
        <v>3664</v>
      </c>
      <c r="Q50" s="143">
        <v>35825</v>
      </c>
      <c r="R50" s="143">
        <v>880</v>
      </c>
      <c r="S50" s="143">
        <v>8577</v>
      </c>
      <c r="T50" s="143">
        <v>139</v>
      </c>
      <c r="U50" s="143">
        <v>1311</v>
      </c>
      <c r="V50" s="143">
        <v>23</v>
      </c>
      <c r="W50" s="143">
        <v>205</v>
      </c>
      <c r="X50" s="143">
        <v>14</v>
      </c>
      <c r="Y50" s="143">
        <v>97</v>
      </c>
      <c r="Z50" s="143">
        <v>8</v>
      </c>
      <c r="AA50" s="143">
        <v>59</v>
      </c>
    </row>
    <row r="51" spans="1:27" x14ac:dyDescent="0.25">
      <c r="A51" s="44">
        <v>50</v>
      </c>
      <c r="B51" s="125" t="s">
        <v>2</v>
      </c>
      <c r="C51" s="125" t="s">
        <v>94</v>
      </c>
      <c r="D51" s="143">
        <v>286</v>
      </c>
      <c r="E51" s="143">
        <v>3917</v>
      </c>
      <c r="F51" s="143">
        <v>1953</v>
      </c>
      <c r="G51" s="143">
        <v>26854</v>
      </c>
      <c r="H51" s="143">
        <v>2274</v>
      </c>
      <c r="I51" s="143">
        <v>31684</v>
      </c>
      <c r="J51" s="143">
        <v>2276</v>
      </c>
      <c r="K51" s="143">
        <v>31486</v>
      </c>
      <c r="L51" s="143">
        <v>899</v>
      </c>
      <c r="M51" s="143">
        <v>11484</v>
      </c>
      <c r="N51" s="143">
        <v>463</v>
      </c>
      <c r="O51" s="143">
        <v>6441</v>
      </c>
      <c r="P51" s="143">
        <v>386</v>
      </c>
      <c r="Q51" s="143">
        <v>4935</v>
      </c>
      <c r="R51" s="143">
        <v>434</v>
      </c>
      <c r="S51" s="143">
        <v>4850</v>
      </c>
      <c r="T51" s="143">
        <v>277</v>
      </c>
      <c r="U51" s="143">
        <v>3559</v>
      </c>
      <c r="V51" s="143">
        <v>923</v>
      </c>
      <c r="W51" s="143">
        <v>13105</v>
      </c>
      <c r="X51" s="143">
        <v>564</v>
      </c>
      <c r="Y51" s="143">
        <v>7872</v>
      </c>
      <c r="Z51" s="143">
        <v>498</v>
      </c>
      <c r="AA51" s="143">
        <v>6982</v>
      </c>
    </row>
    <row r="52" spans="1:27" x14ac:dyDescent="0.25">
      <c r="A52" s="44">
        <v>51</v>
      </c>
      <c r="B52" s="125" t="s">
        <v>181</v>
      </c>
      <c r="C52" s="125" t="s">
        <v>97</v>
      </c>
      <c r="D52" s="143">
        <v>417</v>
      </c>
      <c r="E52" s="143">
        <v>3973</v>
      </c>
      <c r="F52" s="143">
        <v>516</v>
      </c>
      <c r="G52" s="143">
        <v>4993</v>
      </c>
      <c r="H52" s="143">
        <v>496</v>
      </c>
      <c r="I52" s="143">
        <v>4811</v>
      </c>
      <c r="J52" s="143">
        <v>753</v>
      </c>
      <c r="K52" s="143">
        <v>7283</v>
      </c>
      <c r="L52" s="143">
        <v>968</v>
      </c>
      <c r="M52" s="143">
        <v>9451</v>
      </c>
      <c r="N52" s="143">
        <v>2787</v>
      </c>
      <c r="O52" s="143">
        <v>26884</v>
      </c>
      <c r="P52" s="143">
        <v>3973</v>
      </c>
      <c r="Q52" s="143">
        <v>38544</v>
      </c>
      <c r="R52" s="143">
        <v>2571</v>
      </c>
      <c r="S52" s="143">
        <v>25458</v>
      </c>
      <c r="T52" s="143">
        <v>1238</v>
      </c>
      <c r="U52" s="143">
        <v>12185</v>
      </c>
      <c r="V52" s="143">
        <v>1185</v>
      </c>
      <c r="W52" s="143">
        <v>11689</v>
      </c>
      <c r="X52" s="143">
        <v>466</v>
      </c>
      <c r="Y52" s="143">
        <v>4609</v>
      </c>
      <c r="Z52" s="143">
        <v>281</v>
      </c>
      <c r="AA52" s="143">
        <v>2766</v>
      </c>
    </row>
    <row r="53" spans="1:27" x14ac:dyDescent="0.25">
      <c r="A53" s="44">
        <v>52</v>
      </c>
      <c r="B53" s="125" t="s">
        <v>3</v>
      </c>
      <c r="C53" s="125" t="s">
        <v>93</v>
      </c>
      <c r="D53" s="143">
        <v>6</v>
      </c>
      <c r="E53" s="143">
        <v>18</v>
      </c>
      <c r="F53" s="143">
        <v>1579</v>
      </c>
      <c r="G53" s="143">
        <v>4485</v>
      </c>
      <c r="H53" s="143">
        <v>5684</v>
      </c>
      <c r="I53" s="143">
        <v>16142</v>
      </c>
      <c r="J53" s="143">
        <v>4825</v>
      </c>
      <c r="K53" s="143">
        <v>13702</v>
      </c>
      <c r="L53" s="143">
        <v>5784</v>
      </c>
      <c r="M53" s="143">
        <v>16428</v>
      </c>
      <c r="N53" s="143">
        <v>8843</v>
      </c>
      <c r="O53" s="143">
        <v>25114</v>
      </c>
      <c r="P53" s="143">
        <v>11986</v>
      </c>
      <c r="Q53" s="143">
        <v>34040</v>
      </c>
      <c r="R53" s="143">
        <v>14489</v>
      </c>
      <c r="S53" s="143">
        <v>35933</v>
      </c>
      <c r="T53" s="143">
        <v>1572</v>
      </c>
      <c r="U53" s="143">
        <v>4464</v>
      </c>
      <c r="V53" s="143">
        <v>2</v>
      </c>
      <c r="W53" s="143">
        <v>8</v>
      </c>
      <c r="X53" s="143">
        <v>6</v>
      </c>
      <c r="Y53" s="143">
        <v>18</v>
      </c>
      <c r="Z53" s="144"/>
      <c r="AA53" s="144"/>
    </row>
    <row r="54" spans="1:27" x14ac:dyDescent="0.25">
      <c r="A54" s="44">
        <v>53</v>
      </c>
      <c r="B54" s="125" t="s">
        <v>6</v>
      </c>
      <c r="C54" s="125" t="s">
        <v>95</v>
      </c>
      <c r="D54" s="143">
        <v>118</v>
      </c>
      <c r="E54" s="143">
        <v>730</v>
      </c>
      <c r="F54" s="143">
        <v>464</v>
      </c>
      <c r="G54" s="143">
        <v>2889</v>
      </c>
      <c r="H54" s="143">
        <v>1750</v>
      </c>
      <c r="I54" s="143">
        <v>10854</v>
      </c>
      <c r="J54" s="143">
        <v>3983</v>
      </c>
      <c r="K54" s="143">
        <v>24720</v>
      </c>
      <c r="L54" s="143">
        <v>4747</v>
      </c>
      <c r="M54" s="143">
        <v>29556</v>
      </c>
      <c r="N54" s="143">
        <v>5532</v>
      </c>
      <c r="O54" s="143">
        <v>34353</v>
      </c>
      <c r="P54" s="143">
        <v>4846</v>
      </c>
      <c r="Q54" s="143">
        <v>29561</v>
      </c>
      <c r="R54" s="143">
        <v>1057</v>
      </c>
      <c r="S54" s="143">
        <v>6602</v>
      </c>
      <c r="T54" s="143">
        <v>132</v>
      </c>
      <c r="U54" s="143">
        <v>827</v>
      </c>
      <c r="V54" s="143">
        <v>66</v>
      </c>
      <c r="W54" s="143">
        <v>410</v>
      </c>
      <c r="X54" s="143">
        <v>21</v>
      </c>
      <c r="Y54" s="143">
        <v>137</v>
      </c>
      <c r="Z54" s="143">
        <v>28</v>
      </c>
      <c r="AA54" s="143">
        <v>172</v>
      </c>
    </row>
    <row r="55" spans="1:27" x14ac:dyDescent="0.25">
      <c r="A55" s="44">
        <v>54</v>
      </c>
      <c r="B55" s="125" t="s">
        <v>4</v>
      </c>
      <c r="C55" s="125" t="s">
        <v>94</v>
      </c>
      <c r="D55" s="143">
        <v>2485</v>
      </c>
      <c r="E55" s="143">
        <v>17109</v>
      </c>
      <c r="F55" s="143">
        <v>2170</v>
      </c>
      <c r="G55" s="143">
        <v>15005</v>
      </c>
      <c r="H55" s="143">
        <v>1953</v>
      </c>
      <c r="I55" s="143">
        <v>13486</v>
      </c>
      <c r="J55" s="143">
        <v>1318</v>
      </c>
      <c r="K55" s="143">
        <v>9006</v>
      </c>
      <c r="L55" s="143">
        <v>1222</v>
      </c>
      <c r="M55" s="143">
        <v>8275</v>
      </c>
      <c r="N55" s="143">
        <v>1501</v>
      </c>
      <c r="O55" s="143">
        <v>10297</v>
      </c>
      <c r="P55" s="143">
        <v>2433</v>
      </c>
      <c r="Q55" s="143">
        <v>16817</v>
      </c>
      <c r="R55" s="143">
        <v>2402</v>
      </c>
      <c r="S55" s="143">
        <v>16645</v>
      </c>
      <c r="T55" s="143">
        <v>2194</v>
      </c>
      <c r="U55" s="143">
        <v>15218</v>
      </c>
      <c r="V55" s="143">
        <v>1657</v>
      </c>
      <c r="W55" s="143">
        <v>11461</v>
      </c>
      <c r="X55" s="143">
        <v>601</v>
      </c>
      <c r="Y55" s="143">
        <v>4096</v>
      </c>
      <c r="Z55" s="143">
        <v>412</v>
      </c>
      <c r="AA55" s="143">
        <v>2870</v>
      </c>
    </row>
    <row r="56" spans="1:27" x14ac:dyDescent="0.25">
      <c r="A56" s="44">
        <v>55</v>
      </c>
      <c r="B56" s="125" t="s">
        <v>4</v>
      </c>
      <c r="C56" s="125" t="s">
        <v>93</v>
      </c>
      <c r="D56" s="143">
        <v>11</v>
      </c>
      <c r="E56" s="143">
        <v>119</v>
      </c>
      <c r="F56" s="143">
        <v>103</v>
      </c>
      <c r="G56" s="143">
        <v>1071</v>
      </c>
      <c r="H56" s="143">
        <v>147</v>
      </c>
      <c r="I56" s="143">
        <v>1501</v>
      </c>
      <c r="J56" s="143">
        <v>592</v>
      </c>
      <c r="K56" s="143">
        <v>6064</v>
      </c>
      <c r="L56" s="143">
        <v>907</v>
      </c>
      <c r="M56" s="143">
        <v>9436</v>
      </c>
      <c r="N56" s="143">
        <v>3539</v>
      </c>
      <c r="O56" s="143">
        <v>36160</v>
      </c>
      <c r="P56" s="143">
        <v>6050</v>
      </c>
      <c r="Q56" s="143">
        <v>60760</v>
      </c>
      <c r="R56" s="143">
        <v>1640</v>
      </c>
      <c r="S56" s="143">
        <v>17085</v>
      </c>
      <c r="T56" s="143">
        <v>184</v>
      </c>
      <c r="U56" s="143">
        <v>1923</v>
      </c>
      <c r="V56" s="143">
        <v>188</v>
      </c>
      <c r="W56" s="143">
        <v>1950</v>
      </c>
      <c r="X56" s="143">
        <v>30</v>
      </c>
      <c r="Y56" s="143">
        <v>280</v>
      </c>
      <c r="Z56" s="143">
        <v>3</v>
      </c>
      <c r="AA56" s="143">
        <v>26</v>
      </c>
    </row>
    <row r="57" spans="1:27" x14ac:dyDescent="0.25">
      <c r="A57" s="44">
        <v>56</v>
      </c>
      <c r="B57" s="125" t="s">
        <v>6</v>
      </c>
      <c r="C57" s="125" t="s">
        <v>95</v>
      </c>
      <c r="D57" s="143">
        <v>45</v>
      </c>
      <c r="E57" s="143">
        <v>471</v>
      </c>
      <c r="F57" s="143">
        <v>131</v>
      </c>
      <c r="G57" s="143">
        <v>1355</v>
      </c>
      <c r="H57" s="143">
        <v>473</v>
      </c>
      <c r="I57" s="143">
        <v>4891</v>
      </c>
      <c r="J57" s="143">
        <v>1386</v>
      </c>
      <c r="K57" s="143">
        <v>14412</v>
      </c>
      <c r="L57" s="143">
        <v>3043</v>
      </c>
      <c r="M57" s="143">
        <v>31694</v>
      </c>
      <c r="N57" s="143">
        <v>4307</v>
      </c>
      <c r="O57" s="143">
        <v>38645</v>
      </c>
      <c r="P57" s="143">
        <v>3147</v>
      </c>
      <c r="Q57" s="143">
        <v>32453</v>
      </c>
      <c r="R57" s="143">
        <v>546</v>
      </c>
      <c r="S57" s="143">
        <v>5700</v>
      </c>
      <c r="T57" s="143">
        <v>87</v>
      </c>
      <c r="U57" s="143">
        <v>906</v>
      </c>
      <c r="V57" s="143">
        <v>27</v>
      </c>
      <c r="W57" s="143">
        <v>284</v>
      </c>
      <c r="X57" s="143">
        <v>15</v>
      </c>
      <c r="Y57" s="143">
        <v>145</v>
      </c>
      <c r="Z57" s="143">
        <v>12</v>
      </c>
      <c r="AA57" s="143">
        <v>126</v>
      </c>
    </row>
    <row r="58" spans="1:27" x14ac:dyDescent="0.25">
      <c r="A58" s="44">
        <v>57</v>
      </c>
      <c r="B58" s="125" t="s">
        <v>3</v>
      </c>
      <c r="C58" s="125" t="s">
        <v>93</v>
      </c>
      <c r="D58" s="143">
        <v>47</v>
      </c>
      <c r="E58" s="143">
        <v>328</v>
      </c>
      <c r="F58" s="143">
        <v>703</v>
      </c>
      <c r="G58" s="143">
        <v>4874</v>
      </c>
      <c r="H58" s="143">
        <v>1080</v>
      </c>
      <c r="I58" s="143">
        <v>7448</v>
      </c>
      <c r="J58" s="143">
        <v>1169</v>
      </c>
      <c r="K58" s="143">
        <v>7869</v>
      </c>
      <c r="L58" s="143">
        <v>1547</v>
      </c>
      <c r="M58" s="143">
        <v>10507</v>
      </c>
      <c r="N58" s="143">
        <v>1160</v>
      </c>
      <c r="O58" s="143">
        <v>7857</v>
      </c>
      <c r="P58" s="143">
        <v>1907</v>
      </c>
      <c r="Q58" s="143">
        <v>12918</v>
      </c>
      <c r="R58" s="143">
        <v>2267</v>
      </c>
      <c r="S58" s="143">
        <v>15104</v>
      </c>
      <c r="T58" s="143">
        <v>2037</v>
      </c>
      <c r="U58" s="143">
        <v>13589</v>
      </c>
      <c r="V58" s="143">
        <v>2747</v>
      </c>
      <c r="W58" s="143">
        <v>18279</v>
      </c>
      <c r="X58" s="143">
        <v>2281</v>
      </c>
      <c r="Y58" s="143">
        <v>14838</v>
      </c>
      <c r="Z58" s="143">
        <v>1869</v>
      </c>
      <c r="AA58" s="143">
        <v>12541</v>
      </c>
    </row>
    <row r="59" spans="1:27" x14ac:dyDescent="0.25">
      <c r="A59" s="44">
        <v>58</v>
      </c>
      <c r="B59" s="125" t="s">
        <v>2</v>
      </c>
      <c r="C59" s="125" t="s">
        <v>97</v>
      </c>
      <c r="D59" s="143">
        <v>220</v>
      </c>
      <c r="E59" s="143">
        <v>1287</v>
      </c>
      <c r="F59" s="143">
        <v>730</v>
      </c>
      <c r="G59" s="143">
        <v>4262</v>
      </c>
      <c r="H59" s="143">
        <v>2378</v>
      </c>
      <c r="I59" s="143">
        <v>14701</v>
      </c>
      <c r="J59" s="143">
        <v>4411</v>
      </c>
      <c r="K59" s="143">
        <v>27499</v>
      </c>
      <c r="L59" s="143">
        <v>4002</v>
      </c>
      <c r="M59" s="143">
        <v>26626</v>
      </c>
      <c r="N59" s="143">
        <v>3642</v>
      </c>
      <c r="O59" s="143">
        <v>24365</v>
      </c>
      <c r="P59" s="143">
        <v>3112</v>
      </c>
      <c r="Q59" s="143">
        <v>21192</v>
      </c>
      <c r="R59" s="143">
        <v>702</v>
      </c>
      <c r="S59" s="143">
        <v>4832</v>
      </c>
      <c r="T59" s="143">
        <v>93</v>
      </c>
      <c r="U59" s="143">
        <v>625</v>
      </c>
      <c r="V59" s="143">
        <v>42</v>
      </c>
      <c r="W59" s="143">
        <v>278</v>
      </c>
      <c r="X59" s="143">
        <v>17</v>
      </c>
      <c r="Y59" s="143">
        <v>119</v>
      </c>
      <c r="Z59" s="143">
        <v>37</v>
      </c>
      <c r="AA59" s="143">
        <v>258</v>
      </c>
    </row>
    <row r="60" spans="1:27" x14ac:dyDescent="0.25">
      <c r="A60" s="44">
        <v>59</v>
      </c>
      <c r="B60" s="125" t="s">
        <v>11</v>
      </c>
      <c r="C60" s="125" t="s">
        <v>94</v>
      </c>
      <c r="D60" s="143">
        <v>1365</v>
      </c>
      <c r="E60" s="143">
        <v>8152</v>
      </c>
      <c r="F60" s="143">
        <v>1255</v>
      </c>
      <c r="G60" s="143">
        <v>7676</v>
      </c>
      <c r="H60" s="143">
        <v>1348</v>
      </c>
      <c r="I60" s="143">
        <v>8502</v>
      </c>
      <c r="J60" s="143">
        <v>1345</v>
      </c>
      <c r="K60" s="143">
        <v>8679</v>
      </c>
      <c r="L60" s="143">
        <v>1624</v>
      </c>
      <c r="M60" s="143">
        <v>10402</v>
      </c>
      <c r="N60" s="143">
        <v>1347</v>
      </c>
      <c r="O60" s="143">
        <v>7920</v>
      </c>
      <c r="P60" s="143">
        <v>1969</v>
      </c>
      <c r="Q60" s="143">
        <v>11108</v>
      </c>
      <c r="R60" s="143">
        <v>1934</v>
      </c>
      <c r="S60" s="143">
        <v>11463</v>
      </c>
      <c r="T60" s="143">
        <v>1912</v>
      </c>
      <c r="U60" s="143">
        <v>11228</v>
      </c>
      <c r="V60" s="143">
        <v>2341</v>
      </c>
      <c r="W60" s="143">
        <v>13834</v>
      </c>
      <c r="X60" s="143">
        <v>2023</v>
      </c>
      <c r="Y60" s="143">
        <v>11930</v>
      </c>
      <c r="Z60" s="143">
        <v>1737</v>
      </c>
      <c r="AA60" s="143">
        <v>10251</v>
      </c>
    </row>
    <row r="61" spans="1:27" x14ac:dyDescent="0.25">
      <c r="A61" s="44">
        <v>60</v>
      </c>
      <c r="B61" s="125" t="s">
        <v>10</v>
      </c>
      <c r="C61" s="125" t="s">
        <v>97</v>
      </c>
      <c r="D61" s="143">
        <v>4</v>
      </c>
      <c r="E61" s="143">
        <v>69</v>
      </c>
      <c r="F61" s="143">
        <v>78</v>
      </c>
      <c r="G61" s="143">
        <v>1319</v>
      </c>
      <c r="H61" s="143">
        <v>430</v>
      </c>
      <c r="I61" s="143">
        <v>7049</v>
      </c>
      <c r="J61" s="143">
        <v>1757</v>
      </c>
      <c r="K61" s="143">
        <v>29063</v>
      </c>
      <c r="L61" s="143">
        <v>1974</v>
      </c>
      <c r="M61" s="143">
        <v>32873</v>
      </c>
      <c r="N61" s="143">
        <v>769</v>
      </c>
      <c r="O61" s="143">
        <v>12767</v>
      </c>
      <c r="P61" s="143">
        <v>733</v>
      </c>
      <c r="Q61" s="143">
        <v>12272</v>
      </c>
      <c r="R61" s="143">
        <v>912</v>
      </c>
      <c r="S61" s="143">
        <v>14971</v>
      </c>
      <c r="T61" s="143">
        <v>284</v>
      </c>
      <c r="U61" s="143">
        <v>4784</v>
      </c>
      <c r="V61" s="143">
        <v>24</v>
      </c>
      <c r="W61" s="143">
        <v>402</v>
      </c>
      <c r="X61" s="143">
        <v>12</v>
      </c>
      <c r="Y61" s="143">
        <v>197</v>
      </c>
      <c r="Z61" s="143">
        <v>4</v>
      </c>
      <c r="AA61" s="143">
        <v>62</v>
      </c>
    </row>
    <row r="62" spans="1:27" x14ac:dyDescent="0.25">
      <c r="A62" s="44">
        <v>61</v>
      </c>
      <c r="B62" s="125" t="s">
        <v>5</v>
      </c>
      <c r="C62" s="125" t="s">
        <v>99</v>
      </c>
      <c r="D62" s="144"/>
      <c r="E62" s="144"/>
      <c r="F62" s="144"/>
      <c r="G62" s="144"/>
      <c r="H62" s="144"/>
      <c r="I62" s="144"/>
      <c r="J62" s="143">
        <v>57</v>
      </c>
      <c r="K62" s="143">
        <v>1651</v>
      </c>
      <c r="L62" s="143">
        <v>87</v>
      </c>
      <c r="M62" s="143">
        <v>2605</v>
      </c>
      <c r="N62" s="143">
        <v>1646</v>
      </c>
      <c r="O62" s="143">
        <v>41526</v>
      </c>
      <c r="P62" s="143">
        <v>1282</v>
      </c>
      <c r="Q62" s="143">
        <v>38164</v>
      </c>
      <c r="R62" s="143">
        <v>754</v>
      </c>
      <c r="S62" s="143">
        <v>22043</v>
      </c>
      <c r="T62" s="143">
        <v>159</v>
      </c>
      <c r="U62" s="143">
        <v>4763</v>
      </c>
      <c r="V62" s="143">
        <v>118</v>
      </c>
      <c r="W62" s="143">
        <v>3506</v>
      </c>
      <c r="X62" s="143">
        <v>34</v>
      </c>
      <c r="Y62" s="143">
        <v>960</v>
      </c>
      <c r="Z62" s="143">
        <v>15</v>
      </c>
      <c r="AA62" s="143">
        <v>454</v>
      </c>
    </row>
    <row r="63" spans="1:27" x14ac:dyDescent="0.25">
      <c r="A63" s="44">
        <v>62</v>
      </c>
      <c r="B63" s="125" t="s">
        <v>3</v>
      </c>
      <c r="C63" s="125" t="s">
        <v>93</v>
      </c>
      <c r="D63" s="143">
        <v>402</v>
      </c>
      <c r="E63" s="143">
        <v>3574</v>
      </c>
      <c r="F63" s="143">
        <v>996</v>
      </c>
      <c r="G63" s="143">
        <v>8766</v>
      </c>
      <c r="H63" s="143">
        <v>1304</v>
      </c>
      <c r="I63" s="143">
        <v>11425</v>
      </c>
      <c r="J63" s="143">
        <v>1692</v>
      </c>
      <c r="K63" s="143">
        <v>14778</v>
      </c>
      <c r="L63" s="143">
        <v>2076</v>
      </c>
      <c r="M63" s="143">
        <v>18195</v>
      </c>
      <c r="N63" s="143">
        <v>1293</v>
      </c>
      <c r="O63" s="143">
        <v>11426</v>
      </c>
      <c r="P63" s="143">
        <v>1364</v>
      </c>
      <c r="Q63" s="143">
        <v>12020</v>
      </c>
      <c r="R63" s="143">
        <v>1040</v>
      </c>
      <c r="S63" s="143">
        <v>9193</v>
      </c>
      <c r="T63" s="143">
        <v>839</v>
      </c>
      <c r="U63" s="143">
        <v>7454</v>
      </c>
      <c r="V63" s="143">
        <v>761</v>
      </c>
      <c r="W63" s="143">
        <v>6766</v>
      </c>
      <c r="X63" s="143">
        <v>479</v>
      </c>
      <c r="Y63" s="143">
        <v>4255</v>
      </c>
      <c r="Z63" s="143">
        <v>365</v>
      </c>
      <c r="AA63" s="143">
        <v>3238</v>
      </c>
    </row>
    <row r="64" spans="1:27" x14ac:dyDescent="0.25">
      <c r="A64" s="44">
        <v>63</v>
      </c>
      <c r="B64" s="125" t="s">
        <v>10</v>
      </c>
      <c r="C64" s="125" t="s">
        <v>97</v>
      </c>
      <c r="D64" s="143">
        <v>34</v>
      </c>
      <c r="E64" s="143">
        <v>326</v>
      </c>
      <c r="F64" s="143">
        <v>158</v>
      </c>
      <c r="G64" s="143">
        <v>1683</v>
      </c>
      <c r="H64" s="143">
        <v>563</v>
      </c>
      <c r="I64" s="143">
        <v>6532</v>
      </c>
      <c r="J64" s="143">
        <v>1527</v>
      </c>
      <c r="K64" s="143">
        <v>18538</v>
      </c>
      <c r="L64" s="143">
        <v>2313</v>
      </c>
      <c r="M64" s="143">
        <v>31919</v>
      </c>
      <c r="N64" s="143">
        <v>1628</v>
      </c>
      <c r="O64" s="143">
        <v>23234</v>
      </c>
      <c r="P64" s="143">
        <v>1498</v>
      </c>
      <c r="Q64" s="143">
        <v>22424</v>
      </c>
      <c r="R64" s="143">
        <v>334</v>
      </c>
      <c r="S64" s="143">
        <v>4937</v>
      </c>
      <c r="T64" s="143">
        <v>66</v>
      </c>
      <c r="U64" s="143">
        <v>923</v>
      </c>
      <c r="V64" s="143">
        <v>11</v>
      </c>
      <c r="W64" s="143">
        <v>114</v>
      </c>
      <c r="X64" s="143">
        <v>8</v>
      </c>
      <c r="Y64" s="143">
        <v>86</v>
      </c>
      <c r="Z64" s="143">
        <v>12</v>
      </c>
      <c r="AA64" s="143">
        <v>114</v>
      </c>
    </row>
    <row r="65" spans="1:27" x14ac:dyDescent="0.25">
      <c r="A65" s="44">
        <v>64</v>
      </c>
      <c r="B65" s="125" t="s">
        <v>14</v>
      </c>
      <c r="C65" s="125" t="s">
        <v>97</v>
      </c>
      <c r="D65" s="143">
        <v>36</v>
      </c>
      <c r="E65" s="143">
        <v>274</v>
      </c>
      <c r="F65" s="143">
        <v>19</v>
      </c>
      <c r="G65" s="143">
        <v>454</v>
      </c>
      <c r="H65" s="143">
        <v>13</v>
      </c>
      <c r="I65" s="143">
        <v>353</v>
      </c>
      <c r="J65" s="143">
        <v>74</v>
      </c>
      <c r="K65" s="143">
        <v>1979</v>
      </c>
      <c r="L65" s="143">
        <v>404</v>
      </c>
      <c r="M65" s="143">
        <v>8656</v>
      </c>
      <c r="N65" s="143">
        <v>1516</v>
      </c>
      <c r="O65" s="143">
        <v>33369</v>
      </c>
      <c r="P65" s="143">
        <v>1873</v>
      </c>
      <c r="Q65" s="143">
        <v>40946</v>
      </c>
      <c r="R65" s="143">
        <v>865</v>
      </c>
      <c r="S65" s="143">
        <v>18293</v>
      </c>
      <c r="T65" s="143">
        <v>179</v>
      </c>
      <c r="U65" s="143">
        <v>3521</v>
      </c>
      <c r="V65" s="143">
        <v>86</v>
      </c>
      <c r="W65" s="143">
        <v>1805</v>
      </c>
      <c r="X65" s="143">
        <v>14</v>
      </c>
      <c r="Y65" s="143">
        <v>305</v>
      </c>
      <c r="Z65" s="143">
        <v>11</v>
      </c>
      <c r="AA65" s="143">
        <v>233</v>
      </c>
    </row>
    <row r="66" spans="1:27" x14ac:dyDescent="0.25">
      <c r="A66" s="44">
        <v>65</v>
      </c>
      <c r="B66" s="125" t="s">
        <v>6</v>
      </c>
      <c r="C66" s="125" t="s">
        <v>95</v>
      </c>
      <c r="D66" s="143">
        <v>85</v>
      </c>
      <c r="E66" s="143">
        <v>4462</v>
      </c>
      <c r="F66" s="143">
        <v>151</v>
      </c>
      <c r="G66" s="143">
        <v>8343</v>
      </c>
      <c r="H66" s="143">
        <v>144</v>
      </c>
      <c r="I66" s="143">
        <v>7997</v>
      </c>
      <c r="J66" s="143">
        <v>206</v>
      </c>
      <c r="K66" s="143">
        <v>10776</v>
      </c>
      <c r="L66" s="143">
        <v>309</v>
      </c>
      <c r="M66" s="143">
        <v>17029</v>
      </c>
      <c r="N66" s="143">
        <v>168</v>
      </c>
      <c r="O66" s="143">
        <v>8840</v>
      </c>
      <c r="P66" s="143">
        <v>168</v>
      </c>
      <c r="Q66" s="143">
        <v>9350</v>
      </c>
      <c r="R66" s="143">
        <v>151</v>
      </c>
      <c r="S66" s="143">
        <v>8377</v>
      </c>
      <c r="T66" s="143">
        <v>117</v>
      </c>
      <c r="U66" s="143">
        <v>6499</v>
      </c>
      <c r="V66" s="143">
        <v>162</v>
      </c>
      <c r="W66" s="143">
        <v>8938</v>
      </c>
      <c r="X66" s="143">
        <v>112</v>
      </c>
      <c r="Y66" s="143">
        <v>6158</v>
      </c>
      <c r="Z66" s="143">
        <v>96</v>
      </c>
      <c r="AA66" s="143">
        <v>5343</v>
      </c>
    </row>
    <row r="67" spans="1:27" x14ac:dyDescent="0.25">
      <c r="A67" s="44">
        <v>66</v>
      </c>
      <c r="B67" s="125" t="s">
        <v>7</v>
      </c>
      <c r="C67" s="125" t="s">
        <v>95</v>
      </c>
      <c r="D67" s="143">
        <v>36</v>
      </c>
      <c r="E67" s="143">
        <v>362</v>
      </c>
      <c r="F67" s="143">
        <v>512</v>
      </c>
      <c r="G67" s="143">
        <v>5022</v>
      </c>
      <c r="H67" s="143">
        <v>814</v>
      </c>
      <c r="I67" s="143">
        <v>8024</v>
      </c>
      <c r="J67" s="143">
        <v>931</v>
      </c>
      <c r="K67" s="143">
        <v>9047</v>
      </c>
      <c r="L67" s="143">
        <v>1044</v>
      </c>
      <c r="M67" s="143">
        <v>10149</v>
      </c>
      <c r="N67" s="143">
        <v>809</v>
      </c>
      <c r="O67" s="143">
        <v>7961</v>
      </c>
      <c r="P67" s="143">
        <v>1209</v>
      </c>
      <c r="Q67" s="143">
        <v>11944</v>
      </c>
      <c r="R67" s="143">
        <v>1345</v>
      </c>
      <c r="S67" s="143">
        <v>13235</v>
      </c>
      <c r="T67" s="143">
        <v>880</v>
      </c>
      <c r="U67" s="143">
        <v>8650</v>
      </c>
      <c r="V67" s="143">
        <v>960</v>
      </c>
      <c r="W67" s="143">
        <v>9397</v>
      </c>
      <c r="X67" s="143">
        <v>769</v>
      </c>
      <c r="Y67" s="143">
        <v>7480</v>
      </c>
      <c r="Z67" s="143">
        <v>658</v>
      </c>
      <c r="AA67" s="143">
        <v>6527</v>
      </c>
    </row>
    <row r="68" spans="1:27" x14ac:dyDescent="0.25">
      <c r="A68" s="44">
        <v>67</v>
      </c>
      <c r="B68" s="125" t="s">
        <v>3</v>
      </c>
      <c r="C68" s="125" t="s">
        <v>98</v>
      </c>
      <c r="D68" s="143">
        <v>1697</v>
      </c>
      <c r="E68" s="143">
        <v>13182</v>
      </c>
      <c r="F68" s="143">
        <v>677</v>
      </c>
      <c r="G68" s="143">
        <v>5489</v>
      </c>
      <c r="H68" s="143">
        <v>627</v>
      </c>
      <c r="I68" s="143">
        <v>5182</v>
      </c>
      <c r="J68" s="143">
        <v>766</v>
      </c>
      <c r="K68" s="143">
        <v>6333</v>
      </c>
      <c r="L68" s="143">
        <v>1002</v>
      </c>
      <c r="M68" s="143">
        <v>8392</v>
      </c>
      <c r="N68" s="143">
        <v>698</v>
      </c>
      <c r="O68" s="143">
        <v>5864</v>
      </c>
      <c r="P68" s="143">
        <v>1045</v>
      </c>
      <c r="Q68" s="143">
        <v>8797</v>
      </c>
      <c r="R68" s="143">
        <v>1035</v>
      </c>
      <c r="S68" s="143">
        <v>8658</v>
      </c>
      <c r="T68" s="143">
        <v>792</v>
      </c>
      <c r="U68" s="143">
        <v>6641</v>
      </c>
      <c r="V68" s="143">
        <v>1141</v>
      </c>
      <c r="W68" s="143">
        <v>9329</v>
      </c>
      <c r="X68" s="143">
        <v>1025</v>
      </c>
      <c r="Y68" s="143">
        <v>8428</v>
      </c>
      <c r="Z68" s="143">
        <v>862</v>
      </c>
      <c r="AA68" s="143">
        <v>7078</v>
      </c>
    </row>
    <row r="69" spans="1:27" x14ac:dyDescent="0.25">
      <c r="A69" s="44">
        <v>68</v>
      </c>
      <c r="B69" s="125" t="s">
        <v>18</v>
      </c>
      <c r="C69" s="125" t="s">
        <v>94</v>
      </c>
      <c r="D69" s="143">
        <v>665</v>
      </c>
      <c r="E69" s="143">
        <v>6447</v>
      </c>
      <c r="F69" s="143">
        <v>687</v>
      </c>
      <c r="G69" s="143">
        <v>6580</v>
      </c>
      <c r="H69" s="143">
        <v>641</v>
      </c>
      <c r="I69" s="143">
        <v>6166</v>
      </c>
      <c r="J69" s="143">
        <v>694</v>
      </c>
      <c r="K69" s="143">
        <v>6650</v>
      </c>
      <c r="L69" s="143">
        <v>974</v>
      </c>
      <c r="M69" s="143">
        <v>9427</v>
      </c>
      <c r="N69" s="143">
        <v>792</v>
      </c>
      <c r="O69" s="143">
        <v>7645</v>
      </c>
      <c r="P69" s="143">
        <v>1137</v>
      </c>
      <c r="Q69" s="143">
        <v>10996</v>
      </c>
      <c r="R69" s="143">
        <v>1738</v>
      </c>
      <c r="S69" s="143">
        <v>12996</v>
      </c>
      <c r="T69" s="143">
        <v>694</v>
      </c>
      <c r="U69" s="143">
        <v>6764</v>
      </c>
      <c r="V69" s="143">
        <v>671</v>
      </c>
      <c r="W69" s="143">
        <v>6586</v>
      </c>
      <c r="X69" s="143">
        <v>790</v>
      </c>
      <c r="Y69" s="143">
        <v>7560</v>
      </c>
      <c r="Z69" s="143">
        <v>551</v>
      </c>
      <c r="AA69" s="143">
        <v>5361</v>
      </c>
    </row>
    <row r="70" spans="1:27" x14ac:dyDescent="0.25">
      <c r="A70" s="44">
        <v>69</v>
      </c>
      <c r="B70" s="125" t="s">
        <v>14</v>
      </c>
      <c r="C70" s="125" t="s">
        <v>97</v>
      </c>
      <c r="D70" s="143">
        <v>68</v>
      </c>
      <c r="E70" s="143">
        <v>678</v>
      </c>
      <c r="F70" s="143">
        <v>96</v>
      </c>
      <c r="G70" s="143">
        <v>945</v>
      </c>
      <c r="H70" s="143">
        <v>348</v>
      </c>
      <c r="I70" s="143">
        <v>3435</v>
      </c>
      <c r="J70" s="143">
        <v>688</v>
      </c>
      <c r="K70" s="143">
        <v>6689</v>
      </c>
      <c r="L70" s="143">
        <v>1068</v>
      </c>
      <c r="M70" s="143">
        <v>10392</v>
      </c>
      <c r="N70" s="143">
        <v>1301</v>
      </c>
      <c r="O70" s="143">
        <v>12390</v>
      </c>
      <c r="P70" s="143">
        <v>2070</v>
      </c>
      <c r="Q70" s="143">
        <v>20094</v>
      </c>
      <c r="R70" s="143">
        <v>1991</v>
      </c>
      <c r="S70" s="143">
        <v>19454</v>
      </c>
      <c r="T70" s="143">
        <v>980</v>
      </c>
      <c r="U70" s="143">
        <v>9608</v>
      </c>
      <c r="V70" s="143">
        <v>579</v>
      </c>
      <c r="W70" s="143">
        <v>5705</v>
      </c>
      <c r="X70" s="143">
        <v>157</v>
      </c>
      <c r="Y70" s="143">
        <v>1540</v>
      </c>
      <c r="Z70" s="143">
        <v>97</v>
      </c>
      <c r="AA70" s="143">
        <v>958</v>
      </c>
    </row>
    <row r="71" spans="1:27" x14ac:dyDescent="0.25">
      <c r="A71" s="44">
        <v>70</v>
      </c>
      <c r="B71" s="125" t="s">
        <v>92</v>
      </c>
      <c r="C71" s="125" t="s">
        <v>94</v>
      </c>
      <c r="D71" s="143">
        <v>92</v>
      </c>
      <c r="E71" s="143">
        <v>4520</v>
      </c>
      <c r="F71" s="143">
        <v>131</v>
      </c>
      <c r="G71" s="143">
        <v>6515</v>
      </c>
      <c r="H71" s="143">
        <v>159</v>
      </c>
      <c r="I71" s="143">
        <v>7659</v>
      </c>
      <c r="J71" s="143">
        <v>188</v>
      </c>
      <c r="K71" s="143">
        <v>9238</v>
      </c>
      <c r="L71" s="143">
        <v>273</v>
      </c>
      <c r="M71" s="143">
        <v>13600</v>
      </c>
      <c r="N71" s="143">
        <v>187</v>
      </c>
      <c r="O71" s="143">
        <v>9129</v>
      </c>
      <c r="P71" s="143">
        <v>165</v>
      </c>
      <c r="Q71" s="143">
        <v>8234</v>
      </c>
      <c r="R71" s="143">
        <v>132</v>
      </c>
      <c r="S71" s="143">
        <v>6535</v>
      </c>
      <c r="T71" s="143">
        <v>124</v>
      </c>
      <c r="U71" s="143">
        <v>6166</v>
      </c>
      <c r="V71" s="143">
        <v>137</v>
      </c>
      <c r="W71" s="143">
        <v>6836</v>
      </c>
      <c r="X71" s="143">
        <v>126</v>
      </c>
      <c r="Y71" s="143">
        <v>6137</v>
      </c>
      <c r="Z71" s="143">
        <v>86</v>
      </c>
      <c r="AA71" s="143">
        <v>4245</v>
      </c>
    </row>
    <row r="72" spans="1:27" x14ac:dyDescent="0.25">
      <c r="A72" s="44">
        <v>71</v>
      </c>
      <c r="B72" s="125" t="s">
        <v>22</v>
      </c>
      <c r="C72" s="125" t="s">
        <v>97</v>
      </c>
      <c r="D72" s="143">
        <v>87</v>
      </c>
      <c r="E72" s="143">
        <v>173</v>
      </c>
      <c r="F72" s="143">
        <v>54</v>
      </c>
      <c r="G72" s="143">
        <v>116</v>
      </c>
      <c r="H72" s="143">
        <v>87</v>
      </c>
      <c r="I72" s="143">
        <v>194</v>
      </c>
      <c r="J72" s="143">
        <v>6348</v>
      </c>
      <c r="K72" s="143">
        <v>14157</v>
      </c>
      <c r="L72" s="143">
        <v>9570</v>
      </c>
      <c r="M72" s="143">
        <v>21340</v>
      </c>
      <c r="N72" s="143">
        <v>9686</v>
      </c>
      <c r="O72" s="143">
        <v>21600</v>
      </c>
      <c r="P72" s="143">
        <v>9655</v>
      </c>
      <c r="Q72" s="143">
        <v>21530</v>
      </c>
      <c r="R72" s="143">
        <v>2639</v>
      </c>
      <c r="S72" s="143">
        <v>5884</v>
      </c>
      <c r="T72" s="143">
        <v>834</v>
      </c>
      <c r="U72" s="143">
        <v>1859</v>
      </c>
      <c r="V72" s="143">
        <v>271</v>
      </c>
      <c r="W72" s="143">
        <v>601</v>
      </c>
      <c r="X72" s="143">
        <v>20</v>
      </c>
      <c r="Y72" s="143">
        <v>44</v>
      </c>
      <c r="Z72" s="144"/>
      <c r="AA72" s="144"/>
    </row>
    <row r="73" spans="1:27" x14ac:dyDescent="0.25">
      <c r="A73" s="44">
        <v>72</v>
      </c>
      <c r="B73" s="125" t="s">
        <v>5</v>
      </c>
      <c r="C73" s="125" t="s">
        <v>97</v>
      </c>
      <c r="D73" s="144"/>
      <c r="E73" s="144"/>
      <c r="F73" s="143">
        <v>2</v>
      </c>
      <c r="G73" s="143">
        <v>23</v>
      </c>
      <c r="H73" s="143">
        <v>1</v>
      </c>
      <c r="I73" s="143">
        <v>15</v>
      </c>
      <c r="J73" s="143">
        <v>6</v>
      </c>
      <c r="K73" s="143">
        <v>85</v>
      </c>
      <c r="L73" s="143">
        <v>3</v>
      </c>
      <c r="M73" s="143">
        <v>42</v>
      </c>
      <c r="N73" s="143">
        <v>264</v>
      </c>
      <c r="O73" s="143">
        <v>3869</v>
      </c>
      <c r="P73" s="143">
        <v>3559</v>
      </c>
      <c r="Q73" s="143">
        <v>54013</v>
      </c>
      <c r="R73" s="143">
        <v>1648</v>
      </c>
      <c r="S73" s="143">
        <v>24271</v>
      </c>
      <c r="T73" s="143">
        <v>155</v>
      </c>
      <c r="U73" s="143">
        <v>2099</v>
      </c>
      <c r="V73" s="143">
        <v>34</v>
      </c>
      <c r="W73" s="143">
        <v>510</v>
      </c>
      <c r="X73" s="143">
        <v>5</v>
      </c>
      <c r="Y73" s="143">
        <v>74</v>
      </c>
      <c r="Z73" s="143">
        <v>15</v>
      </c>
      <c r="AA73" s="143">
        <v>201</v>
      </c>
    </row>
    <row r="74" spans="1:27" x14ac:dyDescent="0.25">
      <c r="A74" s="44">
        <v>73</v>
      </c>
      <c r="B74" s="125" t="s">
        <v>4</v>
      </c>
      <c r="C74" s="125" t="s">
        <v>98</v>
      </c>
      <c r="D74" s="143">
        <v>122</v>
      </c>
      <c r="E74" s="143">
        <v>4091</v>
      </c>
      <c r="F74" s="143">
        <v>116</v>
      </c>
      <c r="G74" s="143">
        <v>3967</v>
      </c>
      <c r="H74" s="143">
        <v>160</v>
      </c>
      <c r="I74" s="143">
        <v>5366</v>
      </c>
      <c r="J74" s="143">
        <v>139</v>
      </c>
      <c r="K74" s="143">
        <v>4666</v>
      </c>
      <c r="L74" s="143">
        <v>195</v>
      </c>
      <c r="M74" s="143">
        <v>6555</v>
      </c>
      <c r="N74" s="143">
        <v>157</v>
      </c>
      <c r="O74" s="143">
        <v>5340</v>
      </c>
      <c r="P74" s="143">
        <v>214</v>
      </c>
      <c r="Q74" s="143">
        <v>7173</v>
      </c>
      <c r="R74" s="143">
        <v>238</v>
      </c>
      <c r="S74" s="143">
        <v>8086</v>
      </c>
      <c r="T74" s="143">
        <v>258</v>
      </c>
      <c r="U74" s="143">
        <v>8607</v>
      </c>
      <c r="V74" s="143">
        <v>293</v>
      </c>
      <c r="W74" s="143">
        <v>9988</v>
      </c>
      <c r="X74" s="143">
        <v>290</v>
      </c>
      <c r="Y74" s="143">
        <v>9818</v>
      </c>
      <c r="Z74" s="143">
        <v>320</v>
      </c>
      <c r="AA74" s="143">
        <v>10647</v>
      </c>
    </row>
    <row r="75" spans="1:27" x14ac:dyDescent="0.25">
      <c r="A75" s="44">
        <v>74</v>
      </c>
      <c r="B75" s="125" t="s">
        <v>10</v>
      </c>
      <c r="C75" s="125" t="s">
        <v>97</v>
      </c>
      <c r="D75" s="143">
        <v>249</v>
      </c>
      <c r="E75" s="143">
        <v>4380</v>
      </c>
      <c r="F75" s="143">
        <v>272</v>
      </c>
      <c r="G75" s="143">
        <v>4819</v>
      </c>
      <c r="H75" s="143">
        <v>305</v>
      </c>
      <c r="I75" s="143">
        <v>5374</v>
      </c>
      <c r="J75" s="143">
        <v>369</v>
      </c>
      <c r="K75" s="143">
        <v>6506</v>
      </c>
      <c r="L75" s="143">
        <v>498</v>
      </c>
      <c r="M75" s="143">
        <v>8805</v>
      </c>
      <c r="N75" s="143">
        <v>412</v>
      </c>
      <c r="O75" s="143">
        <v>7162</v>
      </c>
      <c r="P75" s="143">
        <v>543</v>
      </c>
      <c r="Q75" s="143">
        <v>9621</v>
      </c>
      <c r="R75" s="143">
        <v>535</v>
      </c>
      <c r="S75" s="143">
        <v>9482</v>
      </c>
      <c r="T75" s="143">
        <v>502</v>
      </c>
      <c r="U75" s="143">
        <v>8910</v>
      </c>
      <c r="V75" s="143">
        <v>580</v>
      </c>
      <c r="W75" s="143">
        <v>10274</v>
      </c>
      <c r="X75" s="143">
        <v>251</v>
      </c>
      <c r="Y75" s="143">
        <v>4400</v>
      </c>
      <c r="Z75" s="143">
        <v>165</v>
      </c>
      <c r="AA75" s="143">
        <v>2918</v>
      </c>
    </row>
    <row r="76" spans="1:27" x14ac:dyDescent="0.25">
      <c r="A76" s="44">
        <v>75</v>
      </c>
      <c r="B76" s="125" t="s">
        <v>9</v>
      </c>
      <c r="C76" s="125" t="s">
        <v>95</v>
      </c>
      <c r="D76" s="143">
        <v>151</v>
      </c>
      <c r="E76" s="143">
        <v>621</v>
      </c>
      <c r="F76" s="143">
        <v>100</v>
      </c>
      <c r="G76" s="143">
        <v>578</v>
      </c>
      <c r="H76" s="143">
        <v>138</v>
      </c>
      <c r="I76" s="143">
        <v>810</v>
      </c>
      <c r="J76" s="143">
        <v>335</v>
      </c>
      <c r="K76" s="143">
        <v>2270</v>
      </c>
      <c r="L76" s="143">
        <v>761</v>
      </c>
      <c r="M76" s="143">
        <v>5011</v>
      </c>
      <c r="N76" s="143">
        <v>2785</v>
      </c>
      <c r="O76" s="143">
        <v>19816</v>
      </c>
      <c r="P76" s="143">
        <v>4307</v>
      </c>
      <c r="Q76" s="143">
        <v>29497</v>
      </c>
      <c r="R76" s="143">
        <v>2364</v>
      </c>
      <c r="S76" s="143">
        <v>15923</v>
      </c>
      <c r="T76" s="143">
        <v>598</v>
      </c>
      <c r="U76" s="143">
        <v>3862</v>
      </c>
      <c r="V76" s="143">
        <v>285</v>
      </c>
      <c r="W76" s="143">
        <v>1865</v>
      </c>
      <c r="X76" s="143">
        <v>82</v>
      </c>
      <c r="Y76" s="143">
        <v>487</v>
      </c>
      <c r="Z76" s="143">
        <v>84</v>
      </c>
      <c r="AA76" s="143">
        <v>575</v>
      </c>
    </row>
    <row r="77" spans="1:27" x14ac:dyDescent="0.25">
      <c r="A77" s="44">
        <v>76</v>
      </c>
      <c r="B77" s="125" t="s">
        <v>2</v>
      </c>
      <c r="C77" s="125" t="s">
        <v>98</v>
      </c>
      <c r="D77" s="143">
        <v>1093</v>
      </c>
      <c r="E77" s="143">
        <v>10728</v>
      </c>
      <c r="F77" s="143">
        <v>689</v>
      </c>
      <c r="G77" s="143">
        <v>7106</v>
      </c>
      <c r="H77" s="143">
        <v>616</v>
      </c>
      <c r="I77" s="143">
        <v>6319</v>
      </c>
      <c r="J77" s="143">
        <v>532</v>
      </c>
      <c r="K77" s="143">
        <v>5320</v>
      </c>
      <c r="L77" s="143">
        <v>609</v>
      </c>
      <c r="M77" s="143">
        <v>5995</v>
      </c>
      <c r="N77" s="143">
        <v>474</v>
      </c>
      <c r="O77" s="143">
        <v>4730</v>
      </c>
      <c r="P77" s="143">
        <v>644</v>
      </c>
      <c r="Q77" s="143">
        <v>6552</v>
      </c>
      <c r="R77" s="143">
        <v>646</v>
      </c>
      <c r="S77" s="143">
        <v>6608</v>
      </c>
      <c r="T77" s="143">
        <v>629</v>
      </c>
      <c r="U77" s="143">
        <v>6510</v>
      </c>
      <c r="V77" s="143">
        <v>859</v>
      </c>
      <c r="W77" s="143">
        <v>8891</v>
      </c>
      <c r="X77" s="143">
        <v>811</v>
      </c>
      <c r="Y77" s="143">
        <v>8382</v>
      </c>
      <c r="Z77" s="143">
        <v>360</v>
      </c>
      <c r="AA77" s="143">
        <v>3709</v>
      </c>
    </row>
    <row r="78" spans="1:27" x14ac:dyDescent="0.25">
      <c r="A78" s="44">
        <v>77</v>
      </c>
      <c r="B78" s="125" t="s">
        <v>18</v>
      </c>
      <c r="C78" s="125" t="s">
        <v>94</v>
      </c>
      <c r="D78" s="143">
        <v>385</v>
      </c>
      <c r="E78" s="143">
        <v>3832</v>
      </c>
      <c r="F78" s="143">
        <v>293</v>
      </c>
      <c r="G78" s="143">
        <v>3043</v>
      </c>
      <c r="H78" s="143">
        <v>287</v>
      </c>
      <c r="I78" s="143">
        <v>2861</v>
      </c>
      <c r="J78" s="143">
        <v>363</v>
      </c>
      <c r="K78" s="143">
        <v>3498</v>
      </c>
      <c r="L78" s="143">
        <v>354</v>
      </c>
      <c r="M78" s="143">
        <v>3532</v>
      </c>
      <c r="N78" s="143">
        <v>1227</v>
      </c>
      <c r="O78" s="143">
        <v>12496</v>
      </c>
      <c r="P78" s="143">
        <v>1474</v>
      </c>
      <c r="Q78" s="143">
        <v>14820</v>
      </c>
      <c r="R78" s="143">
        <v>1387</v>
      </c>
      <c r="S78" s="143">
        <v>14811</v>
      </c>
      <c r="T78" s="143">
        <v>861</v>
      </c>
      <c r="U78" s="143">
        <v>9290</v>
      </c>
      <c r="V78" s="143">
        <v>567</v>
      </c>
      <c r="W78" s="143">
        <v>6090</v>
      </c>
      <c r="X78" s="143">
        <v>366</v>
      </c>
      <c r="Y78" s="143">
        <v>3883</v>
      </c>
      <c r="Z78" s="143">
        <v>193</v>
      </c>
      <c r="AA78" s="143">
        <v>1963</v>
      </c>
    </row>
    <row r="79" spans="1:27" x14ac:dyDescent="0.25">
      <c r="A79" s="44">
        <v>78</v>
      </c>
      <c r="B79" s="125" t="s">
        <v>9</v>
      </c>
      <c r="C79" s="125" t="s">
        <v>93</v>
      </c>
      <c r="D79" s="144"/>
      <c r="E79" s="144"/>
      <c r="F79" s="143">
        <v>3</v>
      </c>
      <c r="G79" s="143">
        <v>1</v>
      </c>
      <c r="H79" s="143">
        <v>15</v>
      </c>
      <c r="I79" s="143">
        <v>6</v>
      </c>
      <c r="J79" s="143">
        <v>19328</v>
      </c>
      <c r="K79" s="143">
        <v>8504</v>
      </c>
      <c r="L79" s="143">
        <v>32284</v>
      </c>
      <c r="M79" s="143">
        <v>14205</v>
      </c>
      <c r="N79" s="143">
        <v>65245</v>
      </c>
      <c r="O79" s="143">
        <v>28708</v>
      </c>
      <c r="P79" s="143">
        <v>62886</v>
      </c>
      <c r="Q79" s="143">
        <v>27670</v>
      </c>
      <c r="R79" s="143">
        <v>540</v>
      </c>
      <c r="S79" s="143">
        <v>237</v>
      </c>
      <c r="T79" s="143">
        <v>18</v>
      </c>
      <c r="U79" s="143">
        <v>8</v>
      </c>
      <c r="V79" s="143">
        <v>2</v>
      </c>
      <c r="W79" s="143">
        <v>1</v>
      </c>
      <c r="X79" s="144"/>
      <c r="Y79" s="144"/>
      <c r="Z79" s="144"/>
      <c r="AA79" s="144"/>
    </row>
    <row r="80" spans="1:27" x14ac:dyDescent="0.25">
      <c r="A80" s="44">
        <v>79</v>
      </c>
      <c r="B80" s="125" t="s">
        <v>12</v>
      </c>
      <c r="C80" s="125" t="s">
        <v>95</v>
      </c>
      <c r="D80" s="143">
        <v>13</v>
      </c>
      <c r="E80" s="143">
        <v>119</v>
      </c>
      <c r="F80" s="143">
        <v>85</v>
      </c>
      <c r="G80" s="143">
        <v>805</v>
      </c>
      <c r="H80" s="143">
        <v>473</v>
      </c>
      <c r="I80" s="143">
        <v>4554</v>
      </c>
      <c r="J80" s="143">
        <v>1389</v>
      </c>
      <c r="K80" s="143">
        <v>13304</v>
      </c>
      <c r="L80" s="143">
        <v>1818</v>
      </c>
      <c r="M80" s="143">
        <v>17372</v>
      </c>
      <c r="N80" s="143">
        <v>2214</v>
      </c>
      <c r="O80" s="143">
        <v>21359</v>
      </c>
      <c r="P80" s="143">
        <v>1855</v>
      </c>
      <c r="Q80" s="143">
        <v>17781</v>
      </c>
      <c r="R80" s="143">
        <v>332</v>
      </c>
      <c r="S80" s="143">
        <v>3215</v>
      </c>
      <c r="T80" s="143">
        <v>39</v>
      </c>
      <c r="U80" s="143">
        <v>376</v>
      </c>
      <c r="V80" s="143">
        <v>31</v>
      </c>
      <c r="W80" s="143">
        <v>296</v>
      </c>
      <c r="X80" s="143">
        <v>6</v>
      </c>
      <c r="Y80" s="143">
        <v>61</v>
      </c>
      <c r="Z80" s="143">
        <v>9</v>
      </c>
      <c r="AA80" s="143">
        <v>90</v>
      </c>
    </row>
    <row r="81" spans="1:27" x14ac:dyDescent="0.25">
      <c r="A81" s="44">
        <v>80</v>
      </c>
      <c r="B81" s="125" t="s">
        <v>35</v>
      </c>
      <c r="C81" s="125" t="s">
        <v>93</v>
      </c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3">
        <v>61</v>
      </c>
      <c r="Q81" s="143">
        <v>721</v>
      </c>
      <c r="R81" s="143">
        <v>605</v>
      </c>
      <c r="S81" s="143">
        <v>6726</v>
      </c>
      <c r="T81" s="143">
        <v>961</v>
      </c>
      <c r="U81" s="143">
        <v>10814</v>
      </c>
      <c r="V81" s="143">
        <v>1511</v>
      </c>
      <c r="W81" s="143">
        <v>17209</v>
      </c>
      <c r="X81" s="143">
        <v>1956</v>
      </c>
      <c r="Y81" s="143">
        <v>22277</v>
      </c>
      <c r="Z81" s="143">
        <v>1817</v>
      </c>
      <c r="AA81" s="143">
        <v>21068</v>
      </c>
    </row>
    <row r="82" spans="1:27" x14ac:dyDescent="0.25">
      <c r="A82" s="44">
        <v>81</v>
      </c>
      <c r="B82" s="125" t="s">
        <v>4</v>
      </c>
      <c r="C82" s="125" t="s">
        <v>94</v>
      </c>
      <c r="D82" s="144"/>
      <c r="E82" s="144"/>
      <c r="F82" s="144"/>
      <c r="G82" s="144"/>
      <c r="H82" s="144"/>
      <c r="I82" s="144"/>
      <c r="J82" s="143">
        <v>2143</v>
      </c>
      <c r="K82" s="143">
        <v>8258</v>
      </c>
      <c r="L82" s="143">
        <v>3095</v>
      </c>
      <c r="M82" s="143">
        <v>12299</v>
      </c>
      <c r="N82" s="143">
        <v>7704</v>
      </c>
      <c r="O82" s="143">
        <v>24953</v>
      </c>
      <c r="P82" s="143">
        <v>6710</v>
      </c>
      <c r="Q82" s="143">
        <v>25620</v>
      </c>
      <c r="R82" s="143">
        <v>1647</v>
      </c>
      <c r="S82" s="143">
        <v>5879</v>
      </c>
      <c r="T82" s="143">
        <v>258</v>
      </c>
      <c r="U82" s="143">
        <v>874</v>
      </c>
      <c r="V82" s="143">
        <v>9</v>
      </c>
      <c r="W82" s="143">
        <v>38</v>
      </c>
      <c r="X82" s="143">
        <v>8</v>
      </c>
      <c r="Y82" s="143">
        <v>18</v>
      </c>
      <c r="Z82" s="144"/>
      <c r="AA82" s="144"/>
    </row>
    <row r="83" spans="1:27" x14ac:dyDescent="0.25">
      <c r="A83" s="44">
        <v>82</v>
      </c>
      <c r="B83" s="125" t="s">
        <v>17</v>
      </c>
      <c r="C83" s="125" t="s">
        <v>97</v>
      </c>
      <c r="D83" s="143">
        <v>322</v>
      </c>
      <c r="E83" s="143">
        <v>883</v>
      </c>
      <c r="F83" s="143">
        <v>754</v>
      </c>
      <c r="G83" s="143">
        <v>2082</v>
      </c>
      <c r="H83" s="143">
        <v>571</v>
      </c>
      <c r="I83" s="143">
        <v>1587</v>
      </c>
      <c r="J83" s="143">
        <v>971</v>
      </c>
      <c r="K83" s="143">
        <v>2702</v>
      </c>
      <c r="L83" s="143">
        <v>1661</v>
      </c>
      <c r="M83" s="143">
        <v>4623</v>
      </c>
      <c r="N83" s="143">
        <v>6095</v>
      </c>
      <c r="O83" s="143">
        <v>16802</v>
      </c>
      <c r="P83" s="143">
        <v>9452</v>
      </c>
      <c r="Q83" s="143">
        <v>26287</v>
      </c>
      <c r="R83" s="143">
        <v>4976</v>
      </c>
      <c r="S83" s="143">
        <v>13897</v>
      </c>
      <c r="T83" s="143">
        <v>1345</v>
      </c>
      <c r="U83" s="143">
        <v>3740</v>
      </c>
      <c r="V83" s="143">
        <v>1190</v>
      </c>
      <c r="W83" s="143">
        <v>3308</v>
      </c>
      <c r="X83" s="143">
        <v>340</v>
      </c>
      <c r="Y83" s="143">
        <v>938</v>
      </c>
      <c r="Z83" s="143">
        <v>174</v>
      </c>
      <c r="AA83" s="143">
        <v>487</v>
      </c>
    </row>
    <row r="84" spans="1:27" x14ac:dyDescent="0.25">
      <c r="A84" s="44">
        <v>83</v>
      </c>
      <c r="B84" s="125" t="s">
        <v>5</v>
      </c>
      <c r="C84" s="125" t="s">
        <v>97</v>
      </c>
      <c r="D84" s="143">
        <v>256</v>
      </c>
      <c r="E84" s="143">
        <v>5081</v>
      </c>
      <c r="F84" s="143">
        <v>205</v>
      </c>
      <c r="G84" s="143">
        <v>4089</v>
      </c>
      <c r="H84" s="143">
        <v>218</v>
      </c>
      <c r="I84" s="143">
        <v>4309</v>
      </c>
      <c r="J84" s="143">
        <v>197</v>
      </c>
      <c r="K84" s="143">
        <v>3908</v>
      </c>
      <c r="L84" s="143">
        <v>267</v>
      </c>
      <c r="M84" s="143">
        <v>5320</v>
      </c>
      <c r="N84" s="143">
        <v>227</v>
      </c>
      <c r="O84" s="143">
        <v>4484</v>
      </c>
      <c r="P84" s="143">
        <v>388</v>
      </c>
      <c r="Q84" s="143">
        <v>7756</v>
      </c>
      <c r="R84" s="143">
        <v>386</v>
      </c>
      <c r="S84" s="143">
        <v>7716</v>
      </c>
      <c r="T84" s="143">
        <v>371</v>
      </c>
      <c r="U84" s="143">
        <v>7377</v>
      </c>
      <c r="V84" s="143">
        <v>460</v>
      </c>
      <c r="W84" s="143">
        <v>9190</v>
      </c>
      <c r="X84" s="143">
        <v>425</v>
      </c>
      <c r="Y84" s="143">
        <v>8419</v>
      </c>
      <c r="Z84" s="143">
        <v>373</v>
      </c>
      <c r="AA84" s="143">
        <v>7425</v>
      </c>
    </row>
    <row r="85" spans="1:27" x14ac:dyDescent="0.25">
      <c r="A85" s="44">
        <v>84</v>
      </c>
      <c r="B85" s="125" t="s">
        <v>5</v>
      </c>
      <c r="C85" s="125" t="s">
        <v>96</v>
      </c>
      <c r="D85" s="143">
        <v>34</v>
      </c>
      <c r="E85" s="143">
        <v>2033</v>
      </c>
      <c r="F85" s="143">
        <v>89</v>
      </c>
      <c r="G85" s="143">
        <v>4929</v>
      </c>
      <c r="H85" s="143">
        <v>184</v>
      </c>
      <c r="I85" s="143">
        <v>10305</v>
      </c>
      <c r="J85" s="143">
        <v>149</v>
      </c>
      <c r="K85" s="143">
        <v>8436</v>
      </c>
      <c r="L85" s="143">
        <v>252</v>
      </c>
      <c r="M85" s="143">
        <v>14090</v>
      </c>
      <c r="N85" s="143">
        <v>141</v>
      </c>
      <c r="O85" s="143">
        <v>8067</v>
      </c>
      <c r="P85" s="143">
        <v>115</v>
      </c>
      <c r="Q85" s="143">
        <v>6644</v>
      </c>
      <c r="R85" s="143">
        <v>81</v>
      </c>
      <c r="S85" s="143">
        <v>4720</v>
      </c>
      <c r="T85" s="143">
        <v>82</v>
      </c>
      <c r="U85" s="143">
        <v>4570</v>
      </c>
      <c r="V85" s="143">
        <v>84</v>
      </c>
      <c r="W85" s="143">
        <v>4561</v>
      </c>
      <c r="X85" s="143">
        <v>49</v>
      </c>
      <c r="Y85" s="143">
        <v>2727</v>
      </c>
      <c r="Z85" s="143">
        <v>65</v>
      </c>
      <c r="AA85" s="143">
        <v>3891</v>
      </c>
    </row>
    <row r="86" spans="1:27" x14ac:dyDescent="0.25">
      <c r="A86" s="44">
        <v>85</v>
      </c>
      <c r="B86" s="125" t="s">
        <v>5</v>
      </c>
      <c r="C86" s="125" t="s">
        <v>97</v>
      </c>
      <c r="D86" s="143">
        <v>79</v>
      </c>
      <c r="E86" s="143">
        <v>882</v>
      </c>
      <c r="F86" s="143">
        <v>902</v>
      </c>
      <c r="G86" s="143">
        <v>9978</v>
      </c>
      <c r="H86" s="143">
        <v>1509</v>
      </c>
      <c r="I86" s="143">
        <v>16208</v>
      </c>
      <c r="J86" s="143">
        <v>1727</v>
      </c>
      <c r="K86" s="143">
        <v>18773</v>
      </c>
      <c r="L86" s="143">
        <v>733</v>
      </c>
      <c r="M86" s="143">
        <v>8022</v>
      </c>
      <c r="N86" s="143">
        <v>278</v>
      </c>
      <c r="O86" s="143">
        <v>3016</v>
      </c>
      <c r="P86" s="143">
        <v>251</v>
      </c>
      <c r="Q86" s="143">
        <v>2756</v>
      </c>
      <c r="R86" s="143">
        <v>218</v>
      </c>
      <c r="S86" s="143">
        <v>2416</v>
      </c>
      <c r="T86" s="143">
        <v>131</v>
      </c>
      <c r="U86" s="143">
        <v>1479</v>
      </c>
      <c r="V86" s="143">
        <v>444</v>
      </c>
      <c r="W86" s="143">
        <v>4939</v>
      </c>
      <c r="X86" s="143">
        <v>238</v>
      </c>
      <c r="Y86" s="143">
        <v>2635</v>
      </c>
      <c r="Z86" s="143">
        <v>249</v>
      </c>
      <c r="AA86" s="143">
        <v>2735</v>
      </c>
    </row>
    <row r="87" spans="1:27" x14ac:dyDescent="0.25">
      <c r="A87" s="44">
        <v>86</v>
      </c>
      <c r="B87" s="125" t="s">
        <v>10</v>
      </c>
      <c r="C87" s="125" t="s">
        <v>97</v>
      </c>
      <c r="D87" s="143">
        <v>139</v>
      </c>
      <c r="E87" s="143">
        <v>3386</v>
      </c>
      <c r="F87" s="143">
        <v>194</v>
      </c>
      <c r="G87" s="143">
        <v>6130</v>
      </c>
      <c r="H87" s="143">
        <v>239</v>
      </c>
      <c r="I87" s="143">
        <v>5691</v>
      </c>
      <c r="J87" s="143">
        <v>240</v>
      </c>
      <c r="K87" s="143">
        <v>5675</v>
      </c>
      <c r="L87" s="143">
        <v>305</v>
      </c>
      <c r="M87" s="143">
        <v>7463</v>
      </c>
      <c r="N87" s="143">
        <v>221</v>
      </c>
      <c r="O87" s="143">
        <v>5613</v>
      </c>
      <c r="P87" s="143">
        <v>242</v>
      </c>
      <c r="Q87" s="143">
        <v>6064</v>
      </c>
      <c r="R87" s="143">
        <v>289</v>
      </c>
      <c r="S87" s="143">
        <v>7128</v>
      </c>
      <c r="T87" s="143">
        <v>311</v>
      </c>
      <c r="U87" s="143">
        <v>7665</v>
      </c>
      <c r="V87" s="143">
        <v>341</v>
      </c>
      <c r="W87" s="143">
        <v>8565</v>
      </c>
      <c r="X87" s="143">
        <v>219</v>
      </c>
      <c r="Y87" s="143">
        <v>5598</v>
      </c>
      <c r="Z87" s="143">
        <v>114</v>
      </c>
      <c r="AA87" s="143">
        <v>2752</v>
      </c>
    </row>
    <row r="88" spans="1:27" x14ac:dyDescent="0.25">
      <c r="A88" s="44">
        <v>87</v>
      </c>
      <c r="B88" s="125" t="s">
        <v>2</v>
      </c>
      <c r="C88" s="125" t="s">
        <v>96</v>
      </c>
      <c r="D88" s="143">
        <v>46</v>
      </c>
      <c r="E88" s="143">
        <v>532</v>
      </c>
      <c r="F88" s="143">
        <v>86</v>
      </c>
      <c r="G88" s="143">
        <v>1108</v>
      </c>
      <c r="H88" s="143">
        <v>102</v>
      </c>
      <c r="I88" s="143">
        <v>1280</v>
      </c>
      <c r="J88" s="143">
        <v>296</v>
      </c>
      <c r="K88" s="143">
        <v>3226</v>
      </c>
      <c r="L88" s="143">
        <v>741</v>
      </c>
      <c r="M88" s="143">
        <v>7307</v>
      </c>
      <c r="N88" s="143">
        <v>2163</v>
      </c>
      <c r="O88" s="143">
        <v>22293</v>
      </c>
      <c r="P88" s="143">
        <v>2201</v>
      </c>
      <c r="Q88" s="143">
        <v>22182</v>
      </c>
      <c r="R88" s="143">
        <v>791</v>
      </c>
      <c r="S88" s="143">
        <v>7740</v>
      </c>
      <c r="T88" s="143">
        <v>140</v>
      </c>
      <c r="U88" s="143">
        <v>1474</v>
      </c>
      <c r="V88" s="143">
        <v>126</v>
      </c>
      <c r="W88" s="143">
        <v>1454</v>
      </c>
      <c r="X88" s="143">
        <v>70</v>
      </c>
      <c r="Y88" s="143">
        <v>782</v>
      </c>
      <c r="Z88" s="143">
        <v>51</v>
      </c>
      <c r="AA88" s="143">
        <v>504</v>
      </c>
    </row>
    <row r="89" spans="1:27" x14ac:dyDescent="0.25">
      <c r="A89" s="44">
        <v>88</v>
      </c>
      <c r="B89" s="125" t="s">
        <v>32</v>
      </c>
      <c r="C89" s="125" t="s">
        <v>94</v>
      </c>
      <c r="D89" s="143">
        <v>267</v>
      </c>
      <c r="E89" s="143">
        <v>1631</v>
      </c>
      <c r="F89" s="143">
        <v>946</v>
      </c>
      <c r="G89" s="143">
        <v>5965</v>
      </c>
      <c r="H89" s="143">
        <v>1389</v>
      </c>
      <c r="I89" s="143">
        <v>8765</v>
      </c>
      <c r="J89" s="143">
        <v>2406</v>
      </c>
      <c r="K89" s="143">
        <v>15208</v>
      </c>
      <c r="L89" s="143">
        <v>1553</v>
      </c>
      <c r="M89" s="143">
        <v>9811</v>
      </c>
      <c r="N89" s="143">
        <v>899</v>
      </c>
      <c r="O89" s="143">
        <v>5666</v>
      </c>
      <c r="P89" s="143">
        <v>1025</v>
      </c>
      <c r="Q89" s="143">
        <v>6266</v>
      </c>
      <c r="R89" s="143">
        <v>637</v>
      </c>
      <c r="S89" s="143">
        <v>3971</v>
      </c>
      <c r="T89" s="143">
        <v>403</v>
      </c>
      <c r="U89" s="143">
        <v>2518</v>
      </c>
      <c r="V89" s="143">
        <v>635</v>
      </c>
      <c r="W89" s="143">
        <v>4021</v>
      </c>
      <c r="X89" s="143">
        <v>403</v>
      </c>
      <c r="Y89" s="143">
        <v>2544</v>
      </c>
      <c r="Z89" s="143">
        <v>387</v>
      </c>
      <c r="AA89" s="143">
        <v>2447</v>
      </c>
    </row>
    <row r="90" spans="1:27" x14ac:dyDescent="0.25">
      <c r="A90" s="44">
        <v>89</v>
      </c>
      <c r="B90" s="125" t="s">
        <v>35</v>
      </c>
      <c r="C90" s="125" t="s">
        <v>97</v>
      </c>
      <c r="D90" s="143">
        <v>8</v>
      </c>
      <c r="E90" s="143">
        <v>8</v>
      </c>
      <c r="F90" s="143">
        <v>34</v>
      </c>
      <c r="G90" s="143">
        <v>33</v>
      </c>
      <c r="H90" s="143">
        <v>58</v>
      </c>
      <c r="I90" s="143">
        <v>57</v>
      </c>
      <c r="J90" s="143">
        <v>465</v>
      </c>
      <c r="K90" s="143">
        <v>467</v>
      </c>
      <c r="L90" s="143">
        <v>7126</v>
      </c>
      <c r="M90" s="143">
        <v>7118</v>
      </c>
      <c r="N90" s="143">
        <v>18223</v>
      </c>
      <c r="O90" s="143">
        <v>18127</v>
      </c>
      <c r="P90" s="143">
        <v>24959</v>
      </c>
      <c r="Q90" s="143">
        <v>24815</v>
      </c>
      <c r="R90" s="143">
        <v>14724</v>
      </c>
      <c r="S90" s="143">
        <v>13773</v>
      </c>
      <c r="T90" s="143">
        <v>1431</v>
      </c>
      <c r="U90" s="143">
        <v>1449</v>
      </c>
      <c r="V90" s="143">
        <v>392</v>
      </c>
      <c r="W90" s="143">
        <v>391</v>
      </c>
      <c r="X90" s="143">
        <v>147</v>
      </c>
      <c r="Y90" s="143">
        <v>146</v>
      </c>
      <c r="Z90" s="144"/>
      <c r="AA90" s="144"/>
    </row>
    <row r="91" spans="1:27" x14ac:dyDescent="0.25">
      <c r="A91" s="44">
        <v>90</v>
      </c>
      <c r="B91" s="125" t="s">
        <v>9</v>
      </c>
      <c r="C91" s="125" t="s">
        <v>93</v>
      </c>
      <c r="D91" s="143">
        <v>22</v>
      </c>
      <c r="E91" s="143">
        <v>165</v>
      </c>
      <c r="F91" s="143">
        <v>17</v>
      </c>
      <c r="G91" s="143">
        <v>209</v>
      </c>
      <c r="H91" s="143">
        <v>53</v>
      </c>
      <c r="I91" s="143">
        <v>737</v>
      </c>
      <c r="J91" s="143">
        <v>224</v>
      </c>
      <c r="K91" s="143">
        <v>3022</v>
      </c>
      <c r="L91" s="143">
        <v>350</v>
      </c>
      <c r="M91" s="143">
        <v>4873</v>
      </c>
      <c r="N91" s="143">
        <v>2120</v>
      </c>
      <c r="O91" s="143">
        <v>24789</v>
      </c>
      <c r="P91" s="143">
        <v>1443</v>
      </c>
      <c r="Q91" s="143">
        <v>19385</v>
      </c>
      <c r="R91" s="143">
        <v>727</v>
      </c>
      <c r="S91" s="143">
        <v>9380</v>
      </c>
      <c r="T91" s="143">
        <v>165</v>
      </c>
      <c r="U91" s="143">
        <v>1974</v>
      </c>
      <c r="V91" s="143">
        <v>26</v>
      </c>
      <c r="W91" s="143">
        <v>331</v>
      </c>
      <c r="X91" s="143">
        <v>15</v>
      </c>
      <c r="Y91" s="143">
        <v>187</v>
      </c>
      <c r="Z91" s="143">
        <v>6</v>
      </c>
      <c r="AA91" s="143">
        <v>64</v>
      </c>
    </row>
    <row r="92" spans="1:27" x14ac:dyDescent="0.25">
      <c r="A92" s="44">
        <v>91</v>
      </c>
      <c r="B92" s="125" t="s">
        <v>53</v>
      </c>
      <c r="C92" s="125" t="s">
        <v>94</v>
      </c>
      <c r="D92" s="143">
        <v>4</v>
      </c>
      <c r="E92" s="143">
        <v>57</v>
      </c>
      <c r="F92" s="143">
        <v>36</v>
      </c>
      <c r="G92" s="143">
        <v>503</v>
      </c>
      <c r="H92" s="143">
        <v>166</v>
      </c>
      <c r="I92" s="143">
        <v>2383</v>
      </c>
      <c r="J92" s="143">
        <v>1137</v>
      </c>
      <c r="K92" s="143">
        <v>15574</v>
      </c>
      <c r="L92" s="143">
        <v>1924</v>
      </c>
      <c r="M92" s="143">
        <v>26579</v>
      </c>
      <c r="N92" s="143">
        <v>933</v>
      </c>
      <c r="O92" s="143">
        <v>13061</v>
      </c>
      <c r="P92" s="143">
        <v>326</v>
      </c>
      <c r="Q92" s="143">
        <v>4511</v>
      </c>
      <c r="R92" s="143">
        <v>22</v>
      </c>
      <c r="S92" s="143">
        <v>305</v>
      </c>
      <c r="T92" s="143">
        <v>8</v>
      </c>
      <c r="U92" s="143">
        <v>111</v>
      </c>
      <c r="V92" s="143">
        <v>2</v>
      </c>
      <c r="W92" s="143">
        <v>29</v>
      </c>
      <c r="X92" s="144"/>
      <c r="Y92" s="144"/>
      <c r="Z92" s="143">
        <v>2</v>
      </c>
      <c r="AA92" s="143">
        <v>30</v>
      </c>
    </row>
    <row r="93" spans="1:27" x14ac:dyDescent="0.25">
      <c r="A93" s="44">
        <v>92</v>
      </c>
      <c r="B93" s="125" t="s">
        <v>9</v>
      </c>
      <c r="C93" s="125" t="s">
        <v>98</v>
      </c>
      <c r="D93" s="144"/>
      <c r="E93" s="144"/>
      <c r="F93" s="144"/>
      <c r="G93" s="144"/>
      <c r="H93" s="143">
        <v>19</v>
      </c>
      <c r="I93" s="143">
        <v>8</v>
      </c>
      <c r="J93" s="143">
        <v>4928</v>
      </c>
      <c r="K93" s="143">
        <v>2122</v>
      </c>
      <c r="L93" s="143">
        <v>23778</v>
      </c>
      <c r="M93" s="143">
        <v>10229</v>
      </c>
      <c r="N93" s="143">
        <v>37741</v>
      </c>
      <c r="O93" s="143">
        <v>16234</v>
      </c>
      <c r="P93" s="143">
        <v>86213</v>
      </c>
      <c r="Q93" s="143">
        <v>32778</v>
      </c>
      <c r="R93" s="143">
        <v>3267</v>
      </c>
      <c r="S93" s="143">
        <v>1408</v>
      </c>
      <c r="T93" s="143">
        <v>222</v>
      </c>
      <c r="U93" s="143">
        <v>98</v>
      </c>
      <c r="V93" s="143">
        <v>1</v>
      </c>
      <c r="W93" s="143">
        <v>1</v>
      </c>
      <c r="X93" s="144"/>
      <c r="Y93" s="144"/>
      <c r="Z93" s="144"/>
      <c r="AA93" s="144"/>
    </row>
    <row r="94" spans="1:27" x14ac:dyDescent="0.25">
      <c r="A94" s="44">
        <v>93</v>
      </c>
      <c r="B94" s="125" t="s">
        <v>4</v>
      </c>
      <c r="C94" s="125" t="s">
        <v>96</v>
      </c>
      <c r="D94" s="143">
        <v>62</v>
      </c>
      <c r="E94" s="143">
        <v>650</v>
      </c>
      <c r="F94" s="143">
        <v>66</v>
      </c>
      <c r="G94" s="143">
        <v>703</v>
      </c>
      <c r="H94" s="143">
        <v>112</v>
      </c>
      <c r="I94" s="143">
        <v>1207</v>
      </c>
      <c r="J94" s="143">
        <v>648</v>
      </c>
      <c r="K94" s="143">
        <v>6786</v>
      </c>
      <c r="L94" s="143">
        <v>759</v>
      </c>
      <c r="M94" s="143">
        <v>7968</v>
      </c>
      <c r="N94" s="143">
        <v>1438</v>
      </c>
      <c r="O94" s="143">
        <v>15393</v>
      </c>
      <c r="P94" s="143">
        <v>1795</v>
      </c>
      <c r="Q94" s="143">
        <v>19147</v>
      </c>
      <c r="R94" s="143">
        <v>424</v>
      </c>
      <c r="S94" s="143">
        <v>4565</v>
      </c>
      <c r="T94" s="143">
        <v>260</v>
      </c>
      <c r="U94" s="143">
        <v>2808</v>
      </c>
      <c r="V94" s="143">
        <v>176</v>
      </c>
      <c r="W94" s="143">
        <v>1893</v>
      </c>
      <c r="X94" s="143">
        <v>79</v>
      </c>
      <c r="Y94" s="143">
        <v>858</v>
      </c>
      <c r="Z94" s="143">
        <v>50</v>
      </c>
      <c r="AA94" s="143">
        <v>529</v>
      </c>
    </row>
    <row r="95" spans="1:27" x14ac:dyDescent="0.25">
      <c r="A95" s="44">
        <v>94</v>
      </c>
      <c r="B95" s="125" t="s">
        <v>20</v>
      </c>
      <c r="C95" s="125" t="s">
        <v>97</v>
      </c>
      <c r="D95" s="143">
        <v>76</v>
      </c>
      <c r="E95" s="143">
        <v>1903</v>
      </c>
      <c r="F95" s="143">
        <v>507</v>
      </c>
      <c r="G95" s="143">
        <v>12544</v>
      </c>
      <c r="H95" s="143">
        <v>472</v>
      </c>
      <c r="I95" s="143">
        <v>11571</v>
      </c>
      <c r="J95" s="143">
        <v>470</v>
      </c>
      <c r="K95" s="143">
        <v>11617</v>
      </c>
      <c r="L95" s="143">
        <v>175</v>
      </c>
      <c r="M95" s="143">
        <v>4336</v>
      </c>
      <c r="N95" s="143">
        <v>64</v>
      </c>
      <c r="O95" s="143">
        <v>1542</v>
      </c>
      <c r="P95" s="143">
        <v>43</v>
      </c>
      <c r="Q95" s="143">
        <v>1063</v>
      </c>
      <c r="R95" s="143">
        <v>57</v>
      </c>
      <c r="S95" s="143">
        <v>1415</v>
      </c>
      <c r="T95" s="143">
        <v>57</v>
      </c>
      <c r="U95" s="143">
        <v>1422</v>
      </c>
      <c r="V95" s="143">
        <v>278</v>
      </c>
      <c r="W95" s="143">
        <v>6880</v>
      </c>
      <c r="X95" s="143">
        <v>156</v>
      </c>
      <c r="Y95" s="143">
        <v>3765</v>
      </c>
      <c r="Z95" s="143">
        <v>161</v>
      </c>
      <c r="AA95" s="143">
        <v>3991</v>
      </c>
    </row>
    <row r="96" spans="1:27" x14ac:dyDescent="0.25">
      <c r="A96" s="44">
        <v>95</v>
      </c>
      <c r="B96" s="125" t="s">
        <v>12</v>
      </c>
      <c r="C96" s="125" t="s">
        <v>95</v>
      </c>
      <c r="D96" s="143">
        <v>457</v>
      </c>
      <c r="E96" s="143">
        <v>6374</v>
      </c>
      <c r="F96" s="143">
        <v>279</v>
      </c>
      <c r="G96" s="143">
        <v>3859</v>
      </c>
      <c r="H96" s="143">
        <v>251</v>
      </c>
      <c r="I96" s="143">
        <v>3523</v>
      </c>
      <c r="J96" s="143">
        <v>271</v>
      </c>
      <c r="K96" s="143">
        <v>3722</v>
      </c>
      <c r="L96" s="143">
        <v>349</v>
      </c>
      <c r="M96" s="143">
        <v>4813</v>
      </c>
      <c r="N96" s="143">
        <v>281</v>
      </c>
      <c r="O96" s="143">
        <v>3872</v>
      </c>
      <c r="P96" s="143">
        <v>471</v>
      </c>
      <c r="Q96" s="143">
        <v>6660</v>
      </c>
      <c r="R96" s="143">
        <v>433</v>
      </c>
      <c r="S96" s="143">
        <v>6107</v>
      </c>
      <c r="T96" s="143">
        <v>357</v>
      </c>
      <c r="U96" s="143">
        <v>5040</v>
      </c>
      <c r="V96" s="143">
        <v>512</v>
      </c>
      <c r="W96" s="143">
        <v>7160</v>
      </c>
      <c r="X96" s="143">
        <v>398</v>
      </c>
      <c r="Y96" s="143">
        <v>5616</v>
      </c>
      <c r="Z96" s="143">
        <v>348</v>
      </c>
      <c r="AA96" s="143">
        <v>4905</v>
      </c>
    </row>
    <row r="97" spans="1:27" x14ac:dyDescent="0.25">
      <c r="A97" s="44">
        <v>96</v>
      </c>
      <c r="B97" s="125" t="s">
        <v>35</v>
      </c>
      <c r="C97" s="125" t="s">
        <v>94</v>
      </c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3">
        <v>58</v>
      </c>
      <c r="Q97" s="143">
        <v>813</v>
      </c>
      <c r="R97" s="143">
        <v>490</v>
      </c>
      <c r="S97" s="143">
        <v>6135</v>
      </c>
      <c r="T97" s="143">
        <v>872</v>
      </c>
      <c r="U97" s="143">
        <v>11275</v>
      </c>
      <c r="V97" s="143">
        <v>1024</v>
      </c>
      <c r="W97" s="143">
        <v>13465</v>
      </c>
      <c r="X97" s="143">
        <v>1141</v>
      </c>
      <c r="Y97" s="143">
        <v>14677</v>
      </c>
      <c r="Z97" s="143">
        <v>1122</v>
      </c>
      <c r="AA97" s="143">
        <v>14940</v>
      </c>
    </row>
    <row r="98" spans="1:27" x14ac:dyDescent="0.25">
      <c r="A98" s="44">
        <v>97</v>
      </c>
      <c r="B98" s="125" t="s">
        <v>11</v>
      </c>
      <c r="C98" s="125" t="s">
        <v>96</v>
      </c>
      <c r="D98" s="143">
        <v>81</v>
      </c>
      <c r="E98" s="143">
        <v>256</v>
      </c>
      <c r="F98" s="143">
        <v>54</v>
      </c>
      <c r="G98" s="143">
        <v>276</v>
      </c>
      <c r="H98" s="143">
        <v>124</v>
      </c>
      <c r="I98" s="143">
        <v>822</v>
      </c>
      <c r="J98" s="143">
        <v>406</v>
      </c>
      <c r="K98" s="143">
        <v>2607</v>
      </c>
      <c r="L98" s="143">
        <v>628</v>
      </c>
      <c r="M98" s="143">
        <v>4213</v>
      </c>
      <c r="N98" s="143">
        <v>3674</v>
      </c>
      <c r="O98" s="143">
        <v>19627</v>
      </c>
      <c r="P98" s="143">
        <v>2559</v>
      </c>
      <c r="Q98" s="143">
        <v>16336</v>
      </c>
      <c r="R98" s="143">
        <v>2017</v>
      </c>
      <c r="S98" s="143">
        <v>12241</v>
      </c>
      <c r="T98" s="143">
        <v>655</v>
      </c>
      <c r="U98" s="143">
        <v>3777</v>
      </c>
      <c r="V98" s="143">
        <v>26</v>
      </c>
      <c r="W98" s="143">
        <v>163</v>
      </c>
      <c r="X98" s="143">
        <v>12</v>
      </c>
      <c r="Y98" s="143">
        <v>61</v>
      </c>
      <c r="Z98" s="143">
        <v>18</v>
      </c>
      <c r="AA98" s="143">
        <v>70</v>
      </c>
    </row>
    <row r="99" spans="1:27" x14ac:dyDescent="0.25">
      <c r="A99" s="44">
        <v>98</v>
      </c>
      <c r="B99" s="125" t="s">
        <v>7</v>
      </c>
      <c r="C99" s="125" t="s">
        <v>94</v>
      </c>
      <c r="D99" s="143">
        <v>3</v>
      </c>
      <c r="E99" s="143">
        <v>42</v>
      </c>
      <c r="F99" s="143">
        <v>99</v>
      </c>
      <c r="G99" s="143">
        <v>1287</v>
      </c>
      <c r="H99" s="143">
        <v>315</v>
      </c>
      <c r="I99" s="143">
        <v>4023</v>
      </c>
      <c r="J99" s="143">
        <v>982</v>
      </c>
      <c r="K99" s="143">
        <v>11827</v>
      </c>
      <c r="L99" s="143">
        <v>1161</v>
      </c>
      <c r="M99" s="143">
        <v>14868</v>
      </c>
      <c r="N99" s="143">
        <v>700</v>
      </c>
      <c r="O99" s="143">
        <v>8981</v>
      </c>
      <c r="P99" s="143">
        <v>623</v>
      </c>
      <c r="Q99" s="143">
        <v>7981</v>
      </c>
      <c r="R99" s="143">
        <v>450</v>
      </c>
      <c r="S99" s="143">
        <v>5787</v>
      </c>
      <c r="T99" s="143">
        <v>214</v>
      </c>
      <c r="U99" s="143">
        <v>2745</v>
      </c>
      <c r="V99" s="143">
        <v>158</v>
      </c>
      <c r="W99" s="143">
        <v>2022</v>
      </c>
      <c r="X99" s="143">
        <v>41</v>
      </c>
      <c r="Y99" s="143">
        <v>526</v>
      </c>
      <c r="Z99" s="143">
        <v>22</v>
      </c>
      <c r="AA99" s="143">
        <v>286</v>
      </c>
    </row>
    <row r="100" spans="1:27" x14ac:dyDescent="0.25">
      <c r="A100" s="44">
        <v>99</v>
      </c>
      <c r="B100" s="125" t="s">
        <v>11</v>
      </c>
      <c r="C100" s="125" t="s">
        <v>96</v>
      </c>
      <c r="D100" s="143">
        <v>5</v>
      </c>
      <c r="E100" s="143">
        <v>65</v>
      </c>
      <c r="F100" s="143">
        <v>19</v>
      </c>
      <c r="G100" s="143">
        <v>246</v>
      </c>
      <c r="H100" s="143">
        <v>29</v>
      </c>
      <c r="I100" s="143">
        <v>381</v>
      </c>
      <c r="J100" s="143">
        <v>234</v>
      </c>
      <c r="K100" s="143">
        <v>3052</v>
      </c>
      <c r="L100" s="143">
        <v>438</v>
      </c>
      <c r="M100" s="143">
        <v>5803</v>
      </c>
      <c r="N100" s="143">
        <v>1104</v>
      </c>
      <c r="O100" s="143">
        <v>14674</v>
      </c>
      <c r="P100" s="143">
        <v>1857</v>
      </c>
      <c r="Q100" s="143">
        <v>24655</v>
      </c>
      <c r="R100" s="143">
        <v>690</v>
      </c>
      <c r="S100" s="143">
        <v>9186</v>
      </c>
      <c r="T100" s="143">
        <v>58</v>
      </c>
      <c r="U100" s="143">
        <v>777</v>
      </c>
      <c r="V100" s="143">
        <v>28</v>
      </c>
      <c r="W100" s="143">
        <v>366</v>
      </c>
      <c r="X100" s="143">
        <v>10</v>
      </c>
      <c r="Y100" s="143">
        <v>105</v>
      </c>
      <c r="Z100" s="143">
        <v>1</v>
      </c>
      <c r="AA100" s="143">
        <v>14</v>
      </c>
    </row>
    <row r="101" spans="1:27" x14ac:dyDescent="0.25">
      <c r="A101" s="44">
        <v>100</v>
      </c>
      <c r="B101" s="125" t="s">
        <v>4</v>
      </c>
      <c r="C101" s="125" t="s">
        <v>96</v>
      </c>
      <c r="D101" s="143">
        <v>9</v>
      </c>
      <c r="E101" s="143">
        <v>111</v>
      </c>
      <c r="F101" s="143">
        <v>127</v>
      </c>
      <c r="G101" s="143">
        <v>1632</v>
      </c>
      <c r="H101" s="143">
        <v>339</v>
      </c>
      <c r="I101" s="143">
        <v>4312</v>
      </c>
      <c r="J101" s="143">
        <v>878</v>
      </c>
      <c r="K101" s="143">
        <v>10474</v>
      </c>
      <c r="L101" s="143">
        <v>1081</v>
      </c>
      <c r="M101" s="143">
        <v>13873</v>
      </c>
      <c r="N101" s="143">
        <v>714</v>
      </c>
      <c r="O101" s="143">
        <v>9112</v>
      </c>
      <c r="P101" s="143">
        <v>805</v>
      </c>
      <c r="Q101" s="143">
        <v>9072</v>
      </c>
      <c r="R101" s="143">
        <v>349</v>
      </c>
      <c r="S101" s="143">
        <v>4397</v>
      </c>
      <c r="T101" s="143">
        <v>185</v>
      </c>
      <c r="U101" s="143">
        <v>2309</v>
      </c>
      <c r="V101" s="143">
        <v>189</v>
      </c>
      <c r="W101" s="143">
        <v>2410</v>
      </c>
      <c r="X101" s="143">
        <v>78</v>
      </c>
      <c r="Y101" s="143">
        <v>990</v>
      </c>
      <c r="Z101" s="143">
        <v>31</v>
      </c>
      <c r="AA101" s="143">
        <v>394</v>
      </c>
    </row>
    <row r="102" spans="1:27" x14ac:dyDescent="0.25">
      <c r="A102" s="44">
        <v>101</v>
      </c>
      <c r="B102" s="125" t="s">
        <v>9</v>
      </c>
      <c r="C102" s="125" t="s">
        <v>95</v>
      </c>
      <c r="D102" s="143">
        <v>138</v>
      </c>
      <c r="E102" s="143">
        <v>817</v>
      </c>
      <c r="F102" s="143">
        <v>1261</v>
      </c>
      <c r="G102" s="143">
        <v>7297</v>
      </c>
      <c r="H102" s="143">
        <v>7696</v>
      </c>
      <c r="I102" s="143">
        <v>24970</v>
      </c>
      <c r="J102" s="143">
        <v>1531</v>
      </c>
      <c r="K102" s="143">
        <v>8929</v>
      </c>
      <c r="L102" s="143">
        <v>449</v>
      </c>
      <c r="M102" s="143">
        <v>2689</v>
      </c>
      <c r="N102" s="143">
        <v>203</v>
      </c>
      <c r="O102" s="143">
        <v>1193</v>
      </c>
      <c r="P102" s="143">
        <v>152</v>
      </c>
      <c r="Q102" s="143">
        <v>912</v>
      </c>
      <c r="R102" s="143">
        <v>167</v>
      </c>
      <c r="S102" s="143">
        <v>1000</v>
      </c>
      <c r="T102" s="143">
        <v>135</v>
      </c>
      <c r="U102" s="143">
        <v>809</v>
      </c>
      <c r="V102" s="143">
        <v>752</v>
      </c>
      <c r="W102" s="143">
        <v>4488</v>
      </c>
      <c r="X102" s="143">
        <v>392</v>
      </c>
      <c r="Y102" s="143">
        <v>2324</v>
      </c>
      <c r="Z102" s="143">
        <v>395</v>
      </c>
      <c r="AA102" s="143">
        <v>2365</v>
      </c>
    </row>
    <row r="103" spans="1:27" x14ac:dyDescent="0.25">
      <c r="A103" s="44">
        <v>102</v>
      </c>
      <c r="B103" s="125" t="s">
        <v>21</v>
      </c>
      <c r="C103" s="125" t="s">
        <v>99</v>
      </c>
      <c r="D103" s="143">
        <v>1284</v>
      </c>
      <c r="E103" s="143">
        <v>16315</v>
      </c>
      <c r="F103" s="143">
        <v>682</v>
      </c>
      <c r="G103" s="143">
        <v>9024</v>
      </c>
      <c r="H103" s="143">
        <v>403</v>
      </c>
      <c r="I103" s="143">
        <v>5059</v>
      </c>
      <c r="J103" s="143">
        <v>296</v>
      </c>
      <c r="K103" s="143">
        <v>3386</v>
      </c>
      <c r="L103" s="143">
        <v>318</v>
      </c>
      <c r="M103" s="143">
        <v>3619</v>
      </c>
      <c r="N103" s="143">
        <v>212</v>
      </c>
      <c r="O103" s="143">
        <v>2368</v>
      </c>
      <c r="P103" s="143">
        <v>288</v>
      </c>
      <c r="Q103" s="143">
        <v>3484</v>
      </c>
      <c r="R103" s="143">
        <v>254</v>
      </c>
      <c r="S103" s="143">
        <v>3195</v>
      </c>
      <c r="T103" s="143">
        <v>194</v>
      </c>
      <c r="U103" s="143">
        <v>2461</v>
      </c>
      <c r="V103" s="143">
        <v>229</v>
      </c>
      <c r="W103" s="143">
        <v>3014</v>
      </c>
      <c r="X103" s="143">
        <v>255</v>
      </c>
      <c r="Y103" s="143">
        <v>3285</v>
      </c>
      <c r="Z103" s="143">
        <v>182</v>
      </c>
      <c r="AA103" s="143">
        <v>2434</v>
      </c>
    </row>
    <row r="104" spans="1:27" x14ac:dyDescent="0.25">
      <c r="A104" s="44">
        <v>103</v>
      </c>
      <c r="B104" s="125" t="s">
        <v>35</v>
      </c>
      <c r="C104" s="125" t="s">
        <v>97</v>
      </c>
      <c r="D104" s="143">
        <v>684</v>
      </c>
      <c r="E104" s="143">
        <v>4934</v>
      </c>
      <c r="F104" s="143">
        <v>587</v>
      </c>
      <c r="G104" s="143">
        <v>4223</v>
      </c>
      <c r="H104" s="143">
        <v>622</v>
      </c>
      <c r="I104" s="143">
        <v>4474</v>
      </c>
      <c r="J104" s="143">
        <v>531</v>
      </c>
      <c r="K104" s="143">
        <v>3830</v>
      </c>
      <c r="L104" s="143">
        <v>689</v>
      </c>
      <c r="M104" s="143">
        <v>5010</v>
      </c>
      <c r="N104" s="143">
        <v>608</v>
      </c>
      <c r="O104" s="143">
        <v>4371</v>
      </c>
      <c r="P104" s="143">
        <v>645</v>
      </c>
      <c r="Q104" s="143">
        <v>4603</v>
      </c>
      <c r="R104" s="143">
        <v>568</v>
      </c>
      <c r="S104" s="143">
        <v>4073</v>
      </c>
      <c r="T104" s="143">
        <v>584</v>
      </c>
      <c r="U104" s="143">
        <v>4267</v>
      </c>
      <c r="V104" s="143">
        <v>891</v>
      </c>
      <c r="W104" s="143">
        <v>6518</v>
      </c>
      <c r="X104" s="143">
        <v>711</v>
      </c>
      <c r="Y104" s="143">
        <v>5144</v>
      </c>
      <c r="Z104" s="143">
        <v>836</v>
      </c>
      <c r="AA104" s="143">
        <v>5866</v>
      </c>
    </row>
    <row r="105" spans="1:27" x14ac:dyDescent="0.25">
      <c r="A105" s="44">
        <v>104</v>
      </c>
      <c r="B105" s="125" t="s">
        <v>179</v>
      </c>
      <c r="C105" s="125" t="s">
        <v>97</v>
      </c>
      <c r="D105" s="143">
        <v>76</v>
      </c>
      <c r="E105" s="143">
        <v>311</v>
      </c>
      <c r="F105" s="143">
        <v>72</v>
      </c>
      <c r="G105" s="143">
        <v>482</v>
      </c>
      <c r="H105" s="143">
        <v>66</v>
      </c>
      <c r="I105" s="143">
        <v>562</v>
      </c>
      <c r="J105" s="143">
        <v>114</v>
      </c>
      <c r="K105" s="143">
        <v>1016</v>
      </c>
      <c r="L105" s="143">
        <v>256</v>
      </c>
      <c r="M105" s="143">
        <v>2460</v>
      </c>
      <c r="N105" s="143">
        <v>2620</v>
      </c>
      <c r="O105" s="143">
        <v>21775</v>
      </c>
      <c r="P105" s="143">
        <v>2119</v>
      </c>
      <c r="Q105" s="143">
        <v>19793</v>
      </c>
      <c r="R105" s="143">
        <v>949</v>
      </c>
      <c r="S105" s="143">
        <v>8480</v>
      </c>
      <c r="T105" s="143">
        <v>234</v>
      </c>
      <c r="U105" s="143">
        <v>1955</v>
      </c>
      <c r="V105" s="143">
        <v>23</v>
      </c>
      <c r="W105" s="143">
        <v>223</v>
      </c>
      <c r="X105" s="143">
        <v>9</v>
      </c>
      <c r="Y105" s="143">
        <v>79</v>
      </c>
      <c r="Z105" s="143">
        <v>18</v>
      </c>
      <c r="AA105" s="143">
        <v>143</v>
      </c>
    </row>
    <row r="106" spans="1:27" x14ac:dyDescent="0.25">
      <c r="A106" s="44">
        <v>105</v>
      </c>
      <c r="B106" s="125" t="s">
        <v>15</v>
      </c>
      <c r="C106" s="125" t="s">
        <v>96</v>
      </c>
      <c r="D106" s="144"/>
      <c r="E106" s="144"/>
      <c r="F106" s="143">
        <v>1</v>
      </c>
      <c r="G106" s="143">
        <v>19</v>
      </c>
      <c r="H106" s="143">
        <v>355</v>
      </c>
      <c r="I106" s="143">
        <v>6370</v>
      </c>
      <c r="J106" s="143">
        <v>945</v>
      </c>
      <c r="K106" s="143">
        <v>16963</v>
      </c>
      <c r="L106" s="143">
        <v>848</v>
      </c>
      <c r="M106" s="143">
        <v>15229</v>
      </c>
      <c r="N106" s="143">
        <v>793</v>
      </c>
      <c r="O106" s="143">
        <v>14230</v>
      </c>
      <c r="P106" s="143">
        <v>147</v>
      </c>
      <c r="Q106" s="143">
        <v>2639</v>
      </c>
      <c r="R106" s="143">
        <v>47</v>
      </c>
      <c r="S106" s="143">
        <v>848</v>
      </c>
      <c r="T106" s="144"/>
      <c r="U106" s="144"/>
      <c r="V106" s="144"/>
      <c r="W106" s="144"/>
      <c r="X106" s="144"/>
      <c r="Y106" s="144"/>
      <c r="Z106" s="144"/>
      <c r="AA106" s="144"/>
    </row>
    <row r="107" spans="1:27" x14ac:dyDescent="0.25">
      <c r="A107" s="44">
        <v>106</v>
      </c>
      <c r="B107" s="125" t="s">
        <v>24</v>
      </c>
      <c r="C107" s="125" t="s">
        <v>94</v>
      </c>
      <c r="D107" s="143">
        <v>897</v>
      </c>
      <c r="E107" s="143">
        <v>1948</v>
      </c>
      <c r="F107" s="143">
        <v>6894</v>
      </c>
      <c r="G107" s="143">
        <v>12653</v>
      </c>
      <c r="H107" s="143">
        <v>1797</v>
      </c>
      <c r="I107" s="143">
        <v>4382</v>
      </c>
      <c r="J107" s="143">
        <v>3292</v>
      </c>
      <c r="K107" s="143">
        <v>7029</v>
      </c>
      <c r="L107" s="143">
        <v>3340</v>
      </c>
      <c r="M107" s="143">
        <v>7503</v>
      </c>
      <c r="N107" s="143">
        <v>1052</v>
      </c>
      <c r="O107" s="143">
        <v>3034</v>
      </c>
      <c r="P107" s="143">
        <v>1313</v>
      </c>
      <c r="Q107" s="143">
        <v>3238</v>
      </c>
      <c r="R107" s="143">
        <v>660</v>
      </c>
      <c r="S107" s="143">
        <v>1766</v>
      </c>
      <c r="T107" s="143">
        <v>398</v>
      </c>
      <c r="U107" s="143">
        <v>1030</v>
      </c>
      <c r="V107" s="143">
        <v>5904</v>
      </c>
      <c r="W107" s="143">
        <v>9976</v>
      </c>
      <c r="X107" s="143">
        <v>568</v>
      </c>
      <c r="Y107" s="143">
        <v>1414</v>
      </c>
      <c r="Z107" s="143">
        <v>295</v>
      </c>
      <c r="AA107" s="143">
        <v>776</v>
      </c>
    </row>
    <row r="108" spans="1:27" x14ac:dyDescent="0.25">
      <c r="A108" s="44">
        <v>107</v>
      </c>
      <c r="B108" s="125" t="s">
        <v>35</v>
      </c>
      <c r="C108" s="125" t="s">
        <v>94</v>
      </c>
      <c r="D108" s="143">
        <v>1613</v>
      </c>
      <c r="E108" s="143">
        <v>5022</v>
      </c>
      <c r="F108" s="143">
        <v>1022</v>
      </c>
      <c r="G108" s="143">
        <v>3090</v>
      </c>
      <c r="H108" s="143">
        <v>1270</v>
      </c>
      <c r="I108" s="143">
        <v>4069</v>
      </c>
      <c r="J108" s="143">
        <v>1211</v>
      </c>
      <c r="K108" s="143">
        <v>3892</v>
      </c>
      <c r="L108" s="143">
        <v>1571</v>
      </c>
      <c r="M108" s="143">
        <v>5161</v>
      </c>
      <c r="N108" s="143">
        <v>1186</v>
      </c>
      <c r="O108" s="143">
        <v>3922</v>
      </c>
      <c r="P108" s="143">
        <v>1867</v>
      </c>
      <c r="Q108" s="143">
        <v>5568</v>
      </c>
      <c r="R108" s="143">
        <v>1491</v>
      </c>
      <c r="S108" s="143">
        <v>4973</v>
      </c>
      <c r="T108" s="143">
        <v>1412</v>
      </c>
      <c r="U108" s="143">
        <v>4566</v>
      </c>
      <c r="V108" s="143">
        <v>1731</v>
      </c>
      <c r="W108" s="143">
        <v>5660</v>
      </c>
      <c r="X108" s="143">
        <v>1281</v>
      </c>
      <c r="Y108" s="143">
        <v>4115</v>
      </c>
      <c r="Z108" s="143">
        <v>1182</v>
      </c>
      <c r="AA108" s="143">
        <v>3678</v>
      </c>
    </row>
    <row r="109" spans="1:27" x14ac:dyDescent="0.25">
      <c r="A109" s="44">
        <v>108</v>
      </c>
      <c r="B109" s="125" t="s">
        <v>7</v>
      </c>
      <c r="C109" s="125" t="s">
        <v>94</v>
      </c>
      <c r="D109" s="143">
        <v>48</v>
      </c>
      <c r="E109" s="143">
        <v>203</v>
      </c>
      <c r="F109" s="143">
        <v>72</v>
      </c>
      <c r="G109" s="143">
        <v>298</v>
      </c>
      <c r="H109" s="143">
        <v>202</v>
      </c>
      <c r="I109" s="143">
        <v>987</v>
      </c>
      <c r="J109" s="143">
        <v>606</v>
      </c>
      <c r="K109" s="143">
        <v>2848</v>
      </c>
      <c r="L109" s="143">
        <v>791</v>
      </c>
      <c r="M109" s="143">
        <v>3823</v>
      </c>
      <c r="N109" s="143">
        <v>3541</v>
      </c>
      <c r="O109" s="143">
        <v>14467</v>
      </c>
      <c r="P109" s="143">
        <v>3463</v>
      </c>
      <c r="Q109" s="143">
        <v>16132</v>
      </c>
      <c r="R109" s="143">
        <v>1941</v>
      </c>
      <c r="S109" s="143">
        <v>8832</v>
      </c>
      <c r="T109" s="143">
        <v>845</v>
      </c>
      <c r="U109" s="143">
        <v>3745</v>
      </c>
      <c r="V109" s="143">
        <v>38</v>
      </c>
      <c r="W109" s="143">
        <v>209</v>
      </c>
      <c r="X109" s="143">
        <v>10</v>
      </c>
      <c r="Y109" s="143">
        <v>52</v>
      </c>
      <c r="Z109" s="143">
        <v>3</v>
      </c>
      <c r="AA109" s="143">
        <v>14</v>
      </c>
    </row>
    <row r="110" spans="1:27" x14ac:dyDescent="0.25">
      <c r="A110" s="44">
        <v>109</v>
      </c>
      <c r="B110" s="125" t="s">
        <v>7</v>
      </c>
      <c r="C110" s="125" t="s">
        <v>95</v>
      </c>
      <c r="D110" s="143">
        <v>1</v>
      </c>
      <c r="E110" s="143">
        <v>15</v>
      </c>
      <c r="F110" s="143">
        <v>10</v>
      </c>
      <c r="G110" s="143">
        <v>155</v>
      </c>
      <c r="H110" s="143">
        <v>17</v>
      </c>
      <c r="I110" s="143">
        <v>263</v>
      </c>
      <c r="J110" s="143">
        <v>98</v>
      </c>
      <c r="K110" s="143">
        <v>1446</v>
      </c>
      <c r="L110" s="143">
        <v>177</v>
      </c>
      <c r="M110" s="143">
        <v>2701</v>
      </c>
      <c r="N110" s="143">
        <v>763</v>
      </c>
      <c r="O110" s="143">
        <v>11721</v>
      </c>
      <c r="P110" s="143">
        <v>1460</v>
      </c>
      <c r="Q110" s="143">
        <v>22391</v>
      </c>
      <c r="R110" s="143">
        <v>686</v>
      </c>
      <c r="S110" s="143">
        <v>10538</v>
      </c>
      <c r="T110" s="143">
        <v>92</v>
      </c>
      <c r="U110" s="143">
        <v>1422</v>
      </c>
      <c r="V110" s="143">
        <v>29</v>
      </c>
      <c r="W110" s="143">
        <v>436</v>
      </c>
      <c r="X110" s="143">
        <v>8</v>
      </c>
      <c r="Y110" s="143">
        <v>113</v>
      </c>
      <c r="Z110" s="143">
        <v>3</v>
      </c>
      <c r="AA110" s="143">
        <v>39</v>
      </c>
    </row>
    <row r="111" spans="1:27" x14ac:dyDescent="0.25">
      <c r="A111" s="44">
        <v>110</v>
      </c>
      <c r="B111" s="125" t="s">
        <v>62</v>
      </c>
      <c r="C111" s="125" t="s">
        <v>97</v>
      </c>
      <c r="D111" s="143">
        <v>896</v>
      </c>
      <c r="E111" s="143">
        <v>7004</v>
      </c>
      <c r="F111" s="143">
        <v>761</v>
      </c>
      <c r="G111" s="143">
        <v>6126</v>
      </c>
      <c r="H111" s="143">
        <v>475</v>
      </c>
      <c r="I111" s="143">
        <v>3919</v>
      </c>
      <c r="J111" s="143">
        <v>406</v>
      </c>
      <c r="K111" s="143">
        <v>3384</v>
      </c>
      <c r="L111" s="143">
        <v>517</v>
      </c>
      <c r="M111" s="143">
        <v>4326</v>
      </c>
      <c r="N111" s="143">
        <v>370</v>
      </c>
      <c r="O111" s="143">
        <v>3086</v>
      </c>
      <c r="P111" s="143">
        <v>450</v>
      </c>
      <c r="Q111" s="143">
        <v>3774</v>
      </c>
      <c r="R111" s="143">
        <v>518</v>
      </c>
      <c r="S111" s="143">
        <v>4342</v>
      </c>
      <c r="T111" s="143">
        <v>373</v>
      </c>
      <c r="U111" s="143">
        <v>3115</v>
      </c>
      <c r="V111" s="143">
        <v>586</v>
      </c>
      <c r="W111" s="143">
        <v>4692</v>
      </c>
      <c r="X111" s="143">
        <v>433</v>
      </c>
      <c r="Y111" s="143">
        <v>3577</v>
      </c>
      <c r="Z111" s="143">
        <v>423</v>
      </c>
      <c r="AA111" s="143">
        <v>3475</v>
      </c>
    </row>
    <row r="112" spans="1:27" x14ac:dyDescent="0.25">
      <c r="A112" s="44">
        <v>111</v>
      </c>
      <c r="B112" s="125" t="s">
        <v>5</v>
      </c>
      <c r="C112" s="125" t="s">
        <v>97</v>
      </c>
      <c r="D112" s="144"/>
      <c r="E112" s="144"/>
      <c r="F112" s="144"/>
      <c r="G112" s="144"/>
      <c r="H112" s="144"/>
      <c r="I112" s="144"/>
      <c r="J112" s="143">
        <v>84</v>
      </c>
      <c r="K112" s="143">
        <v>948</v>
      </c>
      <c r="L112" s="143">
        <v>255</v>
      </c>
      <c r="M112" s="143">
        <v>2440</v>
      </c>
      <c r="N112" s="143">
        <v>454</v>
      </c>
      <c r="O112" s="143">
        <v>3891</v>
      </c>
      <c r="P112" s="143">
        <v>2787</v>
      </c>
      <c r="Q112" s="143">
        <v>26337</v>
      </c>
      <c r="R112" s="143">
        <v>1465</v>
      </c>
      <c r="S112" s="143">
        <v>14884</v>
      </c>
      <c r="T112" s="143">
        <v>126</v>
      </c>
      <c r="U112" s="143">
        <v>1270</v>
      </c>
      <c r="V112" s="143">
        <v>44</v>
      </c>
      <c r="W112" s="143">
        <v>502</v>
      </c>
      <c r="X112" s="143">
        <v>28</v>
      </c>
      <c r="Y112" s="143">
        <v>320</v>
      </c>
      <c r="Z112" s="143">
        <v>19</v>
      </c>
      <c r="AA112" s="143">
        <v>192</v>
      </c>
    </row>
    <row r="113" spans="1:27" x14ac:dyDescent="0.25">
      <c r="A113" s="44">
        <v>112</v>
      </c>
      <c r="B113" s="125" t="s">
        <v>4</v>
      </c>
      <c r="C113" s="125" t="s">
        <v>95</v>
      </c>
      <c r="D113" s="143">
        <v>43</v>
      </c>
      <c r="E113" s="143">
        <v>2368</v>
      </c>
      <c r="F113" s="143">
        <v>71</v>
      </c>
      <c r="G113" s="143">
        <v>3641</v>
      </c>
      <c r="H113" s="143">
        <v>97</v>
      </c>
      <c r="I113" s="143">
        <v>4929</v>
      </c>
      <c r="J113" s="143">
        <v>44</v>
      </c>
      <c r="K113" s="143">
        <v>2364</v>
      </c>
      <c r="L113" s="143">
        <v>123</v>
      </c>
      <c r="M113" s="143">
        <v>6468</v>
      </c>
      <c r="N113" s="143">
        <v>55</v>
      </c>
      <c r="O113" s="143">
        <v>3034</v>
      </c>
      <c r="P113" s="143">
        <v>75</v>
      </c>
      <c r="Q113" s="143">
        <v>4294</v>
      </c>
      <c r="R113" s="143">
        <v>71</v>
      </c>
      <c r="S113" s="143">
        <v>3832</v>
      </c>
      <c r="T113" s="143">
        <v>55</v>
      </c>
      <c r="U113" s="143">
        <v>3190</v>
      </c>
      <c r="V113" s="143">
        <v>64</v>
      </c>
      <c r="W113" s="143">
        <v>3664</v>
      </c>
      <c r="X113" s="143">
        <v>79</v>
      </c>
      <c r="Y113" s="143">
        <v>4407</v>
      </c>
      <c r="Z113" s="143">
        <v>70</v>
      </c>
      <c r="AA113" s="143">
        <v>3848</v>
      </c>
    </row>
    <row r="114" spans="1:27" x14ac:dyDescent="0.25">
      <c r="A114" s="44">
        <v>113</v>
      </c>
      <c r="B114" s="125" t="s">
        <v>35</v>
      </c>
      <c r="C114" s="125" t="s">
        <v>97</v>
      </c>
      <c r="D114" s="143">
        <v>4659</v>
      </c>
      <c r="E114" s="143">
        <v>30585</v>
      </c>
      <c r="F114" s="143">
        <v>975</v>
      </c>
      <c r="G114" s="143">
        <v>8061</v>
      </c>
      <c r="H114" s="143">
        <v>202</v>
      </c>
      <c r="I114" s="143">
        <v>1605</v>
      </c>
      <c r="J114" s="143">
        <v>92</v>
      </c>
      <c r="K114" s="143">
        <v>813</v>
      </c>
      <c r="L114" s="143">
        <v>84</v>
      </c>
      <c r="M114" s="143">
        <v>773</v>
      </c>
      <c r="N114" s="143">
        <v>70</v>
      </c>
      <c r="O114" s="143">
        <v>705</v>
      </c>
      <c r="P114" s="143">
        <v>86</v>
      </c>
      <c r="Q114" s="143">
        <v>866</v>
      </c>
      <c r="R114" s="143">
        <v>115</v>
      </c>
      <c r="S114" s="143">
        <v>1091</v>
      </c>
      <c r="T114" s="143">
        <v>47</v>
      </c>
      <c r="U114" s="143">
        <v>458</v>
      </c>
      <c r="V114" s="143">
        <v>40</v>
      </c>
      <c r="W114" s="143">
        <v>398</v>
      </c>
      <c r="X114" s="143">
        <v>33</v>
      </c>
      <c r="Y114" s="143">
        <v>335</v>
      </c>
      <c r="Z114" s="143">
        <v>35</v>
      </c>
      <c r="AA114" s="143">
        <v>344</v>
      </c>
    </row>
    <row r="115" spans="1:27" x14ac:dyDescent="0.25">
      <c r="A115" s="44">
        <v>114</v>
      </c>
      <c r="B115" s="125" t="s">
        <v>5</v>
      </c>
      <c r="C115" s="125" t="s">
        <v>97</v>
      </c>
      <c r="D115" s="143">
        <v>25</v>
      </c>
      <c r="E115" s="143">
        <v>137</v>
      </c>
      <c r="F115" s="143">
        <v>18</v>
      </c>
      <c r="G115" s="143">
        <v>134</v>
      </c>
      <c r="H115" s="143">
        <v>57</v>
      </c>
      <c r="I115" s="143">
        <v>565</v>
      </c>
      <c r="J115" s="143">
        <v>287</v>
      </c>
      <c r="K115" s="143">
        <v>2735</v>
      </c>
      <c r="L115" s="143">
        <v>347</v>
      </c>
      <c r="M115" s="143">
        <v>3419</v>
      </c>
      <c r="N115" s="143">
        <v>1899</v>
      </c>
      <c r="O115" s="143">
        <v>16100</v>
      </c>
      <c r="P115" s="143">
        <v>1367</v>
      </c>
      <c r="Q115" s="143">
        <v>13230</v>
      </c>
      <c r="R115" s="143">
        <v>741</v>
      </c>
      <c r="S115" s="143">
        <v>6986</v>
      </c>
      <c r="T115" s="143">
        <v>207</v>
      </c>
      <c r="U115" s="143">
        <v>1790</v>
      </c>
      <c r="V115" s="143">
        <v>5</v>
      </c>
      <c r="W115" s="143">
        <v>52</v>
      </c>
      <c r="X115" s="144"/>
      <c r="Y115" s="144"/>
      <c r="Z115" s="144"/>
      <c r="AA115" s="144"/>
    </row>
    <row r="116" spans="1:27" x14ac:dyDescent="0.25">
      <c r="A116" s="44">
        <v>115</v>
      </c>
      <c r="B116" s="125" t="s">
        <v>5</v>
      </c>
      <c r="C116" s="125" t="s">
        <v>97</v>
      </c>
      <c r="D116" s="143">
        <v>17</v>
      </c>
      <c r="E116" s="143">
        <v>656</v>
      </c>
      <c r="F116" s="143">
        <v>86</v>
      </c>
      <c r="G116" s="143">
        <v>3000</v>
      </c>
      <c r="H116" s="143">
        <v>106</v>
      </c>
      <c r="I116" s="143">
        <v>3631</v>
      </c>
      <c r="J116" s="143">
        <v>88</v>
      </c>
      <c r="K116" s="143">
        <v>3222</v>
      </c>
      <c r="L116" s="143">
        <v>118</v>
      </c>
      <c r="M116" s="143">
        <v>4288</v>
      </c>
      <c r="N116" s="143">
        <v>111</v>
      </c>
      <c r="O116" s="143">
        <v>3957</v>
      </c>
      <c r="P116" s="143">
        <v>168</v>
      </c>
      <c r="Q116" s="143">
        <v>6132</v>
      </c>
      <c r="R116" s="143">
        <v>172</v>
      </c>
      <c r="S116" s="143">
        <v>6167</v>
      </c>
      <c r="T116" s="143">
        <v>131</v>
      </c>
      <c r="U116" s="143">
        <v>4814</v>
      </c>
      <c r="V116" s="143">
        <v>60</v>
      </c>
      <c r="W116" s="143">
        <v>1965</v>
      </c>
      <c r="X116" s="143">
        <v>56</v>
      </c>
      <c r="Y116" s="143">
        <v>2050</v>
      </c>
      <c r="Z116" s="143">
        <v>82</v>
      </c>
      <c r="AA116" s="143">
        <v>2991</v>
      </c>
    </row>
    <row r="117" spans="1:27" x14ac:dyDescent="0.25">
      <c r="A117" s="44">
        <v>116</v>
      </c>
      <c r="B117" s="125" t="s">
        <v>3</v>
      </c>
      <c r="C117" s="125" t="s">
        <v>93</v>
      </c>
      <c r="D117" s="143">
        <v>51</v>
      </c>
      <c r="E117" s="143">
        <v>3055</v>
      </c>
      <c r="F117" s="143">
        <v>30</v>
      </c>
      <c r="G117" s="143">
        <v>1809</v>
      </c>
      <c r="H117" s="143">
        <v>58</v>
      </c>
      <c r="I117" s="143">
        <v>3549</v>
      </c>
      <c r="J117" s="143">
        <v>34</v>
      </c>
      <c r="K117" s="143">
        <v>2048</v>
      </c>
      <c r="L117" s="143">
        <v>48</v>
      </c>
      <c r="M117" s="143">
        <v>2923</v>
      </c>
      <c r="N117" s="143">
        <v>38</v>
      </c>
      <c r="O117" s="143">
        <v>2345</v>
      </c>
      <c r="P117" s="143">
        <v>54</v>
      </c>
      <c r="Q117" s="143">
        <v>3305</v>
      </c>
      <c r="R117" s="143">
        <v>72</v>
      </c>
      <c r="S117" s="143">
        <v>4299</v>
      </c>
      <c r="T117" s="143">
        <v>56</v>
      </c>
      <c r="U117" s="143">
        <v>3347</v>
      </c>
      <c r="V117" s="143">
        <v>84</v>
      </c>
      <c r="W117" s="143">
        <v>5111</v>
      </c>
      <c r="X117" s="143">
        <v>95</v>
      </c>
      <c r="Y117" s="143">
        <v>5909</v>
      </c>
      <c r="Z117" s="143">
        <v>82</v>
      </c>
      <c r="AA117" s="143">
        <v>4952</v>
      </c>
    </row>
    <row r="118" spans="1:27" x14ac:dyDescent="0.25">
      <c r="A118" s="44">
        <v>117</v>
      </c>
      <c r="B118" s="125" t="s">
        <v>4</v>
      </c>
      <c r="C118" s="125" t="s">
        <v>98</v>
      </c>
      <c r="D118" s="143">
        <v>21</v>
      </c>
      <c r="E118" s="143">
        <v>101</v>
      </c>
      <c r="F118" s="143">
        <v>42</v>
      </c>
      <c r="G118" s="143">
        <v>297</v>
      </c>
      <c r="H118" s="143">
        <v>162</v>
      </c>
      <c r="I118" s="143">
        <v>1201</v>
      </c>
      <c r="J118" s="143">
        <v>880</v>
      </c>
      <c r="K118" s="143">
        <v>6327</v>
      </c>
      <c r="L118" s="143">
        <v>1671</v>
      </c>
      <c r="M118" s="143">
        <v>12386</v>
      </c>
      <c r="N118" s="143">
        <v>1228</v>
      </c>
      <c r="O118" s="143">
        <v>9619</v>
      </c>
      <c r="P118" s="143">
        <v>1044</v>
      </c>
      <c r="Q118" s="143">
        <v>8185</v>
      </c>
      <c r="R118" s="143">
        <v>604</v>
      </c>
      <c r="S118" s="143">
        <v>3622</v>
      </c>
      <c r="T118" s="143">
        <v>65</v>
      </c>
      <c r="U118" s="143">
        <v>392</v>
      </c>
      <c r="V118" s="143">
        <v>34</v>
      </c>
      <c r="W118" s="143">
        <v>182</v>
      </c>
      <c r="X118" s="143">
        <v>8</v>
      </c>
      <c r="Y118" s="143">
        <v>64</v>
      </c>
      <c r="Z118" s="143">
        <v>8</v>
      </c>
      <c r="AA118" s="143">
        <v>53</v>
      </c>
    </row>
    <row r="119" spans="1:27" x14ac:dyDescent="0.25">
      <c r="A119" s="44">
        <v>118</v>
      </c>
      <c r="B119" s="125" t="s">
        <v>2</v>
      </c>
      <c r="C119" s="125" t="s">
        <v>94</v>
      </c>
      <c r="D119" s="143">
        <v>458</v>
      </c>
      <c r="E119" s="143">
        <v>3174</v>
      </c>
      <c r="F119" s="143">
        <v>497</v>
      </c>
      <c r="G119" s="143">
        <v>3450</v>
      </c>
      <c r="H119" s="143">
        <v>443</v>
      </c>
      <c r="I119" s="143">
        <v>3064</v>
      </c>
      <c r="J119" s="143">
        <v>446</v>
      </c>
      <c r="K119" s="143">
        <v>3089</v>
      </c>
      <c r="L119" s="143">
        <v>509</v>
      </c>
      <c r="M119" s="143">
        <v>3533</v>
      </c>
      <c r="N119" s="143">
        <v>505</v>
      </c>
      <c r="O119" s="143">
        <v>3456</v>
      </c>
      <c r="P119" s="143">
        <v>661</v>
      </c>
      <c r="Q119" s="143">
        <v>4582</v>
      </c>
      <c r="R119" s="143">
        <v>600</v>
      </c>
      <c r="S119" s="143">
        <v>4167</v>
      </c>
      <c r="T119" s="143">
        <v>502</v>
      </c>
      <c r="U119" s="143">
        <v>3471</v>
      </c>
      <c r="V119" s="143">
        <v>507</v>
      </c>
      <c r="W119" s="143">
        <v>3512</v>
      </c>
      <c r="X119" s="143">
        <v>475</v>
      </c>
      <c r="Y119" s="143">
        <v>3266</v>
      </c>
      <c r="Z119" s="143">
        <v>441</v>
      </c>
      <c r="AA119" s="143">
        <v>3039</v>
      </c>
    </row>
    <row r="120" spans="1:27" x14ac:dyDescent="0.25">
      <c r="A120" s="44">
        <v>119</v>
      </c>
      <c r="B120" s="125" t="s">
        <v>18</v>
      </c>
      <c r="C120" s="125" t="s">
        <v>97</v>
      </c>
      <c r="D120" s="143">
        <v>168</v>
      </c>
      <c r="E120" s="143">
        <v>431</v>
      </c>
      <c r="F120" s="143">
        <v>262</v>
      </c>
      <c r="G120" s="143">
        <v>656</v>
      </c>
      <c r="H120" s="143">
        <v>317</v>
      </c>
      <c r="I120" s="143">
        <v>891</v>
      </c>
      <c r="J120" s="143">
        <v>620</v>
      </c>
      <c r="K120" s="143">
        <v>1749</v>
      </c>
      <c r="L120" s="143">
        <v>888</v>
      </c>
      <c r="M120" s="143">
        <v>2542</v>
      </c>
      <c r="N120" s="143">
        <v>2856</v>
      </c>
      <c r="O120" s="143">
        <v>8187</v>
      </c>
      <c r="P120" s="143">
        <v>4772</v>
      </c>
      <c r="Q120" s="143">
        <v>13812</v>
      </c>
      <c r="R120" s="143">
        <v>2737</v>
      </c>
      <c r="S120" s="143">
        <v>8037</v>
      </c>
      <c r="T120" s="143">
        <v>836</v>
      </c>
      <c r="U120" s="143">
        <v>2333</v>
      </c>
      <c r="V120" s="143">
        <v>592</v>
      </c>
      <c r="W120" s="143">
        <v>1718</v>
      </c>
      <c r="X120" s="143">
        <v>181</v>
      </c>
      <c r="Y120" s="143">
        <v>523</v>
      </c>
      <c r="Z120" s="143">
        <v>97</v>
      </c>
      <c r="AA120" s="143">
        <v>272</v>
      </c>
    </row>
    <row r="121" spans="1:27" x14ac:dyDescent="0.25">
      <c r="A121" s="44">
        <v>120</v>
      </c>
      <c r="B121" s="125" t="s">
        <v>4</v>
      </c>
      <c r="C121" s="125" t="s">
        <v>94</v>
      </c>
      <c r="D121" s="143">
        <v>39</v>
      </c>
      <c r="E121" s="143">
        <v>186</v>
      </c>
      <c r="F121" s="143">
        <v>527</v>
      </c>
      <c r="G121" s="143">
        <v>2604</v>
      </c>
      <c r="H121" s="143">
        <v>1961</v>
      </c>
      <c r="I121" s="143">
        <v>9709</v>
      </c>
      <c r="J121" s="143">
        <v>1679</v>
      </c>
      <c r="K121" s="143">
        <v>8311</v>
      </c>
      <c r="L121" s="143">
        <v>1935</v>
      </c>
      <c r="M121" s="143">
        <v>9579</v>
      </c>
      <c r="N121" s="143">
        <v>1006</v>
      </c>
      <c r="O121" s="143">
        <v>4979</v>
      </c>
      <c r="P121" s="143">
        <v>735</v>
      </c>
      <c r="Q121" s="143">
        <v>3638</v>
      </c>
      <c r="R121" s="143">
        <v>234</v>
      </c>
      <c r="S121" s="143">
        <v>1159</v>
      </c>
      <c r="T121" s="143">
        <v>23</v>
      </c>
      <c r="U121" s="143">
        <v>114</v>
      </c>
      <c r="V121" s="144"/>
      <c r="W121" s="144"/>
      <c r="X121" s="144"/>
      <c r="Y121" s="144"/>
      <c r="Z121" s="144"/>
      <c r="AA121" s="144"/>
    </row>
    <row r="122" spans="1:27" x14ac:dyDescent="0.25">
      <c r="A122" s="44">
        <v>121</v>
      </c>
      <c r="B122" s="125" t="s">
        <v>9</v>
      </c>
      <c r="C122" s="125" t="s">
        <v>93</v>
      </c>
      <c r="D122" s="143">
        <v>89</v>
      </c>
      <c r="E122" s="143">
        <v>601</v>
      </c>
      <c r="F122" s="143">
        <v>154</v>
      </c>
      <c r="G122" s="143">
        <v>1037</v>
      </c>
      <c r="H122" s="143">
        <v>115</v>
      </c>
      <c r="I122" s="143">
        <v>789</v>
      </c>
      <c r="J122" s="143">
        <v>225</v>
      </c>
      <c r="K122" s="143">
        <v>1528</v>
      </c>
      <c r="L122" s="143">
        <v>411</v>
      </c>
      <c r="M122" s="143">
        <v>2807</v>
      </c>
      <c r="N122" s="143">
        <v>1387</v>
      </c>
      <c r="O122" s="143">
        <v>9348</v>
      </c>
      <c r="P122" s="143">
        <v>1933</v>
      </c>
      <c r="Q122" s="143">
        <v>13204</v>
      </c>
      <c r="R122" s="143">
        <v>872</v>
      </c>
      <c r="S122" s="143">
        <v>5949</v>
      </c>
      <c r="T122" s="143">
        <v>264</v>
      </c>
      <c r="U122" s="143">
        <v>1806</v>
      </c>
      <c r="V122" s="143">
        <v>216</v>
      </c>
      <c r="W122" s="143">
        <v>1474</v>
      </c>
      <c r="X122" s="143">
        <v>71</v>
      </c>
      <c r="Y122" s="143">
        <v>482</v>
      </c>
      <c r="Z122" s="143">
        <v>69</v>
      </c>
      <c r="AA122" s="143">
        <v>475</v>
      </c>
    </row>
    <row r="123" spans="1:27" x14ac:dyDescent="0.25">
      <c r="A123" s="44">
        <v>122</v>
      </c>
      <c r="B123" s="125" t="s">
        <v>3</v>
      </c>
      <c r="C123" s="125" t="s">
        <v>98</v>
      </c>
      <c r="D123" s="143">
        <v>5</v>
      </c>
      <c r="E123" s="143">
        <v>52</v>
      </c>
      <c r="F123" s="143">
        <v>33</v>
      </c>
      <c r="G123" s="143">
        <v>312</v>
      </c>
      <c r="H123" s="143">
        <v>187</v>
      </c>
      <c r="I123" s="143">
        <v>1794</v>
      </c>
      <c r="J123" s="143">
        <v>897</v>
      </c>
      <c r="K123" s="143">
        <v>8485</v>
      </c>
      <c r="L123" s="143">
        <v>1697</v>
      </c>
      <c r="M123" s="143">
        <v>15987</v>
      </c>
      <c r="N123" s="143">
        <v>986</v>
      </c>
      <c r="O123" s="143">
        <v>9385</v>
      </c>
      <c r="P123" s="143">
        <v>274</v>
      </c>
      <c r="Q123" s="143">
        <v>2559</v>
      </c>
      <c r="R123" s="143">
        <v>35</v>
      </c>
      <c r="S123" s="143">
        <v>342</v>
      </c>
      <c r="T123" s="143">
        <v>2</v>
      </c>
      <c r="U123" s="143">
        <v>20</v>
      </c>
      <c r="V123" s="144"/>
      <c r="W123" s="144"/>
      <c r="X123" s="144"/>
      <c r="Y123" s="144"/>
      <c r="Z123" s="144"/>
      <c r="AA123" s="144"/>
    </row>
    <row r="124" spans="1:27" x14ac:dyDescent="0.25">
      <c r="A124" s="44">
        <v>123</v>
      </c>
      <c r="B124" s="125" t="s">
        <v>2</v>
      </c>
      <c r="C124" s="125" t="s">
        <v>94</v>
      </c>
      <c r="D124" s="143">
        <v>714</v>
      </c>
      <c r="E124" s="143">
        <v>2843</v>
      </c>
      <c r="F124" s="143">
        <v>866</v>
      </c>
      <c r="G124" s="143">
        <v>3440</v>
      </c>
      <c r="H124" s="143">
        <v>900</v>
      </c>
      <c r="I124" s="143">
        <v>3651</v>
      </c>
      <c r="J124" s="143">
        <v>891</v>
      </c>
      <c r="K124" s="143">
        <v>3518</v>
      </c>
      <c r="L124" s="143">
        <v>969</v>
      </c>
      <c r="M124" s="143">
        <v>3844</v>
      </c>
      <c r="N124" s="143">
        <v>635</v>
      </c>
      <c r="O124" s="143">
        <v>2506</v>
      </c>
      <c r="P124" s="143">
        <v>961</v>
      </c>
      <c r="Q124" s="143">
        <v>3838</v>
      </c>
      <c r="R124" s="143">
        <v>890</v>
      </c>
      <c r="S124" s="143">
        <v>3532</v>
      </c>
      <c r="T124" s="143">
        <v>788</v>
      </c>
      <c r="U124" s="143">
        <v>3143</v>
      </c>
      <c r="V124" s="143">
        <v>794</v>
      </c>
      <c r="W124" s="143">
        <v>3142</v>
      </c>
      <c r="X124" s="143">
        <v>729</v>
      </c>
      <c r="Y124" s="143">
        <v>2815</v>
      </c>
      <c r="Z124" s="143">
        <v>616</v>
      </c>
      <c r="AA124" s="143">
        <v>1804</v>
      </c>
    </row>
    <row r="125" spans="1:27" x14ac:dyDescent="0.25">
      <c r="A125" s="44">
        <v>124</v>
      </c>
      <c r="B125" s="125" t="s">
        <v>16</v>
      </c>
      <c r="C125" s="125" t="s">
        <v>94</v>
      </c>
      <c r="D125" s="143">
        <v>281</v>
      </c>
      <c r="E125" s="143">
        <v>1675</v>
      </c>
      <c r="F125" s="143">
        <v>233</v>
      </c>
      <c r="G125" s="143">
        <v>1311</v>
      </c>
      <c r="H125" s="143">
        <v>365</v>
      </c>
      <c r="I125" s="143">
        <v>2117</v>
      </c>
      <c r="J125" s="143">
        <v>700</v>
      </c>
      <c r="K125" s="143">
        <v>4021</v>
      </c>
      <c r="L125" s="143">
        <v>964</v>
      </c>
      <c r="M125" s="143">
        <v>5918</v>
      </c>
      <c r="N125" s="143">
        <v>877</v>
      </c>
      <c r="O125" s="143">
        <v>5143</v>
      </c>
      <c r="P125" s="143">
        <v>1038</v>
      </c>
      <c r="Q125" s="143">
        <v>6163</v>
      </c>
      <c r="R125" s="143">
        <v>616</v>
      </c>
      <c r="S125" s="143">
        <v>3595</v>
      </c>
      <c r="T125" s="143">
        <v>393</v>
      </c>
      <c r="U125" s="143">
        <v>2257</v>
      </c>
      <c r="V125" s="143">
        <v>461</v>
      </c>
      <c r="W125" s="143">
        <v>2634</v>
      </c>
      <c r="X125" s="143">
        <v>261</v>
      </c>
      <c r="Y125" s="143">
        <v>1498</v>
      </c>
      <c r="Z125" s="143">
        <v>209</v>
      </c>
      <c r="AA125" s="143">
        <v>1194</v>
      </c>
    </row>
    <row r="126" spans="1:27" x14ac:dyDescent="0.25">
      <c r="A126" s="44">
        <v>125</v>
      </c>
      <c r="B126" s="125" t="s">
        <v>9</v>
      </c>
      <c r="C126" s="125" t="s">
        <v>98</v>
      </c>
      <c r="D126" s="143">
        <v>98</v>
      </c>
      <c r="E126" s="143">
        <v>533</v>
      </c>
      <c r="F126" s="143">
        <v>113</v>
      </c>
      <c r="G126" s="143">
        <v>622</v>
      </c>
      <c r="H126" s="143">
        <v>149</v>
      </c>
      <c r="I126" s="143">
        <v>831</v>
      </c>
      <c r="J126" s="143">
        <v>197</v>
      </c>
      <c r="K126" s="143">
        <v>1127</v>
      </c>
      <c r="L126" s="143">
        <v>289</v>
      </c>
      <c r="M126" s="143">
        <v>1627</v>
      </c>
      <c r="N126" s="143">
        <v>882</v>
      </c>
      <c r="O126" s="143">
        <v>5064</v>
      </c>
      <c r="P126" s="143">
        <v>2027</v>
      </c>
      <c r="Q126" s="143">
        <v>12299</v>
      </c>
      <c r="R126" s="143">
        <v>1237</v>
      </c>
      <c r="S126" s="143">
        <v>7809</v>
      </c>
      <c r="T126" s="143">
        <v>518</v>
      </c>
      <c r="U126" s="143">
        <v>3372</v>
      </c>
      <c r="V126" s="143">
        <v>382</v>
      </c>
      <c r="W126" s="143">
        <v>2465</v>
      </c>
      <c r="X126" s="143">
        <v>138</v>
      </c>
      <c r="Y126" s="143">
        <v>902</v>
      </c>
      <c r="Z126" s="143">
        <v>76</v>
      </c>
      <c r="AA126" s="143">
        <v>501</v>
      </c>
    </row>
    <row r="127" spans="1:27" x14ac:dyDescent="0.25">
      <c r="A127" s="44">
        <v>126</v>
      </c>
      <c r="B127" s="125" t="s">
        <v>7</v>
      </c>
      <c r="C127" s="125" t="s">
        <v>94</v>
      </c>
      <c r="D127" s="144"/>
      <c r="E127" s="144"/>
      <c r="F127" s="144"/>
      <c r="G127" s="144"/>
      <c r="H127" s="144"/>
      <c r="I127" s="144"/>
      <c r="J127" s="144"/>
      <c r="K127" s="144"/>
      <c r="L127" s="143">
        <v>275</v>
      </c>
      <c r="M127" s="143">
        <v>2441</v>
      </c>
      <c r="N127" s="143">
        <v>1428</v>
      </c>
      <c r="O127" s="143">
        <v>12976</v>
      </c>
      <c r="P127" s="143">
        <v>1978</v>
      </c>
      <c r="Q127" s="143">
        <v>17886</v>
      </c>
      <c r="R127" s="143">
        <v>293</v>
      </c>
      <c r="S127" s="143">
        <v>2684</v>
      </c>
      <c r="T127" s="143">
        <v>75</v>
      </c>
      <c r="U127" s="143">
        <v>690</v>
      </c>
      <c r="V127" s="143">
        <v>16</v>
      </c>
      <c r="W127" s="143">
        <v>147</v>
      </c>
      <c r="X127" s="143">
        <v>4</v>
      </c>
      <c r="Y127" s="143">
        <v>35</v>
      </c>
      <c r="Z127" s="143">
        <v>3</v>
      </c>
      <c r="AA127" s="143">
        <v>26</v>
      </c>
    </row>
    <row r="128" spans="1:27" x14ac:dyDescent="0.25">
      <c r="A128" s="44">
        <v>127</v>
      </c>
      <c r="B128" s="125" t="s">
        <v>17</v>
      </c>
      <c r="C128" s="125" t="s">
        <v>97</v>
      </c>
      <c r="D128" s="143">
        <v>1</v>
      </c>
      <c r="E128" s="143">
        <v>12</v>
      </c>
      <c r="F128" s="143">
        <v>15</v>
      </c>
      <c r="G128" s="143">
        <v>174</v>
      </c>
      <c r="H128" s="143">
        <v>48</v>
      </c>
      <c r="I128" s="143">
        <v>588</v>
      </c>
      <c r="J128" s="143">
        <v>219</v>
      </c>
      <c r="K128" s="143">
        <v>2602</v>
      </c>
      <c r="L128" s="143">
        <v>167</v>
      </c>
      <c r="M128" s="143">
        <v>2008</v>
      </c>
      <c r="N128" s="143">
        <v>257</v>
      </c>
      <c r="O128" s="143">
        <v>3062</v>
      </c>
      <c r="P128" s="143">
        <v>813</v>
      </c>
      <c r="Q128" s="143">
        <v>9825</v>
      </c>
      <c r="R128" s="143">
        <v>1420</v>
      </c>
      <c r="S128" s="143">
        <v>17177</v>
      </c>
      <c r="T128" s="143">
        <v>84</v>
      </c>
      <c r="U128" s="143">
        <v>993</v>
      </c>
      <c r="V128" s="143">
        <v>15</v>
      </c>
      <c r="W128" s="143">
        <v>149</v>
      </c>
      <c r="X128" s="143">
        <v>3</v>
      </c>
      <c r="Y128" s="143">
        <v>34</v>
      </c>
      <c r="Z128" s="143">
        <v>4</v>
      </c>
      <c r="AA128" s="143">
        <v>42</v>
      </c>
    </row>
    <row r="129" spans="1:27" x14ac:dyDescent="0.25">
      <c r="A129" s="44">
        <v>128</v>
      </c>
      <c r="B129" s="125" t="s">
        <v>7</v>
      </c>
      <c r="C129" s="125" t="s">
        <v>99</v>
      </c>
      <c r="D129" s="143">
        <v>223</v>
      </c>
      <c r="E129" s="143">
        <v>2900</v>
      </c>
      <c r="F129" s="143">
        <v>158</v>
      </c>
      <c r="G129" s="143">
        <v>2043</v>
      </c>
      <c r="H129" s="143">
        <v>131</v>
      </c>
      <c r="I129" s="143">
        <v>1705</v>
      </c>
      <c r="J129" s="143">
        <v>158</v>
      </c>
      <c r="K129" s="143">
        <v>2040</v>
      </c>
      <c r="L129" s="143">
        <v>146</v>
      </c>
      <c r="M129" s="143">
        <v>1902</v>
      </c>
      <c r="N129" s="143">
        <v>162</v>
      </c>
      <c r="O129" s="143">
        <v>2062</v>
      </c>
      <c r="P129" s="143">
        <v>236</v>
      </c>
      <c r="Q129" s="143">
        <v>3066</v>
      </c>
      <c r="R129" s="143">
        <v>283</v>
      </c>
      <c r="S129" s="143">
        <v>3673</v>
      </c>
      <c r="T129" s="143">
        <v>288</v>
      </c>
      <c r="U129" s="143">
        <v>3738</v>
      </c>
      <c r="V129" s="143">
        <v>382</v>
      </c>
      <c r="W129" s="143">
        <v>4960</v>
      </c>
      <c r="X129" s="143">
        <v>369</v>
      </c>
      <c r="Y129" s="143">
        <v>4758</v>
      </c>
      <c r="Z129" s="143">
        <v>293</v>
      </c>
      <c r="AA129" s="143">
        <v>3778</v>
      </c>
    </row>
    <row r="130" spans="1:27" x14ac:dyDescent="0.25">
      <c r="A130" s="44">
        <v>129</v>
      </c>
      <c r="B130" s="125" t="s">
        <v>6</v>
      </c>
      <c r="C130" s="125" t="s">
        <v>95</v>
      </c>
      <c r="D130" s="143">
        <v>83</v>
      </c>
      <c r="E130" s="143">
        <v>959</v>
      </c>
      <c r="F130" s="143">
        <v>233</v>
      </c>
      <c r="G130" s="143">
        <v>2699</v>
      </c>
      <c r="H130" s="143">
        <v>278</v>
      </c>
      <c r="I130" s="143">
        <v>3273</v>
      </c>
      <c r="J130" s="143">
        <v>414</v>
      </c>
      <c r="K130" s="143">
        <v>4816</v>
      </c>
      <c r="L130" s="143">
        <v>488</v>
      </c>
      <c r="M130" s="143">
        <v>5728</v>
      </c>
      <c r="N130" s="143">
        <v>310</v>
      </c>
      <c r="O130" s="143">
        <v>3614</v>
      </c>
      <c r="P130" s="143">
        <v>389</v>
      </c>
      <c r="Q130" s="143">
        <v>4584</v>
      </c>
      <c r="R130" s="143">
        <v>298</v>
      </c>
      <c r="S130" s="143">
        <v>3498</v>
      </c>
      <c r="T130" s="143">
        <v>178</v>
      </c>
      <c r="U130" s="143">
        <v>2100</v>
      </c>
      <c r="V130" s="143">
        <v>214</v>
      </c>
      <c r="W130" s="143">
        <v>2468</v>
      </c>
      <c r="X130" s="143">
        <v>139</v>
      </c>
      <c r="Y130" s="143">
        <v>1592</v>
      </c>
      <c r="Z130" s="143">
        <v>81</v>
      </c>
      <c r="AA130" s="143">
        <v>939</v>
      </c>
    </row>
    <row r="131" spans="1:27" x14ac:dyDescent="0.25">
      <c r="A131" s="44">
        <v>130</v>
      </c>
      <c r="B131" s="125" t="s">
        <v>5</v>
      </c>
      <c r="C131" s="125" t="s">
        <v>93</v>
      </c>
      <c r="D131" s="144"/>
      <c r="E131" s="144"/>
      <c r="F131" s="143">
        <v>159</v>
      </c>
      <c r="G131" s="143">
        <v>1552</v>
      </c>
      <c r="H131" s="143">
        <v>285</v>
      </c>
      <c r="I131" s="143">
        <v>2746</v>
      </c>
      <c r="J131" s="143">
        <v>281</v>
      </c>
      <c r="K131" s="143">
        <v>2718</v>
      </c>
      <c r="L131" s="143">
        <v>427</v>
      </c>
      <c r="M131" s="143">
        <v>4129</v>
      </c>
      <c r="N131" s="143">
        <v>269</v>
      </c>
      <c r="O131" s="143">
        <v>2574</v>
      </c>
      <c r="P131" s="143">
        <v>448</v>
      </c>
      <c r="Q131" s="143">
        <v>4304</v>
      </c>
      <c r="R131" s="143">
        <v>478</v>
      </c>
      <c r="S131" s="143">
        <v>4585</v>
      </c>
      <c r="T131" s="143">
        <v>367</v>
      </c>
      <c r="U131" s="143">
        <v>3580</v>
      </c>
      <c r="V131" s="143">
        <v>373</v>
      </c>
      <c r="W131" s="143">
        <v>3643</v>
      </c>
      <c r="X131" s="143">
        <v>276</v>
      </c>
      <c r="Y131" s="143">
        <v>2591</v>
      </c>
      <c r="Z131" s="143">
        <v>281</v>
      </c>
      <c r="AA131" s="143">
        <v>2747</v>
      </c>
    </row>
    <row r="132" spans="1:27" x14ac:dyDescent="0.25">
      <c r="A132" s="44">
        <v>131</v>
      </c>
      <c r="B132" s="125" t="s">
        <v>2</v>
      </c>
      <c r="C132" s="125" t="s">
        <v>95</v>
      </c>
      <c r="D132" s="143">
        <v>25</v>
      </c>
      <c r="E132" s="143">
        <v>195</v>
      </c>
      <c r="F132" s="143">
        <v>66</v>
      </c>
      <c r="G132" s="143">
        <v>523</v>
      </c>
      <c r="H132" s="143">
        <v>310</v>
      </c>
      <c r="I132" s="143">
        <v>2437</v>
      </c>
      <c r="J132" s="143">
        <v>738</v>
      </c>
      <c r="K132" s="143">
        <v>5803</v>
      </c>
      <c r="L132" s="143">
        <v>984</v>
      </c>
      <c r="M132" s="143">
        <v>7767</v>
      </c>
      <c r="N132" s="143">
        <v>1052</v>
      </c>
      <c r="O132" s="143">
        <v>8226</v>
      </c>
      <c r="P132" s="143">
        <v>989</v>
      </c>
      <c r="Q132" s="143">
        <v>7737</v>
      </c>
      <c r="R132" s="143">
        <v>228</v>
      </c>
      <c r="S132" s="143">
        <v>1800</v>
      </c>
      <c r="T132" s="143">
        <v>39</v>
      </c>
      <c r="U132" s="143">
        <v>304</v>
      </c>
      <c r="V132" s="143">
        <v>9</v>
      </c>
      <c r="W132" s="143">
        <v>70</v>
      </c>
      <c r="X132" s="143">
        <v>16</v>
      </c>
      <c r="Y132" s="143">
        <v>122</v>
      </c>
      <c r="Z132" s="143">
        <v>12</v>
      </c>
      <c r="AA132" s="143">
        <v>94</v>
      </c>
    </row>
    <row r="133" spans="1:27" x14ac:dyDescent="0.25">
      <c r="A133" s="44">
        <v>132</v>
      </c>
      <c r="B133" s="125" t="s">
        <v>35</v>
      </c>
      <c r="C133" s="125" t="s">
        <v>98</v>
      </c>
      <c r="D133" s="143">
        <v>410</v>
      </c>
      <c r="E133" s="143">
        <v>1983</v>
      </c>
      <c r="F133" s="143">
        <v>274</v>
      </c>
      <c r="G133" s="143">
        <v>1321</v>
      </c>
      <c r="H133" s="143">
        <v>452</v>
      </c>
      <c r="I133" s="143">
        <v>2189</v>
      </c>
      <c r="J133" s="143">
        <v>499</v>
      </c>
      <c r="K133" s="143">
        <v>2449</v>
      </c>
      <c r="L133" s="143">
        <v>648</v>
      </c>
      <c r="M133" s="143">
        <v>3194</v>
      </c>
      <c r="N133" s="143">
        <v>526</v>
      </c>
      <c r="O133" s="143">
        <v>2355</v>
      </c>
      <c r="P133" s="143">
        <v>778</v>
      </c>
      <c r="Q133" s="143">
        <v>3293</v>
      </c>
      <c r="R133" s="143">
        <v>724</v>
      </c>
      <c r="S133" s="143">
        <v>3207</v>
      </c>
      <c r="T133" s="143">
        <v>594</v>
      </c>
      <c r="U133" s="143">
        <v>2689</v>
      </c>
      <c r="V133" s="143">
        <v>1103</v>
      </c>
      <c r="W133" s="143">
        <v>4911</v>
      </c>
      <c r="X133" s="143">
        <v>774</v>
      </c>
      <c r="Y133" s="143">
        <v>3805</v>
      </c>
      <c r="Z133" s="143">
        <v>723</v>
      </c>
      <c r="AA133" s="143">
        <v>3540</v>
      </c>
    </row>
    <row r="134" spans="1:27" x14ac:dyDescent="0.25">
      <c r="A134" s="44">
        <v>133</v>
      </c>
      <c r="B134" s="125" t="s">
        <v>5</v>
      </c>
      <c r="C134" s="125" t="s">
        <v>97</v>
      </c>
      <c r="D134" s="143">
        <v>196</v>
      </c>
      <c r="E134" s="143">
        <v>887</v>
      </c>
      <c r="F134" s="143">
        <v>111</v>
      </c>
      <c r="G134" s="143">
        <v>510</v>
      </c>
      <c r="H134" s="143">
        <v>376</v>
      </c>
      <c r="I134" s="143">
        <v>1797</v>
      </c>
      <c r="J134" s="143">
        <v>643</v>
      </c>
      <c r="K134" s="143">
        <v>2977</v>
      </c>
      <c r="L134" s="143">
        <v>722</v>
      </c>
      <c r="M134" s="143">
        <v>3446</v>
      </c>
      <c r="N134" s="143">
        <v>1943</v>
      </c>
      <c r="O134" s="143">
        <v>7327</v>
      </c>
      <c r="P134" s="143">
        <v>1500</v>
      </c>
      <c r="Q134" s="143">
        <v>6725</v>
      </c>
      <c r="R134" s="143">
        <v>1457</v>
      </c>
      <c r="S134" s="143">
        <v>6385</v>
      </c>
      <c r="T134" s="143">
        <v>989</v>
      </c>
      <c r="U134" s="143">
        <v>4193</v>
      </c>
      <c r="V134" s="143">
        <v>121</v>
      </c>
      <c r="W134" s="143">
        <v>583</v>
      </c>
      <c r="X134" s="144"/>
      <c r="Y134" s="144"/>
      <c r="Z134" s="143">
        <v>20</v>
      </c>
      <c r="AA134" s="143">
        <v>97</v>
      </c>
    </row>
    <row r="135" spans="1:27" x14ac:dyDescent="0.25">
      <c r="A135" s="44">
        <v>134</v>
      </c>
      <c r="B135" s="125" t="s">
        <v>19</v>
      </c>
      <c r="C135" s="125" t="s">
        <v>94</v>
      </c>
      <c r="D135" s="143">
        <v>40</v>
      </c>
      <c r="E135" s="143">
        <v>1716</v>
      </c>
      <c r="F135" s="143">
        <v>41</v>
      </c>
      <c r="G135" s="143">
        <v>1859</v>
      </c>
      <c r="H135" s="143">
        <v>42</v>
      </c>
      <c r="I135" s="143">
        <v>1731</v>
      </c>
      <c r="J135" s="143">
        <v>50</v>
      </c>
      <c r="K135" s="143">
        <v>2118</v>
      </c>
      <c r="L135" s="143">
        <v>56</v>
      </c>
      <c r="M135" s="143">
        <v>2413</v>
      </c>
      <c r="N135" s="143">
        <v>54</v>
      </c>
      <c r="O135" s="143">
        <v>2349</v>
      </c>
      <c r="P135" s="143">
        <v>82</v>
      </c>
      <c r="Q135" s="143">
        <v>3619</v>
      </c>
      <c r="R135" s="143">
        <v>68</v>
      </c>
      <c r="S135" s="143">
        <v>2732</v>
      </c>
      <c r="T135" s="143">
        <v>74</v>
      </c>
      <c r="U135" s="143">
        <v>3110</v>
      </c>
      <c r="V135" s="143">
        <v>107</v>
      </c>
      <c r="W135" s="143">
        <v>4634</v>
      </c>
      <c r="X135" s="143">
        <v>102</v>
      </c>
      <c r="Y135" s="143">
        <v>4432</v>
      </c>
      <c r="Z135" s="143">
        <v>95</v>
      </c>
      <c r="AA135" s="143">
        <v>4062</v>
      </c>
    </row>
    <row r="136" spans="1:27" x14ac:dyDescent="0.25">
      <c r="A136" s="44">
        <v>135</v>
      </c>
      <c r="B136" s="125" t="s">
        <v>12</v>
      </c>
      <c r="C136" s="125" t="s">
        <v>95</v>
      </c>
      <c r="D136" s="143">
        <v>72</v>
      </c>
      <c r="E136" s="143">
        <v>509</v>
      </c>
      <c r="F136" s="143">
        <v>87</v>
      </c>
      <c r="G136" s="143">
        <v>614</v>
      </c>
      <c r="H136" s="143">
        <v>208</v>
      </c>
      <c r="I136" s="143">
        <v>1441</v>
      </c>
      <c r="J136" s="143">
        <v>268</v>
      </c>
      <c r="K136" s="143">
        <v>1856</v>
      </c>
      <c r="L136" s="143">
        <v>383</v>
      </c>
      <c r="M136" s="143">
        <v>2663</v>
      </c>
      <c r="N136" s="143">
        <v>764</v>
      </c>
      <c r="O136" s="143">
        <v>5309</v>
      </c>
      <c r="P136" s="143">
        <v>1301</v>
      </c>
      <c r="Q136" s="143">
        <v>8688</v>
      </c>
      <c r="R136" s="143">
        <v>1229</v>
      </c>
      <c r="S136" s="143">
        <v>7979</v>
      </c>
      <c r="T136" s="143">
        <v>457</v>
      </c>
      <c r="U136" s="143">
        <v>2899</v>
      </c>
      <c r="V136" s="143">
        <v>261</v>
      </c>
      <c r="W136" s="143">
        <v>1755</v>
      </c>
      <c r="X136" s="143">
        <v>97</v>
      </c>
      <c r="Y136" s="143">
        <v>624</v>
      </c>
      <c r="Z136" s="143">
        <v>54</v>
      </c>
      <c r="AA136" s="143">
        <v>362</v>
      </c>
    </row>
    <row r="137" spans="1:27" x14ac:dyDescent="0.25">
      <c r="A137" s="44">
        <v>136</v>
      </c>
      <c r="B137" s="125" t="s">
        <v>5</v>
      </c>
      <c r="C137" s="125" t="s">
        <v>99</v>
      </c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3">
        <v>39</v>
      </c>
      <c r="Q137" s="143">
        <v>457</v>
      </c>
      <c r="R137" s="143">
        <v>356</v>
      </c>
      <c r="S137" s="143">
        <v>3988</v>
      </c>
      <c r="T137" s="143">
        <v>607</v>
      </c>
      <c r="U137" s="143">
        <v>6741</v>
      </c>
      <c r="V137" s="143">
        <v>737</v>
      </c>
      <c r="W137" s="143">
        <v>8314</v>
      </c>
      <c r="X137" s="143">
        <v>690</v>
      </c>
      <c r="Y137" s="143">
        <v>7606</v>
      </c>
      <c r="Z137" s="143">
        <v>654</v>
      </c>
      <c r="AA137" s="143">
        <v>7405</v>
      </c>
    </row>
    <row r="138" spans="1:27" x14ac:dyDescent="0.25">
      <c r="A138" s="44">
        <v>137</v>
      </c>
      <c r="B138" s="125" t="s">
        <v>68</v>
      </c>
      <c r="C138" s="125" t="s">
        <v>94</v>
      </c>
      <c r="D138" s="143">
        <v>12</v>
      </c>
      <c r="E138" s="143">
        <v>112</v>
      </c>
      <c r="F138" s="143">
        <v>69</v>
      </c>
      <c r="G138" s="143">
        <v>605</v>
      </c>
      <c r="H138" s="143">
        <v>154</v>
      </c>
      <c r="I138" s="143">
        <v>1357</v>
      </c>
      <c r="J138" s="143">
        <v>1040</v>
      </c>
      <c r="K138" s="143">
        <v>9112</v>
      </c>
      <c r="L138" s="143">
        <v>1216</v>
      </c>
      <c r="M138" s="143">
        <v>10667</v>
      </c>
      <c r="N138" s="143">
        <v>683</v>
      </c>
      <c r="O138" s="143">
        <v>5979</v>
      </c>
      <c r="P138" s="143">
        <v>352</v>
      </c>
      <c r="Q138" s="143">
        <v>3142</v>
      </c>
      <c r="R138" s="143">
        <v>181</v>
      </c>
      <c r="S138" s="143">
        <v>1581</v>
      </c>
      <c r="T138" s="143">
        <v>70</v>
      </c>
      <c r="U138" s="143">
        <v>614</v>
      </c>
      <c r="V138" s="143">
        <v>79</v>
      </c>
      <c r="W138" s="143">
        <v>698</v>
      </c>
      <c r="X138" s="143">
        <v>18</v>
      </c>
      <c r="Y138" s="143">
        <v>159</v>
      </c>
      <c r="Z138" s="143">
        <v>4</v>
      </c>
      <c r="AA138" s="143">
        <v>38</v>
      </c>
    </row>
    <row r="139" spans="1:27" x14ac:dyDescent="0.25">
      <c r="A139" s="44">
        <v>138</v>
      </c>
      <c r="B139" s="125" t="s">
        <v>2</v>
      </c>
      <c r="C139" s="125" t="s">
        <v>96</v>
      </c>
      <c r="D139" s="143">
        <v>788</v>
      </c>
      <c r="E139" s="143">
        <v>4695</v>
      </c>
      <c r="F139" s="143">
        <v>659</v>
      </c>
      <c r="G139" s="143">
        <v>3889</v>
      </c>
      <c r="H139" s="143">
        <v>777</v>
      </c>
      <c r="I139" s="143">
        <v>4495</v>
      </c>
      <c r="J139" s="143">
        <v>859</v>
      </c>
      <c r="K139" s="143">
        <v>4834</v>
      </c>
      <c r="L139" s="143">
        <v>1007</v>
      </c>
      <c r="M139" s="143">
        <v>5745</v>
      </c>
      <c r="N139" s="143">
        <v>629</v>
      </c>
      <c r="O139" s="143">
        <v>3546</v>
      </c>
      <c r="P139" s="143">
        <v>503</v>
      </c>
      <c r="Q139" s="143">
        <v>2719</v>
      </c>
      <c r="R139" s="143">
        <v>247</v>
      </c>
      <c r="S139" s="143">
        <v>1383</v>
      </c>
      <c r="T139" s="143">
        <v>157</v>
      </c>
      <c r="U139" s="143">
        <v>860</v>
      </c>
      <c r="V139" s="143">
        <v>165</v>
      </c>
      <c r="W139" s="143">
        <v>915</v>
      </c>
      <c r="X139" s="143">
        <v>77</v>
      </c>
      <c r="Y139" s="143">
        <v>441</v>
      </c>
      <c r="Z139" s="143">
        <v>51</v>
      </c>
      <c r="AA139" s="143">
        <v>281</v>
      </c>
    </row>
    <row r="140" spans="1:27" x14ac:dyDescent="0.25">
      <c r="A140" s="44">
        <v>139</v>
      </c>
      <c r="B140" s="125" t="s">
        <v>2</v>
      </c>
      <c r="C140" s="125" t="s">
        <v>94</v>
      </c>
      <c r="D140" s="143">
        <v>253</v>
      </c>
      <c r="E140" s="143">
        <v>987</v>
      </c>
      <c r="F140" s="143">
        <v>950</v>
      </c>
      <c r="G140" s="143">
        <v>3728</v>
      </c>
      <c r="H140" s="143">
        <v>1159</v>
      </c>
      <c r="I140" s="143">
        <v>4321</v>
      </c>
      <c r="J140" s="143">
        <v>1499</v>
      </c>
      <c r="K140" s="143">
        <v>5920</v>
      </c>
      <c r="L140" s="143">
        <v>833</v>
      </c>
      <c r="M140" s="143">
        <v>3272</v>
      </c>
      <c r="N140" s="143">
        <v>592</v>
      </c>
      <c r="O140" s="143">
        <v>2284</v>
      </c>
      <c r="P140" s="143">
        <v>585</v>
      </c>
      <c r="Q140" s="143">
        <v>2230</v>
      </c>
      <c r="R140" s="143">
        <v>571</v>
      </c>
      <c r="S140" s="143">
        <v>2201</v>
      </c>
      <c r="T140" s="143">
        <v>381</v>
      </c>
      <c r="U140" s="143">
        <v>1454</v>
      </c>
      <c r="V140" s="143">
        <v>777</v>
      </c>
      <c r="W140" s="143">
        <v>3029</v>
      </c>
      <c r="X140" s="143">
        <v>498</v>
      </c>
      <c r="Y140" s="143">
        <v>1970</v>
      </c>
      <c r="Z140" s="143">
        <v>565</v>
      </c>
      <c r="AA140" s="143">
        <v>2222</v>
      </c>
    </row>
    <row r="141" spans="1:27" x14ac:dyDescent="0.25">
      <c r="A141" s="44">
        <v>140</v>
      </c>
      <c r="B141" s="125" t="s">
        <v>7</v>
      </c>
      <c r="C141" s="125" t="s">
        <v>95</v>
      </c>
      <c r="D141" s="143">
        <v>96</v>
      </c>
      <c r="E141" s="143">
        <v>919</v>
      </c>
      <c r="F141" s="143">
        <v>126</v>
      </c>
      <c r="G141" s="143">
        <v>1219</v>
      </c>
      <c r="H141" s="143">
        <v>124</v>
      </c>
      <c r="I141" s="143">
        <v>1179</v>
      </c>
      <c r="J141" s="143">
        <v>201</v>
      </c>
      <c r="K141" s="143">
        <v>1953</v>
      </c>
      <c r="L141" s="143">
        <v>284</v>
      </c>
      <c r="M141" s="143">
        <v>2784</v>
      </c>
      <c r="N141" s="143">
        <v>580</v>
      </c>
      <c r="O141" s="143">
        <v>5678</v>
      </c>
      <c r="P141" s="143">
        <v>860</v>
      </c>
      <c r="Q141" s="143">
        <v>8360</v>
      </c>
      <c r="R141" s="143">
        <v>472</v>
      </c>
      <c r="S141" s="143">
        <v>4618</v>
      </c>
      <c r="T141" s="143">
        <v>244</v>
      </c>
      <c r="U141" s="143">
        <v>2373</v>
      </c>
      <c r="V141" s="143">
        <v>256</v>
      </c>
      <c r="W141" s="143">
        <v>2522</v>
      </c>
      <c r="X141" s="143">
        <v>106</v>
      </c>
      <c r="Y141" s="143">
        <v>1051</v>
      </c>
      <c r="Z141" s="143">
        <v>80</v>
      </c>
      <c r="AA141" s="143">
        <v>783</v>
      </c>
    </row>
    <row r="142" spans="1:27" x14ac:dyDescent="0.25">
      <c r="A142" s="44">
        <v>141</v>
      </c>
      <c r="B142" s="125" t="s">
        <v>5</v>
      </c>
      <c r="C142" s="125" t="s">
        <v>98</v>
      </c>
      <c r="D142" s="143">
        <v>20</v>
      </c>
      <c r="E142" s="143">
        <v>100</v>
      </c>
      <c r="F142" s="143">
        <v>198</v>
      </c>
      <c r="G142" s="143">
        <v>976</v>
      </c>
      <c r="H142" s="143">
        <v>310</v>
      </c>
      <c r="I142" s="143">
        <v>1529</v>
      </c>
      <c r="J142" s="143">
        <v>307</v>
      </c>
      <c r="K142" s="143">
        <v>1530</v>
      </c>
      <c r="L142" s="143">
        <v>411</v>
      </c>
      <c r="M142" s="143">
        <v>2034</v>
      </c>
      <c r="N142" s="143">
        <v>382</v>
      </c>
      <c r="O142" s="143">
        <v>1901</v>
      </c>
      <c r="P142" s="143">
        <v>694</v>
      </c>
      <c r="Q142" s="143">
        <v>3452</v>
      </c>
      <c r="R142" s="143">
        <v>865</v>
      </c>
      <c r="S142" s="143">
        <v>4266</v>
      </c>
      <c r="T142" s="143">
        <v>684</v>
      </c>
      <c r="U142" s="143">
        <v>3395</v>
      </c>
      <c r="V142" s="143">
        <v>969</v>
      </c>
      <c r="W142" s="143">
        <v>4770</v>
      </c>
      <c r="X142" s="143">
        <v>902</v>
      </c>
      <c r="Y142" s="143">
        <v>4445</v>
      </c>
      <c r="Z142" s="143">
        <v>900</v>
      </c>
      <c r="AA142" s="143">
        <v>4447</v>
      </c>
    </row>
    <row r="143" spans="1:27" x14ac:dyDescent="0.25">
      <c r="A143" s="44">
        <v>142</v>
      </c>
      <c r="B143" s="125" t="s">
        <v>6</v>
      </c>
      <c r="C143" s="125" t="s">
        <v>98</v>
      </c>
      <c r="D143" s="143">
        <v>50</v>
      </c>
      <c r="E143" s="143">
        <v>584</v>
      </c>
      <c r="F143" s="143">
        <v>41</v>
      </c>
      <c r="G143" s="143">
        <v>516</v>
      </c>
      <c r="H143" s="143">
        <v>65</v>
      </c>
      <c r="I143" s="143">
        <v>824</v>
      </c>
      <c r="J143" s="143">
        <v>92</v>
      </c>
      <c r="K143" s="143">
        <v>1116</v>
      </c>
      <c r="L143" s="143">
        <v>146</v>
      </c>
      <c r="M143" s="143">
        <v>1456</v>
      </c>
      <c r="N143" s="143">
        <v>298</v>
      </c>
      <c r="O143" s="143">
        <v>3799</v>
      </c>
      <c r="P143" s="143">
        <v>529</v>
      </c>
      <c r="Q143" s="143">
        <v>6546</v>
      </c>
      <c r="R143" s="143">
        <v>553</v>
      </c>
      <c r="S143" s="143">
        <v>6721</v>
      </c>
      <c r="T143" s="143">
        <v>330</v>
      </c>
      <c r="U143" s="143">
        <v>4209</v>
      </c>
      <c r="V143" s="143">
        <v>265</v>
      </c>
      <c r="W143" s="143">
        <v>3433</v>
      </c>
      <c r="X143" s="143">
        <v>193</v>
      </c>
      <c r="Y143" s="143">
        <v>2467</v>
      </c>
      <c r="Z143" s="143">
        <v>84</v>
      </c>
      <c r="AA143" s="143">
        <v>1074</v>
      </c>
    </row>
    <row r="144" spans="1:27" x14ac:dyDescent="0.25">
      <c r="A144" s="44">
        <v>143</v>
      </c>
      <c r="B144" s="125" t="s">
        <v>26</v>
      </c>
      <c r="C144" s="125" t="s">
        <v>93</v>
      </c>
      <c r="D144" s="144"/>
      <c r="E144" s="144"/>
      <c r="F144" s="143">
        <v>20</v>
      </c>
      <c r="G144" s="143">
        <v>299</v>
      </c>
      <c r="H144" s="143">
        <v>86</v>
      </c>
      <c r="I144" s="143">
        <v>1278</v>
      </c>
      <c r="J144" s="143">
        <v>186</v>
      </c>
      <c r="K144" s="143">
        <v>2738</v>
      </c>
      <c r="L144" s="143">
        <v>392</v>
      </c>
      <c r="M144" s="143">
        <v>5829</v>
      </c>
      <c r="N144" s="143">
        <v>540</v>
      </c>
      <c r="O144" s="143">
        <v>7994</v>
      </c>
      <c r="P144" s="143">
        <v>570</v>
      </c>
      <c r="Q144" s="143">
        <v>8493</v>
      </c>
      <c r="R144" s="143">
        <v>215</v>
      </c>
      <c r="S144" s="143">
        <v>3197</v>
      </c>
      <c r="T144" s="143">
        <v>86</v>
      </c>
      <c r="U144" s="143">
        <v>1265</v>
      </c>
      <c r="V144" s="143">
        <v>36</v>
      </c>
      <c r="W144" s="143">
        <v>533</v>
      </c>
      <c r="X144" s="143">
        <v>18</v>
      </c>
      <c r="Y144" s="143">
        <v>268</v>
      </c>
      <c r="Z144" s="143">
        <v>13</v>
      </c>
      <c r="AA144" s="143">
        <v>198</v>
      </c>
    </row>
    <row r="145" spans="1:27" x14ac:dyDescent="0.25">
      <c r="A145" s="44">
        <v>144</v>
      </c>
      <c r="B145" s="125" t="s">
        <v>7</v>
      </c>
      <c r="C145" s="125" t="s">
        <v>93</v>
      </c>
      <c r="D145" s="143">
        <v>3</v>
      </c>
      <c r="E145" s="143">
        <v>35</v>
      </c>
      <c r="F145" s="143">
        <v>21</v>
      </c>
      <c r="G145" s="143">
        <v>221</v>
      </c>
      <c r="H145" s="143">
        <v>93</v>
      </c>
      <c r="I145" s="143">
        <v>958</v>
      </c>
      <c r="J145" s="143">
        <v>466</v>
      </c>
      <c r="K145" s="143">
        <v>4770</v>
      </c>
      <c r="L145" s="143">
        <v>752</v>
      </c>
      <c r="M145" s="143">
        <v>7608</v>
      </c>
      <c r="N145" s="143">
        <v>783</v>
      </c>
      <c r="O145" s="143">
        <v>7957</v>
      </c>
      <c r="P145" s="143">
        <v>705</v>
      </c>
      <c r="Q145" s="143">
        <v>7234</v>
      </c>
      <c r="R145" s="143">
        <v>195</v>
      </c>
      <c r="S145" s="143">
        <v>2030</v>
      </c>
      <c r="T145" s="143">
        <v>40</v>
      </c>
      <c r="U145" s="143">
        <v>417</v>
      </c>
      <c r="V145" s="143">
        <v>12</v>
      </c>
      <c r="W145" s="143">
        <v>118</v>
      </c>
      <c r="X145" s="143">
        <v>2</v>
      </c>
      <c r="Y145" s="143">
        <v>20</v>
      </c>
      <c r="Z145" s="143">
        <v>7</v>
      </c>
      <c r="AA145" s="143">
        <v>72</v>
      </c>
    </row>
    <row r="146" spans="1:27" x14ac:dyDescent="0.25">
      <c r="A146" s="44">
        <v>145</v>
      </c>
      <c r="B146" s="125" t="s">
        <v>7</v>
      </c>
      <c r="C146" s="125" t="s">
        <v>97</v>
      </c>
      <c r="D146" s="143">
        <v>2</v>
      </c>
      <c r="E146" s="143">
        <v>33</v>
      </c>
      <c r="F146" s="143">
        <v>16</v>
      </c>
      <c r="G146" s="143">
        <v>254</v>
      </c>
      <c r="H146" s="143">
        <v>39</v>
      </c>
      <c r="I146" s="143">
        <v>659</v>
      </c>
      <c r="J146" s="143">
        <v>231</v>
      </c>
      <c r="K146" s="143">
        <v>3867</v>
      </c>
      <c r="L146" s="143">
        <v>488</v>
      </c>
      <c r="M146" s="143">
        <v>8263</v>
      </c>
      <c r="N146" s="143">
        <v>496</v>
      </c>
      <c r="O146" s="143">
        <v>8389</v>
      </c>
      <c r="P146" s="143">
        <v>449</v>
      </c>
      <c r="Q146" s="143">
        <v>7594</v>
      </c>
      <c r="R146" s="143">
        <v>109</v>
      </c>
      <c r="S146" s="143">
        <v>1830</v>
      </c>
      <c r="T146" s="143">
        <v>15</v>
      </c>
      <c r="U146" s="143">
        <v>247</v>
      </c>
      <c r="V146" s="143">
        <v>5</v>
      </c>
      <c r="W146" s="143">
        <v>85</v>
      </c>
      <c r="X146" s="143">
        <v>3</v>
      </c>
      <c r="Y146" s="143">
        <v>51</v>
      </c>
      <c r="Z146" s="144"/>
      <c r="AA146" s="144"/>
    </row>
    <row r="147" spans="1:27" x14ac:dyDescent="0.25">
      <c r="A147" s="44">
        <v>146</v>
      </c>
      <c r="B147" s="125" t="s">
        <v>12</v>
      </c>
      <c r="C147" s="125" t="s">
        <v>95</v>
      </c>
      <c r="D147" s="143">
        <v>60</v>
      </c>
      <c r="E147" s="143">
        <v>2170</v>
      </c>
      <c r="F147" s="143">
        <v>49</v>
      </c>
      <c r="G147" s="143">
        <v>1736</v>
      </c>
      <c r="H147" s="143">
        <v>56</v>
      </c>
      <c r="I147" s="143">
        <v>2006</v>
      </c>
      <c r="J147" s="143">
        <v>67</v>
      </c>
      <c r="K147" s="143">
        <v>2361</v>
      </c>
      <c r="L147" s="143">
        <v>88</v>
      </c>
      <c r="M147" s="143">
        <v>3183</v>
      </c>
      <c r="N147" s="143">
        <v>70</v>
      </c>
      <c r="O147" s="143">
        <v>2541</v>
      </c>
      <c r="P147" s="143">
        <v>97</v>
      </c>
      <c r="Q147" s="143">
        <v>3459</v>
      </c>
      <c r="R147" s="143">
        <v>87</v>
      </c>
      <c r="S147" s="143">
        <v>2957</v>
      </c>
      <c r="T147" s="143">
        <v>75</v>
      </c>
      <c r="U147" s="143">
        <v>2653</v>
      </c>
      <c r="V147" s="143">
        <v>82</v>
      </c>
      <c r="W147" s="143">
        <v>3002</v>
      </c>
      <c r="X147" s="143">
        <v>67</v>
      </c>
      <c r="Y147" s="143">
        <v>2503</v>
      </c>
      <c r="Z147" s="143">
        <v>72</v>
      </c>
      <c r="AA147" s="143">
        <v>2641</v>
      </c>
    </row>
    <row r="148" spans="1:27" x14ac:dyDescent="0.25">
      <c r="A148" s="44">
        <v>147</v>
      </c>
      <c r="B148" s="125" t="s">
        <v>4</v>
      </c>
      <c r="C148" s="125" t="s">
        <v>95</v>
      </c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3">
        <v>43</v>
      </c>
      <c r="Q148" s="143">
        <v>508</v>
      </c>
      <c r="R148" s="143">
        <v>269</v>
      </c>
      <c r="S148" s="143">
        <v>3031</v>
      </c>
      <c r="T148" s="143">
        <v>471</v>
      </c>
      <c r="U148" s="143">
        <v>5239</v>
      </c>
      <c r="V148" s="143">
        <v>665</v>
      </c>
      <c r="W148" s="143">
        <v>7500</v>
      </c>
      <c r="X148" s="143">
        <v>642</v>
      </c>
      <c r="Y148" s="143">
        <v>7218</v>
      </c>
      <c r="Z148" s="143">
        <v>658</v>
      </c>
      <c r="AA148" s="143">
        <v>7599</v>
      </c>
    </row>
    <row r="149" spans="1:27" x14ac:dyDescent="0.25">
      <c r="A149" s="44">
        <v>148</v>
      </c>
      <c r="B149" s="125" t="s">
        <v>7</v>
      </c>
      <c r="C149" s="125" t="s">
        <v>93</v>
      </c>
      <c r="D149" s="143">
        <v>383</v>
      </c>
      <c r="E149" s="143">
        <v>2626</v>
      </c>
      <c r="F149" s="143">
        <v>246</v>
      </c>
      <c r="G149" s="143">
        <v>1679</v>
      </c>
      <c r="H149" s="143">
        <v>226</v>
      </c>
      <c r="I149" s="143">
        <v>1543</v>
      </c>
      <c r="J149" s="143">
        <v>251</v>
      </c>
      <c r="K149" s="143">
        <v>1718</v>
      </c>
      <c r="L149" s="143">
        <v>358</v>
      </c>
      <c r="M149" s="143">
        <v>2451</v>
      </c>
      <c r="N149" s="143">
        <v>254</v>
      </c>
      <c r="O149" s="143">
        <v>1722</v>
      </c>
      <c r="P149" s="143">
        <v>411</v>
      </c>
      <c r="Q149" s="143">
        <v>2817</v>
      </c>
      <c r="R149" s="143">
        <v>412</v>
      </c>
      <c r="S149" s="143">
        <v>2820</v>
      </c>
      <c r="T149" s="143">
        <v>372</v>
      </c>
      <c r="U149" s="143">
        <v>2546</v>
      </c>
      <c r="V149" s="143">
        <v>531</v>
      </c>
      <c r="W149" s="143">
        <v>3635</v>
      </c>
      <c r="X149" s="143">
        <v>483</v>
      </c>
      <c r="Y149" s="143">
        <v>3282</v>
      </c>
      <c r="Z149" s="143">
        <v>486</v>
      </c>
      <c r="AA149" s="143">
        <v>3338</v>
      </c>
    </row>
    <row r="150" spans="1:27" x14ac:dyDescent="0.25">
      <c r="A150" s="44">
        <v>149</v>
      </c>
      <c r="B150" s="125" t="s">
        <v>4</v>
      </c>
      <c r="C150" s="125" t="s">
        <v>96</v>
      </c>
      <c r="D150" s="143">
        <v>2</v>
      </c>
      <c r="E150" s="143">
        <v>18</v>
      </c>
      <c r="F150" s="143">
        <v>22</v>
      </c>
      <c r="G150" s="143">
        <v>197</v>
      </c>
      <c r="H150" s="143">
        <v>93</v>
      </c>
      <c r="I150" s="143">
        <v>824</v>
      </c>
      <c r="J150" s="143">
        <v>451</v>
      </c>
      <c r="K150" s="143">
        <v>4013</v>
      </c>
      <c r="L150" s="143">
        <v>940</v>
      </c>
      <c r="M150" s="143">
        <v>8405</v>
      </c>
      <c r="N150" s="143">
        <v>837</v>
      </c>
      <c r="O150" s="143">
        <v>7452</v>
      </c>
      <c r="P150" s="143">
        <v>834</v>
      </c>
      <c r="Q150" s="143">
        <v>7412</v>
      </c>
      <c r="R150" s="143">
        <v>172</v>
      </c>
      <c r="S150" s="143">
        <v>1517</v>
      </c>
      <c r="T150" s="143">
        <v>19</v>
      </c>
      <c r="U150" s="143">
        <v>171</v>
      </c>
      <c r="V150" s="143">
        <v>5</v>
      </c>
      <c r="W150" s="143">
        <v>40</v>
      </c>
      <c r="X150" s="143">
        <v>2</v>
      </c>
      <c r="Y150" s="143">
        <v>16</v>
      </c>
      <c r="Z150" s="143">
        <v>2</v>
      </c>
      <c r="AA150" s="143">
        <v>17</v>
      </c>
    </row>
    <row r="151" spans="1:27" x14ac:dyDescent="0.25">
      <c r="A151" s="44">
        <v>150</v>
      </c>
      <c r="B151" s="125" t="s">
        <v>11</v>
      </c>
      <c r="C151" s="125" t="s">
        <v>96</v>
      </c>
      <c r="D151" s="143">
        <v>34</v>
      </c>
      <c r="E151" s="143">
        <v>502</v>
      </c>
      <c r="F151" s="143">
        <v>298</v>
      </c>
      <c r="G151" s="143">
        <v>4420</v>
      </c>
      <c r="H151" s="143">
        <v>390</v>
      </c>
      <c r="I151" s="143">
        <v>5776</v>
      </c>
      <c r="J151" s="143">
        <v>441</v>
      </c>
      <c r="K151" s="143">
        <v>6520</v>
      </c>
      <c r="L151" s="143">
        <v>155</v>
      </c>
      <c r="M151" s="143">
        <v>2309</v>
      </c>
      <c r="N151" s="143">
        <v>66</v>
      </c>
      <c r="O151" s="143">
        <v>971</v>
      </c>
      <c r="P151" s="143">
        <v>48</v>
      </c>
      <c r="Q151" s="143">
        <v>715</v>
      </c>
      <c r="R151" s="143">
        <v>47</v>
      </c>
      <c r="S151" s="143">
        <v>700</v>
      </c>
      <c r="T151" s="143">
        <v>60</v>
      </c>
      <c r="U151" s="143">
        <v>893</v>
      </c>
      <c r="V151" s="143">
        <v>212</v>
      </c>
      <c r="W151" s="143">
        <v>3158</v>
      </c>
      <c r="X151" s="143">
        <v>121</v>
      </c>
      <c r="Y151" s="143">
        <v>1769</v>
      </c>
      <c r="Z151" s="143">
        <v>104</v>
      </c>
      <c r="AA151" s="143">
        <v>1558</v>
      </c>
    </row>
    <row r="152" spans="1:27" x14ac:dyDescent="0.25">
      <c r="A152" s="44">
        <v>151</v>
      </c>
      <c r="B152" s="125" t="s">
        <v>4</v>
      </c>
      <c r="C152" s="125" t="s">
        <v>98</v>
      </c>
      <c r="D152" s="143">
        <v>2</v>
      </c>
      <c r="E152" s="143">
        <v>57</v>
      </c>
      <c r="F152" s="143">
        <v>24</v>
      </c>
      <c r="G152" s="143">
        <v>513</v>
      </c>
      <c r="H152" s="143">
        <v>86</v>
      </c>
      <c r="I152" s="143">
        <v>2228</v>
      </c>
      <c r="J152" s="143">
        <v>163</v>
      </c>
      <c r="K152" s="143">
        <v>4368</v>
      </c>
      <c r="L152" s="143">
        <v>258</v>
      </c>
      <c r="M152" s="143">
        <v>5994</v>
      </c>
      <c r="N152" s="143">
        <v>213</v>
      </c>
      <c r="O152" s="143">
        <v>5023</v>
      </c>
      <c r="P152" s="143">
        <v>169</v>
      </c>
      <c r="Q152" s="143">
        <v>4013</v>
      </c>
      <c r="R152" s="143">
        <v>116</v>
      </c>
      <c r="S152" s="143">
        <v>2908</v>
      </c>
      <c r="T152" s="143">
        <v>51</v>
      </c>
      <c r="U152" s="143">
        <v>1199</v>
      </c>
      <c r="V152" s="143">
        <v>53</v>
      </c>
      <c r="W152" s="143">
        <v>1387</v>
      </c>
      <c r="X152" s="143">
        <v>17</v>
      </c>
      <c r="Y152" s="143">
        <v>459</v>
      </c>
      <c r="Z152" s="143">
        <v>11</v>
      </c>
      <c r="AA152" s="143">
        <v>226</v>
      </c>
    </row>
    <row r="153" spans="1:27" x14ac:dyDescent="0.25">
      <c r="A153" s="44">
        <v>152</v>
      </c>
      <c r="B153" s="125" t="s">
        <v>5</v>
      </c>
      <c r="C153" s="125" t="s">
        <v>98</v>
      </c>
      <c r="D153" s="143">
        <v>215</v>
      </c>
      <c r="E153" s="143">
        <v>2180</v>
      </c>
      <c r="F153" s="143">
        <v>247</v>
      </c>
      <c r="G153" s="143">
        <v>2523</v>
      </c>
      <c r="H153" s="143">
        <v>222</v>
      </c>
      <c r="I153" s="143">
        <v>2235</v>
      </c>
      <c r="J153" s="143">
        <v>160</v>
      </c>
      <c r="K153" s="143">
        <v>1624</v>
      </c>
      <c r="L153" s="143">
        <v>232</v>
      </c>
      <c r="M153" s="143">
        <v>2373</v>
      </c>
      <c r="N153" s="143">
        <v>226</v>
      </c>
      <c r="O153" s="143">
        <v>2278</v>
      </c>
      <c r="P153" s="143">
        <v>360</v>
      </c>
      <c r="Q153" s="143">
        <v>3619</v>
      </c>
      <c r="R153" s="143">
        <v>244</v>
      </c>
      <c r="S153" s="143">
        <v>2461</v>
      </c>
      <c r="T153" s="143">
        <v>227</v>
      </c>
      <c r="U153" s="143">
        <v>2310</v>
      </c>
      <c r="V153" s="143">
        <v>243</v>
      </c>
      <c r="W153" s="143">
        <v>2489</v>
      </c>
      <c r="X153" s="143">
        <v>214</v>
      </c>
      <c r="Y153" s="143">
        <v>2146</v>
      </c>
      <c r="Z153" s="143">
        <v>205</v>
      </c>
      <c r="AA153" s="143">
        <v>2104</v>
      </c>
    </row>
    <row r="154" spans="1:27" x14ac:dyDescent="0.25">
      <c r="A154" s="44">
        <v>153</v>
      </c>
      <c r="B154" s="125" t="s">
        <v>7</v>
      </c>
      <c r="C154" s="125" t="s">
        <v>95</v>
      </c>
      <c r="D154" s="143">
        <v>73</v>
      </c>
      <c r="E154" s="143">
        <v>727</v>
      </c>
      <c r="F154" s="143">
        <v>273</v>
      </c>
      <c r="G154" s="143">
        <v>2687</v>
      </c>
      <c r="H154" s="143">
        <v>361</v>
      </c>
      <c r="I154" s="143">
        <v>3518</v>
      </c>
      <c r="J154" s="143">
        <v>656</v>
      </c>
      <c r="K154" s="143">
        <v>6396</v>
      </c>
      <c r="L154" s="143">
        <v>670</v>
      </c>
      <c r="M154" s="143">
        <v>6575</v>
      </c>
      <c r="N154" s="143">
        <v>444</v>
      </c>
      <c r="O154" s="143">
        <v>4331</v>
      </c>
      <c r="P154" s="143">
        <v>234</v>
      </c>
      <c r="Q154" s="143">
        <v>2318</v>
      </c>
      <c r="R154" s="143">
        <v>151</v>
      </c>
      <c r="S154" s="143">
        <v>1451</v>
      </c>
      <c r="T154" s="144"/>
      <c r="U154" s="144"/>
      <c r="V154" s="144"/>
      <c r="W154" s="144"/>
      <c r="X154" s="144"/>
      <c r="Y154" s="144"/>
      <c r="Z154" s="144"/>
      <c r="AA154" s="144"/>
    </row>
    <row r="155" spans="1:27" x14ac:dyDescent="0.25">
      <c r="A155" s="44">
        <v>154</v>
      </c>
      <c r="B155" s="125" t="s">
        <v>39</v>
      </c>
      <c r="C155" s="125" t="s">
        <v>95</v>
      </c>
      <c r="D155" s="143">
        <v>674</v>
      </c>
      <c r="E155" s="143">
        <v>4709</v>
      </c>
      <c r="F155" s="143">
        <v>369</v>
      </c>
      <c r="G155" s="143">
        <v>2600</v>
      </c>
      <c r="H155" s="143">
        <v>200</v>
      </c>
      <c r="I155" s="143">
        <v>1424</v>
      </c>
      <c r="J155" s="143">
        <v>140</v>
      </c>
      <c r="K155" s="143">
        <v>1009</v>
      </c>
      <c r="L155" s="143">
        <v>101</v>
      </c>
      <c r="M155" s="143">
        <v>734</v>
      </c>
      <c r="N155" s="143">
        <v>205</v>
      </c>
      <c r="O155" s="143">
        <v>1511</v>
      </c>
      <c r="P155" s="143">
        <v>378</v>
      </c>
      <c r="Q155" s="143">
        <v>2803</v>
      </c>
      <c r="R155" s="143">
        <v>406</v>
      </c>
      <c r="S155" s="143">
        <v>2976</v>
      </c>
      <c r="T155" s="143">
        <v>344</v>
      </c>
      <c r="U155" s="143">
        <v>2555</v>
      </c>
      <c r="V155" s="143">
        <v>394</v>
      </c>
      <c r="W155" s="143">
        <v>2826</v>
      </c>
      <c r="X155" s="143">
        <v>335</v>
      </c>
      <c r="Y155" s="143">
        <v>2483</v>
      </c>
      <c r="Z155" s="143">
        <v>297</v>
      </c>
      <c r="AA155" s="143">
        <v>2176</v>
      </c>
    </row>
    <row r="156" spans="1:27" x14ac:dyDescent="0.25">
      <c r="A156" s="44">
        <v>155</v>
      </c>
      <c r="B156" s="125" t="s">
        <v>7</v>
      </c>
      <c r="C156" s="125" t="s">
        <v>97</v>
      </c>
      <c r="D156" s="143">
        <v>49</v>
      </c>
      <c r="E156" s="143">
        <v>2546</v>
      </c>
      <c r="F156" s="143">
        <v>26</v>
      </c>
      <c r="G156" s="143">
        <v>1351</v>
      </c>
      <c r="H156" s="143">
        <v>69</v>
      </c>
      <c r="I156" s="143">
        <v>3591</v>
      </c>
      <c r="J156" s="143">
        <v>69</v>
      </c>
      <c r="K156" s="143">
        <v>3585</v>
      </c>
      <c r="L156" s="143">
        <v>91</v>
      </c>
      <c r="M156" s="143">
        <v>4730</v>
      </c>
      <c r="N156" s="143">
        <v>78</v>
      </c>
      <c r="O156" s="143">
        <v>4055</v>
      </c>
      <c r="P156" s="143">
        <v>88</v>
      </c>
      <c r="Q156" s="143">
        <v>4575</v>
      </c>
      <c r="R156" s="143">
        <v>46</v>
      </c>
      <c r="S156" s="143">
        <v>2399</v>
      </c>
      <c r="T156" s="143">
        <v>3</v>
      </c>
      <c r="U156" s="143">
        <v>165</v>
      </c>
      <c r="V156" s="143">
        <v>1</v>
      </c>
      <c r="W156" s="143">
        <v>55</v>
      </c>
      <c r="X156" s="143">
        <v>1</v>
      </c>
      <c r="Y156" s="143">
        <v>55</v>
      </c>
      <c r="Z156" s="143">
        <v>1</v>
      </c>
      <c r="AA156" s="143">
        <v>55</v>
      </c>
    </row>
    <row r="157" spans="1:27" x14ac:dyDescent="0.25">
      <c r="A157" s="44">
        <v>156</v>
      </c>
      <c r="B157" s="125" t="s">
        <v>4</v>
      </c>
      <c r="C157" s="125" t="s">
        <v>95</v>
      </c>
      <c r="D157" s="143">
        <v>35</v>
      </c>
      <c r="E157" s="143">
        <v>1253</v>
      </c>
      <c r="F157" s="143">
        <v>61</v>
      </c>
      <c r="G157" s="143">
        <v>2102</v>
      </c>
      <c r="H157" s="143">
        <v>26</v>
      </c>
      <c r="I157" s="143">
        <v>802</v>
      </c>
      <c r="J157" s="143">
        <v>38</v>
      </c>
      <c r="K157" s="143">
        <v>1296</v>
      </c>
      <c r="L157" s="143">
        <v>61</v>
      </c>
      <c r="M157" s="143">
        <v>2109</v>
      </c>
      <c r="N157" s="143">
        <v>42</v>
      </c>
      <c r="O157" s="143">
        <v>1489</v>
      </c>
      <c r="P157" s="143">
        <v>130</v>
      </c>
      <c r="Q157" s="143">
        <v>4477</v>
      </c>
      <c r="R157" s="143">
        <v>106</v>
      </c>
      <c r="S157" s="143">
        <v>3691</v>
      </c>
      <c r="T157" s="143">
        <v>94</v>
      </c>
      <c r="U157" s="143">
        <v>3198</v>
      </c>
      <c r="V157" s="143">
        <v>67</v>
      </c>
      <c r="W157" s="143">
        <v>2283</v>
      </c>
      <c r="X157" s="143">
        <v>60</v>
      </c>
      <c r="Y157" s="143">
        <v>2009</v>
      </c>
      <c r="Z157" s="143">
        <v>60</v>
      </c>
      <c r="AA157" s="143">
        <v>2018</v>
      </c>
    </row>
    <row r="158" spans="1:27" x14ac:dyDescent="0.25">
      <c r="A158" s="44">
        <v>157</v>
      </c>
      <c r="B158" s="125" t="s">
        <v>7</v>
      </c>
      <c r="C158" s="125" t="s">
        <v>94</v>
      </c>
      <c r="D158" s="143">
        <v>928</v>
      </c>
      <c r="E158" s="143">
        <v>16588</v>
      </c>
      <c r="F158" s="143">
        <v>228</v>
      </c>
      <c r="G158" s="143">
        <v>4962</v>
      </c>
      <c r="H158" s="143">
        <v>76</v>
      </c>
      <c r="I158" s="143">
        <v>1455</v>
      </c>
      <c r="J158" s="143">
        <v>26</v>
      </c>
      <c r="K158" s="143">
        <v>714</v>
      </c>
      <c r="L158" s="143">
        <v>34</v>
      </c>
      <c r="M158" s="143">
        <v>922</v>
      </c>
      <c r="N158" s="143">
        <v>14</v>
      </c>
      <c r="O158" s="143">
        <v>333</v>
      </c>
      <c r="P158" s="143">
        <v>11</v>
      </c>
      <c r="Q158" s="143">
        <v>303</v>
      </c>
      <c r="R158" s="143">
        <v>33</v>
      </c>
      <c r="S158" s="143">
        <v>704</v>
      </c>
      <c r="T158" s="143">
        <v>8</v>
      </c>
      <c r="U158" s="143">
        <v>183</v>
      </c>
      <c r="V158" s="143">
        <v>3</v>
      </c>
      <c r="W158" s="143">
        <v>91</v>
      </c>
      <c r="X158" s="143">
        <v>16</v>
      </c>
      <c r="Y158" s="143">
        <v>247</v>
      </c>
      <c r="Z158" s="143">
        <v>5</v>
      </c>
      <c r="AA158" s="143">
        <v>134</v>
      </c>
    </row>
    <row r="159" spans="1:27" x14ac:dyDescent="0.25">
      <c r="A159" s="44">
        <v>158</v>
      </c>
      <c r="B159" s="125" t="s">
        <v>7</v>
      </c>
      <c r="C159" s="125" t="s">
        <v>99</v>
      </c>
      <c r="D159" s="144"/>
      <c r="E159" s="144"/>
      <c r="F159" s="143">
        <v>17</v>
      </c>
      <c r="G159" s="143">
        <v>268</v>
      </c>
      <c r="H159" s="143">
        <v>15</v>
      </c>
      <c r="I159" s="143">
        <v>223</v>
      </c>
      <c r="J159" s="143">
        <v>104</v>
      </c>
      <c r="K159" s="143">
        <v>1559</v>
      </c>
      <c r="L159" s="143">
        <v>123</v>
      </c>
      <c r="M159" s="143">
        <v>1887</v>
      </c>
      <c r="N159" s="143">
        <v>348</v>
      </c>
      <c r="O159" s="143">
        <v>5354</v>
      </c>
      <c r="P159" s="143">
        <v>718</v>
      </c>
      <c r="Q159" s="143">
        <v>11034</v>
      </c>
      <c r="R159" s="143">
        <v>341</v>
      </c>
      <c r="S159" s="143">
        <v>5215</v>
      </c>
      <c r="T159" s="143">
        <v>40</v>
      </c>
      <c r="U159" s="143">
        <v>609</v>
      </c>
      <c r="V159" s="143">
        <v>11</v>
      </c>
      <c r="W159" s="143">
        <v>170</v>
      </c>
      <c r="X159" s="143">
        <v>3</v>
      </c>
      <c r="Y159" s="143">
        <v>46</v>
      </c>
      <c r="Z159" s="143">
        <v>3</v>
      </c>
      <c r="AA159" s="143">
        <v>46</v>
      </c>
    </row>
    <row r="160" spans="1:27" x14ac:dyDescent="0.25">
      <c r="A160" s="44">
        <v>159</v>
      </c>
      <c r="B160" s="125" t="s">
        <v>179</v>
      </c>
      <c r="C160" s="125" t="s">
        <v>97</v>
      </c>
      <c r="D160" s="143">
        <v>48</v>
      </c>
      <c r="E160" s="143">
        <v>634</v>
      </c>
      <c r="F160" s="143">
        <v>97</v>
      </c>
      <c r="G160" s="143">
        <v>1167</v>
      </c>
      <c r="H160" s="143">
        <v>255</v>
      </c>
      <c r="I160" s="143">
        <v>2979</v>
      </c>
      <c r="J160" s="143">
        <v>326</v>
      </c>
      <c r="K160" s="143">
        <v>3743</v>
      </c>
      <c r="L160" s="143">
        <v>354</v>
      </c>
      <c r="M160" s="143">
        <v>4166</v>
      </c>
      <c r="N160" s="143">
        <v>202</v>
      </c>
      <c r="O160" s="143">
        <v>2375</v>
      </c>
      <c r="P160" s="143">
        <v>257</v>
      </c>
      <c r="Q160" s="143">
        <v>3085</v>
      </c>
      <c r="R160" s="143">
        <v>201</v>
      </c>
      <c r="S160" s="143">
        <v>2397</v>
      </c>
      <c r="T160" s="143">
        <v>118</v>
      </c>
      <c r="U160" s="143">
        <v>1399</v>
      </c>
      <c r="V160" s="143">
        <v>137</v>
      </c>
      <c r="W160" s="143">
        <v>1638</v>
      </c>
      <c r="X160" s="143">
        <v>127</v>
      </c>
      <c r="Y160" s="143">
        <v>1567</v>
      </c>
      <c r="Z160" s="143">
        <v>85</v>
      </c>
      <c r="AA160" s="143">
        <v>1016</v>
      </c>
    </row>
    <row r="161" spans="1:27" x14ac:dyDescent="0.25">
      <c r="A161" s="44">
        <v>160</v>
      </c>
      <c r="B161" s="125" t="s">
        <v>7</v>
      </c>
      <c r="C161" s="125" t="s">
        <v>97</v>
      </c>
      <c r="D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3">
        <v>1594</v>
      </c>
      <c r="S161" s="143">
        <v>22235</v>
      </c>
      <c r="T161" s="143">
        <v>252</v>
      </c>
      <c r="U161" s="143">
        <v>3515</v>
      </c>
      <c r="V161" s="144"/>
      <c r="W161" s="144"/>
      <c r="X161" s="144"/>
      <c r="Y161" s="144"/>
      <c r="Z161" s="143">
        <v>2</v>
      </c>
      <c r="AA161" s="143">
        <v>29</v>
      </c>
    </row>
    <row r="162" spans="1:27" x14ac:dyDescent="0.25">
      <c r="A162" s="44">
        <v>161</v>
      </c>
      <c r="B162" s="125" t="s">
        <v>10</v>
      </c>
      <c r="C162" s="125" t="s">
        <v>97</v>
      </c>
      <c r="D162" s="143">
        <v>108</v>
      </c>
      <c r="E162" s="143">
        <v>2253</v>
      </c>
      <c r="F162" s="143">
        <v>71</v>
      </c>
      <c r="G162" s="143">
        <v>1436</v>
      </c>
      <c r="H162" s="143">
        <v>64</v>
      </c>
      <c r="I162" s="143">
        <v>1336</v>
      </c>
      <c r="J162" s="143">
        <v>87</v>
      </c>
      <c r="K162" s="143">
        <v>1794</v>
      </c>
      <c r="L162" s="143">
        <v>103</v>
      </c>
      <c r="M162" s="143">
        <v>2136</v>
      </c>
      <c r="N162" s="143">
        <v>101</v>
      </c>
      <c r="O162" s="143">
        <v>2098</v>
      </c>
      <c r="P162" s="143">
        <v>135</v>
      </c>
      <c r="Q162" s="143">
        <v>2837</v>
      </c>
      <c r="R162" s="143">
        <v>103</v>
      </c>
      <c r="S162" s="143">
        <v>2148</v>
      </c>
      <c r="T162" s="143">
        <v>69</v>
      </c>
      <c r="U162" s="143">
        <v>1424</v>
      </c>
      <c r="V162" s="143">
        <v>119</v>
      </c>
      <c r="W162" s="143">
        <v>2469</v>
      </c>
      <c r="X162" s="143">
        <v>152</v>
      </c>
      <c r="Y162" s="143">
        <v>3224</v>
      </c>
      <c r="Z162" s="143">
        <v>109</v>
      </c>
      <c r="AA162" s="143">
        <v>2272</v>
      </c>
    </row>
    <row r="163" spans="1:27" x14ac:dyDescent="0.25">
      <c r="A163" s="44">
        <v>162</v>
      </c>
      <c r="B163" s="125" t="s">
        <v>3</v>
      </c>
      <c r="C163" s="125" t="s">
        <v>95</v>
      </c>
      <c r="D163" s="143">
        <v>2</v>
      </c>
      <c r="E163" s="143">
        <v>52</v>
      </c>
      <c r="F163" s="143">
        <v>1</v>
      </c>
      <c r="G163" s="143">
        <v>30</v>
      </c>
      <c r="H163" s="143">
        <v>4</v>
      </c>
      <c r="I163" s="143">
        <v>106</v>
      </c>
      <c r="J163" s="143">
        <v>25</v>
      </c>
      <c r="K163" s="143">
        <v>535</v>
      </c>
      <c r="L163" s="143">
        <v>124</v>
      </c>
      <c r="M163" s="143">
        <v>2508</v>
      </c>
      <c r="N163" s="143">
        <v>307</v>
      </c>
      <c r="O163" s="143">
        <v>6367</v>
      </c>
      <c r="P163" s="143">
        <v>393</v>
      </c>
      <c r="Q163" s="143">
        <v>8278</v>
      </c>
      <c r="R163" s="143">
        <v>328</v>
      </c>
      <c r="S163" s="143">
        <v>5551</v>
      </c>
      <c r="T163" s="143">
        <v>82</v>
      </c>
      <c r="U163" s="143">
        <v>1317</v>
      </c>
      <c r="V163" s="143">
        <v>22</v>
      </c>
      <c r="W163" s="143">
        <v>343</v>
      </c>
      <c r="X163" s="143">
        <v>3</v>
      </c>
      <c r="Y163" s="143">
        <v>50</v>
      </c>
      <c r="Z163" s="143">
        <v>4</v>
      </c>
      <c r="AA163" s="143">
        <v>66</v>
      </c>
    </row>
    <row r="164" spans="1:27" x14ac:dyDescent="0.25">
      <c r="A164" s="44">
        <v>163</v>
      </c>
      <c r="B164" s="125" t="s">
        <v>7</v>
      </c>
      <c r="C164" s="125" t="s">
        <v>99</v>
      </c>
      <c r="D164" s="143">
        <v>701</v>
      </c>
      <c r="E164" s="143">
        <v>8560</v>
      </c>
      <c r="F164" s="143">
        <v>282</v>
      </c>
      <c r="G164" s="143">
        <v>3462</v>
      </c>
      <c r="H164" s="143">
        <v>217</v>
      </c>
      <c r="I164" s="143">
        <v>2664</v>
      </c>
      <c r="J164" s="143">
        <v>142</v>
      </c>
      <c r="K164" s="143">
        <v>1763</v>
      </c>
      <c r="L164" s="143">
        <v>145</v>
      </c>
      <c r="M164" s="143">
        <v>1590</v>
      </c>
      <c r="N164" s="143">
        <v>85</v>
      </c>
      <c r="O164" s="143">
        <v>763</v>
      </c>
      <c r="P164" s="143">
        <v>142</v>
      </c>
      <c r="Q164" s="143">
        <v>1598</v>
      </c>
      <c r="R164" s="143">
        <v>155</v>
      </c>
      <c r="S164" s="143">
        <v>1679</v>
      </c>
      <c r="T164" s="143">
        <v>80</v>
      </c>
      <c r="U164" s="143">
        <v>818</v>
      </c>
      <c r="V164" s="143">
        <v>91</v>
      </c>
      <c r="W164" s="143">
        <v>1085</v>
      </c>
      <c r="X164" s="143">
        <v>35</v>
      </c>
      <c r="Y164" s="143">
        <v>456</v>
      </c>
      <c r="Z164" s="143">
        <v>49</v>
      </c>
      <c r="AA164" s="143">
        <v>623</v>
      </c>
    </row>
    <row r="165" spans="1:27" x14ac:dyDescent="0.25">
      <c r="A165" s="44">
        <v>164</v>
      </c>
      <c r="B165" s="125" t="s">
        <v>24</v>
      </c>
      <c r="C165" s="125" t="s">
        <v>94</v>
      </c>
      <c r="D165" s="143">
        <v>67</v>
      </c>
      <c r="E165" s="143">
        <v>1061</v>
      </c>
      <c r="F165" s="143">
        <v>116</v>
      </c>
      <c r="G165" s="143">
        <v>1804</v>
      </c>
      <c r="H165" s="143">
        <v>96</v>
      </c>
      <c r="I165" s="143">
        <v>1505</v>
      </c>
      <c r="J165" s="143">
        <v>98</v>
      </c>
      <c r="K165" s="143">
        <v>1559</v>
      </c>
      <c r="L165" s="143">
        <v>121</v>
      </c>
      <c r="M165" s="143">
        <v>1899</v>
      </c>
      <c r="N165" s="143">
        <v>127</v>
      </c>
      <c r="O165" s="143">
        <v>2009</v>
      </c>
      <c r="P165" s="143">
        <v>271</v>
      </c>
      <c r="Q165" s="143">
        <v>4297</v>
      </c>
      <c r="R165" s="143">
        <v>232</v>
      </c>
      <c r="S165" s="143">
        <v>3695</v>
      </c>
      <c r="T165" s="143">
        <v>200</v>
      </c>
      <c r="U165" s="143">
        <v>3153</v>
      </c>
      <c r="V165" s="143">
        <v>82</v>
      </c>
      <c r="W165" s="143">
        <v>1296</v>
      </c>
      <c r="X165" s="143">
        <v>76</v>
      </c>
      <c r="Y165" s="143">
        <v>1200</v>
      </c>
      <c r="Z165" s="143">
        <v>90</v>
      </c>
      <c r="AA165" s="143">
        <v>1436</v>
      </c>
    </row>
    <row r="166" spans="1:27" x14ac:dyDescent="0.25">
      <c r="A166" s="44">
        <v>165</v>
      </c>
      <c r="B166" s="125" t="s">
        <v>7</v>
      </c>
      <c r="C166" s="125" t="s">
        <v>94</v>
      </c>
      <c r="D166" s="143">
        <v>18</v>
      </c>
      <c r="E166" s="143">
        <v>213</v>
      </c>
      <c r="F166" s="143">
        <v>82</v>
      </c>
      <c r="G166" s="143">
        <v>1014</v>
      </c>
      <c r="H166" s="143">
        <v>143</v>
      </c>
      <c r="I166" s="143">
        <v>1774</v>
      </c>
      <c r="J166" s="143">
        <v>302</v>
      </c>
      <c r="K166" s="143">
        <v>3744</v>
      </c>
      <c r="L166" s="143">
        <v>398</v>
      </c>
      <c r="M166" s="143">
        <v>4898</v>
      </c>
      <c r="N166" s="143">
        <v>220</v>
      </c>
      <c r="O166" s="143">
        <v>2719</v>
      </c>
      <c r="P166" s="143">
        <v>290</v>
      </c>
      <c r="Q166" s="143">
        <v>3611</v>
      </c>
      <c r="R166" s="143">
        <v>197</v>
      </c>
      <c r="S166" s="143">
        <v>2455</v>
      </c>
      <c r="T166" s="143">
        <v>232</v>
      </c>
      <c r="U166" s="143">
        <v>2896</v>
      </c>
      <c r="V166" s="143">
        <v>104</v>
      </c>
      <c r="W166" s="143">
        <v>1293</v>
      </c>
      <c r="X166" s="143">
        <v>20</v>
      </c>
      <c r="Y166" s="143">
        <v>244</v>
      </c>
      <c r="Z166" s="143">
        <v>3</v>
      </c>
      <c r="AA166" s="143">
        <v>32</v>
      </c>
    </row>
    <row r="167" spans="1:27" x14ac:dyDescent="0.25">
      <c r="A167" s="44">
        <v>166</v>
      </c>
      <c r="B167" s="125" t="s">
        <v>7</v>
      </c>
      <c r="C167" s="125" t="s">
        <v>94</v>
      </c>
      <c r="D167" s="143">
        <v>1</v>
      </c>
      <c r="E167" s="143">
        <v>10</v>
      </c>
      <c r="F167" s="143">
        <v>10</v>
      </c>
      <c r="G167" s="143">
        <v>106</v>
      </c>
      <c r="H167" s="143">
        <v>18</v>
      </c>
      <c r="I167" s="143">
        <v>187</v>
      </c>
      <c r="J167" s="143">
        <v>165</v>
      </c>
      <c r="K167" s="143">
        <v>1716</v>
      </c>
      <c r="L167" s="143">
        <v>126</v>
      </c>
      <c r="M167" s="143">
        <v>1298</v>
      </c>
      <c r="N167" s="143">
        <v>195</v>
      </c>
      <c r="O167" s="143">
        <v>2000</v>
      </c>
      <c r="P167" s="143">
        <v>649</v>
      </c>
      <c r="Q167" s="143">
        <v>6803</v>
      </c>
      <c r="R167" s="143">
        <v>1148</v>
      </c>
      <c r="S167" s="143">
        <v>11969</v>
      </c>
      <c r="T167" s="143">
        <v>64</v>
      </c>
      <c r="U167" s="143">
        <v>674</v>
      </c>
      <c r="V167" s="143">
        <v>9</v>
      </c>
      <c r="W167" s="143">
        <v>88</v>
      </c>
      <c r="X167" s="143">
        <v>3</v>
      </c>
      <c r="Y167" s="143">
        <v>31</v>
      </c>
      <c r="Z167" s="143">
        <v>1</v>
      </c>
      <c r="AA167" s="143">
        <v>5</v>
      </c>
    </row>
    <row r="168" spans="1:27" x14ac:dyDescent="0.25">
      <c r="A168" s="44">
        <v>167</v>
      </c>
      <c r="B168" s="125" t="s">
        <v>4</v>
      </c>
      <c r="C168" s="125" t="s">
        <v>96</v>
      </c>
      <c r="D168" s="144"/>
      <c r="E168" s="144"/>
      <c r="F168" s="143">
        <v>8</v>
      </c>
      <c r="G168" s="143">
        <v>82</v>
      </c>
      <c r="H168" s="143">
        <v>12</v>
      </c>
      <c r="I168" s="143">
        <v>159</v>
      </c>
      <c r="J168" s="143">
        <v>131</v>
      </c>
      <c r="K168" s="143">
        <v>1705</v>
      </c>
      <c r="L168" s="143">
        <v>99</v>
      </c>
      <c r="M168" s="143">
        <v>1282</v>
      </c>
      <c r="N168" s="143">
        <v>151</v>
      </c>
      <c r="O168" s="143">
        <v>1960</v>
      </c>
      <c r="P168" s="143">
        <v>553</v>
      </c>
      <c r="Q168" s="143">
        <v>7288</v>
      </c>
      <c r="R168" s="143">
        <v>916</v>
      </c>
      <c r="S168" s="143">
        <v>11385</v>
      </c>
      <c r="T168" s="143">
        <v>32</v>
      </c>
      <c r="U168" s="143">
        <v>416</v>
      </c>
      <c r="V168" s="143">
        <v>8</v>
      </c>
      <c r="W168" s="143">
        <v>114</v>
      </c>
      <c r="X168" s="143">
        <v>1</v>
      </c>
      <c r="Y168" s="143">
        <v>12</v>
      </c>
      <c r="Z168" s="144"/>
      <c r="AA168" s="144"/>
    </row>
    <row r="169" spans="1:27" x14ac:dyDescent="0.25">
      <c r="A169" s="44">
        <v>168</v>
      </c>
      <c r="B169" s="125" t="s">
        <v>4</v>
      </c>
      <c r="C169" s="125" t="s">
        <v>98</v>
      </c>
      <c r="D169" s="143">
        <v>12</v>
      </c>
      <c r="E169" s="143">
        <v>287</v>
      </c>
      <c r="F169" s="143">
        <v>65</v>
      </c>
      <c r="G169" s="143">
        <v>1567</v>
      </c>
      <c r="H169" s="143">
        <v>104</v>
      </c>
      <c r="I169" s="143">
        <v>2515</v>
      </c>
      <c r="J169" s="143">
        <v>100</v>
      </c>
      <c r="K169" s="143">
        <v>2400</v>
      </c>
      <c r="L169" s="143">
        <v>101</v>
      </c>
      <c r="M169" s="143">
        <v>2460</v>
      </c>
      <c r="N169" s="143">
        <v>124</v>
      </c>
      <c r="O169" s="143">
        <v>2966</v>
      </c>
      <c r="P169" s="143">
        <v>126</v>
      </c>
      <c r="Q169" s="143">
        <v>3066</v>
      </c>
      <c r="R169" s="143">
        <v>129</v>
      </c>
      <c r="S169" s="143">
        <v>3160</v>
      </c>
      <c r="T169" s="143">
        <v>91</v>
      </c>
      <c r="U169" s="143">
        <v>2224</v>
      </c>
      <c r="V169" s="143">
        <v>90</v>
      </c>
      <c r="W169" s="143">
        <v>2197</v>
      </c>
      <c r="X169" s="143">
        <v>30</v>
      </c>
      <c r="Y169" s="143">
        <v>727</v>
      </c>
      <c r="Z169" s="143">
        <v>18</v>
      </c>
      <c r="AA169" s="143">
        <v>435</v>
      </c>
    </row>
    <row r="170" spans="1:27" x14ac:dyDescent="0.25">
      <c r="A170" s="44">
        <v>169</v>
      </c>
      <c r="B170" s="125" t="s">
        <v>17</v>
      </c>
      <c r="C170" s="125" t="s">
        <v>97</v>
      </c>
      <c r="D170" s="143">
        <v>26</v>
      </c>
      <c r="E170" s="143">
        <v>269</v>
      </c>
      <c r="F170" s="143">
        <v>33</v>
      </c>
      <c r="G170" s="143">
        <v>350</v>
      </c>
      <c r="H170" s="143">
        <v>45</v>
      </c>
      <c r="I170" s="143">
        <v>473</v>
      </c>
      <c r="J170" s="143">
        <v>85</v>
      </c>
      <c r="K170" s="143">
        <v>891</v>
      </c>
      <c r="L170" s="143">
        <v>106</v>
      </c>
      <c r="M170" s="143">
        <v>1105</v>
      </c>
      <c r="N170" s="143">
        <v>435</v>
      </c>
      <c r="O170" s="143">
        <v>4504</v>
      </c>
      <c r="P170" s="143">
        <v>578</v>
      </c>
      <c r="Q170" s="143">
        <v>5986</v>
      </c>
      <c r="R170" s="143">
        <v>475</v>
      </c>
      <c r="S170" s="143">
        <v>4960</v>
      </c>
      <c r="T170" s="143">
        <v>196</v>
      </c>
      <c r="U170" s="143">
        <v>2038</v>
      </c>
      <c r="V170" s="143">
        <v>157</v>
      </c>
      <c r="W170" s="143">
        <v>1636</v>
      </c>
      <c r="X170" s="143">
        <v>111</v>
      </c>
      <c r="Y170" s="143">
        <v>1157</v>
      </c>
      <c r="Z170" s="143">
        <v>53</v>
      </c>
      <c r="AA170" s="143">
        <v>551</v>
      </c>
    </row>
    <row r="171" spans="1:27" x14ac:dyDescent="0.25">
      <c r="A171" s="44">
        <v>170</v>
      </c>
      <c r="B171" s="125" t="s">
        <v>2</v>
      </c>
      <c r="C171" s="125" t="s">
        <v>96</v>
      </c>
      <c r="D171" s="143">
        <v>114</v>
      </c>
      <c r="E171" s="143">
        <v>1922</v>
      </c>
      <c r="F171" s="143">
        <v>73</v>
      </c>
      <c r="G171" s="143">
        <v>1242</v>
      </c>
      <c r="H171" s="143">
        <v>68</v>
      </c>
      <c r="I171" s="143">
        <v>1154</v>
      </c>
      <c r="J171" s="143">
        <v>72</v>
      </c>
      <c r="K171" s="143">
        <v>1214</v>
      </c>
      <c r="L171" s="143">
        <v>101</v>
      </c>
      <c r="M171" s="143">
        <v>1716</v>
      </c>
      <c r="N171" s="143">
        <v>129</v>
      </c>
      <c r="O171" s="143">
        <v>2163</v>
      </c>
      <c r="P171" s="143">
        <v>148</v>
      </c>
      <c r="Q171" s="143">
        <v>2497</v>
      </c>
      <c r="R171" s="143">
        <v>135</v>
      </c>
      <c r="S171" s="143">
        <v>2276</v>
      </c>
      <c r="T171" s="143">
        <v>144</v>
      </c>
      <c r="U171" s="143">
        <v>2440</v>
      </c>
      <c r="V171" s="143">
        <v>179</v>
      </c>
      <c r="W171" s="143">
        <v>3036</v>
      </c>
      <c r="X171" s="143">
        <v>168</v>
      </c>
      <c r="Y171" s="143">
        <v>2756</v>
      </c>
      <c r="Z171" s="143">
        <v>143</v>
      </c>
      <c r="AA171" s="143">
        <v>1422</v>
      </c>
    </row>
    <row r="172" spans="1:27" x14ac:dyDescent="0.25">
      <c r="A172" s="44">
        <v>171</v>
      </c>
      <c r="B172" s="125" t="s">
        <v>8</v>
      </c>
      <c r="C172" s="125" t="s">
        <v>94</v>
      </c>
      <c r="D172" s="143">
        <v>55</v>
      </c>
      <c r="E172" s="143">
        <v>333</v>
      </c>
      <c r="F172" s="143">
        <v>329</v>
      </c>
      <c r="G172" s="143">
        <v>2041</v>
      </c>
      <c r="H172" s="143">
        <v>540</v>
      </c>
      <c r="I172" s="143">
        <v>3232</v>
      </c>
      <c r="J172" s="143">
        <v>837</v>
      </c>
      <c r="K172" s="143">
        <v>5176</v>
      </c>
      <c r="L172" s="143">
        <v>600</v>
      </c>
      <c r="M172" s="143">
        <v>3744</v>
      </c>
      <c r="N172" s="143">
        <v>365</v>
      </c>
      <c r="O172" s="143">
        <v>2309</v>
      </c>
      <c r="P172" s="143">
        <v>361</v>
      </c>
      <c r="Q172" s="143">
        <v>2257</v>
      </c>
      <c r="R172" s="143">
        <v>231</v>
      </c>
      <c r="S172" s="143">
        <v>1437</v>
      </c>
      <c r="T172" s="143">
        <v>141</v>
      </c>
      <c r="U172" s="143">
        <v>840</v>
      </c>
      <c r="V172" s="143">
        <v>186</v>
      </c>
      <c r="W172" s="143">
        <v>1170</v>
      </c>
      <c r="X172" s="143">
        <v>101</v>
      </c>
      <c r="Y172" s="143">
        <v>623</v>
      </c>
      <c r="Z172" s="143">
        <v>88</v>
      </c>
      <c r="AA172" s="143">
        <v>558</v>
      </c>
    </row>
    <row r="173" spans="1:27" x14ac:dyDescent="0.25">
      <c r="A173" s="44">
        <v>172</v>
      </c>
      <c r="B173" s="125" t="s">
        <v>7</v>
      </c>
      <c r="C173" s="125" t="s">
        <v>95</v>
      </c>
      <c r="D173" s="144"/>
      <c r="E173" s="144"/>
      <c r="F173" s="143">
        <v>3</v>
      </c>
      <c r="G173" s="143">
        <v>60</v>
      </c>
      <c r="H173" s="143">
        <v>71</v>
      </c>
      <c r="I173" s="143">
        <v>1401</v>
      </c>
      <c r="J173" s="143">
        <v>145</v>
      </c>
      <c r="K173" s="143">
        <v>2823</v>
      </c>
      <c r="L173" s="143">
        <v>188</v>
      </c>
      <c r="M173" s="143">
        <v>3665</v>
      </c>
      <c r="N173" s="143">
        <v>163</v>
      </c>
      <c r="O173" s="143">
        <v>3175</v>
      </c>
      <c r="P173" s="143">
        <v>213</v>
      </c>
      <c r="Q173" s="143">
        <v>4125</v>
      </c>
      <c r="R173" s="143">
        <v>121</v>
      </c>
      <c r="S173" s="143">
        <v>2362</v>
      </c>
      <c r="T173" s="143">
        <v>99</v>
      </c>
      <c r="U173" s="143">
        <v>1941</v>
      </c>
      <c r="V173" s="143">
        <v>82</v>
      </c>
      <c r="W173" s="143">
        <v>1600</v>
      </c>
      <c r="X173" s="143">
        <v>50</v>
      </c>
      <c r="Y173" s="143">
        <v>976</v>
      </c>
      <c r="Z173" s="143">
        <v>41</v>
      </c>
      <c r="AA173" s="143">
        <v>788</v>
      </c>
    </row>
    <row r="174" spans="1:27" x14ac:dyDescent="0.25">
      <c r="A174" s="44">
        <v>173</v>
      </c>
      <c r="B174" s="125" t="s">
        <v>9</v>
      </c>
      <c r="C174" s="125" t="s">
        <v>94</v>
      </c>
      <c r="D174" s="144"/>
      <c r="E174" s="144"/>
      <c r="F174" s="144"/>
      <c r="G174" s="144"/>
      <c r="H174" s="144"/>
      <c r="I174" s="144"/>
      <c r="J174" s="143">
        <v>147</v>
      </c>
      <c r="K174" s="143">
        <v>733</v>
      </c>
      <c r="L174" s="143">
        <v>384</v>
      </c>
      <c r="M174" s="143">
        <v>1896</v>
      </c>
      <c r="N174" s="143">
        <v>333</v>
      </c>
      <c r="O174" s="143">
        <v>1647</v>
      </c>
      <c r="P174" s="143">
        <v>641</v>
      </c>
      <c r="Q174" s="143">
        <v>3172</v>
      </c>
      <c r="R174" s="143">
        <v>663</v>
      </c>
      <c r="S174" s="143">
        <v>3257</v>
      </c>
      <c r="T174" s="143">
        <v>515</v>
      </c>
      <c r="U174" s="143">
        <v>2554</v>
      </c>
      <c r="V174" s="143">
        <v>716</v>
      </c>
      <c r="W174" s="143">
        <v>3514</v>
      </c>
      <c r="X174" s="143">
        <v>588</v>
      </c>
      <c r="Y174" s="143">
        <v>2899</v>
      </c>
      <c r="Z174" s="143">
        <v>646</v>
      </c>
      <c r="AA174" s="143">
        <v>3179</v>
      </c>
    </row>
    <row r="175" spans="1:27" x14ac:dyDescent="0.25">
      <c r="A175" s="44">
        <v>174</v>
      </c>
      <c r="B175" s="125" t="s">
        <v>7</v>
      </c>
      <c r="C175" s="125" t="s">
        <v>97</v>
      </c>
      <c r="D175" s="143">
        <v>44</v>
      </c>
      <c r="E175" s="143">
        <v>467</v>
      </c>
      <c r="F175" s="143">
        <v>64</v>
      </c>
      <c r="G175" s="143">
        <v>686</v>
      </c>
      <c r="H175" s="143">
        <v>58</v>
      </c>
      <c r="I175" s="143">
        <v>630</v>
      </c>
      <c r="J175" s="143">
        <v>88</v>
      </c>
      <c r="K175" s="143">
        <v>942</v>
      </c>
      <c r="L175" s="143">
        <v>182</v>
      </c>
      <c r="M175" s="143">
        <v>1945</v>
      </c>
      <c r="N175" s="143">
        <v>372</v>
      </c>
      <c r="O175" s="143">
        <v>4027</v>
      </c>
      <c r="P175" s="143">
        <v>531</v>
      </c>
      <c r="Q175" s="143">
        <v>5662</v>
      </c>
      <c r="R175" s="143">
        <v>297</v>
      </c>
      <c r="S175" s="143">
        <v>3235</v>
      </c>
      <c r="T175" s="143">
        <v>132</v>
      </c>
      <c r="U175" s="143">
        <v>1432</v>
      </c>
      <c r="V175" s="143">
        <v>119</v>
      </c>
      <c r="W175" s="143">
        <v>1297</v>
      </c>
      <c r="X175" s="143">
        <v>94</v>
      </c>
      <c r="Y175" s="143">
        <v>1008</v>
      </c>
      <c r="Z175" s="143">
        <v>41</v>
      </c>
      <c r="AA175" s="143">
        <v>448</v>
      </c>
    </row>
    <row r="176" spans="1:27" x14ac:dyDescent="0.25">
      <c r="A176" s="44">
        <v>175</v>
      </c>
      <c r="B176" s="125" t="s">
        <v>31</v>
      </c>
      <c r="C176" s="125" t="s">
        <v>96</v>
      </c>
      <c r="D176" s="143">
        <v>21</v>
      </c>
      <c r="E176" s="143">
        <v>593</v>
      </c>
      <c r="F176" s="143">
        <v>44</v>
      </c>
      <c r="G176" s="143">
        <v>1220</v>
      </c>
      <c r="H176" s="143">
        <v>57</v>
      </c>
      <c r="I176" s="143">
        <v>1618</v>
      </c>
      <c r="J176" s="143">
        <v>51</v>
      </c>
      <c r="K176" s="143">
        <v>1435</v>
      </c>
      <c r="L176" s="143">
        <v>80</v>
      </c>
      <c r="M176" s="143">
        <v>2336</v>
      </c>
      <c r="N176" s="143">
        <v>82</v>
      </c>
      <c r="O176" s="143">
        <v>2336</v>
      </c>
      <c r="P176" s="143">
        <v>148</v>
      </c>
      <c r="Q176" s="143">
        <v>3989</v>
      </c>
      <c r="R176" s="143">
        <v>97</v>
      </c>
      <c r="S176" s="143">
        <v>2770</v>
      </c>
      <c r="T176" s="143">
        <v>71</v>
      </c>
      <c r="U176" s="143">
        <v>1904</v>
      </c>
      <c r="V176" s="143">
        <v>37</v>
      </c>
      <c r="W176" s="143">
        <v>985</v>
      </c>
      <c r="X176" s="143">
        <v>43</v>
      </c>
      <c r="Y176" s="143">
        <v>1220</v>
      </c>
      <c r="Z176" s="143">
        <v>35</v>
      </c>
      <c r="AA176" s="143">
        <v>1004</v>
      </c>
    </row>
    <row r="177" spans="1:27" x14ac:dyDescent="0.25">
      <c r="A177" s="44">
        <v>176</v>
      </c>
      <c r="B177" s="125" t="s">
        <v>18</v>
      </c>
      <c r="C177" s="125" t="s">
        <v>94</v>
      </c>
      <c r="D177" s="144"/>
      <c r="E177" s="144"/>
      <c r="F177" s="144"/>
      <c r="G177" s="144"/>
      <c r="H177" s="144"/>
      <c r="I177" s="144"/>
      <c r="J177" s="143">
        <v>1383</v>
      </c>
      <c r="K177" s="143">
        <v>20903</v>
      </c>
      <c r="L177" s="143">
        <v>13</v>
      </c>
      <c r="M177" s="143">
        <v>347</v>
      </c>
      <c r="N177" s="143">
        <v>1</v>
      </c>
      <c r="O177" s="143">
        <v>50</v>
      </c>
      <c r="P177" s="143">
        <v>1</v>
      </c>
      <c r="Q177" s="143">
        <v>50</v>
      </c>
      <c r="R177" s="144"/>
      <c r="S177" s="144"/>
      <c r="T177" s="144"/>
      <c r="U177" s="144"/>
      <c r="V177" s="144"/>
      <c r="W177" s="144"/>
      <c r="X177" s="144"/>
      <c r="Y177" s="144"/>
      <c r="Z177" s="143">
        <v>1</v>
      </c>
      <c r="AA177" s="143">
        <v>50</v>
      </c>
    </row>
    <row r="178" spans="1:27" x14ac:dyDescent="0.25">
      <c r="A178" s="44">
        <v>177</v>
      </c>
      <c r="B178" s="125" t="s">
        <v>15</v>
      </c>
      <c r="C178" s="125" t="s">
        <v>96</v>
      </c>
      <c r="D178" s="144"/>
      <c r="E178" s="144"/>
      <c r="F178" s="143">
        <v>48</v>
      </c>
      <c r="G178" s="143">
        <v>283</v>
      </c>
      <c r="H178" s="144"/>
      <c r="I178" s="144"/>
      <c r="J178" s="143">
        <v>92</v>
      </c>
      <c r="K178" s="143">
        <v>665</v>
      </c>
      <c r="L178" s="143">
        <v>201</v>
      </c>
      <c r="M178" s="143">
        <v>1647</v>
      </c>
      <c r="N178" s="143">
        <v>394</v>
      </c>
      <c r="O178" s="143">
        <v>2967</v>
      </c>
      <c r="P178" s="143">
        <v>927</v>
      </c>
      <c r="Q178" s="143">
        <v>6774</v>
      </c>
      <c r="R178" s="143">
        <v>595</v>
      </c>
      <c r="S178" s="143">
        <v>4589</v>
      </c>
      <c r="T178" s="143">
        <v>236</v>
      </c>
      <c r="U178" s="143">
        <v>1816</v>
      </c>
      <c r="V178" s="143">
        <v>191</v>
      </c>
      <c r="W178" s="143">
        <v>1539</v>
      </c>
      <c r="X178" s="143">
        <v>38</v>
      </c>
      <c r="Y178" s="143">
        <v>305</v>
      </c>
      <c r="Z178" s="143">
        <v>5</v>
      </c>
      <c r="AA178" s="143">
        <v>40</v>
      </c>
    </row>
    <row r="179" spans="1:27" x14ac:dyDescent="0.25">
      <c r="A179" s="44">
        <v>178</v>
      </c>
      <c r="B179" s="125" t="s">
        <v>13</v>
      </c>
      <c r="C179" s="125" t="s">
        <v>94</v>
      </c>
      <c r="D179" s="143">
        <v>362</v>
      </c>
      <c r="E179" s="143">
        <v>358</v>
      </c>
      <c r="F179" s="143">
        <v>2598</v>
      </c>
      <c r="G179" s="143">
        <v>2572</v>
      </c>
      <c r="H179" s="143">
        <v>4529</v>
      </c>
      <c r="I179" s="143">
        <v>4483</v>
      </c>
      <c r="J179" s="143">
        <v>4715</v>
      </c>
      <c r="K179" s="143">
        <v>4667</v>
      </c>
      <c r="L179" s="143">
        <v>2090</v>
      </c>
      <c r="M179" s="143">
        <v>2069</v>
      </c>
      <c r="N179" s="143">
        <v>998</v>
      </c>
      <c r="O179" s="143">
        <v>988</v>
      </c>
      <c r="P179" s="143">
        <v>532</v>
      </c>
      <c r="Q179" s="143">
        <v>527</v>
      </c>
      <c r="R179" s="143">
        <v>570</v>
      </c>
      <c r="S179" s="143">
        <v>564</v>
      </c>
      <c r="T179" s="143">
        <v>340</v>
      </c>
      <c r="U179" s="143">
        <v>337</v>
      </c>
      <c r="V179" s="143">
        <v>1198</v>
      </c>
      <c r="W179" s="143">
        <v>1186</v>
      </c>
      <c r="X179" s="143">
        <v>954</v>
      </c>
      <c r="Y179" s="143">
        <v>944</v>
      </c>
      <c r="Z179" s="143">
        <v>1158</v>
      </c>
      <c r="AA179" s="143">
        <v>1147</v>
      </c>
    </row>
    <row r="180" spans="1:27" x14ac:dyDescent="0.25">
      <c r="A180" s="44">
        <v>179</v>
      </c>
      <c r="B180" s="125" t="s">
        <v>68</v>
      </c>
      <c r="C180" s="125" t="s">
        <v>94</v>
      </c>
      <c r="D180" s="143">
        <v>22</v>
      </c>
      <c r="E180" s="143">
        <v>272</v>
      </c>
      <c r="F180" s="143">
        <v>43</v>
      </c>
      <c r="G180" s="143">
        <v>553</v>
      </c>
      <c r="H180" s="143">
        <v>79</v>
      </c>
      <c r="I180" s="143">
        <v>1175</v>
      </c>
      <c r="J180" s="143">
        <v>155</v>
      </c>
      <c r="K180" s="143">
        <v>2307</v>
      </c>
      <c r="L180" s="143">
        <v>141</v>
      </c>
      <c r="M180" s="143">
        <v>2100</v>
      </c>
      <c r="N180" s="143">
        <v>163</v>
      </c>
      <c r="O180" s="143">
        <v>2413</v>
      </c>
      <c r="P180" s="143">
        <v>314</v>
      </c>
      <c r="Q180" s="143">
        <v>4669</v>
      </c>
      <c r="R180" s="143">
        <v>241</v>
      </c>
      <c r="S180" s="143">
        <v>3599</v>
      </c>
      <c r="T180" s="143">
        <v>98</v>
      </c>
      <c r="U180" s="143">
        <v>1460</v>
      </c>
      <c r="V180" s="143">
        <v>56</v>
      </c>
      <c r="W180" s="143">
        <v>843</v>
      </c>
      <c r="X180" s="143">
        <v>17</v>
      </c>
      <c r="Y180" s="143">
        <v>255</v>
      </c>
      <c r="Z180" s="143">
        <v>10</v>
      </c>
      <c r="AA180" s="143">
        <v>145</v>
      </c>
    </row>
    <row r="181" spans="1:27" x14ac:dyDescent="0.25">
      <c r="A181" s="44">
        <v>180</v>
      </c>
      <c r="B181" s="125" t="s">
        <v>9</v>
      </c>
      <c r="C181" s="125" t="s">
        <v>97</v>
      </c>
      <c r="D181" s="143">
        <v>592</v>
      </c>
      <c r="E181" s="143">
        <v>2624</v>
      </c>
      <c r="F181" s="144"/>
      <c r="G181" s="144"/>
      <c r="H181" s="143">
        <v>731</v>
      </c>
      <c r="I181" s="143">
        <v>3106</v>
      </c>
      <c r="J181" s="143">
        <v>868</v>
      </c>
      <c r="K181" s="143">
        <v>3706</v>
      </c>
      <c r="L181" s="143">
        <v>986</v>
      </c>
      <c r="M181" s="143">
        <v>4304</v>
      </c>
      <c r="N181" s="143">
        <v>400</v>
      </c>
      <c r="O181" s="143">
        <v>1803</v>
      </c>
      <c r="P181" s="143">
        <v>350</v>
      </c>
      <c r="Q181" s="143">
        <v>1650</v>
      </c>
      <c r="R181" s="143">
        <v>144</v>
      </c>
      <c r="S181" s="143">
        <v>595</v>
      </c>
      <c r="T181" s="143">
        <v>142</v>
      </c>
      <c r="U181" s="143">
        <v>587</v>
      </c>
      <c r="V181" s="143">
        <v>165</v>
      </c>
      <c r="W181" s="143">
        <v>711</v>
      </c>
      <c r="X181" s="143">
        <v>87</v>
      </c>
      <c r="Y181" s="143">
        <v>368</v>
      </c>
      <c r="Z181" s="143">
        <v>59</v>
      </c>
      <c r="AA181" s="143">
        <v>241</v>
      </c>
    </row>
    <row r="182" spans="1:27" x14ac:dyDescent="0.25">
      <c r="A182" s="44">
        <v>181</v>
      </c>
      <c r="B182" s="125" t="s">
        <v>28</v>
      </c>
      <c r="C182" s="125" t="s">
        <v>94</v>
      </c>
      <c r="D182" s="144"/>
      <c r="E182" s="144"/>
      <c r="F182" s="144"/>
      <c r="G182" s="144"/>
      <c r="H182" s="144"/>
      <c r="I182" s="144"/>
      <c r="J182" s="143">
        <v>20</v>
      </c>
      <c r="K182" s="143">
        <v>530</v>
      </c>
      <c r="L182" s="143">
        <v>52</v>
      </c>
      <c r="M182" s="143">
        <v>1451</v>
      </c>
      <c r="N182" s="143">
        <v>194</v>
      </c>
      <c r="O182" s="143">
        <v>5433</v>
      </c>
      <c r="P182" s="143">
        <v>213</v>
      </c>
      <c r="Q182" s="143">
        <v>6018</v>
      </c>
      <c r="R182" s="143">
        <v>130</v>
      </c>
      <c r="S182" s="143">
        <v>3645</v>
      </c>
      <c r="T182" s="143">
        <v>39</v>
      </c>
      <c r="U182" s="143">
        <v>1013</v>
      </c>
      <c r="V182" s="143">
        <v>18</v>
      </c>
      <c r="W182" s="143">
        <v>405</v>
      </c>
      <c r="X182" s="143">
        <v>7</v>
      </c>
      <c r="Y182" s="143">
        <v>190</v>
      </c>
      <c r="Z182" s="143">
        <v>2</v>
      </c>
      <c r="AA182" s="143">
        <v>63</v>
      </c>
    </row>
    <row r="183" spans="1:27" x14ac:dyDescent="0.25">
      <c r="A183" s="44">
        <v>182</v>
      </c>
      <c r="B183" s="125" t="s">
        <v>3</v>
      </c>
      <c r="C183" s="125" t="s">
        <v>95</v>
      </c>
      <c r="D183" s="143">
        <v>2</v>
      </c>
      <c r="E183" s="143">
        <v>54</v>
      </c>
      <c r="F183" s="143">
        <v>11</v>
      </c>
      <c r="G183" s="143">
        <v>242</v>
      </c>
      <c r="H183" s="143">
        <v>29</v>
      </c>
      <c r="I183" s="143">
        <v>661</v>
      </c>
      <c r="J183" s="143">
        <v>42</v>
      </c>
      <c r="K183" s="143">
        <v>970</v>
      </c>
      <c r="L183" s="143">
        <v>88</v>
      </c>
      <c r="M183" s="143">
        <v>2015</v>
      </c>
      <c r="N183" s="143">
        <v>161</v>
      </c>
      <c r="O183" s="143">
        <v>3609</v>
      </c>
      <c r="P183" s="143">
        <v>218</v>
      </c>
      <c r="Q183" s="143">
        <v>5097</v>
      </c>
      <c r="R183" s="143">
        <v>152</v>
      </c>
      <c r="S183" s="143">
        <v>3522</v>
      </c>
      <c r="T183" s="143">
        <v>63</v>
      </c>
      <c r="U183" s="143">
        <v>1445</v>
      </c>
      <c r="V183" s="143">
        <v>36</v>
      </c>
      <c r="W183" s="143">
        <v>823</v>
      </c>
      <c r="X183" s="143">
        <v>6</v>
      </c>
      <c r="Y183" s="143">
        <v>144</v>
      </c>
      <c r="Z183" s="143">
        <v>5</v>
      </c>
      <c r="AA183" s="143">
        <v>115</v>
      </c>
    </row>
    <row r="184" spans="1:27" x14ac:dyDescent="0.25">
      <c r="A184" s="44">
        <v>183</v>
      </c>
      <c r="B184" s="125" t="s">
        <v>7</v>
      </c>
      <c r="C184" s="125" t="s">
        <v>96</v>
      </c>
      <c r="D184" s="143">
        <v>659</v>
      </c>
      <c r="E184" s="143">
        <v>5532</v>
      </c>
      <c r="F184" s="143">
        <v>280</v>
      </c>
      <c r="G184" s="143">
        <v>2338</v>
      </c>
      <c r="H184" s="143">
        <v>207</v>
      </c>
      <c r="I184" s="143">
        <v>1610</v>
      </c>
      <c r="J184" s="143">
        <v>150</v>
      </c>
      <c r="K184" s="143">
        <v>1151</v>
      </c>
      <c r="L184" s="143">
        <v>164</v>
      </c>
      <c r="M184" s="143">
        <v>1157</v>
      </c>
      <c r="N184" s="143">
        <v>129</v>
      </c>
      <c r="O184" s="143">
        <v>916</v>
      </c>
      <c r="P184" s="143">
        <v>131</v>
      </c>
      <c r="Q184" s="143">
        <v>994</v>
      </c>
      <c r="R184" s="143">
        <v>205</v>
      </c>
      <c r="S184" s="143">
        <v>1339</v>
      </c>
      <c r="T184" s="143">
        <v>133</v>
      </c>
      <c r="U184" s="143">
        <v>868</v>
      </c>
      <c r="V184" s="143">
        <v>137</v>
      </c>
      <c r="W184" s="143">
        <v>1094</v>
      </c>
      <c r="X184" s="143">
        <v>90</v>
      </c>
      <c r="Y184" s="143">
        <v>673</v>
      </c>
      <c r="Z184" s="143">
        <v>113</v>
      </c>
      <c r="AA184" s="143">
        <v>917</v>
      </c>
    </row>
    <row r="185" spans="1:27" x14ac:dyDescent="0.25">
      <c r="A185" s="44">
        <v>184</v>
      </c>
      <c r="B185" s="125" t="s">
        <v>5</v>
      </c>
      <c r="C185" s="125" t="s">
        <v>97</v>
      </c>
      <c r="D185" s="143">
        <v>18</v>
      </c>
      <c r="E185" s="143">
        <v>360</v>
      </c>
      <c r="F185" s="143">
        <v>148</v>
      </c>
      <c r="G185" s="143">
        <v>2959</v>
      </c>
      <c r="H185" s="143">
        <v>221</v>
      </c>
      <c r="I185" s="143">
        <v>4372</v>
      </c>
      <c r="J185" s="143">
        <v>190</v>
      </c>
      <c r="K185" s="143">
        <v>3723</v>
      </c>
      <c r="L185" s="143">
        <v>63</v>
      </c>
      <c r="M185" s="143">
        <v>1255</v>
      </c>
      <c r="N185" s="143">
        <v>34</v>
      </c>
      <c r="O185" s="143">
        <v>675</v>
      </c>
      <c r="P185" s="143">
        <v>17</v>
      </c>
      <c r="Q185" s="143">
        <v>340</v>
      </c>
      <c r="R185" s="143">
        <v>25</v>
      </c>
      <c r="S185" s="143">
        <v>476</v>
      </c>
      <c r="T185" s="143">
        <v>18</v>
      </c>
      <c r="U185" s="143">
        <v>360</v>
      </c>
      <c r="V185" s="143">
        <v>100</v>
      </c>
      <c r="W185" s="143">
        <v>1978</v>
      </c>
      <c r="X185" s="143">
        <v>56</v>
      </c>
      <c r="Y185" s="143">
        <v>1061</v>
      </c>
      <c r="Z185" s="143">
        <v>45</v>
      </c>
      <c r="AA185" s="143">
        <v>859</v>
      </c>
    </row>
    <row r="186" spans="1:27" x14ac:dyDescent="0.25">
      <c r="A186" s="44">
        <v>185</v>
      </c>
      <c r="B186" s="125" t="s">
        <v>5</v>
      </c>
      <c r="C186" s="125" t="s">
        <v>96</v>
      </c>
      <c r="D186" s="144"/>
      <c r="E186" s="144"/>
      <c r="F186" s="144"/>
      <c r="G186" s="144"/>
      <c r="H186" s="143">
        <v>2</v>
      </c>
      <c r="I186" s="143">
        <v>95</v>
      </c>
      <c r="J186" s="143">
        <v>26</v>
      </c>
      <c r="K186" s="143">
        <v>1312</v>
      </c>
      <c r="L186" s="143">
        <v>53</v>
      </c>
      <c r="M186" s="143">
        <v>2950</v>
      </c>
      <c r="N186" s="143">
        <v>53</v>
      </c>
      <c r="O186" s="143">
        <v>2717</v>
      </c>
      <c r="P186" s="143">
        <v>45</v>
      </c>
      <c r="Q186" s="143">
        <v>2321</v>
      </c>
      <c r="R186" s="143">
        <v>32</v>
      </c>
      <c r="S186" s="143">
        <v>1606</v>
      </c>
      <c r="T186" s="143">
        <v>31</v>
      </c>
      <c r="U186" s="143">
        <v>1683</v>
      </c>
      <c r="V186" s="143">
        <v>47</v>
      </c>
      <c r="W186" s="143">
        <v>2545</v>
      </c>
      <c r="X186" s="143">
        <v>47</v>
      </c>
      <c r="Y186" s="143">
        <v>2563</v>
      </c>
      <c r="Z186" s="144"/>
      <c r="AA186" s="144"/>
    </row>
    <row r="187" spans="1:27" x14ac:dyDescent="0.25">
      <c r="A187" s="44">
        <v>186</v>
      </c>
      <c r="B187" s="125" t="s">
        <v>7</v>
      </c>
      <c r="C187" s="125" t="s">
        <v>97</v>
      </c>
      <c r="D187" s="143">
        <v>20</v>
      </c>
      <c r="E187" s="143">
        <v>161</v>
      </c>
      <c r="F187" s="143">
        <v>246</v>
      </c>
      <c r="G187" s="143">
        <v>1992</v>
      </c>
      <c r="H187" s="143">
        <v>397</v>
      </c>
      <c r="I187" s="143">
        <v>3198</v>
      </c>
      <c r="J187" s="143">
        <v>570</v>
      </c>
      <c r="K187" s="143">
        <v>4562</v>
      </c>
      <c r="L187" s="143">
        <v>237</v>
      </c>
      <c r="M187" s="143">
        <v>1895</v>
      </c>
      <c r="N187" s="143">
        <v>189</v>
      </c>
      <c r="O187" s="143">
        <v>1514</v>
      </c>
      <c r="P187" s="143">
        <v>89</v>
      </c>
      <c r="Q187" s="143">
        <v>702</v>
      </c>
      <c r="R187" s="143">
        <v>110</v>
      </c>
      <c r="S187" s="143">
        <v>849</v>
      </c>
      <c r="T187" s="143">
        <v>52</v>
      </c>
      <c r="U187" s="143">
        <v>418</v>
      </c>
      <c r="V187" s="143">
        <v>131</v>
      </c>
      <c r="W187" s="143">
        <v>1064</v>
      </c>
      <c r="X187" s="143">
        <v>93</v>
      </c>
      <c r="Y187" s="143">
        <v>743</v>
      </c>
      <c r="Z187" s="143">
        <v>65</v>
      </c>
      <c r="AA187" s="143">
        <v>530</v>
      </c>
    </row>
    <row r="188" spans="1:27" x14ac:dyDescent="0.25">
      <c r="A188" s="44">
        <v>187</v>
      </c>
      <c r="B188" s="125" t="s">
        <v>18</v>
      </c>
      <c r="C188" s="125" t="s">
        <v>96</v>
      </c>
      <c r="D188" s="143">
        <v>35</v>
      </c>
      <c r="E188" s="143">
        <v>1314</v>
      </c>
      <c r="F188" s="143">
        <v>30</v>
      </c>
      <c r="G188" s="143">
        <v>1112</v>
      </c>
      <c r="H188" s="143">
        <v>36</v>
      </c>
      <c r="I188" s="143">
        <v>1352</v>
      </c>
      <c r="J188" s="143">
        <v>24</v>
      </c>
      <c r="K188" s="143">
        <v>897</v>
      </c>
      <c r="L188" s="143">
        <v>36</v>
      </c>
      <c r="M188" s="143">
        <v>1439</v>
      </c>
      <c r="N188" s="143">
        <v>27</v>
      </c>
      <c r="O188" s="143">
        <v>1013</v>
      </c>
      <c r="P188" s="143">
        <v>30</v>
      </c>
      <c r="Q188" s="143">
        <v>1183</v>
      </c>
      <c r="R188" s="143">
        <v>49</v>
      </c>
      <c r="S188" s="143">
        <v>1935</v>
      </c>
      <c r="T188" s="143">
        <v>37</v>
      </c>
      <c r="U188" s="143">
        <v>1363</v>
      </c>
      <c r="V188" s="143">
        <v>65</v>
      </c>
      <c r="W188" s="143">
        <v>2342</v>
      </c>
      <c r="X188" s="143">
        <v>42</v>
      </c>
      <c r="Y188" s="143">
        <v>1543</v>
      </c>
      <c r="Z188" s="143">
        <v>51</v>
      </c>
      <c r="AA188" s="143">
        <v>2073</v>
      </c>
    </row>
    <row r="189" spans="1:27" x14ac:dyDescent="0.25">
      <c r="A189" s="44">
        <v>188</v>
      </c>
      <c r="B189" s="125" t="s">
        <v>68</v>
      </c>
      <c r="C189" s="125" t="s">
        <v>94</v>
      </c>
      <c r="D189" s="143">
        <v>25</v>
      </c>
      <c r="E189" s="143">
        <v>93</v>
      </c>
      <c r="F189" s="143">
        <v>1224</v>
      </c>
      <c r="G189" s="143">
        <v>3191</v>
      </c>
      <c r="H189" s="143">
        <v>2296</v>
      </c>
      <c r="I189" s="143">
        <v>7306</v>
      </c>
      <c r="J189" s="143">
        <v>941</v>
      </c>
      <c r="K189" s="143">
        <v>3553</v>
      </c>
      <c r="L189" s="143">
        <v>350</v>
      </c>
      <c r="M189" s="143">
        <v>1301</v>
      </c>
      <c r="N189" s="143">
        <v>104</v>
      </c>
      <c r="O189" s="143">
        <v>385</v>
      </c>
      <c r="P189" s="143">
        <v>87</v>
      </c>
      <c r="Q189" s="143">
        <v>322</v>
      </c>
      <c r="R189" s="143">
        <v>92</v>
      </c>
      <c r="S189" s="143">
        <v>344</v>
      </c>
      <c r="T189" s="143">
        <v>42</v>
      </c>
      <c r="U189" s="143">
        <v>160</v>
      </c>
      <c r="V189" s="143">
        <v>59</v>
      </c>
      <c r="W189" s="143">
        <v>247</v>
      </c>
      <c r="X189" s="143">
        <v>48</v>
      </c>
      <c r="Y189" s="143">
        <v>202</v>
      </c>
      <c r="Z189" s="143">
        <v>35</v>
      </c>
      <c r="AA189" s="143">
        <v>148</v>
      </c>
    </row>
    <row r="190" spans="1:27" x14ac:dyDescent="0.25">
      <c r="A190" s="44">
        <v>189</v>
      </c>
      <c r="B190" s="125" t="s">
        <v>7</v>
      </c>
      <c r="C190" s="125" t="s">
        <v>99</v>
      </c>
      <c r="D190" s="143">
        <v>320</v>
      </c>
      <c r="E190" s="143">
        <v>1575</v>
      </c>
      <c r="F190" s="143">
        <v>341</v>
      </c>
      <c r="G190" s="143">
        <v>1609</v>
      </c>
      <c r="H190" s="143">
        <v>312</v>
      </c>
      <c r="I190" s="143">
        <v>1461</v>
      </c>
      <c r="J190" s="143">
        <v>523</v>
      </c>
      <c r="K190" s="143">
        <v>2441</v>
      </c>
      <c r="L190" s="143">
        <v>548</v>
      </c>
      <c r="M190" s="143">
        <v>2625</v>
      </c>
      <c r="N190" s="143">
        <v>326</v>
      </c>
      <c r="O190" s="143">
        <v>1510</v>
      </c>
      <c r="P190" s="143">
        <v>303</v>
      </c>
      <c r="Q190" s="143">
        <v>1406</v>
      </c>
      <c r="R190" s="143">
        <v>236</v>
      </c>
      <c r="S190" s="143">
        <v>1135</v>
      </c>
      <c r="T190" s="143">
        <v>210</v>
      </c>
      <c r="U190" s="143">
        <v>980</v>
      </c>
      <c r="V190" s="143">
        <v>256</v>
      </c>
      <c r="W190" s="143">
        <v>1223</v>
      </c>
      <c r="X190" s="143">
        <v>133</v>
      </c>
      <c r="Y190" s="143">
        <v>636</v>
      </c>
      <c r="Z190" s="143">
        <v>90</v>
      </c>
      <c r="AA190" s="143">
        <v>432</v>
      </c>
    </row>
    <row r="191" spans="1:27" x14ac:dyDescent="0.25">
      <c r="A191" s="44">
        <v>190</v>
      </c>
      <c r="B191" s="125" t="s">
        <v>3</v>
      </c>
      <c r="C191" s="125" t="s">
        <v>94</v>
      </c>
      <c r="D191" s="143">
        <v>40</v>
      </c>
      <c r="E191" s="143">
        <v>490</v>
      </c>
      <c r="F191" s="143">
        <v>87</v>
      </c>
      <c r="G191" s="143">
        <v>989</v>
      </c>
      <c r="H191" s="143">
        <v>165</v>
      </c>
      <c r="I191" s="143">
        <v>1885</v>
      </c>
      <c r="J191" s="143">
        <v>255</v>
      </c>
      <c r="K191" s="143">
        <v>2941</v>
      </c>
      <c r="L191" s="143">
        <v>250</v>
      </c>
      <c r="M191" s="143">
        <v>2882</v>
      </c>
      <c r="N191" s="143">
        <v>165</v>
      </c>
      <c r="O191" s="143">
        <v>1912</v>
      </c>
      <c r="P191" s="143">
        <v>148</v>
      </c>
      <c r="Q191" s="143">
        <v>1716</v>
      </c>
      <c r="R191" s="143">
        <v>92</v>
      </c>
      <c r="S191" s="143">
        <v>1080</v>
      </c>
      <c r="T191" s="143">
        <v>72</v>
      </c>
      <c r="U191" s="143">
        <v>824</v>
      </c>
      <c r="V191" s="143">
        <v>83</v>
      </c>
      <c r="W191" s="143">
        <v>983</v>
      </c>
      <c r="X191" s="143">
        <v>63</v>
      </c>
      <c r="Y191" s="143">
        <v>724</v>
      </c>
      <c r="Z191" s="143">
        <v>50</v>
      </c>
      <c r="AA191" s="143">
        <v>587</v>
      </c>
    </row>
    <row r="192" spans="1:27" x14ac:dyDescent="0.25">
      <c r="A192" s="44">
        <v>191</v>
      </c>
      <c r="B192" s="125" t="s">
        <v>68</v>
      </c>
      <c r="C192" s="125" t="s">
        <v>97</v>
      </c>
      <c r="D192" s="143">
        <v>79</v>
      </c>
      <c r="E192" s="143">
        <v>393</v>
      </c>
      <c r="F192" s="143">
        <v>122</v>
      </c>
      <c r="G192" s="143">
        <v>613</v>
      </c>
      <c r="H192" s="143">
        <v>189</v>
      </c>
      <c r="I192" s="143">
        <v>942</v>
      </c>
      <c r="J192" s="143">
        <v>316</v>
      </c>
      <c r="K192" s="143">
        <v>1585</v>
      </c>
      <c r="L192" s="143">
        <v>483</v>
      </c>
      <c r="M192" s="143">
        <v>2395</v>
      </c>
      <c r="N192" s="143">
        <v>550</v>
      </c>
      <c r="O192" s="143">
        <v>2709</v>
      </c>
      <c r="P192" s="143">
        <v>654</v>
      </c>
      <c r="Q192" s="143">
        <v>3268</v>
      </c>
      <c r="R192" s="143">
        <v>487</v>
      </c>
      <c r="S192" s="143">
        <v>2399</v>
      </c>
      <c r="T192" s="143">
        <v>230</v>
      </c>
      <c r="U192" s="143">
        <v>1134</v>
      </c>
      <c r="V192" s="143">
        <v>136</v>
      </c>
      <c r="W192" s="143">
        <v>665</v>
      </c>
      <c r="X192" s="143">
        <v>49</v>
      </c>
      <c r="Y192" s="143">
        <v>234</v>
      </c>
      <c r="Z192" s="143">
        <v>52</v>
      </c>
      <c r="AA192" s="143">
        <v>185</v>
      </c>
    </row>
    <row r="193" spans="1:27" x14ac:dyDescent="0.25">
      <c r="A193" s="44">
        <v>192</v>
      </c>
      <c r="B193" s="125" t="s">
        <v>9</v>
      </c>
      <c r="C193" s="125" t="s">
        <v>96</v>
      </c>
      <c r="D193" s="144"/>
      <c r="E193" s="144"/>
      <c r="F193" s="144"/>
      <c r="G193" s="144"/>
      <c r="H193" s="144"/>
      <c r="I193" s="144"/>
      <c r="J193" s="143">
        <v>24</v>
      </c>
      <c r="K193" s="143">
        <v>336</v>
      </c>
      <c r="L193" s="143">
        <v>84</v>
      </c>
      <c r="M193" s="143">
        <v>1170</v>
      </c>
      <c r="N193" s="143">
        <v>297</v>
      </c>
      <c r="O193" s="143">
        <v>3467</v>
      </c>
      <c r="P193" s="143">
        <v>395</v>
      </c>
      <c r="Q193" s="143">
        <v>4633</v>
      </c>
      <c r="R193" s="143">
        <v>310</v>
      </c>
      <c r="S193" s="143">
        <v>3751</v>
      </c>
      <c r="T193" s="143">
        <v>100</v>
      </c>
      <c r="U193" s="143">
        <v>1378</v>
      </c>
      <c r="V193" s="143">
        <v>74</v>
      </c>
      <c r="W193" s="143">
        <v>1024</v>
      </c>
      <c r="X193" s="143">
        <v>19</v>
      </c>
      <c r="Y193" s="143">
        <v>262</v>
      </c>
      <c r="Z193" s="143">
        <v>14</v>
      </c>
      <c r="AA193" s="143">
        <v>193</v>
      </c>
    </row>
    <row r="194" spans="1:27" x14ac:dyDescent="0.25">
      <c r="A194" s="44">
        <v>193</v>
      </c>
      <c r="B194" s="125" t="s">
        <v>25</v>
      </c>
      <c r="C194" s="125" t="s">
        <v>99</v>
      </c>
      <c r="D194" s="143">
        <v>51</v>
      </c>
      <c r="E194" s="143">
        <v>1102</v>
      </c>
      <c r="F194" s="143">
        <v>196</v>
      </c>
      <c r="G194" s="143">
        <v>4097</v>
      </c>
      <c r="H194" s="143">
        <v>194</v>
      </c>
      <c r="I194" s="143">
        <v>2994</v>
      </c>
      <c r="J194" s="143">
        <v>205</v>
      </c>
      <c r="K194" s="143">
        <v>3145</v>
      </c>
      <c r="L194" s="143">
        <v>73</v>
      </c>
      <c r="M194" s="143">
        <v>1186</v>
      </c>
      <c r="N194" s="143">
        <v>33</v>
      </c>
      <c r="O194" s="143">
        <v>467</v>
      </c>
      <c r="P194" s="143">
        <v>38</v>
      </c>
      <c r="Q194" s="143">
        <v>542</v>
      </c>
      <c r="R194" s="143">
        <v>29</v>
      </c>
      <c r="S194" s="143">
        <v>341</v>
      </c>
      <c r="T194" s="143">
        <v>58</v>
      </c>
      <c r="U194" s="143">
        <v>379</v>
      </c>
      <c r="V194" s="143">
        <v>43</v>
      </c>
      <c r="W194" s="143">
        <v>769</v>
      </c>
      <c r="X194" s="143">
        <v>28</v>
      </c>
      <c r="Y194" s="143">
        <v>534</v>
      </c>
      <c r="Z194" s="143">
        <v>26</v>
      </c>
      <c r="AA194" s="143">
        <v>526</v>
      </c>
    </row>
    <row r="195" spans="1:27" x14ac:dyDescent="0.25">
      <c r="A195" s="44">
        <v>194</v>
      </c>
      <c r="B195" s="125" t="s">
        <v>10</v>
      </c>
      <c r="C195" s="125" t="s">
        <v>97</v>
      </c>
      <c r="D195" s="143">
        <v>37</v>
      </c>
      <c r="E195" s="143">
        <v>351</v>
      </c>
      <c r="F195" s="143">
        <v>63</v>
      </c>
      <c r="G195" s="143">
        <v>583</v>
      </c>
      <c r="H195" s="143">
        <v>107</v>
      </c>
      <c r="I195" s="143">
        <v>885</v>
      </c>
      <c r="J195" s="143">
        <v>381</v>
      </c>
      <c r="K195" s="143">
        <v>3194</v>
      </c>
      <c r="L195" s="143">
        <v>498</v>
      </c>
      <c r="M195" s="143">
        <v>4248</v>
      </c>
      <c r="N195" s="143">
        <v>295</v>
      </c>
      <c r="O195" s="143">
        <v>2529</v>
      </c>
      <c r="P195" s="143">
        <v>189</v>
      </c>
      <c r="Q195" s="143">
        <v>1596</v>
      </c>
      <c r="R195" s="143">
        <v>69</v>
      </c>
      <c r="S195" s="143">
        <v>570</v>
      </c>
      <c r="T195" s="143">
        <v>71</v>
      </c>
      <c r="U195" s="143">
        <v>661</v>
      </c>
      <c r="V195" s="143">
        <v>52</v>
      </c>
      <c r="W195" s="143">
        <v>472</v>
      </c>
      <c r="X195" s="143">
        <v>37</v>
      </c>
      <c r="Y195" s="143">
        <v>346</v>
      </c>
      <c r="Z195" s="143">
        <v>19</v>
      </c>
      <c r="AA195" s="143">
        <v>172</v>
      </c>
    </row>
    <row r="196" spans="1:27" x14ac:dyDescent="0.25">
      <c r="A196" s="44">
        <v>195</v>
      </c>
      <c r="B196" s="125" t="s">
        <v>10</v>
      </c>
      <c r="C196" s="125" t="s">
        <v>97</v>
      </c>
      <c r="D196" s="144"/>
      <c r="E196" s="144"/>
      <c r="F196" s="143">
        <v>5</v>
      </c>
      <c r="G196" s="143">
        <v>225</v>
      </c>
      <c r="H196" s="143">
        <v>1</v>
      </c>
      <c r="I196" s="143">
        <v>44</v>
      </c>
      <c r="J196" s="143">
        <v>1</v>
      </c>
      <c r="K196" s="143">
        <v>44</v>
      </c>
      <c r="L196" s="143">
        <v>15</v>
      </c>
      <c r="M196" s="143">
        <v>615</v>
      </c>
      <c r="N196" s="143">
        <v>107</v>
      </c>
      <c r="O196" s="143">
        <v>4305</v>
      </c>
      <c r="P196" s="143">
        <v>133</v>
      </c>
      <c r="Q196" s="143">
        <v>5301</v>
      </c>
      <c r="R196" s="143">
        <v>86</v>
      </c>
      <c r="S196" s="143">
        <v>3428</v>
      </c>
      <c r="T196" s="143">
        <v>23</v>
      </c>
      <c r="U196" s="143">
        <v>923</v>
      </c>
      <c r="V196" s="143">
        <v>13</v>
      </c>
      <c r="W196" s="143">
        <v>527</v>
      </c>
      <c r="X196" s="143">
        <v>3</v>
      </c>
      <c r="Y196" s="143">
        <v>121</v>
      </c>
      <c r="Z196" s="143">
        <v>1</v>
      </c>
      <c r="AA196" s="143">
        <v>44</v>
      </c>
    </row>
    <row r="197" spans="1:27" x14ac:dyDescent="0.25">
      <c r="A197" s="44">
        <v>196</v>
      </c>
      <c r="B197" s="125" t="s">
        <v>4</v>
      </c>
      <c r="C197" s="125" t="s">
        <v>93</v>
      </c>
      <c r="D197" s="143">
        <v>19</v>
      </c>
      <c r="E197" s="143">
        <v>545</v>
      </c>
      <c r="F197" s="143">
        <v>48</v>
      </c>
      <c r="G197" s="143">
        <v>1491</v>
      </c>
      <c r="H197" s="143">
        <v>27</v>
      </c>
      <c r="I197" s="143">
        <v>845</v>
      </c>
      <c r="J197" s="143">
        <v>49</v>
      </c>
      <c r="K197" s="143">
        <v>1586</v>
      </c>
      <c r="L197" s="143">
        <v>59</v>
      </c>
      <c r="M197" s="143">
        <v>1923</v>
      </c>
      <c r="N197" s="143">
        <v>203</v>
      </c>
      <c r="O197" s="143">
        <v>5367</v>
      </c>
      <c r="P197" s="143">
        <v>78</v>
      </c>
      <c r="Q197" s="143">
        <v>2521</v>
      </c>
      <c r="R197" s="143">
        <v>27</v>
      </c>
      <c r="S197" s="143">
        <v>826</v>
      </c>
      <c r="T197" s="143">
        <v>8</v>
      </c>
      <c r="U197" s="143">
        <v>213</v>
      </c>
      <c r="V197" s="143">
        <v>3</v>
      </c>
      <c r="W197" s="143">
        <v>79</v>
      </c>
      <c r="X197" s="143">
        <v>1</v>
      </c>
      <c r="Y197" s="143">
        <v>42</v>
      </c>
      <c r="Z197" s="144"/>
      <c r="AA197" s="144"/>
    </row>
    <row r="198" spans="1:27" x14ac:dyDescent="0.25">
      <c r="A198" s="44">
        <v>197</v>
      </c>
      <c r="B198" s="125" t="s">
        <v>35</v>
      </c>
      <c r="C198" s="125" t="s">
        <v>94</v>
      </c>
      <c r="D198" s="144"/>
      <c r="E198" s="144"/>
      <c r="F198" s="144"/>
      <c r="G198" s="144"/>
      <c r="H198" s="144"/>
      <c r="I198" s="144"/>
      <c r="J198" s="144"/>
      <c r="K198" s="144"/>
      <c r="L198" s="144"/>
      <c r="M198" s="144"/>
      <c r="N198" s="143">
        <v>64</v>
      </c>
      <c r="O198" s="143">
        <v>631</v>
      </c>
      <c r="P198" s="143">
        <v>1142</v>
      </c>
      <c r="Q198" s="143">
        <v>11332</v>
      </c>
      <c r="R198" s="143">
        <v>279</v>
      </c>
      <c r="S198" s="143">
        <v>2765</v>
      </c>
      <c r="T198" s="143">
        <v>53</v>
      </c>
      <c r="U198" s="143">
        <v>527</v>
      </c>
      <c r="V198" s="143">
        <v>8</v>
      </c>
      <c r="W198" s="143">
        <v>75</v>
      </c>
      <c r="X198" s="143">
        <v>5</v>
      </c>
      <c r="Y198" s="143">
        <v>45</v>
      </c>
      <c r="Z198" s="143">
        <v>4</v>
      </c>
      <c r="AA198" s="143">
        <v>38</v>
      </c>
    </row>
    <row r="199" spans="1:27" x14ac:dyDescent="0.25">
      <c r="A199" s="44">
        <v>198</v>
      </c>
      <c r="B199" s="125" t="s">
        <v>183</v>
      </c>
      <c r="C199" s="125" t="s">
        <v>97</v>
      </c>
      <c r="D199" s="144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3">
        <v>4578</v>
      </c>
      <c r="Q199" s="143">
        <v>8780</v>
      </c>
      <c r="R199" s="143">
        <v>2420</v>
      </c>
      <c r="S199" s="143">
        <v>4486</v>
      </c>
      <c r="T199" s="143">
        <v>1110</v>
      </c>
      <c r="U199" s="143">
        <v>1987</v>
      </c>
      <c r="V199" s="143">
        <v>59</v>
      </c>
      <c r="W199" s="143">
        <v>108</v>
      </c>
      <c r="X199" s="143">
        <v>14</v>
      </c>
      <c r="Y199" s="143">
        <v>21</v>
      </c>
      <c r="Z199" s="144"/>
      <c r="AA199" s="144"/>
    </row>
    <row r="200" spans="1:27" x14ac:dyDescent="0.25">
      <c r="A200" s="44">
        <v>199</v>
      </c>
      <c r="B200" s="125" t="s">
        <v>33</v>
      </c>
      <c r="C200" s="125" t="s">
        <v>96</v>
      </c>
      <c r="D200" s="143">
        <v>58</v>
      </c>
      <c r="E200" s="143">
        <v>1390</v>
      </c>
      <c r="F200" s="143">
        <v>29</v>
      </c>
      <c r="G200" s="143">
        <v>713</v>
      </c>
      <c r="H200" s="143">
        <v>117</v>
      </c>
      <c r="I200" s="143">
        <v>2714</v>
      </c>
      <c r="J200" s="143">
        <v>38</v>
      </c>
      <c r="K200" s="143">
        <v>956</v>
      </c>
      <c r="L200" s="143">
        <v>95</v>
      </c>
      <c r="M200" s="143">
        <v>2260</v>
      </c>
      <c r="N200" s="143">
        <v>66</v>
      </c>
      <c r="O200" s="143">
        <v>1627</v>
      </c>
      <c r="P200" s="143">
        <v>30</v>
      </c>
      <c r="Q200" s="143">
        <v>783</v>
      </c>
      <c r="R200" s="143">
        <v>22</v>
      </c>
      <c r="S200" s="143">
        <v>558</v>
      </c>
      <c r="T200" s="143">
        <v>35</v>
      </c>
      <c r="U200" s="143">
        <v>873</v>
      </c>
      <c r="V200" s="143">
        <v>82</v>
      </c>
      <c r="W200" s="143">
        <v>2064</v>
      </c>
      <c r="X200" s="143">
        <v>42</v>
      </c>
      <c r="Y200" s="143">
        <v>1109</v>
      </c>
      <c r="Z200" s="143">
        <v>8</v>
      </c>
      <c r="AA200" s="143">
        <v>213</v>
      </c>
    </row>
    <row r="201" spans="1:27" x14ac:dyDescent="0.25">
      <c r="A201" s="44">
        <v>200</v>
      </c>
      <c r="B201" s="125" t="s">
        <v>32</v>
      </c>
      <c r="C201" s="125" t="s">
        <v>97</v>
      </c>
      <c r="D201" s="143">
        <v>4</v>
      </c>
      <c r="E201" s="143">
        <v>83</v>
      </c>
      <c r="F201" s="143">
        <v>25</v>
      </c>
      <c r="G201" s="143">
        <v>495</v>
      </c>
      <c r="H201" s="143">
        <v>62</v>
      </c>
      <c r="I201" s="143">
        <v>1238</v>
      </c>
      <c r="J201" s="143">
        <v>134</v>
      </c>
      <c r="K201" s="143">
        <v>2670</v>
      </c>
      <c r="L201" s="143">
        <v>161</v>
      </c>
      <c r="M201" s="143">
        <v>3220</v>
      </c>
      <c r="N201" s="143">
        <v>143</v>
      </c>
      <c r="O201" s="143">
        <v>2855</v>
      </c>
      <c r="P201" s="143">
        <v>113</v>
      </c>
      <c r="Q201" s="143">
        <v>2243</v>
      </c>
      <c r="R201" s="143">
        <v>90</v>
      </c>
      <c r="S201" s="143">
        <v>1789</v>
      </c>
      <c r="T201" s="143">
        <v>19</v>
      </c>
      <c r="U201" s="143">
        <v>385</v>
      </c>
      <c r="V201" s="143">
        <v>14</v>
      </c>
      <c r="W201" s="143">
        <v>275</v>
      </c>
      <c r="X201" s="144"/>
      <c r="Y201" s="144"/>
      <c r="Z201" s="144"/>
      <c r="AA201" s="144"/>
    </row>
    <row r="202" spans="1:27" x14ac:dyDescent="0.25">
      <c r="A202" s="44">
        <v>201</v>
      </c>
      <c r="B202" s="125" t="s">
        <v>9</v>
      </c>
      <c r="C202" s="125" t="s">
        <v>93</v>
      </c>
      <c r="D202" s="144"/>
      <c r="E202" s="144"/>
      <c r="F202" s="143">
        <v>11</v>
      </c>
      <c r="G202" s="143">
        <v>31</v>
      </c>
      <c r="H202" s="144"/>
      <c r="I202" s="144"/>
      <c r="J202" s="143">
        <v>49</v>
      </c>
      <c r="K202" s="143">
        <v>157</v>
      </c>
      <c r="L202" s="143">
        <v>104</v>
      </c>
      <c r="M202" s="143">
        <v>326</v>
      </c>
      <c r="N202" s="143">
        <v>255</v>
      </c>
      <c r="O202" s="143">
        <v>822</v>
      </c>
      <c r="P202" s="143">
        <v>280</v>
      </c>
      <c r="Q202" s="143">
        <v>891</v>
      </c>
      <c r="R202" s="143">
        <v>6223</v>
      </c>
      <c r="S202" s="143">
        <v>12398</v>
      </c>
      <c r="T202" s="143">
        <v>117</v>
      </c>
      <c r="U202" s="143">
        <v>302</v>
      </c>
      <c r="V202" s="143">
        <v>21</v>
      </c>
      <c r="W202" s="143">
        <v>63</v>
      </c>
      <c r="X202" s="143">
        <v>5</v>
      </c>
      <c r="Y202" s="143">
        <v>17</v>
      </c>
      <c r="Z202" s="143">
        <v>1</v>
      </c>
      <c r="AA202" s="143">
        <v>4</v>
      </c>
    </row>
    <row r="203" spans="1:27" x14ac:dyDescent="0.25">
      <c r="A203" s="44">
        <v>202</v>
      </c>
      <c r="B203" s="125" t="s">
        <v>20</v>
      </c>
      <c r="C203" s="125" t="s">
        <v>99</v>
      </c>
      <c r="D203" s="144"/>
      <c r="E203" s="144"/>
      <c r="F203" s="143">
        <v>3</v>
      </c>
      <c r="G203" s="143">
        <v>46</v>
      </c>
      <c r="H203" s="143">
        <v>25</v>
      </c>
      <c r="I203" s="143">
        <v>364</v>
      </c>
      <c r="J203" s="143">
        <v>180</v>
      </c>
      <c r="K203" s="143">
        <v>2642</v>
      </c>
      <c r="L203" s="143">
        <v>203</v>
      </c>
      <c r="M203" s="143">
        <v>2911</v>
      </c>
      <c r="N203" s="143">
        <v>310</v>
      </c>
      <c r="O203" s="143">
        <v>4564</v>
      </c>
      <c r="P203" s="143">
        <v>211</v>
      </c>
      <c r="Q203" s="143">
        <v>3036</v>
      </c>
      <c r="R203" s="143">
        <v>50</v>
      </c>
      <c r="S203" s="143">
        <v>673</v>
      </c>
      <c r="T203" s="143">
        <v>12</v>
      </c>
      <c r="U203" s="143">
        <v>94</v>
      </c>
      <c r="V203" s="143">
        <v>1</v>
      </c>
      <c r="W203" s="143">
        <v>10</v>
      </c>
      <c r="X203" s="143">
        <v>3</v>
      </c>
      <c r="Y203" s="143">
        <v>14</v>
      </c>
      <c r="Z203" s="144"/>
      <c r="AA203" s="144"/>
    </row>
    <row r="204" spans="1:27" x14ac:dyDescent="0.25">
      <c r="A204" s="44">
        <v>203</v>
      </c>
      <c r="B204" s="125" t="s">
        <v>7</v>
      </c>
      <c r="C204" s="125" t="s">
        <v>97</v>
      </c>
      <c r="D204" s="143">
        <v>55</v>
      </c>
      <c r="E204" s="143">
        <v>520</v>
      </c>
      <c r="F204" s="143">
        <v>60</v>
      </c>
      <c r="G204" s="143">
        <v>572</v>
      </c>
      <c r="H204" s="143">
        <v>81</v>
      </c>
      <c r="I204" s="143">
        <v>769</v>
      </c>
      <c r="J204" s="143">
        <v>223</v>
      </c>
      <c r="K204" s="143">
        <v>2070</v>
      </c>
      <c r="L204" s="143">
        <v>328</v>
      </c>
      <c r="M204" s="143">
        <v>3096</v>
      </c>
      <c r="N204" s="143">
        <v>292</v>
      </c>
      <c r="O204" s="143">
        <v>2666</v>
      </c>
      <c r="P204" s="143">
        <v>178</v>
      </c>
      <c r="Q204" s="143">
        <v>1726</v>
      </c>
      <c r="R204" s="143">
        <v>88</v>
      </c>
      <c r="S204" s="143">
        <v>857</v>
      </c>
      <c r="T204" s="143">
        <v>76</v>
      </c>
      <c r="U204" s="143">
        <v>744</v>
      </c>
      <c r="V204" s="143">
        <v>59</v>
      </c>
      <c r="W204" s="143">
        <v>572</v>
      </c>
      <c r="X204" s="143">
        <v>36</v>
      </c>
      <c r="Y204" s="143">
        <v>355</v>
      </c>
      <c r="Z204" s="143">
        <v>29</v>
      </c>
      <c r="AA204" s="143">
        <v>290</v>
      </c>
    </row>
    <row r="205" spans="1:27" x14ac:dyDescent="0.25">
      <c r="A205" s="44">
        <v>204</v>
      </c>
      <c r="B205" s="125" t="s">
        <v>7</v>
      </c>
      <c r="C205" s="125" t="s">
        <v>99</v>
      </c>
      <c r="D205" s="143">
        <v>17</v>
      </c>
      <c r="E205" s="143">
        <v>1058</v>
      </c>
      <c r="F205" s="143">
        <v>13</v>
      </c>
      <c r="G205" s="143">
        <v>793</v>
      </c>
      <c r="H205" s="143">
        <v>15</v>
      </c>
      <c r="I205" s="143">
        <v>923</v>
      </c>
      <c r="J205" s="143">
        <v>19</v>
      </c>
      <c r="K205" s="143">
        <v>1142</v>
      </c>
      <c r="L205" s="143">
        <v>36</v>
      </c>
      <c r="M205" s="143">
        <v>2224</v>
      </c>
      <c r="N205" s="143">
        <v>31</v>
      </c>
      <c r="O205" s="143">
        <v>1781</v>
      </c>
      <c r="P205" s="143">
        <v>27</v>
      </c>
      <c r="Q205" s="143">
        <v>1527</v>
      </c>
      <c r="R205" s="143">
        <v>15</v>
      </c>
      <c r="S205" s="143">
        <v>918</v>
      </c>
      <c r="T205" s="143">
        <v>11</v>
      </c>
      <c r="U205" s="143">
        <v>681</v>
      </c>
      <c r="V205" s="143">
        <v>14</v>
      </c>
      <c r="W205" s="143">
        <v>857</v>
      </c>
      <c r="X205" s="143">
        <v>18</v>
      </c>
      <c r="Y205" s="143">
        <v>1072</v>
      </c>
      <c r="Z205" s="143">
        <v>17</v>
      </c>
      <c r="AA205" s="143">
        <v>958</v>
      </c>
    </row>
    <row r="206" spans="1:27" x14ac:dyDescent="0.25">
      <c r="A206" s="44">
        <v>205</v>
      </c>
      <c r="B206" s="125" t="s">
        <v>7</v>
      </c>
      <c r="C206" s="125" t="s">
        <v>96</v>
      </c>
      <c r="D206" s="143">
        <v>50</v>
      </c>
      <c r="E206" s="143">
        <v>561</v>
      </c>
      <c r="F206" s="143">
        <v>179</v>
      </c>
      <c r="G206" s="143">
        <v>2063</v>
      </c>
      <c r="H206" s="143">
        <v>161</v>
      </c>
      <c r="I206" s="143">
        <v>1840</v>
      </c>
      <c r="J206" s="143">
        <v>166</v>
      </c>
      <c r="K206" s="143">
        <v>1952</v>
      </c>
      <c r="L206" s="143">
        <v>185</v>
      </c>
      <c r="M206" s="143">
        <v>2180</v>
      </c>
      <c r="N206" s="143">
        <v>117</v>
      </c>
      <c r="O206" s="143">
        <v>1342</v>
      </c>
      <c r="P206" s="143">
        <v>124</v>
      </c>
      <c r="Q206" s="143">
        <v>1473</v>
      </c>
      <c r="R206" s="143">
        <v>107</v>
      </c>
      <c r="S206" s="143">
        <v>1270</v>
      </c>
      <c r="T206" s="143">
        <v>79</v>
      </c>
      <c r="U206" s="143">
        <v>917</v>
      </c>
      <c r="V206" s="143">
        <v>30</v>
      </c>
      <c r="W206" s="143">
        <v>324</v>
      </c>
      <c r="X206" s="144"/>
      <c r="Y206" s="144"/>
      <c r="Z206" s="144"/>
      <c r="AA206" s="144"/>
    </row>
    <row r="207" spans="1:27" x14ac:dyDescent="0.25">
      <c r="A207" s="44">
        <v>206</v>
      </c>
      <c r="B207" s="125" t="s">
        <v>16</v>
      </c>
      <c r="C207" s="125" t="s">
        <v>94</v>
      </c>
      <c r="D207" s="143">
        <v>24</v>
      </c>
      <c r="E207" s="143">
        <v>276</v>
      </c>
      <c r="F207" s="143">
        <v>168</v>
      </c>
      <c r="G207" s="143">
        <v>1933</v>
      </c>
      <c r="H207" s="143">
        <v>253</v>
      </c>
      <c r="I207" s="143">
        <v>2809</v>
      </c>
      <c r="J207" s="143">
        <v>252</v>
      </c>
      <c r="K207" s="143">
        <v>2824</v>
      </c>
      <c r="L207" s="143">
        <v>87</v>
      </c>
      <c r="M207" s="143">
        <v>970</v>
      </c>
      <c r="N207" s="143">
        <v>44</v>
      </c>
      <c r="O207" s="143">
        <v>500</v>
      </c>
      <c r="P207" s="143">
        <v>29</v>
      </c>
      <c r="Q207" s="143">
        <v>336</v>
      </c>
      <c r="R207" s="143">
        <v>42</v>
      </c>
      <c r="S207" s="143">
        <v>462</v>
      </c>
      <c r="T207" s="143">
        <v>25</v>
      </c>
      <c r="U207" s="143">
        <v>282</v>
      </c>
      <c r="V207" s="143">
        <v>142</v>
      </c>
      <c r="W207" s="143">
        <v>1592</v>
      </c>
      <c r="X207" s="143">
        <v>98</v>
      </c>
      <c r="Y207" s="143">
        <v>1098</v>
      </c>
      <c r="Z207" s="143">
        <v>70</v>
      </c>
      <c r="AA207" s="143">
        <v>788</v>
      </c>
    </row>
    <row r="208" spans="1:27" x14ac:dyDescent="0.25">
      <c r="A208" s="44">
        <v>207</v>
      </c>
      <c r="B208" s="125" t="s">
        <v>5</v>
      </c>
      <c r="C208" s="125" t="s">
        <v>97</v>
      </c>
      <c r="D208" s="144"/>
      <c r="E208" s="144"/>
      <c r="F208" s="144"/>
      <c r="G208" s="144"/>
      <c r="H208" s="143">
        <v>12</v>
      </c>
      <c r="I208" s="143">
        <v>71</v>
      </c>
      <c r="J208" s="143">
        <v>41</v>
      </c>
      <c r="K208" s="143">
        <v>242</v>
      </c>
      <c r="L208" s="143">
        <v>94</v>
      </c>
      <c r="M208" s="143">
        <v>550</v>
      </c>
      <c r="N208" s="143">
        <v>265</v>
      </c>
      <c r="O208" s="143">
        <v>1586</v>
      </c>
      <c r="P208" s="143">
        <v>1103</v>
      </c>
      <c r="Q208" s="143">
        <v>6570</v>
      </c>
      <c r="R208" s="143">
        <v>570</v>
      </c>
      <c r="S208" s="143">
        <v>3460</v>
      </c>
      <c r="T208" s="143">
        <v>137</v>
      </c>
      <c r="U208" s="143">
        <v>824</v>
      </c>
      <c r="V208" s="143">
        <v>62</v>
      </c>
      <c r="W208" s="143">
        <v>373</v>
      </c>
      <c r="X208" s="143">
        <v>9</v>
      </c>
      <c r="Y208" s="143">
        <v>53</v>
      </c>
      <c r="Z208" s="143">
        <v>11</v>
      </c>
      <c r="AA208" s="143">
        <v>69</v>
      </c>
    </row>
    <row r="209" spans="1:27" x14ac:dyDescent="0.25">
      <c r="A209" s="44">
        <v>208</v>
      </c>
      <c r="B209" s="125" t="s">
        <v>183</v>
      </c>
      <c r="C209" s="125" t="s">
        <v>97</v>
      </c>
      <c r="D209" s="143">
        <v>2</v>
      </c>
      <c r="E209" s="143">
        <v>54</v>
      </c>
      <c r="F209" s="143">
        <v>12</v>
      </c>
      <c r="G209" s="143">
        <v>291</v>
      </c>
      <c r="H209" s="143">
        <v>35</v>
      </c>
      <c r="I209" s="143">
        <v>843</v>
      </c>
      <c r="J209" s="143">
        <v>45</v>
      </c>
      <c r="K209" s="143">
        <v>1107</v>
      </c>
      <c r="L209" s="143">
        <v>54</v>
      </c>
      <c r="M209" s="143">
        <v>1287</v>
      </c>
      <c r="N209" s="143">
        <v>174</v>
      </c>
      <c r="O209" s="143">
        <v>4228</v>
      </c>
      <c r="P209" s="143">
        <v>147</v>
      </c>
      <c r="Q209" s="143">
        <v>3492</v>
      </c>
      <c r="R209" s="143">
        <v>60</v>
      </c>
      <c r="S209" s="143">
        <v>1343</v>
      </c>
      <c r="T209" s="143">
        <v>23</v>
      </c>
      <c r="U209" s="143">
        <v>551</v>
      </c>
      <c r="V209" s="143">
        <v>8</v>
      </c>
      <c r="W209" s="143">
        <v>179</v>
      </c>
      <c r="X209" s="143">
        <v>1</v>
      </c>
      <c r="Y209" s="143">
        <v>27</v>
      </c>
      <c r="Z209" s="143">
        <v>13</v>
      </c>
      <c r="AA209" s="143">
        <v>313</v>
      </c>
    </row>
    <row r="210" spans="1:27" x14ac:dyDescent="0.25">
      <c r="A210" s="44">
        <v>209</v>
      </c>
      <c r="B210" s="125" t="s">
        <v>18</v>
      </c>
      <c r="C210" s="125" t="s">
        <v>99</v>
      </c>
      <c r="D210" s="144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3">
        <v>280</v>
      </c>
      <c r="S210" s="143">
        <v>3301</v>
      </c>
      <c r="T210" s="143">
        <v>301</v>
      </c>
      <c r="U210" s="143">
        <v>3242</v>
      </c>
      <c r="V210" s="143">
        <v>281</v>
      </c>
      <c r="W210" s="143">
        <v>2934</v>
      </c>
      <c r="X210" s="143">
        <v>269</v>
      </c>
      <c r="Y210" s="143">
        <v>2677</v>
      </c>
      <c r="Z210" s="143">
        <v>160</v>
      </c>
      <c r="AA210" s="143">
        <v>1510</v>
      </c>
    </row>
    <row r="211" spans="1:27" x14ac:dyDescent="0.25">
      <c r="A211" s="44">
        <v>210</v>
      </c>
      <c r="B211" s="125" t="s">
        <v>9</v>
      </c>
      <c r="C211" s="125" t="s">
        <v>97</v>
      </c>
      <c r="D211" s="143">
        <v>421</v>
      </c>
      <c r="E211" s="143">
        <v>1175</v>
      </c>
      <c r="F211" s="143">
        <v>3599</v>
      </c>
      <c r="G211" s="143">
        <v>10042</v>
      </c>
      <c r="H211" s="143">
        <v>467</v>
      </c>
      <c r="I211" s="143">
        <v>1318</v>
      </c>
      <c r="J211" s="143">
        <v>158</v>
      </c>
      <c r="K211" s="143">
        <v>465</v>
      </c>
      <c r="L211" s="143">
        <v>145</v>
      </c>
      <c r="M211" s="143">
        <v>427</v>
      </c>
      <c r="N211" s="143">
        <v>44</v>
      </c>
      <c r="O211" s="143">
        <v>130</v>
      </c>
      <c r="P211" s="143">
        <v>24</v>
      </c>
      <c r="Q211" s="143">
        <v>71</v>
      </c>
      <c r="R211" s="143">
        <v>5</v>
      </c>
      <c r="S211" s="143">
        <v>15</v>
      </c>
      <c r="T211" s="143">
        <v>2</v>
      </c>
      <c r="U211" s="143">
        <v>6</v>
      </c>
      <c r="V211" s="144"/>
      <c r="W211" s="144"/>
      <c r="X211" s="144"/>
      <c r="Y211" s="144"/>
      <c r="Z211" s="144"/>
      <c r="AA211" s="144"/>
    </row>
    <row r="212" spans="1:27" x14ac:dyDescent="0.25">
      <c r="A212" s="44">
        <v>211</v>
      </c>
      <c r="B212" s="125" t="s">
        <v>7</v>
      </c>
      <c r="C212" s="125" t="s">
        <v>95</v>
      </c>
      <c r="D212" s="144"/>
      <c r="E212" s="144"/>
      <c r="F212" s="144"/>
      <c r="G212" s="144"/>
      <c r="H212" s="143">
        <v>22</v>
      </c>
      <c r="I212" s="143">
        <v>537</v>
      </c>
      <c r="J212" s="143">
        <v>23</v>
      </c>
      <c r="K212" s="143">
        <v>553</v>
      </c>
      <c r="L212" s="143">
        <v>68</v>
      </c>
      <c r="M212" s="143">
        <v>1656</v>
      </c>
      <c r="N212" s="143">
        <v>43</v>
      </c>
      <c r="O212" s="143">
        <v>1051</v>
      </c>
      <c r="P212" s="143">
        <v>71</v>
      </c>
      <c r="Q212" s="143">
        <v>1710</v>
      </c>
      <c r="R212" s="143">
        <v>69</v>
      </c>
      <c r="S212" s="143">
        <v>1702</v>
      </c>
      <c r="T212" s="143">
        <v>53</v>
      </c>
      <c r="U212" s="143">
        <v>1291</v>
      </c>
      <c r="V212" s="143">
        <v>89</v>
      </c>
      <c r="W212" s="143">
        <v>2177</v>
      </c>
      <c r="X212" s="143">
        <v>52</v>
      </c>
      <c r="Y212" s="143">
        <v>1278</v>
      </c>
      <c r="Z212" s="143">
        <v>64</v>
      </c>
      <c r="AA212" s="143">
        <v>1576</v>
      </c>
    </row>
    <row r="213" spans="1:27" x14ac:dyDescent="0.25">
      <c r="A213" s="44">
        <v>212</v>
      </c>
      <c r="B213" s="125" t="s">
        <v>184</v>
      </c>
      <c r="C213" s="125" t="s">
        <v>97</v>
      </c>
      <c r="D213" s="144"/>
      <c r="E213" s="144"/>
      <c r="F213" s="144"/>
      <c r="G213" s="144"/>
      <c r="H213" s="144"/>
      <c r="I213" s="144"/>
      <c r="J213" s="144"/>
      <c r="K213" s="144"/>
      <c r="L213" s="143">
        <v>39</v>
      </c>
      <c r="M213" s="143">
        <v>344</v>
      </c>
      <c r="N213" s="143">
        <v>47</v>
      </c>
      <c r="O213" s="143">
        <v>425</v>
      </c>
      <c r="P213" s="143">
        <v>162</v>
      </c>
      <c r="Q213" s="143">
        <v>1459</v>
      </c>
      <c r="R213" s="143">
        <v>207</v>
      </c>
      <c r="S213" s="143">
        <v>1869</v>
      </c>
      <c r="T213" s="143">
        <v>179</v>
      </c>
      <c r="U213" s="143">
        <v>1600</v>
      </c>
      <c r="V213" s="143">
        <v>242</v>
      </c>
      <c r="W213" s="143">
        <v>2169</v>
      </c>
      <c r="X213" s="143">
        <v>266</v>
      </c>
      <c r="Y213" s="143">
        <v>2377</v>
      </c>
      <c r="Z213" s="143">
        <v>338</v>
      </c>
      <c r="AA213" s="143">
        <v>3032</v>
      </c>
    </row>
    <row r="214" spans="1:27" x14ac:dyDescent="0.25">
      <c r="A214" s="44">
        <v>213</v>
      </c>
      <c r="B214" s="125" t="s">
        <v>24</v>
      </c>
      <c r="C214" s="125" t="s">
        <v>98</v>
      </c>
      <c r="D214" s="144"/>
      <c r="E214" s="144"/>
      <c r="F214" s="143">
        <v>3</v>
      </c>
      <c r="G214" s="143">
        <v>55</v>
      </c>
      <c r="H214" s="143">
        <v>2</v>
      </c>
      <c r="I214" s="143">
        <v>30</v>
      </c>
      <c r="J214" s="143">
        <v>19</v>
      </c>
      <c r="K214" s="143">
        <v>326</v>
      </c>
      <c r="L214" s="143">
        <v>21</v>
      </c>
      <c r="M214" s="143">
        <v>417</v>
      </c>
      <c r="N214" s="143">
        <v>409</v>
      </c>
      <c r="O214" s="143">
        <v>6577</v>
      </c>
      <c r="P214" s="143">
        <v>196</v>
      </c>
      <c r="Q214" s="143">
        <v>4129</v>
      </c>
      <c r="R214" s="143">
        <v>59</v>
      </c>
      <c r="S214" s="143">
        <v>1319</v>
      </c>
      <c r="T214" s="143">
        <v>4</v>
      </c>
      <c r="U214" s="143">
        <v>93</v>
      </c>
      <c r="V214" s="143">
        <v>3</v>
      </c>
      <c r="W214" s="143">
        <v>70</v>
      </c>
      <c r="X214" s="143">
        <v>2</v>
      </c>
      <c r="Y214" s="143">
        <v>46</v>
      </c>
      <c r="Z214" s="143">
        <v>4</v>
      </c>
      <c r="AA214" s="143">
        <v>80</v>
      </c>
    </row>
    <row r="215" spans="1:27" x14ac:dyDescent="0.25">
      <c r="A215" s="44">
        <v>214</v>
      </c>
      <c r="B215" s="125" t="s">
        <v>5</v>
      </c>
      <c r="C215" s="125" t="s">
        <v>93</v>
      </c>
      <c r="D215" s="143">
        <v>30</v>
      </c>
      <c r="E215" s="143">
        <v>301</v>
      </c>
      <c r="F215" s="143">
        <v>56</v>
      </c>
      <c r="G215" s="143">
        <v>550</v>
      </c>
      <c r="H215" s="143">
        <v>114</v>
      </c>
      <c r="I215" s="143">
        <v>1121</v>
      </c>
      <c r="J215" s="143">
        <v>189</v>
      </c>
      <c r="K215" s="143">
        <v>1880</v>
      </c>
      <c r="L215" s="143">
        <v>419</v>
      </c>
      <c r="M215" s="143">
        <v>3059</v>
      </c>
      <c r="N215" s="143">
        <v>192</v>
      </c>
      <c r="O215" s="143">
        <v>1857</v>
      </c>
      <c r="P215" s="143">
        <v>194</v>
      </c>
      <c r="Q215" s="143">
        <v>1940</v>
      </c>
      <c r="R215" s="143">
        <v>86</v>
      </c>
      <c r="S215" s="143">
        <v>858</v>
      </c>
      <c r="T215" s="143">
        <v>63</v>
      </c>
      <c r="U215" s="143">
        <v>630</v>
      </c>
      <c r="V215" s="143">
        <v>47</v>
      </c>
      <c r="W215" s="143">
        <v>464</v>
      </c>
      <c r="X215" s="143">
        <v>24</v>
      </c>
      <c r="Y215" s="143">
        <v>235</v>
      </c>
      <c r="Z215" s="143">
        <v>15</v>
      </c>
      <c r="AA215" s="143">
        <v>151</v>
      </c>
    </row>
    <row r="216" spans="1:27" x14ac:dyDescent="0.25">
      <c r="A216" s="44">
        <v>215</v>
      </c>
      <c r="B216" s="125" t="s">
        <v>7</v>
      </c>
      <c r="C216" s="125" t="s">
        <v>93</v>
      </c>
      <c r="D216" s="144"/>
      <c r="E216" s="144"/>
      <c r="F216" s="143">
        <v>10</v>
      </c>
      <c r="G216" s="143">
        <v>105</v>
      </c>
      <c r="H216" s="143">
        <v>44</v>
      </c>
      <c r="I216" s="143">
        <v>502</v>
      </c>
      <c r="J216" s="143">
        <v>175</v>
      </c>
      <c r="K216" s="143">
        <v>2035</v>
      </c>
      <c r="L216" s="143">
        <v>260</v>
      </c>
      <c r="M216" s="143">
        <v>3051</v>
      </c>
      <c r="N216" s="143">
        <v>231</v>
      </c>
      <c r="O216" s="143">
        <v>2745</v>
      </c>
      <c r="P216" s="143">
        <v>314</v>
      </c>
      <c r="Q216" s="143">
        <v>3635</v>
      </c>
      <c r="R216" s="143">
        <v>81</v>
      </c>
      <c r="S216" s="143">
        <v>887</v>
      </c>
      <c r="T216" s="143">
        <v>5</v>
      </c>
      <c r="U216" s="143">
        <v>47</v>
      </c>
      <c r="V216" s="143">
        <v>2</v>
      </c>
      <c r="W216" s="143">
        <v>18</v>
      </c>
      <c r="X216" s="144"/>
      <c r="Y216" s="144"/>
      <c r="Z216" s="144"/>
      <c r="AA216" s="144"/>
    </row>
    <row r="217" spans="1:27" x14ac:dyDescent="0.25">
      <c r="A217" s="44">
        <v>216</v>
      </c>
      <c r="B217" s="125" t="s">
        <v>35</v>
      </c>
      <c r="C217" s="125" t="s">
        <v>93</v>
      </c>
      <c r="D217" s="144"/>
      <c r="E217" s="144"/>
      <c r="F217" s="143">
        <v>4</v>
      </c>
      <c r="G217" s="143">
        <v>72</v>
      </c>
      <c r="H217" s="143">
        <v>14</v>
      </c>
      <c r="I217" s="143">
        <v>259</v>
      </c>
      <c r="J217" s="143">
        <v>91</v>
      </c>
      <c r="K217" s="143">
        <v>1662</v>
      </c>
      <c r="L217" s="143">
        <v>207</v>
      </c>
      <c r="M217" s="143">
        <v>3773</v>
      </c>
      <c r="N217" s="143">
        <v>180</v>
      </c>
      <c r="O217" s="143">
        <v>3325</v>
      </c>
      <c r="P217" s="143">
        <v>166</v>
      </c>
      <c r="Q217" s="143">
        <v>3062</v>
      </c>
      <c r="R217" s="143">
        <v>18</v>
      </c>
      <c r="S217" s="143">
        <v>332</v>
      </c>
      <c r="T217" s="143">
        <v>6</v>
      </c>
      <c r="U217" s="143">
        <v>111</v>
      </c>
      <c r="V217" s="144"/>
      <c r="W217" s="144"/>
      <c r="X217" s="144"/>
      <c r="Y217" s="144"/>
      <c r="Z217" s="144"/>
      <c r="AA217" s="144"/>
    </row>
    <row r="218" spans="1:27" x14ac:dyDescent="0.25">
      <c r="A218" s="44">
        <v>217</v>
      </c>
      <c r="B218" s="125" t="s">
        <v>179</v>
      </c>
      <c r="C218" s="125" t="s">
        <v>97</v>
      </c>
      <c r="D218" s="144"/>
      <c r="E218" s="144"/>
      <c r="F218" s="144"/>
      <c r="G218" s="144"/>
      <c r="H218" s="144"/>
      <c r="I218" s="144"/>
      <c r="J218" s="144"/>
      <c r="K218" s="144"/>
      <c r="L218" s="144"/>
      <c r="M218" s="144"/>
      <c r="N218" s="143">
        <v>1</v>
      </c>
      <c r="O218" s="143">
        <v>6</v>
      </c>
      <c r="P218" s="143">
        <v>1764</v>
      </c>
      <c r="Q218" s="143">
        <v>10020</v>
      </c>
      <c r="R218" s="143">
        <v>353</v>
      </c>
      <c r="S218" s="143">
        <v>1921</v>
      </c>
      <c r="T218" s="143">
        <v>79</v>
      </c>
      <c r="U218" s="143">
        <v>394</v>
      </c>
      <c r="V218" s="143">
        <v>2</v>
      </c>
      <c r="W218" s="143">
        <v>7</v>
      </c>
      <c r="X218" s="143">
        <v>6</v>
      </c>
      <c r="Y218" s="143">
        <v>24</v>
      </c>
      <c r="Z218" s="143">
        <v>1</v>
      </c>
      <c r="AA218" s="143">
        <v>2</v>
      </c>
    </row>
    <row r="219" spans="1:27" x14ac:dyDescent="0.25">
      <c r="A219" s="44">
        <v>218</v>
      </c>
      <c r="B219" s="125" t="s">
        <v>2</v>
      </c>
      <c r="C219" s="125" t="s">
        <v>96</v>
      </c>
      <c r="D219" s="144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3">
        <v>3178</v>
      </c>
      <c r="Q219" s="143">
        <v>6235</v>
      </c>
      <c r="R219" s="143">
        <v>1988</v>
      </c>
      <c r="S219" s="143">
        <v>4623</v>
      </c>
      <c r="T219" s="143">
        <v>439</v>
      </c>
      <c r="U219" s="143">
        <v>1025</v>
      </c>
      <c r="V219" s="143">
        <v>126</v>
      </c>
      <c r="W219" s="143">
        <v>298</v>
      </c>
      <c r="X219" s="143">
        <v>21</v>
      </c>
      <c r="Y219" s="143">
        <v>47</v>
      </c>
      <c r="Z219" s="144"/>
      <c r="AA219" s="144"/>
    </row>
    <row r="220" spans="1:27" x14ac:dyDescent="0.25">
      <c r="A220" s="44">
        <v>219</v>
      </c>
      <c r="B220" s="125" t="s">
        <v>32</v>
      </c>
      <c r="C220" s="125" t="s">
        <v>97</v>
      </c>
      <c r="D220" s="143">
        <v>54</v>
      </c>
      <c r="E220" s="143">
        <v>451</v>
      </c>
      <c r="F220" s="143">
        <v>441</v>
      </c>
      <c r="G220" s="143">
        <v>3946</v>
      </c>
      <c r="H220" s="143">
        <v>776</v>
      </c>
      <c r="I220" s="143">
        <v>4456</v>
      </c>
      <c r="J220" s="143">
        <v>210</v>
      </c>
      <c r="K220" s="143">
        <v>1599</v>
      </c>
      <c r="L220" s="143">
        <v>65</v>
      </c>
      <c r="M220" s="143">
        <v>541</v>
      </c>
      <c r="N220" s="143">
        <v>26</v>
      </c>
      <c r="O220" s="143">
        <v>231</v>
      </c>
      <c r="P220" s="143">
        <v>14</v>
      </c>
      <c r="Q220" s="143">
        <v>124</v>
      </c>
      <c r="R220" s="143">
        <v>9</v>
      </c>
      <c r="S220" s="143">
        <v>77</v>
      </c>
      <c r="T220" s="143">
        <v>14</v>
      </c>
      <c r="U220" s="143">
        <v>119</v>
      </c>
      <c r="V220" s="143">
        <v>35</v>
      </c>
      <c r="W220" s="143">
        <v>298</v>
      </c>
      <c r="X220" s="143">
        <v>9</v>
      </c>
      <c r="Y220" s="143">
        <v>80</v>
      </c>
      <c r="Z220" s="143">
        <v>10</v>
      </c>
      <c r="AA220" s="143">
        <v>102</v>
      </c>
    </row>
    <row r="221" spans="1:27" x14ac:dyDescent="0.25">
      <c r="A221" s="44">
        <v>220</v>
      </c>
      <c r="B221" s="125" t="s">
        <v>7</v>
      </c>
      <c r="C221" s="125" t="s">
        <v>94</v>
      </c>
      <c r="D221" s="143">
        <v>7</v>
      </c>
      <c r="E221" s="143">
        <v>6</v>
      </c>
      <c r="F221" s="143">
        <v>34</v>
      </c>
      <c r="G221" s="143">
        <v>25</v>
      </c>
      <c r="H221" s="143">
        <v>1823</v>
      </c>
      <c r="I221" s="143">
        <v>1367</v>
      </c>
      <c r="J221" s="143">
        <v>5521</v>
      </c>
      <c r="K221" s="143">
        <v>4141</v>
      </c>
      <c r="L221" s="143">
        <v>4871</v>
      </c>
      <c r="M221" s="143">
        <v>3653</v>
      </c>
      <c r="N221" s="143">
        <v>3189</v>
      </c>
      <c r="O221" s="143">
        <v>2392</v>
      </c>
      <c r="P221" s="143">
        <v>88</v>
      </c>
      <c r="Q221" s="143">
        <v>66</v>
      </c>
      <c r="R221" s="143">
        <v>6</v>
      </c>
      <c r="S221" s="143">
        <v>5</v>
      </c>
      <c r="T221" s="144"/>
      <c r="U221" s="144"/>
      <c r="V221" s="143">
        <v>1</v>
      </c>
      <c r="W221" s="143">
        <v>1</v>
      </c>
      <c r="X221" s="144"/>
      <c r="Y221" s="144"/>
      <c r="Z221" s="144"/>
      <c r="AA221" s="144"/>
    </row>
    <row r="222" spans="1:27" x14ac:dyDescent="0.25">
      <c r="A222" s="44">
        <v>221</v>
      </c>
      <c r="B222" s="125" t="s">
        <v>11</v>
      </c>
      <c r="C222" s="125" t="s">
        <v>99</v>
      </c>
      <c r="D222" s="144"/>
      <c r="E222" s="144"/>
      <c r="F222" s="143">
        <v>11</v>
      </c>
      <c r="G222" s="143">
        <v>119</v>
      </c>
      <c r="H222" s="143">
        <v>15</v>
      </c>
      <c r="I222" s="143">
        <v>174</v>
      </c>
      <c r="J222" s="143">
        <v>96</v>
      </c>
      <c r="K222" s="143">
        <v>1131</v>
      </c>
      <c r="L222" s="143">
        <v>122</v>
      </c>
      <c r="M222" s="143">
        <v>1452</v>
      </c>
      <c r="N222" s="143">
        <v>262</v>
      </c>
      <c r="O222" s="143">
        <v>3108</v>
      </c>
      <c r="P222" s="143">
        <v>372</v>
      </c>
      <c r="Q222" s="143">
        <v>4418</v>
      </c>
      <c r="R222" s="143">
        <v>90</v>
      </c>
      <c r="S222" s="143">
        <v>1077</v>
      </c>
      <c r="T222" s="143">
        <v>10</v>
      </c>
      <c r="U222" s="143">
        <v>120</v>
      </c>
      <c r="V222" s="143">
        <v>3</v>
      </c>
      <c r="W222" s="143">
        <v>36</v>
      </c>
      <c r="X222" s="143">
        <v>1</v>
      </c>
      <c r="Y222" s="143">
        <v>12</v>
      </c>
      <c r="Z222" s="144"/>
      <c r="AA222" s="144"/>
    </row>
    <row r="223" spans="1:27" x14ac:dyDescent="0.25">
      <c r="A223" s="44">
        <v>222</v>
      </c>
      <c r="B223" s="125" t="s">
        <v>10</v>
      </c>
      <c r="C223" s="125" t="s">
        <v>97</v>
      </c>
      <c r="D223" s="143">
        <v>5</v>
      </c>
      <c r="E223" s="143">
        <v>31</v>
      </c>
      <c r="F223" s="143">
        <v>43</v>
      </c>
      <c r="G223" s="143">
        <v>296</v>
      </c>
      <c r="H223" s="143">
        <v>133</v>
      </c>
      <c r="I223" s="143">
        <v>916</v>
      </c>
      <c r="J223" s="143">
        <v>266</v>
      </c>
      <c r="K223" s="143">
        <v>1835</v>
      </c>
      <c r="L223" s="143">
        <v>483</v>
      </c>
      <c r="M223" s="143">
        <v>3332</v>
      </c>
      <c r="N223" s="143">
        <v>370</v>
      </c>
      <c r="O223" s="143">
        <v>2518</v>
      </c>
      <c r="P223" s="143">
        <v>196</v>
      </c>
      <c r="Q223" s="143">
        <v>1352</v>
      </c>
      <c r="R223" s="143">
        <v>88</v>
      </c>
      <c r="S223" s="143">
        <v>596</v>
      </c>
      <c r="T223" s="143">
        <v>50</v>
      </c>
      <c r="U223" s="143">
        <v>347</v>
      </c>
      <c r="V223" s="143">
        <v>22</v>
      </c>
      <c r="W223" s="143">
        <v>148</v>
      </c>
      <c r="X223" s="143">
        <v>6</v>
      </c>
      <c r="Y223" s="143">
        <v>41</v>
      </c>
      <c r="Z223" s="143">
        <v>3</v>
      </c>
      <c r="AA223" s="143">
        <v>21</v>
      </c>
    </row>
    <row r="224" spans="1:27" x14ac:dyDescent="0.25">
      <c r="A224" s="44">
        <v>223</v>
      </c>
      <c r="B224" s="125" t="s">
        <v>68</v>
      </c>
      <c r="C224" s="125" t="s">
        <v>94</v>
      </c>
      <c r="D224" s="143">
        <v>11</v>
      </c>
      <c r="E224" s="143">
        <v>129</v>
      </c>
      <c r="F224" s="143">
        <v>17</v>
      </c>
      <c r="G224" s="143">
        <v>219</v>
      </c>
      <c r="H224" s="143">
        <v>7</v>
      </c>
      <c r="I224" s="143">
        <v>108</v>
      </c>
      <c r="J224" s="143">
        <v>34</v>
      </c>
      <c r="K224" s="143">
        <v>524</v>
      </c>
      <c r="L224" s="143">
        <v>29</v>
      </c>
      <c r="M224" s="143">
        <v>308</v>
      </c>
      <c r="N224" s="143">
        <v>170</v>
      </c>
      <c r="O224" s="143">
        <v>1127</v>
      </c>
      <c r="P224" s="143">
        <v>352</v>
      </c>
      <c r="Q224" s="143">
        <v>3511</v>
      </c>
      <c r="R224" s="143">
        <v>279</v>
      </c>
      <c r="S224" s="143">
        <v>2906</v>
      </c>
      <c r="T224" s="143">
        <v>151</v>
      </c>
      <c r="U224" s="143">
        <v>967</v>
      </c>
      <c r="V224" s="143">
        <v>116</v>
      </c>
      <c r="W224" s="143">
        <v>876</v>
      </c>
      <c r="X224" s="143">
        <v>52</v>
      </c>
      <c r="Y224" s="143">
        <v>332</v>
      </c>
      <c r="Z224" s="143">
        <v>68</v>
      </c>
      <c r="AA224" s="143">
        <v>333</v>
      </c>
    </row>
    <row r="225" spans="1:27" x14ac:dyDescent="0.25">
      <c r="A225" s="44">
        <v>224</v>
      </c>
      <c r="B225" s="125" t="s">
        <v>5</v>
      </c>
      <c r="C225" s="125" t="s">
        <v>97</v>
      </c>
      <c r="D225" s="143">
        <v>22</v>
      </c>
      <c r="E225" s="143">
        <v>130</v>
      </c>
      <c r="F225" s="143">
        <v>16</v>
      </c>
      <c r="G225" s="143">
        <v>96</v>
      </c>
      <c r="H225" s="143">
        <v>35</v>
      </c>
      <c r="I225" s="143">
        <v>210</v>
      </c>
      <c r="J225" s="143">
        <v>24</v>
      </c>
      <c r="K225" s="143">
        <v>144</v>
      </c>
      <c r="L225" s="143">
        <v>35</v>
      </c>
      <c r="M225" s="143">
        <v>208</v>
      </c>
      <c r="N225" s="143">
        <v>51</v>
      </c>
      <c r="O225" s="143">
        <v>301</v>
      </c>
      <c r="P225" s="143">
        <v>228</v>
      </c>
      <c r="Q225" s="143">
        <v>1361</v>
      </c>
      <c r="R225" s="143">
        <v>251</v>
      </c>
      <c r="S225" s="143">
        <v>1497</v>
      </c>
      <c r="T225" s="143">
        <v>397</v>
      </c>
      <c r="U225" s="143">
        <v>2372</v>
      </c>
      <c r="V225" s="143">
        <v>477</v>
      </c>
      <c r="W225" s="143">
        <v>2858</v>
      </c>
      <c r="X225" s="143">
        <v>206</v>
      </c>
      <c r="Y225" s="143">
        <v>1234</v>
      </c>
      <c r="Z225" s="143">
        <v>140</v>
      </c>
      <c r="AA225" s="143">
        <v>836</v>
      </c>
    </row>
    <row r="226" spans="1:27" x14ac:dyDescent="0.25">
      <c r="A226" s="44">
        <v>225</v>
      </c>
      <c r="B226" s="125" t="s">
        <v>7</v>
      </c>
      <c r="C226" s="125" t="s">
        <v>99</v>
      </c>
      <c r="D226" s="143">
        <v>63</v>
      </c>
      <c r="E226" s="143">
        <v>1486</v>
      </c>
      <c r="F226" s="144"/>
      <c r="G226" s="144"/>
      <c r="H226" s="144"/>
      <c r="I226" s="144"/>
      <c r="J226" s="144"/>
      <c r="K226" s="144"/>
      <c r="L226" s="143">
        <v>43</v>
      </c>
      <c r="M226" s="143">
        <v>1804</v>
      </c>
      <c r="N226" s="143">
        <v>26</v>
      </c>
      <c r="O226" s="143">
        <v>1091</v>
      </c>
      <c r="P226" s="143">
        <v>26</v>
      </c>
      <c r="Q226" s="143">
        <v>1091</v>
      </c>
      <c r="R226" s="143">
        <v>23</v>
      </c>
      <c r="S226" s="143">
        <v>965</v>
      </c>
      <c r="T226" s="143">
        <v>11</v>
      </c>
      <c r="U226" s="143">
        <v>461</v>
      </c>
      <c r="V226" s="143">
        <v>35</v>
      </c>
      <c r="W226" s="143">
        <v>1485</v>
      </c>
      <c r="X226" s="143">
        <v>23</v>
      </c>
      <c r="Y226" s="143">
        <v>965</v>
      </c>
      <c r="Z226" s="143">
        <v>39</v>
      </c>
      <c r="AA226" s="143">
        <v>1636</v>
      </c>
    </row>
    <row r="227" spans="1:27" x14ac:dyDescent="0.25">
      <c r="A227" s="44">
        <v>226</v>
      </c>
      <c r="B227" s="125" t="s">
        <v>30</v>
      </c>
      <c r="C227" s="125" t="s">
        <v>93</v>
      </c>
      <c r="D227" s="143">
        <v>6</v>
      </c>
      <c r="E227" s="143">
        <v>100</v>
      </c>
      <c r="F227" s="143">
        <v>32</v>
      </c>
      <c r="G227" s="143">
        <v>531</v>
      </c>
      <c r="H227" s="143">
        <v>39</v>
      </c>
      <c r="I227" s="143">
        <v>630</v>
      </c>
      <c r="J227" s="143">
        <v>32</v>
      </c>
      <c r="K227" s="143">
        <v>466</v>
      </c>
      <c r="L227" s="143">
        <v>51</v>
      </c>
      <c r="M227" s="143">
        <v>820</v>
      </c>
      <c r="N227" s="143">
        <v>56</v>
      </c>
      <c r="O227" s="143">
        <v>925</v>
      </c>
      <c r="P227" s="143">
        <v>124</v>
      </c>
      <c r="Q227" s="143">
        <v>2035</v>
      </c>
      <c r="R227" s="143">
        <v>108</v>
      </c>
      <c r="S227" s="143">
        <v>1757</v>
      </c>
      <c r="T227" s="143">
        <v>90</v>
      </c>
      <c r="U227" s="143">
        <v>1478</v>
      </c>
      <c r="V227" s="143">
        <v>65</v>
      </c>
      <c r="W227" s="143">
        <v>1040</v>
      </c>
      <c r="X227" s="143">
        <v>39</v>
      </c>
      <c r="Y227" s="143">
        <v>640</v>
      </c>
      <c r="Z227" s="143">
        <v>34</v>
      </c>
      <c r="AA227" s="143">
        <v>556</v>
      </c>
    </row>
    <row r="228" spans="1:27" x14ac:dyDescent="0.25">
      <c r="A228" s="44">
        <v>227</v>
      </c>
      <c r="B228" s="125" t="s">
        <v>24</v>
      </c>
      <c r="C228" s="125" t="s">
        <v>96</v>
      </c>
      <c r="D228" s="144"/>
      <c r="E228" s="144"/>
      <c r="F228" s="144"/>
      <c r="G228" s="144"/>
      <c r="H228" s="144"/>
      <c r="I228" s="144"/>
      <c r="J228" s="143">
        <v>402</v>
      </c>
      <c r="K228" s="143">
        <v>1522</v>
      </c>
      <c r="L228" s="143">
        <v>630</v>
      </c>
      <c r="M228" s="143">
        <v>2389</v>
      </c>
      <c r="N228" s="143">
        <v>781</v>
      </c>
      <c r="O228" s="143">
        <v>2960</v>
      </c>
      <c r="P228" s="143">
        <v>658</v>
      </c>
      <c r="Q228" s="143">
        <v>2493</v>
      </c>
      <c r="R228" s="143">
        <v>155</v>
      </c>
      <c r="S228" s="143">
        <v>588</v>
      </c>
      <c r="T228" s="143">
        <v>61</v>
      </c>
      <c r="U228" s="143">
        <v>152</v>
      </c>
      <c r="V228" s="143">
        <v>287</v>
      </c>
      <c r="W228" s="143">
        <v>269</v>
      </c>
      <c r="X228" s="143">
        <v>398</v>
      </c>
      <c r="Y228" s="143">
        <v>295</v>
      </c>
      <c r="Z228" s="143">
        <v>107</v>
      </c>
      <c r="AA228" s="143">
        <v>81</v>
      </c>
    </row>
    <row r="229" spans="1:27" x14ac:dyDescent="0.25">
      <c r="A229" s="44">
        <v>228</v>
      </c>
      <c r="B229" s="125" t="s">
        <v>10</v>
      </c>
      <c r="C229" s="125" t="s">
        <v>97</v>
      </c>
      <c r="D229" s="143">
        <v>5273</v>
      </c>
      <c r="E229" s="143">
        <v>9650</v>
      </c>
      <c r="F229" s="143">
        <v>448</v>
      </c>
      <c r="G229" s="143">
        <v>834</v>
      </c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</row>
    <row r="230" spans="1:27" x14ac:dyDescent="0.25">
      <c r="A230" s="44">
        <v>229</v>
      </c>
      <c r="B230" s="125" t="s">
        <v>35</v>
      </c>
      <c r="C230" s="125" t="s">
        <v>94</v>
      </c>
      <c r="D230" s="143">
        <v>4</v>
      </c>
      <c r="E230" s="143">
        <v>52</v>
      </c>
      <c r="F230" s="143">
        <v>3</v>
      </c>
      <c r="G230" s="143">
        <v>36</v>
      </c>
      <c r="H230" s="143">
        <v>4</v>
      </c>
      <c r="I230" s="143">
        <v>55</v>
      </c>
      <c r="J230" s="143">
        <v>14</v>
      </c>
      <c r="K230" s="143">
        <v>193</v>
      </c>
      <c r="L230" s="143">
        <v>41</v>
      </c>
      <c r="M230" s="143">
        <v>601</v>
      </c>
      <c r="N230" s="143">
        <v>244</v>
      </c>
      <c r="O230" s="143">
        <v>3325</v>
      </c>
      <c r="P230" s="143">
        <v>275</v>
      </c>
      <c r="Q230" s="143">
        <v>3885</v>
      </c>
      <c r="R230" s="143">
        <v>119</v>
      </c>
      <c r="S230" s="143">
        <v>1687</v>
      </c>
      <c r="T230" s="143">
        <v>15</v>
      </c>
      <c r="U230" s="143">
        <v>221</v>
      </c>
      <c r="V230" s="143">
        <v>13</v>
      </c>
      <c r="W230" s="143">
        <v>187</v>
      </c>
      <c r="X230" s="143">
        <v>5</v>
      </c>
      <c r="Y230" s="143">
        <v>69</v>
      </c>
      <c r="Z230" s="143">
        <v>1</v>
      </c>
      <c r="AA230" s="143">
        <v>19</v>
      </c>
    </row>
    <row r="231" spans="1:27" x14ac:dyDescent="0.25">
      <c r="A231" s="44">
        <v>230</v>
      </c>
      <c r="B231" s="125" t="s">
        <v>27</v>
      </c>
      <c r="C231" s="125" t="s">
        <v>94</v>
      </c>
      <c r="D231" s="143">
        <v>80</v>
      </c>
      <c r="E231" s="143">
        <v>275</v>
      </c>
      <c r="F231" s="143">
        <v>73</v>
      </c>
      <c r="G231" s="143">
        <v>303</v>
      </c>
      <c r="H231" s="143">
        <v>205</v>
      </c>
      <c r="I231" s="143">
        <v>875</v>
      </c>
      <c r="J231" s="143">
        <v>311</v>
      </c>
      <c r="K231" s="143">
        <v>1461</v>
      </c>
      <c r="L231" s="143">
        <v>188</v>
      </c>
      <c r="M231" s="143">
        <v>875</v>
      </c>
      <c r="N231" s="143">
        <v>383</v>
      </c>
      <c r="O231" s="143">
        <v>1552</v>
      </c>
      <c r="P231" s="143">
        <v>376</v>
      </c>
      <c r="Q231" s="143">
        <v>1788</v>
      </c>
      <c r="R231" s="143">
        <v>224</v>
      </c>
      <c r="S231" s="143">
        <v>1038</v>
      </c>
      <c r="T231" s="143">
        <v>185</v>
      </c>
      <c r="U231" s="143">
        <v>740</v>
      </c>
      <c r="V231" s="143">
        <v>159</v>
      </c>
      <c r="W231" s="143">
        <v>755</v>
      </c>
      <c r="X231" s="143">
        <v>89</v>
      </c>
      <c r="Y231" s="143">
        <v>433</v>
      </c>
      <c r="Z231" s="143">
        <v>38</v>
      </c>
      <c r="AA231" s="143">
        <v>181</v>
      </c>
    </row>
    <row r="232" spans="1:27" x14ac:dyDescent="0.25">
      <c r="A232" s="44">
        <v>231</v>
      </c>
      <c r="B232" s="125" t="s">
        <v>183</v>
      </c>
      <c r="C232" s="125" t="s">
        <v>97</v>
      </c>
      <c r="D232" s="144"/>
      <c r="E232" s="144"/>
      <c r="F232" s="144"/>
      <c r="G232" s="144"/>
      <c r="H232" s="143">
        <v>6</v>
      </c>
      <c r="I232" s="143">
        <v>44</v>
      </c>
      <c r="J232" s="143">
        <v>53</v>
      </c>
      <c r="K232" s="143">
        <v>365</v>
      </c>
      <c r="L232" s="143">
        <v>24</v>
      </c>
      <c r="M232" s="143">
        <v>168</v>
      </c>
      <c r="N232" s="143">
        <v>67</v>
      </c>
      <c r="O232" s="143">
        <v>466</v>
      </c>
      <c r="P232" s="143">
        <v>419</v>
      </c>
      <c r="Q232" s="143">
        <v>2914</v>
      </c>
      <c r="R232" s="143">
        <v>835</v>
      </c>
      <c r="S232" s="143">
        <v>5818</v>
      </c>
      <c r="T232" s="143">
        <v>42</v>
      </c>
      <c r="U232" s="143">
        <v>291</v>
      </c>
      <c r="V232" s="143">
        <v>14</v>
      </c>
      <c r="W232" s="143">
        <v>95</v>
      </c>
      <c r="X232" s="143">
        <v>3</v>
      </c>
      <c r="Y232" s="143">
        <v>18</v>
      </c>
      <c r="Z232" s="143">
        <v>2</v>
      </c>
      <c r="AA232" s="143">
        <v>15</v>
      </c>
    </row>
    <row r="233" spans="1:27" x14ac:dyDescent="0.25">
      <c r="A233" s="44">
        <v>232</v>
      </c>
      <c r="B233" s="125" t="s">
        <v>4</v>
      </c>
      <c r="C233" s="125" t="s">
        <v>95</v>
      </c>
      <c r="D233" s="143">
        <v>45</v>
      </c>
      <c r="E233" s="143">
        <v>1008</v>
      </c>
      <c r="F233" s="143">
        <v>15</v>
      </c>
      <c r="G233" s="143">
        <v>331</v>
      </c>
      <c r="H233" s="143">
        <v>35</v>
      </c>
      <c r="I233" s="143">
        <v>774</v>
      </c>
      <c r="J233" s="143">
        <v>42</v>
      </c>
      <c r="K233" s="143">
        <v>937</v>
      </c>
      <c r="L233" s="143">
        <v>32</v>
      </c>
      <c r="M233" s="143">
        <v>746</v>
      </c>
      <c r="N233" s="143">
        <v>41</v>
      </c>
      <c r="O233" s="143">
        <v>984</v>
      </c>
      <c r="P233" s="143">
        <v>52</v>
      </c>
      <c r="Q233" s="143">
        <v>1453</v>
      </c>
      <c r="R233" s="143">
        <v>26</v>
      </c>
      <c r="S233" s="143">
        <v>705</v>
      </c>
      <c r="T233" s="143">
        <v>20</v>
      </c>
      <c r="U233" s="143">
        <v>545</v>
      </c>
      <c r="V233" s="143">
        <v>26</v>
      </c>
      <c r="W233" s="143">
        <v>715</v>
      </c>
      <c r="X233" s="143">
        <v>25</v>
      </c>
      <c r="Y233" s="143">
        <v>589</v>
      </c>
      <c r="Z233" s="143">
        <v>32</v>
      </c>
      <c r="AA233" s="143">
        <v>750</v>
      </c>
    </row>
    <row r="234" spans="1:27" x14ac:dyDescent="0.25">
      <c r="A234" s="44">
        <v>233</v>
      </c>
      <c r="B234" s="125" t="s">
        <v>4</v>
      </c>
      <c r="C234" s="125" t="s">
        <v>99</v>
      </c>
      <c r="D234" s="143">
        <v>165</v>
      </c>
      <c r="E234" s="143">
        <v>4041</v>
      </c>
      <c r="F234" s="143">
        <v>58</v>
      </c>
      <c r="G234" s="143">
        <v>1337</v>
      </c>
      <c r="H234" s="143">
        <v>22</v>
      </c>
      <c r="I234" s="143">
        <v>546</v>
      </c>
      <c r="J234" s="143">
        <v>22</v>
      </c>
      <c r="K234" s="143">
        <v>548</v>
      </c>
      <c r="L234" s="143">
        <v>24</v>
      </c>
      <c r="M234" s="143">
        <v>610</v>
      </c>
      <c r="N234" s="143">
        <v>27</v>
      </c>
      <c r="O234" s="143">
        <v>655</v>
      </c>
      <c r="P234" s="143">
        <v>39</v>
      </c>
      <c r="Q234" s="143">
        <v>970</v>
      </c>
      <c r="R234" s="143">
        <v>23</v>
      </c>
      <c r="S234" s="143">
        <v>591</v>
      </c>
      <c r="T234" s="143">
        <v>2</v>
      </c>
      <c r="U234" s="143">
        <v>53</v>
      </c>
      <c r="V234" s="143">
        <v>5</v>
      </c>
      <c r="W234" s="143">
        <v>119</v>
      </c>
      <c r="X234" s="143">
        <v>1</v>
      </c>
      <c r="Y234" s="143">
        <v>28</v>
      </c>
      <c r="Z234" s="143">
        <v>1</v>
      </c>
      <c r="AA234" s="143">
        <v>28</v>
      </c>
    </row>
    <row r="235" spans="1:27" x14ac:dyDescent="0.25">
      <c r="A235" s="44">
        <v>234</v>
      </c>
      <c r="B235" s="125" t="s">
        <v>29</v>
      </c>
      <c r="C235" s="125" t="s">
        <v>95</v>
      </c>
      <c r="D235" s="143">
        <v>97</v>
      </c>
      <c r="E235" s="143">
        <v>1335</v>
      </c>
      <c r="F235" s="143">
        <v>125</v>
      </c>
      <c r="G235" s="143">
        <v>1674</v>
      </c>
      <c r="H235" s="143">
        <v>102</v>
      </c>
      <c r="I235" s="143">
        <v>1391</v>
      </c>
      <c r="J235" s="143">
        <v>89</v>
      </c>
      <c r="K235" s="143">
        <v>1268</v>
      </c>
      <c r="L235" s="143">
        <v>91</v>
      </c>
      <c r="M235" s="143">
        <v>1309</v>
      </c>
      <c r="N235" s="143">
        <v>35</v>
      </c>
      <c r="O235" s="143">
        <v>514</v>
      </c>
      <c r="P235" s="143">
        <v>51</v>
      </c>
      <c r="Q235" s="143">
        <v>729</v>
      </c>
      <c r="R235" s="143">
        <v>23</v>
      </c>
      <c r="S235" s="143">
        <v>341</v>
      </c>
      <c r="T235" s="143">
        <v>26</v>
      </c>
      <c r="U235" s="143">
        <v>385</v>
      </c>
      <c r="V235" s="143">
        <v>21</v>
      </c>
      <c r="W235" s="143">
        <v>321</v>
      </c>
      <c r="X235" s="143">
        <v>9</v>
      </c>
      <c r="Y235" s="143">
        <v>136</v>
      </c>
      <c r="Z235" s="143">
        <v>3</v>
      </c>
      <c r="AA235" s="143">
        <v>45</v>
      </c>
    </row>
    <row r="236" spans="1:27" x14ac:dyDescent="0.25">
      <c r="A236" s="44">
        <v>235</v>
      </c>
      <c r="B236" s="125" t="s">
        <v>35</v>
      </c>
      <c r="C236" s="125" t="s">
        <v>98</v>
      </c>
      <c r="D236" s="143">
        <v>112</v>
      </c>
      <c r="E236" s="143">
        <v>891</v>
      </c>
      <c r="F236" s="143">
        <v>156</v>
      </c>
      <c r="G236" s="143">
        <v>1204</v>
      </c>
      <c r="H236" s="143">
        <v>113</v>
      </c>
      <c r="I236" s="143">
        <v>868</v>
      </c>
      <c r="J236" s="143">
        <v>100</v>
      </c>
      <c r="K236" s="143">
        <v>765</v>
      </c>
      <c r="L236" s="143">
        <v>94</v>
      </c>
      <c r="M236" s="143">
        <v>725</v>
      </c>
      <c r="N236" s="143">
        <v>66</v>
      </c>
      <c r="O236" s="143">
        <v>516</v>
      </c>
      <c r="P236" s="143">
        <v>71</v>
      </c>
      <c r="Q236" s="143">
        <v>557</v>
      </c>
      <c r="R236" s="143">
        <v>67</v>
      </c>
      <c r="S236" s="143">
        <v>527</v>
      </c>
      <c r="T236" s="143">
        <v>111</v>
      </c>
      <c r="U236" s="143">
        <v>885</v>
      </c>
      <c r="V236" s="143">
        <v>102</v>
      </c>
      <c r="W236" s="143">
        <v>806</v>
      </c>
      <c r="X236" s="143">
        <v>100</v>
      </c>
      <c r="Y236" s="143">
        <v>791</v>
      </c>
      <c r="Z236" s="143">
        <v>111</v>
      </c>
      <c r="AA236" s="143">
        <v>879</v>
      </c>
    </row>
    <row r="237" spans="1:27" x14ac:dyDescent="0.25">
      <c r="A237" s="44">
        <v>236</v>
      </c>
      <c r="B237" s="125" t="s">
        <v>34</v>
      </c>
      <c r="C237" s="125" t="s">
        <v>94</v>
      </c>
      <c r="D237" s="143">
        <v>38</v>
      </c>
      <c r="E237" s="143">
        <v>144</v>
      </c>
      <c r="F237" s="143">
        <v>56</v>
      </c>
      <c r="G237" s="143">
        <v>304</v>
      </c>
      <c r="H237" s="143">
        <v>119</v>
      </c>
      <c r="I237" s="143">
        <v>640</v>
      </c>
      <c r="J237" s="143">
        <v>158</v>
      </c>
      <c r="K237" s="143">
        <v>1047</v>
      </c>
      <c r="L237" s="143">
        <v>188</v>
      </c>
      <c r="M237" s="143">
        <v>1317</v>
      </c>
      <c r="N237" s="143">
        <v>343</v>
      </c>
      <c r="O237" s="143">
        <v>2112</v>
      </c>
      <c r="P237" s="143">
        <v>274</v>
      </c>
      <c r="Q237" s="143">
        <v>2037</v>
      </c>
      <c r="R237" s="143">
        <v>99</v>
      </c>
      <c r="S237" s="143">
        <v>730</v>
      </c>
      <c r="T237" s="143">
        <v>46</v>
      </c>
      <c r="U237" s="143">
        <v>336</v>
      </c>
      <c r="V237" s="143">
        <v>17</v>
      </c>
      <c r="W237" s="143">
        <v>100</v>
      </c>
      <c r="X237" s="143">
        <v>3</v>
      </c>
      <c r="Y237" s="143">
        <v>25</v>
      </c>
      <c r="Z237" s="143">
        <v>2</v>
      </c>
      <c r="AA237" s="143">
        <v>17</v>
      </c>
    </row>
    <row r="238" spans="1:27" x14ac:dyDescent="0.25">
      <c r="A238" s="44">
        <v>237</v>
      </c>
      <c r="B238" s="125" t="s">
        <v>35</v>
      </c>
      <c r="C238" s="125" t="s">
        <v>93</v>
      </c>
      <c r="D238" s="143">
        <v>1</v>
      </c>
      <c r="E238" s="143">
        <v>28</v>
      </c>
      <c r="F238" s="143">
        <v>11</v>
      </c>
      <c r="G238" s="143">
        <v>77</v>
      </c>
      <c r="H238" s="143">
        <v>7</v>
      </c>
      <c r="I238" s="143">
        <v>76</v>
      </c>
      <c r="J238" s="143">
        <v>15</v>
      </c>
      <c r="K238" s="143">
        <v>333</v>
      </c>
      <c r="L238" s="143">
        <v>23</v>
      </c>
      <c r="M238" s="143">
        <v>500</v>
      </c>
      <c r="N238" s="143">
        <v>114</v>
      </c>
      <c r="O238" s="143">
        <v>2392</v>
      </c>
      <c r="P238" s="143">
        <v>136</v>
      </c>
      <c r="Q238" s="143">
        <v>3002</v>
      </c>
      <c r="R238" s="143">
        <v>58</v>
      </c>
      <c r="S238" s="143">
        <v>1277</v>
      </c>
      <c r="T238" s="143">
        <v>18</v>
      </c>
      <c r="U238" s="143">
        <v>389</v>
      </c>
      <c r="V238" s="143">
        <v>17</v>
      </c>
      <c r="W238" s="143">
        <v>375</v>
      </c>
      <c r="X238" s="143">
        <v>1</v>
      </c>
      <c r="Y238" s="143">
        <v>28</v>
      </c>
      <c r="Z238" s="144"/>
      <c r="AA238" s="144"/>
    </row>
    <row r="239" spans="1:27" x14ac:dyDescent="0.25">
      <c r="A239" s="44">
        <v>238</v>
      </c>
      <c r="B239" s="125" t="s">
        <v>16</v>
      </c>
      <c r="C239" s="125" t="s">
        <v>94</v>
      </c>
      <c r="D239" s="143">
        <v>56</v>
      </c>
      <c r="E239" s="143">
        <v>129</v>
      </c>
      <c r="F239" s="143">
        <v>39</v>
      </c>
      <c r="G239" s="143">
        <v>131</v>
      </c>
      <c r="H239" s="143">
        <v>99</v>
      </c>
      <c r="I239" s="143">
        <v>475</v>
      </c>
      <c r="J239" s="143">
        <v>222</v>
      </c>
      <c r="K239" s="143">
        <v>1195</v>
      </c>
      <c r="L239" s="143">
        <v>272</v>
      </c>
      <c r="M239" s="143">
        <v>1586</v>
      </c>
      <c r="N239" s="143">
        <v>395</v>
      </c>
      <c r="O239" s="143">
        <v>2097</v>
      </c>
      <c r="P239" s="143">
        <v>381</v>
      </c>
      <c r="Q239" s="143">
        <v>2235</v>
      </c>
      <c r="R239" s="143">
        <v>78</v>
      </c>
      <c r="S239" s="143">
        <v>447</v>
      </c>
      <c r="T239" s="143">
        <v>12</v>
      </c>
      <c r="U239" s="143">
        <v>61</v>
      </c>
      <c r="V239" s="143">
        <v>2</v>
      </c>
      <c r="W239" s="143">
        <v>11</v>
      </c>
      <c r="X239" s="143">
        <v>1</v>
      </c>
      <c r="Y239" s="143">
        <v>5</v>
      </c>
      <c r="Z239" s="143">
        <v>5</v>
      </c>
      <c r="AA239" s="143">
        <v>26</v>
      </c>
    </row>
    <row r="240" spans="1:27" x14ac:dyDescent="0.25">
      <c r="A240" s="44">
        <v>239</v>
      </c>
      <c r="B240" s="125" t="s">
        <v>9</v>
      </c>
      <c r="C240" s="125" t="s">
        <v>94</v>
      </c>
      <c r="D240" s="144"/>
      <c r="E240" s="144"/>
      <c r="F240" s="143">
        <v>4</v>
      </c>
      <c r="G240" s="143">
        <v>8</v>
      </c>
      <c r="H240" s="143">
        <v>5</v>
      </c>
      <c r="I240" s="143">
        <v>12</v>
      </c>
      <c r="J240" s="143">
        <v>60</v>
      </c>
      <c r="K240" s="143">
        <v>160</v>
      </c>
      <c r="L240" s="143">
        <v>87</v>
      </c>
      <c r="M240" s="143">
        <v>234</v>
      </c>
      <c r="N240" s="143">
        <v>386</v>
      </c>
      <c r="O240" s="143">
        <v>1021</v>
      </c>
      <c r="P240" s="143">
        <v>1459</v>
      </c>
      <c r="Q240" s="143">
        <v>3755</v>
      </c>
      <c r="R240" s="143">
        <v>827</v>
      </c>
      <c r="S240" s="143">
        <v>1983</v>
      </c>
      <c r="T240" s="143">
        <v>214</v>
      </c>
      <c r="U240" s="143">
        <v>511</v>
      </c>
      <c r="V240" s="143">
        <v>154</v>
      </c>
      <c r="W240" s="143">
        <v>407</v>
      </c>
      <c r="X240" s="143">
        <v>50</v>
      </c>
      <c r="Y240" s="143">
        <v>126</v>
      </c>
      <c r="Z240" s="143">
        <v>41</v>
      </c>
      <c r="AA240" s="143">
        <v>96</v>
      </c>
    </row>
    <row r="241" spans="1:27" x14ac:dyDescent="0.25">
      <c r="A241" s="44">
        <v>240</v>
      </c>
      <c r="B241" s="125" t="s">
        <v>7</v>
      </c>
      <c r="C241" s="125" t="s">
        <v>93</v>
      </c>
      <c r="D241" s="143">
        <v>40</v>
      </c>
      <c r="E241" s="143">
        <v>129</v>
      </c>
      <c r="F241" s="143">
        <v>56</v>
      </c>
      <c r="G241" s="143">
        <v>179</v>
      </c>
      <c r="H241" s="143">
        <v>85</v>
      </c>
      <c r="I241" s="143">
        <v>266</v>
      </c>
      <c r="J241" s="143">
        <v>108</v>
      </c>
      <c r="K241" s="143">
        <v>336</v>
      </c>
      <c r="L241" s="143">
        <v>200</v>
      </c>
      <c r="M241" s="143">
        <v>632</v>
      </c>
      <c r="N241" s="143">
        <v>482</v>
      </c>
      <c r="O241" s="143">
        <v>1561</v>
      </c>
      <c r="P241" s="143">
        <v>815</v>
      </c>
      <c r="Q241" s="143">
        <v>2584</v>
      </c>
      <c r="R241" s="143">
        <v>404</v>
      </c>
      <c r="S241" s="143">
        <v>1321</v>
      </c>
      <c r="T241" s="143">
        <v>125</v>
      </c>
      <c r="U241" s="143">
        <v>409</v>
      </c>
      <c r="V241" s="143">
        <v>114</v>
      </c>
      <c r="W241" s="143">
        <v>374</v>
      </c>
      <c r="X241" s="143">
        <v>66</v>
      </c>
      <c r="Y241" s="143">
        <v>217</v>
      </c>
      <c r="Z241" s="143">
        <v>39</v>
      </c>
      <c r="AA241" s="143">
        <v>126</v>
      </c>
    </row>
    <row r="242" spans="1:27" x14ac:dyDescent="0.25">
      <c r="A242" s="44">
        <v>241</v>
      </c>
      <c r="B242" s="125" t="s">
        <v>4</v>
      </c>
      <c r="C242" s="125" t="s">
        <v>95</v>
      </c>
      <c r="D242" s="143">
        <v>5</v>
      </c>
      <c r="E242" s="143">
        <v>55</v>
      </c>
      <c r="F242" s="143">
        <v>5</v>
      </c>
      <c r="G242" s="143">
        <v>56</v>
      </c>
      <c r="H242" s="143">
        <v>26</v>
      </c>
      <c r="I242" s="143">
        <v>283</v>
      </c>
      <c r="J242" s="143">
        <v>120</v>
      </c>
      <c r="K242" s="143">
        <v>1352</v>
      </c>
      <c r="L242" s="143">
        <v>174</v>
      </c>
      <c r="M242" s="143">
        <v>1989</v>
      </c>
      <c r="N242" s="143">
        <v>188</v>
      </c>
      <c r="O242" s="143">
        <v>2155</v>
      </c>
      <c r="P242" s="143">
        <v>111</v>
      </c>
      <c r="Q242" s="143">
        <v>1266</v>
      </c>
      <c r="R242" s="143">
        <v>31</v>
      </c>
      <c r="S242" s="143">
        <v>355</v>
      </c>
      <c r="T242" s="143">
        <v>11</v>
      </c>
      <c r="U242" s="143">
        <v>116</v>
      </c>
      <c r="V242" s="144"/>
      <c r="W242" s="144"/>
      <c r="X242" s="144"/>
      <c r="Y242" s="144"/>
      <c r="Z242" s="144"/>
      <c r="AA242" s="144"/>
    </row>
    <row r="243" spans="1:27" x14ac:dyDescent="0.25">
      <c r="A243" s="44">
        <v>242</v>
      </c>
      <c r="B243" s="125" t="s">
        <v>183</v>
      </c>
      <c r="C243" s="125" t="s">
        <v>97</v>
      </c>
      <c r="D243" s="143">
        <v>434</v>
      </c>
      <c r="E243" s="143">
        <v>4132</v>
      </c>
      <c r="F243" s="143">
        <v>178</v>
      </c>
      <c r="G243" s="143">
        <v>1656</v>
      </c>
      <c r="H243" s="143">
        <v>61</v>
      </c>
      <c r="I243" s="143">
        <v>569</v>
      </c>
      <c r="J243" s="143">
        <v>58</v>
      </c>
      <c r="K243" s="143">
        <v>563</v>
      </c>
      <c r="L243" s="143">
        <v>33</v>
      </c>
      <c r="M243" s="143">
        <v>327</v>
      </c>
      <c r="N243" s="143">
        <v>9</v>
      </c>
      <c r="O243" s="143">
        <v>91</v>
      </c>
      <c r="P243" s="143">
        <v>4</v>
      </c>
      <c r="Q243" s="143">
        <v>42</v>
      </c>
      <c r="R243" s="143">
        <v>8</v>
      </c>
      <c r="S243" s="143">
        <v>87</v>
      </c>
      <c r="T243" s="143">
        <v>2</v>
      </c>
      <c r="U243" s="143">
        <v>22</v>
      </c>
      <c r="V243" s="143">
        <v>3</v>
      </c>
      <c r="W243" s="143">
        <v>32</v>
      </c>
      <c r="X243" s="143">
        <v>2</v>
      </c>
      <c r="Y243" s="143">
        <v>22</v>
      </c>
      <c r="Z243" s="143">
        <v>3</v>
      </c>
      <c r="AA243" s="143">
        <v>34</v>
      </c>
    </row>
    <row r="244" spans="1:27" x14ac:dyDescent="0.25">
      <c r="A244" s="44">
        <v>243</v>
      </c>
      <c r="B244" s="125" t="s">
        <v>7</v>
      </c>
      <c r="C244" s="125" t="s">
        <v>98</v>
      </c>
      <c r="D244" s="143">
        <v>16</v>
      </c>
      <c r="E244" s="143">
        <v>532</v>
      </c>
      <c r="F244" s="143">
        <v>15</v>
      </c>
      <c r="G244" s="143">
        <v>533</v>
      </c>
      <c r="H244" s="143">
        <v>12</v>
      </c>
      <c r="I244" s="143">
        <v>430</v>
      </c>
      <c r="J244" s="143">
        <v>10</v>
      </c>
      <c r="K244" s="143">
        <v>393</v>
      </c>
      <c r="L244" s="143">
        <v>12</v>
      </c>
      <c r="M244" s="143">
        <v>511</v>
      </c>
      <c r="N244" s="143">
        <v>7</v>
      </c>
      <c r="O244" s="143">
        <v>300</v>
      </c>
      <c r="P244" s="143">
        <v>16</v>
      </c>
      <c r="Q244" s="143">
        <v>728</v>
      </c>
      <c r="R244" s="143">
        <v>6</v>
      </c>
      <c r="S244" s="143">
        <v>266</v>
      </c>
      <c r="T244" s="143">
        <v>26</v>
      </c>
      <c r="U244" s="143">
        <v>1127</v>
      </c>
      <c r="V244" s="143">
        <v>25</v>
      </c>
      <c r="W244" s="143">
        <v>1107</v>
      </c>
      <c r="X244" s="143">
        <v>23</v>
      </c>
      <c r="Y244" s="143">
        <v>993</v>
      </c>
      <c r="Z244" s="143">
        <v>12</v>
      </c>
      <c r="AA244" s="143">
        <v>519</v>
      </c>
    </row>
    <row r="245" spans="1:27" x14ac:dyDescent="0.25">
      <c r="A245" s="44">
        <v>244</v>
      </c>
      <c r="B245" s="125" t="s">
        <v>35</v>
      </c>
      <c r="C245" s="125" t="s">
        <v>94</v>
      </c>
      <c r="D245" s="143">
        <v>52</v>
      </c>
      <c r="E245" s="143">
        <v>329</v>
      </c>
      <c r="F245" s="143">
        <v>34</v>
      </c>
      <c r="G245" s="143">
        <v>211</v>
      </c>
      <c r="H245" s="143">
        <v>43</v>
      </c>
      <c r="I245" s="143">
        <v>271</v>
      </c>
      <c r="J245" s="143">
        <v>160</v>
      </c>
      <c r="K245" s="143">
        <v>1020</v>
      </c>
      <c r="L245" s="143">
        <v>181</v>
      </c>
      <c r="M245" s="143">
        <v>1155</v>
      </c>
      <c r="N245" s="143">
        <v>113</v>
      </c>
      <c r="O245" s="143">
        <v>732</v>
      </c>
      <c r="P245" s="143">
        <v>148</v>
      </c>
      <c r="Q245" s="143">
        <v>951</v>
      </c>
      <c r="R245" s="143">
        <v>121</v>
      </c>
      <c r="S245" s="143">
        <v>775</v>
      </c>
      <c r="T245" s="143">
        <v>102</v>
      </c>
      <c r="U245" s="143">
        <v>649</v>
      </c>
      <c r="V245" s="143">
        <v>78</v>
      </c>
      <c r="W245" s="143">
        <v>506</v>
      </c>
      <c r="X245" s="143">
        <v>71</v>
      </c>
      <c r="Y245" s="143">
        <v>451</v>
      </c>
      <c r="Z245" s="143">
        <v>56</v>
      </c>
      <c r="AA245" s="143">
        <v>362</v>
      </c>
    </row>
    <row r="246" spans="1:27" x14ac:dyDescent="0.25">
      <c r="A246" s="44">
        <v>245</v>
      </c>
      <c r="B246" s="125" t="s">
        <v>35</v>
      </c>
      <c r="C246" s="125" t="s">
        <v>93</v>
      </c>
      <c r="D246" s="144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3">
        <v>620</v>
      </c>
      <c r="Q246" s="143">
        <v>3006</v>
      </c>
      <c r="R246" s="143">
        <v>369</v>
      </c>
      <c r="S246" s="143">
        <v>1793</v>
      </c>
      <c r="T246" s="143">
        <v>267</v>
      </c>
      <c r="U246" s="143">
        <v>1312</v>
      </c>
      <c r="V246" s="143">
        <v>179</v>
      </c>
      <c r="W246" s="143">
        <v>797</v>
      </c>
      <c r="X246" s="143">
        <v>97</v>
      </c>
      <c r="Y246" s="143">
        <v>463</v>
      </c>
      <c r="Z246" s="144"/>
      <c r="AA246" s="144"/>
    </row>
    <row r="247" spans="1:27" x14ac:dyDescent="0.25">
      <c r="A247" s="44">
        <v>246</v>
      </c>
      <c r="B247" s="125" t="s">
        <v>7</v>
      </c>
      <c r="C247" s="125" t="s">
        <v>94</v>
      </c>
      <c r="D247" s="143">
        <v>79</v>
      </c>
      <c r="E247" s="143">
        <v>169</v>
      </c>
      <c r="F247" s="143">
        <v>47</v>
      </c>
      <c r="G247" s="143">
        <v>152</v>
      </c>
      <c r="H247" s="143">
        <v>825</v>
      </c>
      <c r="I247" s="143">
        <v>3271</v>
      </c>
      <c r="J247" s="143">
        <v>511</v>
      </c>
      <c r="K247" s="143">
        <v>2026</v>
      </c>
      <c r="L247" s="143">
        <v>48</v>
      </c>
      <c r="M247" s="143">
        <v>167</v>
      </c>
      <c r="N247" s="143">
        <v>172</v>
      </c>
      <c r="O247" s="143">
        <v>666</v>
      </c>
      <c r="P247" s="143">
        <v>150</v>
      </c>
      <c r="Q247" s="143">
        <v>565</v>
      </c>
      <c r="R247" s="143">
        <v>38</v>
      </c>
      <c r="S247" s="143">
        <v>146</v>
      </c>
      <c r="T247" s="143">
        <v>10</v>
      </c>
      <c r="U247" s="143">
        <v>32</v>
      </c>
      <c r="V247" s="143">
        <v>12</v>
      </c>
      <c r="W247" s="143">
        <v>37</v>
      </c>
      <c r="X247" s="143">
        <v>1</v>
      </c>
      <c r="Y247" s="143">
        <v>4</v>
      </c>
      <c r="Z247" s="143">
        <v>2</v>
      </c>
      <c r="AA247" s="143">
        <v>6</v>
      </c>
    </row>
    <row r="248" spans="1:27" x14ac:dyDescent="0.25">
      <c r="A248" s="44">
        <v>247</v>
      </c>
      <c r="B248" s="125" t="s">
        <v>16</v>
      </c>
      <c r="C248" s="125" t="s">
        <v>98</v>
      </c>
      <c r="D248" s="143">
        <v>1</v>
      </c>
      <c r="E248" s="143">
        <v>10</v>
      </c>
      <c r="F248" s="143">
        <v>1</v>
      </c>
      <c r="G248" s="143">
        <v>10</v>
      </c>
      <c r="H248" s="143">
        <v>4</v>
      </c>
      <c r="I248" s="143">
        <v>34</v>
      </c>
      <c r="J248" s="143">
        <v>13</v>
      </c>
      <c r="K248" s="143">
        <v>125</v>
      </c>
      <c r="L248" s="143">
        <v>41</v>
      </c>
      <c r="M248" s="143">
        <v>401</v>
      </c>
      <c r="N248" s="143">
        <v>176</v>
      </c>
      <c r="O248" s="143">
        <v>1738</v>
      </c>
      <c r="P248" s="143">
        <v>310</v>
      </c>
      <c r="Q248" s="143">
        <v>3085</v>
      </c>
      <c r="R248" s="143">
        <v>143</v>
      </c>
      <c r="S248" s="143">
        <v>1422</v>
      </c>
      <c r="T248" s="143">
        <v>32</v>
      </c>
      <c r="U248" s="143">
        <v>320</v>
      </c>
      <c r="V248" s="143">
        <v>7</v>
      </c>
      <c r="W248" s="143">
        <v>70</v>
      </c>
      <c r="X248" s="143">
        <v>2</v>
      </c>
      <c r="Y248" s="143">
        <v>20</v>
      </c>
      <c r="Z248" s="144"/>
      <c r="AA248" s="144"/>
    </row>
    <row r="249" spans="1:27" x14ac:dyDescent="0.25">
      <c r="A249" s="44">
        <v>248</v>
      </c>
      <c r="B249" s="125" t="s">
        <v>3</v>
      </c>
      <c r="C249" s="125" t="s">
        <v>95</v>
      </c>
      <c r="D249" s="144"/>
      <c r="E249" s="144"/>
      <c r="F249" s="144"/>
      <c r="G249" s="144"/>
      <c r="H249" s="144"/>
      <c r="I249" s="144"/>
      <c r="J249" s="143">
        <v>19</v>
      </c>
      <c r="K249" s="143">
        <v>110</v>
      </c>
      <c r="L249" s="143">
        <v>87</v>
      </c>
      <c r="M249" s="143">
        <v>505</v>
      </c>
      <c r="N249" s="143">
        <v>147</v>
      </c>
      <c r="O249" s="143">
        <v>850</v>
      </c>
      <c r="P249" s="143">
        <v>225</v>
      </c>
      <c r="Q249" s="143">
        <v>1283</v>
      </c>
      <c r="R249" s="143">
        <v>251</v>
      </c>
      <c r="S249" s="143">
        <v>1434</v>
      </c>
      <c r="T249" s="143">
        <v>218</v>
      </c>
      <c r="U249" s="143">
        <v>1228</v>
      </c>
      <c r="V249" s="143">
        <v>138</v>
      </c>
      <c r="W249" s="143">
        <v>782</v>
      </c>
      <c r="X249" s="143">
        <v>100</v>
      </c>
      <c r="Y249" s="143">
        <v>549</v>
      </c>
      <c r="Z249" s="143">
        <v>78</v>
      </c>
      <c r="AA249" s="143">
        <v>436</v>
      </c>
    </row>
    <row r="250" spans="1:27" x14ac:dyDescent="0.25">
      <c r="A250" s="44">
        <v>249</v>
      </c>
      <c r="B250" s="125" t="s">
        <v>7</v>
      </c>
      <c r="C250" s="125" t="s">
        <v>94</v>
      </c>
      <c r="D250" s="143">
        <v>221</v>
      </c>
      <c r="E250" s="143">
        <v>2352</v>
      </c>
      <c r="F250" s="143">
        <v>90</v>
      </c>
      <c r="G250" s="143">
        <v>928</v>
      </c>
      <c r="H250" s="143">
        <v>81</v>
      </c>
      <c r="I250" s="143">
        <v>825</v>
      </c>
      <c r="J250" s="143">
        <v>52</v>
      </c>
      <c r="K250" s="143">
        <v>526</v>
      </c>
      <c r="L250" s="143">
        <v>48</v>
      </c>
      <c r="M250" s="143">
        <v>434</v>
      </c>
      <c r="N250" s="143">
        <v>43</v>
      </c>
      <c r="O250" s="143">
        <v>421</v>
      </c>
      <c r="P250" s="143">
        <v>30</v>
      </c>
      <c r="Q250" s="143">
        <v>285</v>
      </c>
      <c r="R250" s="143">
        <v>50</v>
      </c>
      <c r="S250" s="143">
        <v>519</v>
      </c>
      <c r="T250" s="143">
        <v>27</v>
      </c>
      <c r="U250" s="143">
        <v>294</v>
      </c>
      <c r="V250" s="143">
        <v>9</v>
      </c>
      <c r="W250" s="143">
        <v>94</v>
      </c>
      <c r="X250" s="143">
        <v>12</v>
      </c>
      <c r="Y250" s="143">
        <v>124</v>
      </c>
      <c r="Z250" s="143">
        <v>33</v>
      </c>
      <c r="AA250" s="143">
        <v>361</v>
      </c>
    </row>
    <row r="251" spans="1:27" x14ac:dyDescent="0.25">
      <c r="A251" s="44">
        <v>250</v>
      </c>
      <c r="B251" s="125" t="s">
        <v>23</v>
      </c>
      <c r="C251" s="125" t="s">
        <v>94</v>
      </c>
      <c r="D251" s="144"/>
      <c r="E251" s="144"/>
      <c r="F251" s="143">
        <v>2</v>
      </c>
      <c r="G251" s="143">
        <v>28</v>
      </c>
      <c r="H251" s="143">
        <v>9</v>
      </c>
      <c r="I251" s="143">
        <v>126</v>
      </c>
      <c r="J251" s="143">
        <v>69</v>
      </c>
      <c r="K251" s="143">
        <v>947</v>
      </c>
      <c r="L251" s="143">
        <v>66</v>
      </c>
      <c r="M251" s="143">
        <v>906</v>
      </c>
      <c r="N251" s="143">
        <v>133</v>
      </c>
      <c r="O251" s="143">
        <v>1847</v>
      </c>
      <c r="P251" s="143">
        <v>143</v>
      </c>
      <c r="Q251" s="143">
        <v>1931</v>
      </c>
      <c r="R251" s="143">
        <v>83</v>
      </c>
      <c r="S251" s="143">
        <v>1127</v>
      </c>
      <c r="T251" s="143">
        <v>5</v>
      </c>
      <c r="U251" s="143">
        <v>68</v>
      </c>
      <c r="V251" s="143">
        <v>2</v>
      </c>
      <c r="W251" s="143">
        <v>28</v>
      </c>
      <c r="X251" s="144"/>
      <c r="Y251" s="144"/>
      <c r="Z251" s="143">
        <v>1</v>
      </c>
      <c r="AA251" s="143">
        <v>14</v>
      </c>
    </row>
    <row r="252" spans="1:27" x14ac:dyDescent="0.25">
      <c r="A252" s="44">
        <v>251</v>
      </c>
      <c r="B252" s="125" t="s">
        <v>18</v>
      </c>
      <c r="C252" s="125" t="s">
        <v>94</v>
      </c>
      <c r="D252" s="143">
        <v>40</v>
      </c>
      <c r="E252" s="143">
        <v>44</v>
      </c>
      <c r="F252" s="143">
        <v>63</v>
      </c>
      <c r="G252" s="143">
        <v>78</v>
      </c>
      <c r="H252" s="143">
        <v>87</v>
      </c>
      <c r="I252" s="143">
        <v>136</v>
      </c>
      <c r="J252" s="143">
        <v>230</v>
      </c>
      <c r="K252" s="143">
        <v>424</v>
      </c>
      <c r="L252" s="143">
        <v>373</v>
      </c>
      <c r="M252" s="143">
        <v>632</v>
      </c>
      <c r="N252" s="143">
        <v>885</v>
      </c>
      <c r="O252" s="143">
        <v>1438</v>
      </c>
      <c r="P252" s="143">
        <v>1221</v>
      </c>
      <c r="Q252" s="143">
        <v>2165</v>
      </c>
      <c r="R252" s="143">
        <v>793</v>
      </c>
      <c r="S252" s="143">
        <v>1364</v>
      </c>
      <c r="T252" s="143">
        <v>253</v>
      </c>
      <c r="U252" s="143">
        <v>409</v>
      </c>
      <c r="V252" s="143">
        <v>136</v>
      </c>
      <c r="W252" s="143">
        <v>204</v>
      </c>
      <c r="X252" s="143">
        <v>54</v>
      </c>
      <c r="Y252" s="143">
        <v>70</v>
      </c>
      <c r="Z252" s="143">
        <v>32</v>
      </c>
      <c r="AA252" s="143">
        <v>44</v>
      </c>
    </row>
    <row r="253" spans="1:27" x14ac:dyDescent="0.25">
      <c r="A253" s="44">
        <v>252</v>
      </c>
      <c r="B253" s="125" t="s">
        <v>5</v>
      </c>
      <c r="C253" s="125" t="s">
        <v>97</v>
      </c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3">
        <v>440</v>
      </c>
      <c r="O253" s="143">
        <v>2504</v>
      </c>
      <c r="P253" s="143">
        <v>317</v>
      </c>
      <c r="Q253" s="143">
        <v>1803</v>
      </c>
      <c r="R253" s="143">
        <v>200</v>
      </c>
      <c r="S253" s="143">
        <v>1139</v>
      </c>
      <c r="T253" s="143">
        <v>52</v>
      </c>
      <c r="U253" s="143">
        <v>193</v>
      </c>
      <c r="V253" s="143">
        <v>340</v>
      </c>
      <c r="W253" s="143">
        <v>468</v>
      </c>
      <c r="X253" s="143">
        <v>545</v>
      </c>
      <c r="Y253" s="143">
        <v>506</v>
      </c>
      <c r="Z253" s="143">
        <v>99</v>
      </c>
      <c r="AA253" s="143">
        <v>99</v>
      </c>
    </row>
    <row r="254" spans="1:27" x14ac:dyDescent="0.25">
      <c r="A254" s="44">
        <v>253</v>
      </c>
      <c r="B254" s="125" t="s">
        <v>29</v>
      </c>
      <c r="C254" s="125" t="s">
        <v>95</v>
      </c>
      <c r="D254" s="143">
        <v>5</v>
      </c>
      <c r="E254" s="143">
        <v>113</v>
      </c>
      <c r="F254" s="143">
        <v>7</v>
      </c>
      <c r="G254" s="143">
        <v>160</v>
      </c>
      <c r="H254" s="143">
        <v>23</v>
      </c>
      <c r="I254" s="143">
        <v>481</v>
      </c>
      <c r="J254" s="143">
        <v>33</v>
      </c>
      <c r="K254" s="143">
        <v>659</v>
      </c>
      <c r="L254" s="143">
        <v>33</v>
      </c>
      <c r="M254" s="143">
        <v>684</v>
      </c>
      <c r="N254" s="143">
        <v>32</v>
      </c>
      <c r="O254" s="143">
        <v>661</v>
      </c>
      <c r="P254" s="143">
        <v>52</v>
      </c>
      <c r="Q254" s="143">
        <v>1136</v>
      </c>
      <c r="R254" s="143">
        <v>49</v>
      </c>
      <c r="S254" s="143">
        <v>1059</v>
      </c>
      <c r="T254" s="143">
        <v>52</v>
      </c>
      <c r="U254" s="143">
        <v>1077</v>
      </c>
      <c r="V254" s="143">
        <v>15</v>
      </c>
      <c r="W254" s="143">
        <v>332</v>
      </c>
      <c r="X254" s="143">
        <v>8</v>
      </c>
      <c r="Y254" s="143">
        <v>174</v>
      </c>
      <c r="Z254" s="143">
        <v>3</v>
      </c>
      <c r="AA254" s="143">
        <v>67</v>
      </c>
    </row>
    <row r="255" spans="1:27" x14ac:dyDescent="0.25">
      <c r="A255" s="44">
        <v>254</v>
      </c>
      <c r="B255" s="125" t="s">
        <v>10</v>
      </c>
      <c r="C255" s="125" t="s">
        <v>97</v>
      </c>
      <c r="D255" s="144"/>
      <c r="E255" s="144"/>
      <c r="F255" s="143">
        <v>6</v>
      </c>
      <c r="G255" s="143">
        <v>315</v>
      </c>
      <c r="H255" s="143">
        <v>13</v>
      </c>
      <c r="I255" s="143">
        <v>683</v>
      </c>
      <c r="J255" s="143">
        <v>18</v>
      </c>
      <c r="K255" s="143">
        <v>945</v>
      </c>
      <c r="L255" s="143">
        <v>29</v>
      </c>
      <c r="M255" s="143">
        <v>1523</v>
      </c>
      <c r="N255" s="143">
        <v>21</v>
      </c>
      <c r="O255" s="143">
        <v>1103</v>
      </c>
      <c r="P255" s="143">
        <v>17</v>
      </c>
      <c r="Q255" s="143">
        <v>893</v>
      </c>
      <c r="R255" s="143">
        <v>20</v>
      </c>
      <c r="S255" s="143">
        <v>1050</v>
      </c>
      <c r="T255" s="144"/>
      <c r="U255" s="144"/>
      <c r="V255" s="144"/>
      <c r="W255" s="144"/>
      <c r="X255" s="144"/>
      <c r="Y255" s="144"/>
      <c r="Z255" s="144"/>
      <c r="AA255" s="144"/>
    </row>
    <row r="256" spans="1:27" x14ac:dyDescent="0.25">
      <c r="A256" s="44">
        <v>255</v>
      </c>
      <c r="B256" s="125" t="s">
        <v>25</v>
      </c>
      <c r="C256" s="125" t="s">
        <v>94</v>
      </c>
      <c r="D256" s="143">
        <v>1</v>
      </c>
      <c r="E256" s="143">
        <v>60</v>
      </c>
      <c r="F256" s="143">
        <v>1</v>
      </c>
      <c r="G256" s="143">
        <v>74</v>
      </c>
      <c r="H256" s="143">
        <v>2</v>
      </c>
      <c r="I256" s="143">
        <v>100</v>
      </c>
      <c r="J256" s="143">
        <v>1</v>
      </c>
      <c r="K256" s="143">
        <v>55</v>
      </c>
      <c r="L256" s="143">
        <v>7</v>
      </c>
      <c r="M256" s="143">
        <v>395</v>
      </c>
      <c r="N256" s="143">
        <v>40</v>
      </c>
      <c r="O256" s="143">
        <v>2252</v>
      </c>
      <c r="P256" s="143">
        <v>37</v>
      </c>
      <c r="Q256" s="143">
        <v>1979</v>
      </c>
      <c r="R256" s="143">
        <v>13</v>
      </c>
      <c r="S256" s="143">
        <v>717</v>
      </c>
      <c r="T256" s="143">
        <v>7</v>
      </c>
      <c r="U256" s="143">
        <v>395</v>
      </c>
      <c r="V256" s="143">
        <v>3</v>
      </c>
      <c r="W256" s="143">
        <v>165</v>
      </c>
      <c r="X256" s="144"/>
      <c r="Y256" s="144"/>
      <c r="Z256" s="143">
        <v>3</v>
      </c>
      <c r="AA256" s="143">
        <v>216</v>
      </c>
    </row>
    <row r="257" spans="1:27" x14ac:dyDescent="0.25">
      <c r="A257" s="44">
        <v>256</v>
      </c>
      <c r="B257" s="125" t="s">
        <v>68</v>
      </c>
      <c r="C257" s="125" t="s">
        <v>98</v>
      </c>
      <c r="D257" s="143">
        <v>12</v>
      </c>
      <c r="E257" s="143">
        <v>26</v>
      </c>
      <c r="F257" s="143">
        <v>9</v>
      </c>
      <c r="G257" s="143">
        <v>33</v>
      </c>
      <c r="H257" s="143">
        <v>20</v>
      </c>
      <c r="I257" s="143">
        <v>98</v>
      </c>
      <c r="J257" s="143">
        <v>75</v>
      </c>
      <c r="K257" s="143">
        <v>352</v>
      </c>
      <c r="L257" s="143">
        <v>51</v>
      </c>
      <c r="M257" s="143">
        <v>234</v>
      </c>
      <c r="N257" s="143">
        <v>69</v>
      </c>
      <c r="O257" s="143">
        <v>357</v>
      </c>
      <c r="P257" s="143">
        <v>328</v>
      </c>
      <c r="Q257" s="143">
        <v>1619</v>
      </c>
      <c r="R257" s="143">
        <v>658</v>
      </c>
      <c r="S257" s="143">
        <v>3310</v>
      </c>
      <c r="T257" s="143">
        <v>62</v>
      </c>
      <c r="U257" s="143">
        <v>309</v>
      </c>
      <c r="V257" s="143">
        <v>6</v>
      </c>
      <c r="W257" s="143">
        <v>31</v>
      </c>
      <c r="X257" s="143">
        <v>1</v>
      </c>
      <c r="Y257" s="143">
        <v>8</v>
      </c>
      <c r="Z257" s="143">
        <v>2</v>
      </c>
      <c r="AA257" s="143">
        <v>13</v>
      </c>
    </row>
    <row r="258" spans="1:27" x14ac:dyDescent="0.25">
      <c r="A258" s="44">
        <v>257</v>
      </c>
      <c r="B258" s="125" t="s">
        <v>186</v>
      </c>
      <c r="C258" s="125" t="s">
        <v>94</v>
      </c>
      <c r="D258" s="143">
        <v>152</v>
      </c>
      <c r="E258" s="143">
        <v>744</v>
      </c>
      <c r="F258" s="143">
        <v>80</v>
      </c>
      <c r="G258" s="143">
        <v>389</v>
      </c>
      <c r="H258" s="143">
        <v>52</v>
      </c>
      <c r="I258" s="143">
        <v>248</v>
      </c>
      <c r="J258" s="143">
        <v>127</v>
      </c>
      <c r="K258" s="143">
        <v>559</v>
      </c>
      <c r="L258" s="143">
        <v>159</v>
      </c>
      <c r="M258" s="143">
        <v>716</v>
      </c>
      <c r="N258" s="143">
        <v>79</v>
      </c>
      <c r="O258" s="143">
        <v>351</v>
      </c>
      <c r="P258" s="143">
        <v>102</v>
      </c>
      <c r="Q258" s="143">
        <v>447</v>
      </c>
      <c r="R258" s="143">
        <v>122</v>
      </c>
      <c r="S258" s="143">
        <v>560</v>
      </c>
      <c r="T258" s="143">
        <v>137</v>
      </c>
      <c r="U258" s="143">
        <v>577</v>
      </c>
      <c r="V258" s="143">
        <v>232</v>
      </c>
      <c r="W258" s="143">
        <v>1064</v>
      </c>
      <c r="X258" s="143">
        <v>100</v>
      </c>
      <c r="Y258" s="143">
        <v>463</v>
      </c>
      <c r="Z258" s="143">
        <v>29</v>
      </c>
      <c r="AA258" s="143">
        <v>126</v>
      </c>
    </row>
    <row r="259" spans="1:27" x14ac:dyDescent="0.25">
      <c r="A259" s="44">
        <v>258</v>
      </c>
      <c r="B259" s="125" t="s">
        <v>68</v>
      </c>
      <c r="C259" s="125" t="s">
        <v>97</v>
      </c>
      <c r="D259" s="144"/>
      <c r="E259" s="144"/>
      <c r="F259" s="144"/>
      <c r="G259" s="144"/>
      <c r="H259" s="144"/>
      <c r="I259" s="144"/>
      <c r="J259" s="144"/>
      <c r="K259" s="144"/>
      <c r="L259" s="143">
        <v>105</v>
      </c>
      <c r="M259" s="143">
        <v>994</v>
      </c>
      <c r="N259" s="143">
        <v>66</v>
      </c>
      <c r="O259" s="143">
        <v>628</v>
      </c>
      <c r="P259" s="143">
        <v>189</v>
      </c>
      <c r="Q259" s="143">
        <v>1814</v>
      </c>
      <c r="R259" s="143">
        <v>61</v>
      </c>
      <c r="S259" s="143">
        <v>603</v>
      </c>
      <c r="T259" s="143">
        <v>131</v>
      </c>
      <c r="U259" s="143">
        <v>1277</v>
      </c>
      <c r="V259" s="143">
        <v>45</v>
      </c>
      <c r="W259" s="143">
        <v>443</v>
      </c>
      <c r="X259" s="143">
        <v>36</v>
      </c>
      <c r="Y259" s="143">
        <v>354</v>
      </c>
      <c r="Z259" s="144"/>
      <c r="AA259" s="144"/>
    </row>
    <row r="260" spans="1:27" x14ac:dyDescent="0.25">
      <c r="A260" s="44">
        <v>259</v>
      </c>
      <c r="B260" s="125" t="s">
        <v>19</v>
      </c>
      <c r="C260" s="125" t="s">
        <v>97</v>
      </c>
      <c r="D260" s="143">
        <v>25</v>
      </c>
      <c r="E260" s="143">
        <v>250</v>
      </c>
      <c r="F260" s="143">
        <v>20</v>
      </c>
      <c r="G260" s="143">
        <v>199</v>
      </c>
      <c r="H260" s="143">
        <v>49</v>
      </c>
      <c r="I260" s="143">
        <v>486</v>
      </c>
      <c r="J260" s="143">
        <v>66</v>
      </c>
      <c r="K260" s="143">
        <v>640</v>
      </c>
      <c r="L260" s="143">
        <v>63</v>
      </c>
      <c r="M260" s="143">
        <v>629</v>
      </c>
      <c r="N260" s="143">
        <v>177</v>
      </c>
      <c r="O260" s="143">
        <v>1711</v>
      </c>
      <c r="P260" s="143">
        <v>196</v>
      </c>
      <c r="Q260" s="143">
        <v>1902</v>
      </c>
      <c r="R260" s="143">
        <v>15</v>
      </c>
      <c r="S260" s="143">
        <v>146</v>
      </c>
      <c r="T260" s="144"/>
      <c r="U260" s="144"/>
      <c r="V260" s="143">
        <v>2</v>
      </c>
      <c r="W260" s="143">
        <v>13</v>
      </c>
      <c r="X260" s="143">
        <v>5</v>
      </c>
      <c r="Y260" s="143">
        <v>37</v>
      </c>
      <c r="Z260" s="144"/>
      <c r="AA260" s="144"/>
    </row>
    <row r="261" spans="1:27" x14ac:dyDescent="0.25">
      <c r="A261" s="44">
        <v>260</v>
      </c>
      <c r="B261" s="125" t="s">
        <v>24</v>
      </c>
      <c r="C261" s="125" t="s">
        <v>98</v>
      </c>
      <c r="D261" s="143">
        <v>3</v>
      </c>
      <c r="E261" s="143">
        <v>138</v>
      </c>
      <c r="F261" s="143">
        <v>2</v>
      </c>
      <c r="G261" s="143">
        <v>90</v>
      </c>
      <c r="H261" s="143">
        <v>1</v>
      </c>
      <c r="I261" s="143">
        <v>38</v>
      </c>
      <c r="J261" s="143">
        <v>7</v>
      </c>
      <c r="K261" s="143">
        <v>294</v>
      </c>
      <c r="L261" s="143">
        <v>9</v>
      </c>
      <c r="M261" s="143">
        <v>401</v>
      </c>
      <c r="N261" s="143">
        <v>3</v>
      </c>
      <c r="O261" s="143">
        <v>139</v>
      </c>
      <c r="P261" s="143">
        <v>16</v>
      </c>
      <c r="Q261" s="143">
        <v>731</v>
      </c>
      <c r="R261" s="143">
        <v>19</v>
      </c>
      <c r="S261" s="143">
        <v>846</v>
      </c>
      <c r="T261" s="143">
        <v>12</v>
      </c>
      <c r="U261" s="143">
        <v>552</v>
      </c>
      <c r="V261" s="143">
        <v>21</v>
      </c>
      <c r="W261" s="143">
        <v>952</v>
      </c>
      <c r="X261" s="143">
        <v>19</v>
      </c>
      <c r="Y261" s="143">
        <v>827</v>
      </c>
      <c r="Z261" s="143">
        <v>21</v>
      </c>
      <c r="AA261" s="143">
        <v>929</v>
      </c>
    </row>
    <row r="262" spans="1:27" x14ac:dyDescent="0.25">
      <c r="A262" s="44">
        <v>261</v>
      </c>
      <c r="B262" s="125" t="s">
        <v>7</v>
      </c>
      <c r="C262" s="125" t="s">
        <v>96</v>
      </c>
      <c r="D262" s="143">
        <v>1</v>
      </c>
      <c r="E262" s="143">
        <v>23</v>
      </c>
      <c r="F262" s="143">
        <v>14</v>
      </c>
      <c r="G262" s="143">
        <v>250</v>
      </c>
      <c r="H262" s="143">
        <v>29</v>
      </c>
      <c r="I262" s="143">
        <v>513</v>
      </c>
      <c r="J262" s="143">
        <v>56</v>
      </c>
      <c r="K262" s="143">
        <v>990</v>
      </c>
      <c r="L262" s="143">
        <v>80</v>
      </c>
      <c r="M262" s="143">
        <v>1423</v>
      </c>
      <c r="N262" s="143">
        <v>42</v>
      </c>
      <c r="O262" s="143">
        <v>736</v>
      </c>
      <c r="P262" s="143">
        <v>40</v>
      </c>
      <c r="Q262" s="143">
        <v>727</v>
      </c>
      <c r="R262" s="143">
        <v>25</v>
      </c>
      <c r="S262" s="143">
        <v>454</v>
      </c>
      <c r="T262" s="143">
        <v>20</v>
      </c>
      <c r="U262" s="143">
        <v>363</v>
      </c>
      <c r="V262" s="143">
        <v>11</v>
      </c>
      <c r="W262" s="143">
        <v>204</v>
      </c>
      <c r="X262" s="143">
        <v>8</v>
      </c>
      <c r="Y262" s="143">
        <v>133</v>
      </c>
      <c r="Z262" s="143">
        <v>4</v>
      </c>
      <c r="AA262" s="143">
        <v>68</v>
      </c>
    </row>
    <row r="263" spans="1:27" x14ac:dyDescent="0.25">
      <c r="A263" s="44">
        <v>262</v>
      </c>
      <c r="B263" s="125" t="s">
        <v>18</v>
      </c>
      <c r="C263" s="125" t="s">
        <v>95</v>
      </c>
      <c r="D263" s="143">
        <v>7</v>
      </c>
      <c r="E263" s="143">
        <v>157</v>
      </c>
      <c r="F263" s="143">
        <v>50</v>
      </c>
      <c r="G263" s="143">
        <v>1120</v>
      </c>
      <c r="H263" s="143">
        <v>44</v>
      </c>
      <c r="I263" s="143">
        <v>966</v>
      </c>
      <c r="J263" s="143">
        <v>31</v>
      </c>
      <c r="K263" s="143">
        <v>672</v>
      </c>
      <c r="L263" s="143">
        <v>27</v>
      </c>
      <c r="M263" s="143">
        <v>583</v>
      </c>
      <c r="N263" s="143">
        <v>11</v>
      </c>
      <c r="O263" s="143">
        <v>238</v>
      </c>
      <c r="P263" s="143">
        <v>18</v>
      </c>
      <c r="Q263" s="143">
        <v>391</v>
      </c>
      <c r="R263" s="143">
        <v>10</v>
      </c>
      <c r="S263" s="143">
        <v>218</v>
      </c>
      <c r="T263" s="143">
        <v>11</v>
      </c>
      <c r="U263" s="143">
        <v>239</v>
      </c>
      <c r="V263" s="143">
        <v>27</v>
      </c>
      <c r="W263" s="143">
        <v>592</v>
      </c>
      <c r="X263" s="143">
        <v>19</v>
      </c>
      <c r="Y263" s="143">
        <v>416</v>
      </c>
      <c r="Z263" s="143">
        <v>12</v>
      </c>
      <c r="AA263" s="143">
        <v>240</v>
      </c>
    </row>
    <row r="264" spans="1:27" x14ac:dyDescent="0.25">
      <c r="A264" s="44">
        <v>263</v>
      </c>
      <c r="B264" s="125" t="s">
        <v>35</v>
      </c>
      <c r="C264" s="125" t="s">
        <v>97</v>
      </c>
      <c r="D264" s="144"/>
      <c r="E264" s="144"/>
      <c r="F264" s="143">
        <v>7</v>
      </c>
      <c r="G264" s="143">
        <v>207</v>
      </c>
      <c r="H264" s="143">
        <v>21</v>
      </c>
      <c r="I264" s="143">
        <v>620</v>
      </c>
      <c r="J264" s="143">
        <v>19</v>
      </c>
      <c r="K264" s="143">
        <v>595</v>
      </c>
      <c r="L264" s="143">
        <v>50</v>
      </c>
      <c r="M264" s="143">
        <v>1579</v>
      </c>
      <c r="N264" s="143">
        <v>32</v>
      </c>
      <c r="O264" s="143">
        <v>973</v>
      </c>
      <c r="P264" s="143">
        <v>35</v>
      </c>
      <c r="Q264" s="143">
        <v>1055</v>
      </c>
      <c r="R264" s="143">
        <v>21</v>
      </c>
      <c r="S264" s="143">
        <v>636</v>
      </c>
      <c r="T264" s="144"/>
      <c r="U264" s="144"/>
      <c r="V264" s="144"/>
      <c r="W264" s="144"/>
      <c r="X264" s="144"/>
      <c r="Y264" s="144"/>
      <c r="Z264" s="144"/>
      <c r="AA264" s="144"/>
    </row>
    <row r="265" spans="1:27" x14ac:dyDescent="0.25">
      <c r="A265" s="44">
        <v>264</v>
      </c>
      <c r="B265" s="125" t="s">
        <v>68</v>
      </c>
      <c r="C265" s="125" t="s">
        <v>94</v>
      </c>
      <c r="D265" s="14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3">
        <v>343</v>
      </c>
      <c r="Q265" s="143">
        <v>3314</v>
      </c>
      <c r="R265" s="143">
        <v>196</v>
      </c>
      <c r="S265" s="143">
        <v>1826</v>
      </c>
      <c r="T265" s="143">
        <v>53</v>
      </c>
      <c r="U265" s="143">
        <v>452</v>
      </c>
      <c r="V265" s="143">
        <v>2</v>
      </c>
      <c r="W265" s="143">
        <v>21</v>
      </c>
      <c r="X265" s="144"/>
      <c r="Y265" s="144"/>
      <c r="Z265" s="144"/>
      <c r="AA265" s="144"/>
    </row>
    <row r="266" spans="1:27" x14ac:dyDescent="0.25">
      <c r="A266" s="44">
        <v>265</v>
      </c>
      <c r="B266" s="125" t="s">
        <v>68</v>
      </c>
      <c r="C266" s="125" t="s">
        <v>94</v>
      </c>
      <c r="D266" s="143">
        <v>24</v>
      </c>
      <c r="E266" s="143">
        <v>159</v>
      </c>
      <c r="F266" s="143">
        <v>34</v>
      </c>
      <c r="G266" s="143">
        <v>237</v>
      </c>
      <c r="H266" s="143">
        <v>26</v>
      </c>
      <c r="I266" s="143">
        <v>175</v>
      </c>
      <c r="J266" s="143">
        <v>47</v>
      </c>
      <c r="K266" s="143">
        <v>309</v>
      </c>
      <c r="L266" s="143">
        <v>69</v>
      </c>
      <c r="M266" s="143">
        <v>452</v>
      </c>
      <c r="N266" s="143">
        <v>92</v>
      </c>
      <c r="O266" s="143">
        <v>571</v>
      </c>
      <c r="P266" s="143">
        <v>125</v>
      </c>
      <c r="Q266" s="143">
        <v>843</v>
      </c>
      <c r="R266" s="143">
        <v>142</v>
      </c>
      <c r="S266" s="143">
        <v>975</v>
      </c>
      <c r="T266" s="143">
        <v>78</v>
      </c>
      <c r="U266" s="143">
        <v>528</v>
      </c>
      <c r="V266" s="143">
        <v>99</v>
      </c>
      <c r="W266" s="143">
        <v>693</v>
      </c>
      <c r="X266" s="143">
        <v>63</v>
      </c>
      <c r="Y266" s="143">
        <v>439</v>
      </c>
      <c r="Z266" s="143">
        <v>10</v>
      </c>
      <c r="AA266" s="143">
        <v>45</v>
      </c>
    </row>
    <row r="267" spans="1:27" x14ac:dyDescent="0.25">
      <c r="A267" s="44">
        <v>266</v>
      </c>
      <c r="B267" s="125" t="s">
        <v>27</v>
      </c>
      <c r="C267" s="125" t="s">
        <v>97</v>
      </c>
      <c r="D267" s="143">
        <v>30</v>
      </c>
      <c r="E267" s="143">
        <v>44</v>
      </c>
      <c r="F267" s="143">
        <v>14</v>
      </c>
      <c r="G267" s="143">
        <v>55</v>
      </c>
      <c r="H267" s="143">
        <v>39</v>
      </c>
      <c r="I267" s="143">
        <v>291</v>
      </c>
      <c r="J267" s="143">
        <v>36</v>
      </c>
      <c r="K267" s="143">
        <v>281</v>
      </c>
      <c r="L267" s="143">
        <v>57</v>
      </c>
      <c r="M267" s="143">
        <v>428</v>
      </c>
      <c r="N267" s="143">
        <v>171</v>
      </c>
      <c r="O267" s="143">
        <v>1317</v>
      </c>
      <c r="P267" s="143">
        <v>141</v>
      </c>
      <c r="Q267" s="143">
        <v>997</v>
      </c>
      <c r="R267" s="143">
        <v>148</v>
      </c>
      <c r="S267" s="143">
        <v>1145</v>
      </c>
      <c r="T267" s="143">
        <v>67</v>
      </c>
      <c r="U267" s="143">
        <v>415</v>
      </c>
      <c r="V267" s="143">
        <v>35</v>
      </c>
      <c r="W267" s="143">
        <v>249</v>
      </c>
      <c r="X267" s="143">
        <v>21</v>
      </c>
      <c r="Y267" s="143">
        <v>132</v>
      </c>
      <c r="Z267" s="143">
        <v>8</v>
      </c>
      <c r="AA267" s="143">
        <v>63</v>
      </c>
    </row>
    <row r="268" spans="1:27" x14ac:dyDescent="0.25">
      <c r="A268" s="44">
        <v>267</v>
      </c>
      <c r="B268" s="125" t="s">
        <v>7</v>
      </c>
      <c r="C268" s="125" t="s">
        <v>99</v>
      </c>
      <c r="D268" s="143">
        <v>25</v>
      </c>
      <c r="E268" s="143">
        <v>378</v>
      </c>
      <c r="F268" s="143">
        <v>28</v>
      </c>
      <c r="G268" s="143">
        <v>411</v>
      </c>
      <c r="H268" s="143">
        <v>21</v>
      </c>
      <c r="I268" s="143">
        <v>312</v>
      </c>
      <c r="J268" s="143">
        <v>19</v>
      </c>
      <c r="K268" s="143">
        <v>280</v>
      </c>
      <c r="L268" s="143">
        <v>36</v>
      </c>
      <c r="M268" s="143">
        <v>516</v>
      </c>
      <c r="N268" s="143">
        <v>24</v>
      </c>
      <c r="O268" s="143">
        <v>362</v>
      </c>
      <c r="P268" s="143">
        <v>57</v>
      </c>
      <c r="Q268" s="143">
        <v>855</v>
      </c>
      <c r="R268" s="143">
        <v>43</v>
      </c>
      <c r="S268" s="143">
        <v>641</v>
      </c>
      <c r="T268" s="143">
        <v>55</v>
      </c>
      <c r="U268" s="143">
        <v>822</v>
      </c>
      <c r="V268" s="143">
        <v>12</v>
      </c>
      <c r="W268" s="143">
        <v>181</v>
      </c>
      <c r="X268" s="143">
        <v>18</v>
      </c>
      <c r="Y268" s="143">
        <v>263</v>
      </c>
      <c r="Z268" s="143">
        <v>26</v>
      </c>
      <c r="AA268" s="143">
        <v>395</v>
      </c>
    </row>
    <row r="269" spans="1:27" x14ac:dyDescent="0.25">
      <c r="A269" s="44">
        <v>268</v>
      </c>
      <c r="B269" s="125" t="s">
        <v>38</v>
      </c>
      <c r="C269" s="125" t="s">
        <v>95</v>
      </c>
      <c r="D269" s="143">
        <v>5</v>
      </c>
      <c r="E269" s="143">
        <v>57</v>
      </c>
      <c r="F269" s="143">
        <v>30</v>
      </c>
      <c r="G269" s="143">
        <v>346</v>
      </c>
      <c r="H269" s="143">
        <v>53</v>
      </c>
      <c r="I269" s="143">
        <v>631</v>
      </c>
      <c r="J269" s="143">
        <v>53</v>
      </c>
      <c r="K269" s="143">
        <v>639</v>
      </c>
      <c r="L269" s="143">
        <v>106</v>
      </c>
      <c r="M269" s="143">
        <v>1263</v>
      </c>
      <c r="N269" s="143">
        <v>66</v>
      </c>
      <c r="O269" s="143">
        <v>793</v>
      </c>
      <c r="P269" s="143">
        <v>59</v>
      </c>
      <c r="Q269" s="143">
        <v>709</v>
      </c>
      <c r="R269" s="143">
        <v>23</v>
      </c>
      <c r="S269" s="143">
        <v>274</v>
      </c>
      <c r="T269" s="143">
        <v>22</v>
      </c>
      <c r="U269" s="143">
        <v>263</v>
      </c>
      <c r="V269" s="143">
        <v>19</v>
      </c>
      <c r="W269" s="143">
        <v>224</v>
      </c>
      <c r="X269" s="143">
        <v>12</v>
      </c>
      <c r="Y269" s="143">
        <v>140</v>
      </c>
      <c r="Z269" s="143">
        <v>4</v>
      </c>
      <c r="AA269" s="143">
        <v>47</v>
      </c>
    </row>
    <row r="270" spans="1:27" x14ac:dyDescent="0.25">
      <c r="A270" s="44">
        <v>269</v>
      </c>
      <c r="B270" s="125" t="s">
        <v>37</v>
      </c>
      <c r="C270" s="125" t="s">
        <v>94</v>
      </c>
      <c r="D270" s="144"/>
      <c r="E270" s="144"/>
      <c r="F270" s="144"/>
      <c r="G270" s="144"/>
      <c r="H270" s="143">
        <v>1</v>
      </c>
      <c r="I270" s="143">
        <v>9</v>
      </c>
      <c r="J270" s="144"/>
      <c r="K270" s="144"/>
      <c r="L270" s="144"/>
      <c r="M270" s="144"/>
      <c r="N270" s="143">
        <v>23</v>
      </c>
      <c r="O270" s="143">
        <v>158</v>
      </c>
      <c r="P270" s="143">
        <v>83</v>
      </c>
      <c r="Q270" s="143">
        <v>553</v>
      </c>
      <c r="R270" s="143">
        <v>112</v>
      </c>
      <c r="S270" s="143">
        <v>757</v>
      </c>
      <c r="T270" s="143">
        <v>158</v>
      </c>
      <c r="U270" s="143">
        <v>1068</v>
      </c>
      <c r="V270" s="143">
        <v>147</v>
      </c>
      <c r="W270" s="143">
        <v>990</v>
      </c>
      <c r="X270" s="143">
        <v>111</v>
      </c>
      <c r="Y270" s="143">
        <v>750</v>
      </c>
      <c r="Z270" s="143">
        <v>152</v>
      </c>
      <c r="AA270" s="143">
        <v>1037</v>
      </c>
    </row>
    <row r="271" spans="1:27" x14ac:dyDescent="0.25">
      <c r="A271" s="44">
        <v>270</v>
      </c>
      <c r="B271" s="125" t="s">
        <v>68</v>
      </c>
      <c r="C271" s="125" t="s">
        <v>94</v>
      </c>
      <c r="D271" s="143">
        <v>3</v>
      </c>
      <c r="E271" s="143">
        <v>50</v>
      </c>
      <c r="F271" s="143">
        <v>4</v>
      </c>
      <c r="G271" s="143">
        <v>47</v>
      </c>
      <c r="H271" s="143">
        <v>4</v>
      </c>
      <c r="I271" s="143">
        <v>74</v>
      </c>
      <c r="J271" s="143">
        <v>15</v>
      </c>
      <c r="K271" s="143">
        <v>249</v>
      </c>
      <c r="L271" s="143">
        <v>38</v>
      </c>
      <c r="M271" s="143">
        <v>652</v>
      </c>
      <c r="N271" s="143">
        <v>85</v>
      </c>
      <c r="O271" s="143">
        <v>1409</v>
      </c>
      <c r="P271" s="143">
        <v>117</v>
      </c>
      <c r="Q271" s="143">
        <v>2025</v>
      </c>
      <c r="R271" s="143">
        <v>35</v>
      </c>
      <c r="S271" s="143">
        <v>606</v>
      </c>
      <c r="T271" s="143">
        <v>5</v>
      </c>
      <c r="U271" s="143">
        <v>87</v>
      </c>
      <c r="V271" s="143">
        <v>4</v>
      </c>
      <c r="W271" s="143">
        <v>71</v>
      </c>
      <c r="X271" s="144"/>
      <c r="Y271" s="144"/>
      <c r="Z271" s="143">
        <v>1</v>
      </c>
      <c r="AA271" s="143">
        <v>17</v>
      </c>
    </row>
    <row r="272" spans="1:27" x14ac:dyDescent="0.25">
      <c r="A272" s="44">
        <v>271</v>
      </c>
      <c r="B272" s="125" t="s">
        <v>41</v>
      </c>
      <c r="C272" s="125" t="s">
        <v>99</v>
      </c>
      <c r="D272" s="143">
        <v>30</v>
      </c>
      <c r="E272" s="143">
        <v>59</v>
      </c>
      <c r="F272" s="143">
        <v>10</v>
      </c>
      <c r="G272" s="143">
        <v>20</v>
      </c>
      <c r="H272" s="143">
        <v>13</v>
      </c>
      <c r="I272" s="143">
        <v>45</v>
      </c>
      <c r="J272" s="143">
        <v>25</v>
      </c>
      <c r="K272" s="143">
        <v>85</v>
      </c>
      <c r="L272" s="143">
        <v>40</v>
      </c>
      <c r="M272" s="143">
        <v>180</v>
      </c>
      <c r="N272" s="143">
        <v>232</v>
      </c>
      <c r="O272" s="143">
        <v>998</v>
      </c>
      <c r="P272" s="143">
        <v>385</v>
      </c>
      <c r="Q272" s="143">
        <v>1682</v>
      </c>
      <c r="R272" s="143">
        <v>261</v>
      </c>
      <c r="S272" s="143">
        <v>1164</v>
      </c>
      <c r="T272" s="143">
        <v>84</v>
      </c>
      <c r="U272" s="143">
        <v>405</v>
      </c>
      <c r="V272" s="143">
        <v>71</v>
      </c>
      <c r="W272" s="143">
        <v>376</v>
      </c>
      <c r="X272" s="143">
        <v>29</v>
      </c>
      <c r="Y272" s="143">
        <v>150</v>
      </c>
      <c r="Z272" s="143">
        <v>9</v>
      </c>
      <c r="AA272" s="143">
        <v>52</v>
      </c>
    </row>
    <row r="273" spans="1:27" x14ac:dyDescent="0.25">
      <c r="A273" s="44">
        <v>272</v>
      </c>
      <c r="B273" s="125" t="s">
        <v>4</v>
      </c>
      <c r="C273" s="125" t="s">
        <v>96</v>
      </c>
      <c r="D273" s="143">
        <v>52</v>
      </c>
      <c r="E273" s="143">
        <v>411</v>
      </c>
      <c r="F273" s="143">
        <v>72</v>
      </c>
      <c r="G273" s="143">
        <v>571</v>
      </c>
      <c r="H273" s="143">
        <v>62</v>
      </c>
      <c r="I273" s="143">
        <v>419</v>
      </c>
      <c r="J273" s="143">
        <v>61</v>
      </c>
      <c r="K273" s="143">
        <v>384</v>
      </c>
      <c r="L273" s="143">
        <v>89</v>
      </c>
      <c r="M273" s="143">
        <v>574</v>
      </c>
      <c r="N273" s="143">
        <v>83</v>
      </c>
      <c r="O273" s="143">
        <v>542</v>
      </c>
      <c r="P273" s="143">
        <v>127</v>
      </c>
      <c r="Q273" s="143">
        <v>671</v>
      </c>
      <c r="R273" s="143">
        <v>91</v>
      </c>
      <c r="S273" s="143">
        <v>464</v>
      </c>
      <c r="T273" s="143">
        <v>74</v>
      </c>
      <c r="U273" s="143">
        <v>450</v>
      </c>
      <c r="V273" s="143">
        <v>72</v>
      </c>
      <c r="W273" s="143">
        <v>421</v>
      </c>
      <c r="X273" s="143">
        <v>19</v>
      </c>
      <c r="Y273" s="143">
        <v>110</v>
      </c>
      <c r="Z273" s="143">
        <v>34</v>
      </c>
      <c r="AA273" s="143">
        <v>184</v>
      </c>
    </row>
    <row r="274" spans="1:27" x14ac:dyDescent="0.25">
      <c r="A274" s="44">
        <v>273</v>
      </c>
      <c r="B274" s="125" t="s">
        <v>24</v>
      </c>
      <c r="C274" s="125" t="s">
        <v>97</v>
      </c>
      <c r="D274" s="143">
        <v>36</v>
      </c>
      <c r="E274" s="143">
        <v>282</v>
      </c>
      <c r="F274" s="143">
        <v>98</v>
      </c>
      <c r="G274" s="143">
        <v>727</v>
      </c>
      <c r="H274" s="143">
        <v>131</v>
      </c>
      <c r="I274" s="143">
        <v>1195</v>
      </c>
      <c r="J274" s="143">
        <v>117</v>
      </c>
      <c r="K274" s="143">
        <v>1079</v>
      </c>
      <c r="L274" s="143">
        <v>37</v>
      </c>
      <c r="M274" s="143">
        <v>349</v>
      </c>
      <c r="N274" s="143">
        <v>27</v>
      </c>
      <c r="O274" s="143">
        <v>258</v>
      </c>
      <c r="P274" s="143">
        <v>15</v>
      </c>
      <c r="Q274" s="143">
        <v>140</v>
      </c>
      <c r="R274" s="143">
        <v>17</v>
      </c>
      <c r="S274" s="143">
        <v>137</v>
      </c>
      <c r="T274" s="143">
        <v>16</v>
      </c>
      <c r="U274" s="143">
        <v>107</v>
      </c>
      <c r="V274" s="143">
        <v>54</v>
      </c>
      <c r="W274" s="143">
        <v>455</v>
      </c>
      <c r="X274" s="143">
        <v>20</v>
      </c>
      <c r="Y274" s="143">
        <v>182</v>
      </c>
      <c r="Z274" s="143">
        <v>26</v>
      </c>
      <c r="AA274" s="143">
        <v>239</v>
      </c>
    </row>
    <row r="275" spans="1:27" x14ac:dyDescent="0.25">
      <c r="A275" s="44">
        <v>274</v>
      </c>
      <c r="B275" s="125" t="s">
        <v>19</v>
      </c>
      <c r="C275" s="125" t="s">
        <v>97</v>
      </c>
      <c r="D275" s="143">
        <v>15</v>
      </c>
      <c r="E275" s="143">
        <v>487</v>
      </c>
      <c r="F275" s="143">
        <v>3</v>
      </c>
      <c r="G275" s="143">
        <v>100</v>
      </c>
      <c r="H275" s="143">
        <v>31</v>
      </c>
      <c r="I275" s="143">
        <v>968</v>
      </c>
      <c r="J275" s="143">
        <v>3</v>
      </c>
      <c r="K275" s="143">
        <v>100</v>
      </c>
      <c r="L275" s="143">
        <v>15</v>
      </c>
      <c r="M275" s="143">
        <v>477</v>
      </c>
      <c r="N275" s="143">
        <v>28</v>
      </c>
      <c r="O275" s="143">
        <v>879</v>
      </c>
      <c r="P275" s="143">
        <v>11</v>
      </c>
      <c r="Q275" s="143">
        <v>376</v>
      </c>
      <c r="R275" s="143">
        <v>9</v>
      </c>
      <c r="S275" s="143">
        <v>303</v>
      </c>
      <c r="T275" s="143">
        <v>10</v>
      </c>
      <c r="U275" s="143">
        <v>335</v>
      </c>
      <c r="V275" s="143">
        <v>18</v>
      </c>
      <c r="W275" s="143">
        <v>607</v>
      </c>
      <c r="X275" s="143">
        <v>10</v>
      </c>
      <c r="Y275" s="143">
        <v>340</v>
      </c>
      <c r="Z275" s="143">
        <v>5</v>
      </c>
      <c r="AA275" s="143">
        <v>170</v>
      </c>
    </row>
    <row r="276" spans="1:27" x14ac:dyDescent="0.25">
      <c r="A276" s="44">
        <v>275</v>
      </c>
      <c r="B276" s="125" t="s">
        <v>189</v>
      </c>
      <c r="C276" s="125" t="s">
        <v>97</v>
      </c>
      <c r="D276" s="143">
        <v>14</v>
      </c>
      <c r="E276" s="143">
        <v>615</v>
      </c>
      <c r="F276" s="143">
        <v>6</v>
      </c>
      <c r="G276" s="143">
        <v>267</v>
      </c>
      <c r="H276" s="143">
        <v>16</v>
      </c>
      <c r="I276" s="143">
        <v>713</v>
      </c>
      <c r="J276" s="143">
        <v>16</v>
      </c>
      <c r="K276" s="143">
        <v>713</v>
      </c>
      <c r="L276" s="143">
        <v>41</v>
      </c>
      <c r="M276" s="143">
        <v>1733</v>
      </c>
      <c r="N276" s="143">
        <v>6</v>
      </c>
      <c r="O276" s="143">
        <v>226</v>
      </c>
      <c r="P276" s="143">
        <v>5</v>
      </c>
      <c r="Q276" s="143">
        <v>236</v>
      </c>
      <c r="R276" s="143">
        <v>5</v>
      </c>
      <c r="S276" s="143">
        <v>237</v>
      </c>
      <c r="T276" s="143">
        <v>5</v>
      </c>
      <c r="U276" s="143">
        <v>229</v>
      </c>
      <c r="V276" s="144"/>
      <c r="W276" s="144"/>
      <c r="X276" s="143">
        <v>1</v>
      </c>
      <c r="Y276" s="143">
        <v>45</v>
      </c>
      <c r="Z276" s="143">
        <v>1</v>
      </c>
      <c r="AA276" s="143">
        <v>45</v>
      </c>
    </row>
    <row r="277" spans="1:27" x14ac:dyDescent="0.25">
      <c r="A277" s="44">
        <v>276</v>
      </c>
      <c r="B277" s="125" t="s">
        <v>24</v>
      </c>
      <c r="C277" s="125" t="s">
        <v>99</v>
      </c>
      <c r="D277" s="143">
        <v>4</v>
      </c>
      <c r="E277" s="143">
        <v>172</v>
      </c>
      <c r="F277" s="143">
        <v>3</v>
      </c>
      <c r="G277" s="143">
        <v>138</v>
      </c>
      <c r="H277" s="143">
        <v>3</v>
      </c>
      <c r="I277" s="143">
        <v>146</v>
      </c>
      <c r="J277" s="143">
        <v>9</v>
      </c>
      <c r="K277" s="143">
        <v>410</v>
      </c>
      <c r="L277" s="143">
        <v>24</v>
      </c>
      <c r="M277" s="143">
        <v>1195</v>
      </c>
      <c r="N277" s="143">
        <v>60</v>
      </c>
      <c r="O277" s="143">
        <v>2999</v>
      </c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  <c r="AA277" s="144"/>
    </row>
    <row r="278" spans="1:27" x14ac:dyDescent="0.25">
      <c r="A278" s="44">
        <v>277</v>
      </c>
      <c r="B278" s="125" t="s">
        <v>10</v>
      </c>
      <c r="C278" s="125" t="s">
        <v>97</v>
      </c>
      <c r="D278" s="144"/>
      <c r="E278" s="144"/>
      <c r="F278" s="144"/>
      <c r="G278" s="144"/>
      <c r="H278" s="144"/>
      <c r="I278" s="144"/>
      <c r="J278" s="143">
        <v>114</v>
      </c>
      <c r="K278" s="143">
        <v>914</v>
      </c>
      <c r="L278" s="143">
        <v>151</v>
      </c>
      <c r="M278" s="143">
        <v>1204</v>
      </c>
      <c r="N278" s="143">
        <v>127</v>
      </c>
      <c r="O278" s="143">
        <v>1011</v>
      </c>
      <c r="P278" s="143">
        <v>74</v>
      </c>
      <c r="Q278" s="143">
        <v>589</v>
      </c>
      <c r="R278" s="143">
        <v>50</v>
      </c>
      <c r="S278" s="143">
        <v>396</v>
      </c>
      <c r="T278" s="143">
        <v>55</v>
      </c>
      <c r="U278" s="143">
        <v>439</v>
      </c>
      <c r="V278" s="143">
        <v>36</v>
      </c>
      <c r="W278" s="143">
        <v>290</v>
      </c>
      <c r="X278" s="143">
        <v>13</v>
      </c>
      <c r="Y278" s="143">
        <v>105</v>
      </c>
      <c r="Z278" s="143">
        <v>10</v>
      </c>
      <c r="AA278" s="143">
        <v>79</v>
      </c>
    </row>
    <row r="279" spans="1:27" x14ac:dyDescent="0.25">
      <c r="A279" s="44">
        <v>278</v>
      </c>
      <c r="B279" s="125" t="s">
        <v>7</v>
      </c>
      <c r="C279" s="125" t="s">
        <v>99</v>
      </c>
      <c r="D279" s="144"/>
      <c r="E279" s="144"/>
      <c r="F279" s="143">
        <v>3</v>
      </c>
      <c r="G279" s="143">
        <v>135</v>
      </c>
      <c r="H279" s="144"/>
      <c r="I279" s="144"/>
      <c r="J279" s="143">
        <v>2</v>
      </c>
      <c r="K279" s="143">
        <v>110</v>
      </c>
      <c r="L279" s="143">
        <v>2</v>
      </c>
      <c r="M279" s="143">
        <v>120</v>
      </c>
      <c r="N279" s="143">
        <v>25</v>
      </c>
      <c r="O279" s="143">
        <v>1328</v>
      </c>
      <c r="P279" s="143">
        <v>27</v>
      </c>
      <c r="Q279" s="143">
        <v>1517</v>
      </c>
      <c r="R279" s="143">
        <v>21</v>
      </c>
      <c r="S279" s="143">
        <v>1138</v>
      </c>
      <c r="T279" s="143">
        <v>6</v>
      </c>
      <c r="U279" s="143">
        <v>252</v>
      </c>
      <c r="V279" s="143">
        <v>7</v>
      </c>
      <c r="W279" s="143">
        <v>415</v>
      </c>
      <c r="X279" s="144"/>
      <c r="Y279" s="144"/>
      <c r="Z279" s="144"/>
      <c r="AA279" s="144"/>
    </row>
    <row r="280" spans="1:27" x14ac:dyDescent="0.25">
      <c r="A280" s="44">
        <v>279</v>
      </c>
      <c r="B280" s="125" t="s">
        <v>19</v>
      </c>
      <c r="C280" s="125" t="s">
        <v>97</v>
      </c>
      <c r="D280" s="143">
        <v>20</v>
      </c>
      <c r="E280" s="143">
        <v>251</v>
      </c>
      <c r="F280" s="143">
        <v>17</v>
      </c>
      <c r="G280" s="143">
        <v>184</v>
      </c>
      <c r="H280" s="143">
        <v>20</v>
      </c>
      <c r="I280" s="143">
        <v>245</v>
      </c>
      <c r="J280" s="143">
        <v>26</v>
      </c>
      <c r="K280" s="143">
        <v>318</v>
      </c>
      <c r="L280" s="143">
        <v>58</v>
      </c>
      <c r="M280" s="143">
        <v>705</v>
      </c>
      <c r="N280" s="143">
        <v>44</v>
      </c>
      <c r="O280" s="143">
        <v>526</v>
      </c>
      <c r="P280" s="143">
        <v>59</v>
      </c>
      <c r="Q280" s="143">
        <v>742</v>
      </c>
      <c r="R280" s="143">
        <v>49</v>
      </c>
      <c r="S280" s="143">
        <v>589</v>
      </c>
      <c r="T280" s="143">
        <v>31</v>
      </c>
      <c r="U280" s="143">
        <v>366</v>
      </c>
      <c r="V280" s="143">
        <v>30</v>
      </c>
      <c r="W280" s="143">
        <v>345</v>
      </c>
      <c r="X280" s="143">
        <v>37</v>
      </c>
      <c r="Y280" s="143">
        <v>369</v>
      </c>
      <c r="Z280" s="143">
        <v>29</v>
      </c>
      <c r="AA280" s="143">
        <v>365</v>
      </c>
    </row>
    <row r="281" spans="1:27" x14ac:dyDescent="0.25">
      <c r="A281" s="44">
        <v>280</v>
      </c>
      <c r="B281" s="125" t="s">
        <v>29</v>
      </c>
      <c r="C281" s="125" t="s">
        <v>95</v>
      </c>
      <c r="D281" s="143">
        <v>1</v>
      </c>
      <c r="E281" s="143">
        <v>27</v>
      </c>
      <c r="F281" s="143">
        <v>2</v>
      </c>
      <c r="G281" s="143">
        <v>55</v>
      </c>
      <c r="H281" s="143">
        <v>3</v>
      </c>
      <c r="I281" s="143">
        <v>90</v>
      </c>
      <c r="J281" s="144"/>
      <c r="K281" s="144"/>
      <c r="L281" s="143">
        <v>1</v>
      </c>
      <c r="M281" s="143">
        <v>33</v>
      </c>
      <c r="N281" s="143">
        <v>7</v>
      </c>
      <c r="O281" s="143">
        <v>213</v>
      </c>
      <c r="P281" s="143">
        <v>19</v>
      </c>
      <c r="Q281" s="143">
        <v>557</v>
      </c>
      <c r="R281" s="143">
        <v>26</v>
      </c>
      <c r="S281" s="143">
        <v>779</v>
      </c>
      <c r="T281" s="143">
        <v>18</v>
      </c>
      <c r="U281" s="143">
        <v>527</v>
      </c>
      <c r="V281" s="143">
        <v>32</v>
      </c>
      <c r="W281" s="143">
        <v>969</v>
      </c>
      <c r="X281" s="143">
        <v>27</v>
      </c>
      <c r="Y281" s="143">
        <v>810</v>
      </c>
      <c r="Z281" s="143">
        <v>27</v>
      </c>
      <c r="AA281" s="143">
        <v>809</v>
      </c>
    </row>
    <row r="282" spans="1:27" x14ac:dyDescent="0.25">
      <c r="A282" s="44">
        <v>281</v>
      </c>
      <c r="B282" s="125" t="s">
        <v>187</v>
      </c>
      <c r="C282" s="125" t="s">
        <v>97</v>
      </c>
      <c r="D282" s="143">
        <v>39</v>
      </c>
      <c r="E282" s="143">
        <v>763</v>
      </c>
      <c r="F282" s="143">
        <v>15</v>
      </c>
      <c r="G282" s="143">
        <v>296</v>
      </c>
      <c r="H282" s="143">
        <v>39</v>
      </c>
      <c r="I282" s="143">
        <v>771</v>
      </c>
      <c r="J282" s="143">
        <v>21</v>
      </c>
      <c r="K282" s="143">
        <v>371</v>
      </c>
      <c r="L282" s="143">
        <v>18</v>
      </c>
      <c r="M282" s="143">
        <v>322</v>
      </c>
      <c r="N282" s="143">
        <v>11</v>
      </c>
      <c r="O282" s="143">
        <v>198</v>
      </c>
      <c r="P282" s="143">
        <v>19</v>
      </c>
      <c r="Q282" s="143">
        <v>347</v>
      </c>
      <c r="R282" s="143">
        <v>21</v>
      </c>
      <c r="S282" s="143">
        <v>371</v>
      </c>
      <c r="T282" s="143">
        <v>25</v>
      </c>
      <c r="U282" s="143">
        <v>446</v>
      </c>
      <c r="V282" s="143">
        <v>22</v>
      </c>
      <c r="W282" s="143">
        <v>396</v>
      </c>
      <c r="X282" s="143">
        <v>23</v>
      </c>
      <c r="Y282" s="143">
        <v>304</v>
      </c>
      <c r="Z282" s="143">
        <v>21</v>
      </c>
      <c r="AA282" s="143">
        <v>268</v>
      </c>
    </row>
    <row r="283" spans="1:27" x14ac:dyDescent="0.25">
      <c r="A283" s="44">
        <v>282</v>
      </c>
      <c r="B283" s="125" t="s">
        <v>18</v>
      </c>
      <c r="C283" s="125" t="s">
        <v>97</v>
      </c>
      <c r="D283" s="144"/>
      <c r="E283" s="144"/>
      <c r="F283" s="143">
        <v>1</v>
      </c>
      <c r="G283" s="143">
        <v>48</v>
      </c>
      <c r="H283" s="144"/>
      <c r="I283" s="144"/>
      <c r="J283" s="143">
        <v>26</v>
      </c>
      <c r="K283" s="143">
        <v>1258</v>
      </c>
      <c r="L283" s="143">
        <v>15</v>
      </c>
      <c r="M283" s="143">
        <v>748</v>
      </c>
      <c r="N283" s="143">
        <v>17</v>
      </c>
      <c r="O283" s="143">
        <v>862</v>
      </c>
      <c r="P283" s="143">
        <v>23</v>
      </c>
      <c r="Q283" s="143">
        <v>1157</v>
      </c>
      <c r="R283" s="143">
        <v>10</v>
      </c>
      <c r="S283" s="143">
        <v>508</v>
      </c>
      <c r="T283" s="143">
        <v>4</v>
      </c>
      <c r="U283" s="143">
        <v>205</v>
      </c>
      <c r="V283" s="144"/>
      <c r="W283" s="144"/>
      <c r="X283" s="144"/>
      <c r="Y283" s="144"/>
      <c r="Z283" s="144"/>
      <c r="AA283" s="144"/>
    </row>
    <row r="284" spans="1:27" x14ac:dyDescent="0.25">
      <c r="A284" s="44">
        <v>283</v>
      </c>
      <c r="B284" s="125" t="s">
        <v>3</v>
      </c>
      <c r="C284" s="125" t="s">
        <v>93</v>
      </c>
      <c r="D284" s="144"/>
      <c r="E284" s="144"/>
      <c r="F284" s="144"/>
      <c r="G284" s="144"/>
      <c r="H284" s="144"/>
      <c r="I284" s="144"/>
      <c r="J284" s="144"/>
      <c r="K284" s="144"/>
      <c r="L284" s="144"/>
      <c r="M284" s="144"/>
      <c r="N284" s="143">
        <v>548</v>
      </c>
      <c r="O284" s="143">
        <v>2076</v>
      </c>
      <c r="P284" s="143">
        <v>479</v>
      </c>
      <c r="Q284" s="143">
        <v>1814</v>
      </c>
      <c r="R284" s="143">
        <v>142</v>
      </c>
      <c r="S284" s="143">
        <v>538</v>
      </c>
      <c r="T284" s="143">
        <v>57</v>
      </c>
      <c r="U284" s="143">
        <v>179</v>
      </c>
      <c r="V284" s="143">
        <v>77</v>
      </c>
      <c r="W284" s="143">
        <v>140</v>
      </c>
      <c r="X284" s="143">
        <v>42</v>
      </c>
      <c r="Y284" s="143">
        <v>32</v>
      </c>
      <c r="Z284" s="144"/>
      <c r="AA284" s="144"/>
    </row>
    <row r="285" spans="1:27" x14ac:dyDescent="0.25">
      <c r="A285" s="44">
        <v>284</v>
      </c>
      <c r="B285" s="125" t="s">
        <v>187</v>
      </c>
      <c r="C285" s="125" t="s">
        <v>97</v>
      </c>
      <c r="D285" s="143">
        <v>6</v>
      </c>
      <c r="E285" s="143">
        <v>35</v>
      </c>
      <c r="F285" s="143">
        <v>22</v>
      </c>
      <c r="G285" s="143">
        <v>118</v>
      </c>
      <c r="H285" s="143">
        <v>34</v>
      </c>
      <c r="I285" s="143">
        <v>247</v>
      </c>
      <c r="J285" s="143">
        <v>147</v>
      </c>
      <c r="K285" s="143">
        <v>990</v>
      </c>
      <c r="L285" s="143">
        <v>167</v>
      </c>
      <c r="M285" s="143">
        <v>1264</v>
      </c>
      <c r="N285" s="143">
        <v>131</v>
      </c>
      <c r="O285" s="143">
        <v>1026</v>
      </c>
      <c r="P285" s="143">
        <v>128</v>
      </c>
      <c r="Q285" s="143">
        <v>795</v>
      </c>
      <c r="R285" s="143">
        <v>39</v>
      </c>
      <c r="S285" s="143">
        <v>229</v>
      </c>
      <c r="T285" s="143">
        <v>6</v>
      </c>
      <c r="U285" s="143">
        <v>28</v>
      </c>
      <c r="V285" s="143">
        <v>7</v>
      </c>
      <c r="W285" s="143">
        <v>22</v>
      </c>
      <c r="X285" s="144"/>
      <c r="Y285" s="144"/>
      <c r="Z285" s="144"/>
      <c r="AA285" s="144"/>
    </row>
    <row r="286" spans="1:27" x14ac:dyDescent="0.25">
      <c r="A286" s="44">
        <v>285</v>
      </c>
      <c r="B286" s="125" t="s">
        <v>36</v>
      </c>
      <c r="C286" s="125" t="s">
        <v>94</v>
      </c>
      <c r="D286" s="144"/>
      <c r="E286" s="144"/>
      <c r="F286" s="144"/>
      <c r="G286" s="144"/>
      <c r="H286" s="144"/>
      <c r="I286" s="144"/>
      <c r="J286" s="144"/>
      <c r="K286" s="144"/>
      <c r="L286" s="143">
        <v>37</v>
      </c>
      <c r="M286" s="143">
        <v>1388</v>
      </c>
      <c r="N286" s="143">
        <v>23</v>
      </c>
      <c r="O286" s="143">
        <v>876</v>
      </c>
      <c r="P286" s="143">
        <v>42</v>
      </c>
      <c r="Q286" s="143">
        <v>1600</v>
      </c>
      <c r="R286" s="143">
        <v>21</v>
      </c>
      <c r="S286" s="143">
        <v>770</v>
      </c>
      <c r="T286" s="143">
        <v>1</v>
      </c>
      <c r="U286" s="143">
        <v>39</v>
      </c>
      <c r="V286" s="143">
        <v>2</v>
      </c>
      <c r="W286" s="143">
        <v>66</v>
      </c>
      <c r="X286" s="144"/>
      <c r="Y286" s="144"/>
      <c r="Z286" s="144"/>
      <c r="AA286" s="144"/>
    </row>
    <row r="287" spans="1:27" x14ac:dyDescent="0.25">
      <c r="A287" s="44">
        <v>286</v>
      </c>
      <c r="B287" s="125" t="s">
        <v>3</v>
      </c>
      <c r="C287" s="125" t="s">
        <v>93</v>
      </c>
      <c r="D287" s="143">
        <v>6</v>
      </c>
      <c r="E287" s="143">
        <v>45</v>
      </c>
      <c r="F287" s="143">
        <v>1</v>
      </c>
      <c r="G287" s="143">
        <v>13</v>
      </c>
      <c r="H287" s="143">
        <v>20</v>
      </c>
      <c r="I287" s="143">
        <v>84</v>
      </c>
      <c r="J287" s="143">
        <v>20</v>
      </c>
      <c r="K287" s="143">
        <v>87</v>
      </c>
      <c r="L287" s="143">
        <v>90</v>
      </c>
      <c r="M287" s="143">
        <v>414</v>
      </c>
      <c r="N287" s="143">
        <v>152</v>
      </c>
      <c r="O287" s="143">
        <v>758</v>
      </c>
      <c r="P287" s="143">
        <v>308</v>
      </c>
      <c r="Q287" s="143">
        <v>1717</v>
      </c>
      <c r="R287" s="143">
        <v>215</v>
      </c>
      <c r="S287" s="143">
        <v>1232</v>
      </c>
      <c r="T287" s="143">
        <v>35</v>
      </c>
      <c r="U287" s="143">
        <v>216</v>
      </c>
      <c r="V287" s="143">
        <v>13</v>
      </c>
      <c r="W287" s="143">
        <v>73</v>
      </c>
      <c r="X287" s="143">
        <v>1</v>
      </c>
      <c r="Y287" s="143">
        <v>9</v>
      </c>
      <c r="Z287" s="143">
        <v>2</v>
      </c>
      <c r="AA287" s="143">
        <v>18</v>
      </c>
    </row>
    <row r="288" spans="1:27" x14ac:dyDescent="0.25">
      <c r="A288" s="44">
        <v>287</v>
      </c>
      <c r="B288" s="125" t="s">
        <v>24</v>
      </c>
      <c r="C288" s="125" t="s">
        <v>97</v>
      </c>
      <c r="D288" s="144"/>
      <c r="E288" s="144"/>
      <c r="F288" s="143">
        <v>15</v>
      </c>
      <c r="G288" s="143">
        <v>139</v>
      </c>
      <c r="H288" s="143">
        <v>25</v>
      </c>
      <c r="I288" s="143">
        <v>234</v>
      </c>
      <c r="J288" s="143">
        <v>60</v>
      </c>
      <c r="K288" s="143">
        <v>729</v>
      </c>
      <c r="L288" s="143">
        <v>135</v>
      </c>
      <c r="M288" s="143">
        <v>1493</v>
      </c>
      <c r="N288" s="143">
        <v>118</v>
      </c>
      <c r="O288" s="143">
        <v>1122</v>
      </c>
      <c r="P288" s="143">
        <v>61</v>
      </c>
      <c r="Q288" s="143">
        <v>764</v>
      </c>
      <c r="R288" s="143">
        <v>28</v>
      </c>
      <c r="S288" s="143">
        <v>153</v>
      </c>
      <c r="T288" s="143">
        <v>1</v>
      </c>
      <c r="U288" s="143">
        <v>16</v>
      </c>
      <c r="V288" s="144"/>
      <c r="W288" s="144"/>
      <c r="X288" s="144"/>
      <c r="Y288" s="144"/>
      <c r="Z288" s="143">
        <v>1</v>
      </c>
      <c r="AA288" s="143">
        <v>4</v>
      </c>
    </row>
    <row r="289" spans="1:27" x14ac:dyDescent="0.25">
      <c r="A289" s="44">
        <v>288</v>
      </c>
      <c r="B289" s="125" t="s">
        <v>16</v>
      </c>
      <c r="C289" s="125" t="s">
        <v>94</v>
      </c>
      <c r="D289" s="144"/>
      <c r="E289" s="144"/>
      <c r="F289" s="144"/>
      <c r="G289" s="144"/>
      <c r="H289" s="144"/>
      <c r="I289" s="144"/>
      <c r="J289" s="144"/>
      <c r="K289" s="144"/>
      <c r="L289" s="143">
        <v>5</v>
      </c>
      <c r="M289" s="143">
        <v>170</v>
      </c>
      <c r="N289" s="143">
        <v>33</v>
      </c>
      <c r="O289" s="143">
        <v>1122</v>
      </c>
      <c r="P289" s="143">
        <v>32</v>
      </c>
      <c r="Q289" s="143">
        <v>974</v>
      </c>
      <c r="R289" s="143">
        <v>29</v>
      </c>
      <c r="S289" s="143">
        <v>986</v>
      </c>
      <c r="T289" s="143">
        <v>15</v>
      </c>
      <c r="U289" s="143">
        <v>505</v>
      </c>
      <c r="V289" s="143">
        <v>19</v>
      </c>
      <c r="W289" s="143">
        <v>634</v>
      </c>
      <c r="X289" s="143">
        <v>2</v>
      </c>
      <c r="Y289" s="143">
        <v>68</v>
      </c>
      <c r="Z289" s="144"/>
      <c r="AA289" s="144"/>
    </row>
    <row r="290" spans="1:27" x14ac:dyDescent="0.25">
      <c r="A290" s="44">
        <v>289</v>
      </c>
      <c r="B290" s="125" t="s">
        <v>68</v>
      </c>
      <c r="C290" s="125" t="s">
        <v>94</v>
      </c>
      <c r="D290" s="144"/>
      <c r="E290" s="144"/>
      <c r="F290" s="143">
        <v>7</v>
      </c>
      <c r="G290" s="143">
        <v>23</v>
      </c>
      <c r="H290" s="143">
        <v>7</v>
      </c>
      <c r="I290" s="143">
        <v>24</v>
      </c>
      <c r="J290" s="143">
        <v>11</v>
      </c>
      <c r="K290" s="143">
        <v>41</v>
      </c>
      <c r="L290" s="143">
        <v>36</v>
      </c>
      <c r="M290" s="143">
        <v>158</v>
      </c>
      <c r="N290" s="143">
        <v>142</v>
      </c>
      <c r="O290" s="143">
        <v>613</v>
      </c>
      <c r="P290" s="143">
        <v>461</v>
      </c>
      <c r="Q290" s="143">
        <v>2048</v>
      </c>
      <c r="R290" s="143">
        <v>200</v>
      </c>
      <c r="S290" s="143">
        <v>894</v>
      </c>
      <c r="T290" s="143">
        <v>61</v>
      </c>
      <c r="U290" s="143">
        <v>269</v>
      </c>
      <c r="V290" s="143">
        <v>64</v>
      </c>
      <c r="W290" s="143">
        <v>277</v>
      </c>
      <c r="X290" s="143">
        <v>12</v>
      </c>
      <c r="Y290" s="143">
        <v>52</v>
      </c>
      <c r="Z290" s="143">
        <v>11</v>
      </c>
      <c r="AA290" s="143">
        <v>47</v>
      </c>
    </row>
    <row r="291" spans="1:27" x14ac:dyDescent="0.25">
      <c r="A291" s="44">
        <v>290</v>
      </c>
      <c r="B291" s="125" t="s">
        <v>4</v>
      </c>
      <c r="C291" s="125" t="s">
        <v>96</v>
      </c>
      <c r="D291" s="143">
        <v>15</v>
      </c>
      <c r="E291" s="143">
        <v>65</v>
      </c>
      <c r="F291" s="143">
        <v>22</v>
      </c>
      <c r="G291" s="143">
        <v>84</v>
      </c>
      <c r="H291" s="143">
        <v>14</v>
      </c>
      <c r="I291" s="143">
        <v>86</v>
      </c>
      <c r="J291" s="143">
        <v>58</v>
      </c>
      <c r="K291" s="143">
        <v>327</v>
      </c>
      <c r="L291" s="143">
        <v>56</v>
      </c>
      <c r="M291" s="143">
        <v>285</v>
      </c>
      <c r="N291" s="143">
        <v>157</v>
      </c>
      <c r="O291" s="143">
        <v>767</v>
      </c>
      <c r="P291" s="143">
        <v>239</v>
      </c>
      <c r="Q291" s="143">
        <v>1091</v>
      </c>
      <c r="R291" s="143">
        <v>126</v>
      </c>
      <c r="S291" s="143">
        <v>714</v>
      </c>
      <c r="T291" s="143">
        <v>58</v>
      </c>
      <c r="U291" s="143">
        <v>332</v>
      </c>
      <c r="V291" s="143">
        <v>64</v>
      </c>
      <c r="W291" s="143">
        <v>382</v>
      </c>
      <c r="X291" s="143">
        <v>29</v>
      </c>
      <c r="Y291" s="143">
        <v>174</v>
      </c>
      <c r="Z291" s="143">
        <v>14</v>
      </c>
      <c r="AA291" s="143">
        <v>84</v>
      </c>
    </row>
    <row r="292" spans="1:27" x14ac:dyDescent="0.25">
      <c r="A292" s="44">
        <v>291</v>
      </c>
      <c r="B292" s="125" t="s">
        <v>41</v>
      </c>
      <c r="C292" s="125" t="s">
        <v>99</v>
      </c>
      <c r="D292" s="143">
        <v>9</v>
      </c>
      <c r="E292" s="143">
        <v>99</v>
      </c>
      <c r="F292" s="143">
        <v>58</v>
      </c>
      <c r="G292" s="143">
        <v>705</v>
      </c>
      <c r="H292" s="143">
        <v>72</v>
      </c>
      <c r="I292" s="143">
        <v>914</v>
      </c>
      <c r="J292" s="143">
        <v>68</v>
      </c>
      <c r="K292" s="143">
        <v>850</v>
      </c>
      <c r="L292" s="143">
        <v>22</v>
      </c>
      <c r="M292" s="143">
        <v>282</v>
      </c>
      <c r="N292" s="143">
        <v>16</v>
      </c>
      <c r="O292" s="143">
        <v>200</v>
      </c>
      <c r="P292" s="143">
        <v>9</v>
      </c>
      <c r="Q292" s="143">
        <v>114</v>
      </c>
      <c r="R292" s="143">
        <v>15</v>
      </c>
      <c r="S292" s="143">
        <v>181</v>
      </c>
      <c r="T292" s="143">
        <v>3</v>
      </c>
      <c r="U292" s="143">
        <v>44</v>
      </c>
      <c r="V292" s="143">
        <v>46</v>
      </c>
      <c r="W292" s="143">
        <v>566</v>
      </c>
      <c r="X292" s="143">
        <v>12</v>
      </c>
      <c r="Y292" s="143">
        <v>145</v>
      </c>
      <c r="Z292" s="143">
        <v>10</v>
      </c>
      <c r="AA292" s="143">
        <v>115</v>
      </c>
    </row>
    <row r="293" spans="1:27" x14ac:dyDescent="0.25">
      <c r="A293" s="44">
        <v>292</v>
      </c>
      <c r="B293" s="125" t="s">
        <v>25</v>
      </c>
      <c r="C293" s="125" t="s">
        <v>97</v>
      </c>
      <c r="D293" s="143">
        <v>10</v>
      </c>
      <c r="E293" s="143">
        <v>122</v>
      </c>
      <c r="F293" s="143">
        <v>21</v>
      </c>
      <c r="G293" s="143">
        <v>264</v>
      </c>
      <c r="H293" s="143">
        <v>28</v>
      </c>
      <c r="I293" s="143">
        <v>350</v>
      </c>
      <c r="J293" s="143">
        <v>50</v>
      </c>
      <c r="K293" s="143">
        <v>540</v>
      </c>
      <c r="L293" s="143">
        <v>60</v>
      </c>
      <c r="M293" s="143">
        <v>647</v>
      </c>
      <c r="N293" s="143">
        <v>48</v>
      </c>
      <c r="O293" s="143">
        <v>477</v>
      </c>
      <c r="P293" s="143">
        <v>57</v>
      </c>
      <c r="Q293" s="143">
        <v>557</v>
      </c>
      <c r="R293" s="143">
        <v>33</v>
      </c>
      <c r="S293" s="143">
        <v>314</v>
      </c>
      <c r="T293" s="143">
        <v>43</v>
      </c>
      <c r="U293" s="143">
        <v>342</v>
      </c>
      <c r="V293" s="143">
        <v>40</v>
      </c>
      <c r="W293" s="143">
        <v>343</v>
      </c>
      <c r="X293" s="143">
        <v>15</v>
      </c>
      <c r="Y293" s="143">
        <v>121</v>
      </c>
      <c r="Z293" s="143">
        <v>13</v>
      </c>
      <c r="AA293" s="143">
        <v>104</v>
      </c>
    </row>
    <row r="294" spans="1:27" x14ac:dyDescent="0.25">
      <c r="A294" s="44">
        <v>293</v>
      </c>
      <c r="B294" s="125" t="s">
        <v>11</v>
      </c>
      <c r="C294" s="125" t="s">
        <v>96</v>
      </c>
      <c r="D294" s="143">
        <v>12</v>
      </c>
      <c r="E294" s="143">
        <v>299</v>
      </c>
      <c r="F294" s="143">
        <v>8</v>
      </c>
      <c r="G294" s="143">
        <v>196</v>
      </c>
      <c r="H294" s="143">
        <v>7</v>
      </c>
      <c r="I294" s="143">
        <v>158</v>
      </c>
      <c r="J294" s="143">
        <v>6</v>
      </c>
      <c r="K294" s="143">
        <v>135</v>
      </c>
      <c r="L294" s="143">
        <v>12</v>
      </c>
      <c r="M294" s="143">
        <v>289</v>
      </c>
      <c r="N294" s="143">
        <v>12</v>
      </c>
      <c r="O294" s="143">
        <v>274</v>
      </c>
      <c r="P294" s="143">
        <v>33</v>
      </c>
      <c r="Q294" s="143">
        <v>809</v>
      </c>
      <c r="R294" s="143">
        <v>24</v>
      </c>
      <c r="S294" s="143">
        <v>560</v>
      </c>
      <c r="T294" s="143">
        <v>20</v>
      </c>
      <c r="U294" s="143">
        <v>503</v>
      </c>
      <c r="V294" s="143">
        <v>10</v>
      </c>
      <c r="W294" s="143">
        <v>248</v>
      </c>
      <c r="X294" s="143">
        <v>9</v>
      </c>
      <c r="Y294" s="143">
        <v>213</v>
      </c>
      <c r="Z294" s="143">
        <v>16</v>
      </c>
      <c r="AA294" s="143">
        <v>399</v>
      </c>
    </row>
    <row r="295" spans="1:27" x14ac:dyDescent="0.25">
      <c r="A295" s="44">
        <v>294</v>
      </c>
      <c r="B295" s="125" t="s">
        <v>11</v>
      </c>
      <c r="C295" s="125" t="s">
        <v>99</v>
      </c>
      <c r="D295" s="144"/>
      <c r="E295" s="144"/>
      <c r="F295" s="143">
        <v>7</v>
      </c>
      <c r="G295" s="143">
        <v>147</v>
      </c>
      <c r="H295" s="143">
        <v>10</v>
      </c>
      <c r="I295" s="143">
        <v>189</v>
      </c>
      <c r="J295" s="143">
        <v>18</v>
      </c>
      <c r="K295" s="143">
        <v>356</v>
      </c>
      <c r="L295" s="143">
        <v>55</v>
      </c>
      <c r="M295" s="143">
        <v>1131</v>
      </c>
      <c r="N295" s="143">
        <v>35</v>
      </c>
      <c r="O295" s="143">
        <v>733</v>
      </c>
      <c r="P295" s="143">
        <v>31</v>
      </c>
      <c r="Q295" s="143">
        <v>628</v>
      </c>
      <c r="R295" s="143">
        <v>26</v>
      </c>
      <c r="S295" s="143">
        <v>545</v>
      </c>
      <c r="T295" s="143">
        <v>9</v>
      </c>
      <c r="U295" s="143">
        <v>157</v>
      </c>
      <c r="V295" s="143">
        <v>4</v>
      </c>
      <c r="W295" s="143">
        <v>84</v>
      </c>
      <c r="X295" s="143">
        <v>5</v>
      </c>
      <c r="Y295" s="143">
        <v>102</v>
      </c>
      <c r="Z295" s="144"/>
      <c r="AA295" s="144"/>
    </row>
    <row r="296" spans="1:27" x14ac:dyDescent="0.25">
      <c r="A296" s="44">
        <v>295</v>
      </c>
      <c r="B296" s="125" t="s">
        <v>27</v>
      </c>
      <c r="C296" s="125" t="s">
        <v>97</v>
      </c>
      <c r="D296" s="143">
        <v>3</v>
      </c>
      <c r="E296" s="143">
        <v>25</v>
      </c>
      <c r="F296" s="143">
        <v>12</v>
      </c>
      <c r="G296" s="143">
        <v>118</v>
      </c>
      <c r="H296" s="143">
        <v>42</v>
      </c>
      <c r="I296" s="143">
        <v>410</v>
      </c>
      <c r="J296" s="143">
        <v>81</v>
      </c>
      <c r="K296" s="143">
        <v>798</v>
      </c>
      <c r="L296" s="143">
        <v>101</v>
      </c>
      <c r="M296" s="143">
        <v>999</v>
      </c>
      <c r="N296" s="143">
        <v>87</v>
      </c>
      <c r="O296" s="143">
        <v>862</v>
      </c>
      <c r="P296" s="143">
        <v>45</v>
      </c>
      <c r="Q296" s="143">
        <v>446</v>
      </c>
      <c r="R296" s="143">
        <v>29</v>
      </c>
      <c r="S296" s="143">
        <v>270</v>
      </c>
      <c r="T296" s="143">
        <v>11</v>
      </c>
      <c r="U296" s="143">
        <v>114</v>
      </c>
      <c r="V296" s="143">
        <v>1</v>
      </c>
      <c r="W296" s="143">
        <v>10</v>
      </c>
      <c r="X296" s="143">
        <v>1</v>
      </c>
      <c r="Y296" s="143">
        <v>10</v>
      </c>
      <c r="Z296" s="144"/>
      <c r="AA296" s="144"/>
    </row>
    <row r="297" spans="1:27" x14ac:dyDescent="0.25">
      <c r="A297" s="44">
        <v>296</v>
      </c>
      <c r="B297" s="125" t="s">
        <v>18</v>
      </c>
      <c r="C297" s="125" t="s">
        <v>97</v>
      </c>
      <c r="D297" s="143">
        <v>1</v>
      </c>
      <c r="E297" s="143">
        <v>44</v>
      </c>
      <c r="F297" s="143">
        <v>7</v>
      </c>
      <c r="G297" s="143">
        <v>264</v>
      </c>
      <c r="H297" s="143">
        <v>7</v>
      </c>
      <c r="I297" s="143">
        <v>264</v>
      </c>
      <c r="J297" s="143">
        <v>12</v>
      </c>
      <c r="K297" s="143">
        <v>483</v>
      </c>
      <c r="L297" s="143">
        <v>15</v>
      </c>
      <c r="M297" s="143">
        <v>615</v>
      </c>
      <c r="N297" s="143">
        <v>11</v>
      </c>
      <c r="O297" s="143">
        <v>439</v>
      </c>
      <c r="P297" s="143">
        <v>22</v>
      </c>
      <c r="Q297" s="143">
        <v>857</v>
      </c>
      <c r="R297" s="143">
        <v>25</v>
      </c>
      <c r="S297" s="143">
        <v>981</v>
      </c>
      <c r="T297" s="144"/>
      <c r="U297" s="144"/>
      <c r="V297" s="144"/>
      <c r="W297" s="144"/>
      <c r="X297" s="144"/>
      <c r="Y297" s="144"/>
      <c r="Z297" s="143">
        <v>1</v>
      </c>
      <c r="AA297" s="143">
        <v>33</v>
      </c>
    </row>
    <row r="298" spans="1:27" x14ac:dyDescent="0.25">
      <c r="A298" s="44">
        <v>297</v>
      </c>
      <c r="B298" s="125" t="s">
        <v>25</v>
      </c>
      <c r="C298" s="125" t="s">
        <v>97</v>
      </c>
      <c r="D298" s="143">
        <v>6</v>
      </c>
      <c r="E298" s="143">
        <v>359</v>
      </c>
      <c r="F298" s="143">
        <v>7</v>
      </c>
      <c r="G298" s="143">
        <v>478</v>
      </c>
      <c r="H298" s="143">
        <v>6</v>
      </c>
      <c r="I298" s="143">
        <v>341</v>
      </c>
      <c r="J298" s="143">
        <v>5</v>
      </c>
      <c r="K298" s="143">
        <v>326</v>
      </c>
      <c r="L298" s="143">
        <v>19</v>
      </c>
      <c r="M298" s="143">
        <v>1058</v>
      </c>
      <c r="N298" s="143">
        <v>8</v>
      </c>
      <c r="O298" s="143">
        <v>471</v>
      </c>
      <c r="P298" s="143">
        <v>6</v>
      </c>
      <c r="Q298" s="143">
        <v>400</v>
      </c>
      <c r="R298" s="143">
        <v>2</v>
      </c>
      <c r="S298" s="143">
        <v>114</v>
      </c>
      <c r="T298" s="143">
        <v>3</v>
      </c>
      <c r="U298" s="143">
        <v>193</v>
      </c>
      <c r="V298" s="144"/>
      <c r="W298" s="144"/>
      <c r="X298" s="144"/>
      <c r="Y298" s="144"/>
      <c r="Z298" s="143">
        <v>3</v>
      </c>
      <c r="AA298" s="143">
        <v>215</v>
      </c>
    </row>
    <row r="299" spans="1:27" x14ac:dyDescent="0.25">
      <c r="A299" s="44">
        <v>298</v>
      </c>
      <c r="B299" s="125" t="s">
        <v>7</v>
      </c>
      <c r="C299" s="125" t="s">
        <v>97</v>
      </c>
      <c r="D299" s="143">
        <v>4</v>
      </c>
      <c r="E299" s="143">
        <v>284</v>
      </c>
      <c r="F299" s="143">
        <v>5</v>
      </c>
      <c r="G299" s="143">
        <v>330</v>
      </c>
      <c r="H299" s="143">
        <v>6</v>
      </c>
      <c r="I299" s="143">
        <v>385</v>
      </c>
      <c r="J299" s="143">
        <v>8</v>
      </c>
      <c r="K299" s="143">
        <v>411</v>
      </c>
      <c r="L299" s="143">
        <v>10</v>
      </c>
      <c r="M299" s="143">
        <v>518</v>
      </c>
      <c r="N299" s="143">
        <v>11</v>
      </c>
      <c r="O299" s="143">
        <v>613</v>
      </c>
      <c r="P299" s="143">
        <v>12</v>
      </c>
      <c r="Q299" s="143">
        <v>782</v>
      </c>
      <c r="R299" s="143">
        <v>17</v>
      </c>
      <c r="S299" s="143">
        <v>529</v>
      </c>
      <c r="T299" s="143">
        <v>2</v>
      </c>
      <c r="U299" s="143">
        <v>88</v>
      </c>
      <c r="V299" s="144"/>
      <c r="W299" s="144"/>
      <c r="X299" s="144"/>
      <c r="Y299" s="144"/>
      <c r="Z299" s="144"/>
      <c r="AA299" s="144"/>
    </row>
    <row r="300" spans="1:27" x14ac:dyDescent="0.25">
      <c r="A300" s="44">
        <v>299</v>
      </c>
      <c r="B300" s="125" t="s">
        <v>10</v>
      </c>
      <c r="C300" s="125" t="s">
        <v>97</v>
      </c>
      <c r="D300" s="144"/>
      <c r="E300" s="144"/>
      <c r="F300" s="143">
        <v>4</v>
      </c>
      <c r="G300" s="143">
        <v>80</v>
      </c>
      <c r="H300" s="143">
        <v>5</v>
      </c>
      <c r="I300" s="143">
        <v>80</v>
      </c>
      <c r="J300" s="143">
        <v>18</v>
      </c>
      <c r="K300" s="143">
        <v>352</v>
      </c>
      <c r="L300" s="143">
        <v>19</v>
      </c>
      <c r="M300" s="143">
        <v>344</v>
      </c>
      <c r="N300" s="143">
        <v>56</v>
      </c>
      <c r="O300" s="143">
        <v>1008</v>
      </c>
      <c r="P300" s="143">
        <v>61</v>
      </c>
      <c r="Q300" s="143">
        <v>1050</v>
      </c>
      <c r="R300" s="143">
        <v>39</v>
      </c>
      <c r="S300" s="143">
        <v>675</v>
      </c>
      <c r="T300" s="143">
        <v>6</v>
      </c>
      <c r="U300" s="143">
        <v>80</v>
      </c>
      <c r="V300" s="143">
        <v>11</v>
      </c>
      <c r="W300" s="143">
        <v>102</v>
      </c>
      <c r="X300" s="143">
        <v>2</v>
      </c>
      <c r="Y300" s="143">
        <v>40</v>
      </c>
      <c r="Z300" s="143">
        <v>11</v>
      </c>
      <c r="AA300" s="143">
        <v>116</v>
      </c>
    </row>
    <row r="301" spans="1:27" x14ac:dyDescent="0.25">
      <c r="A301" s="44">
        <v>300</v>
      </c>
      <c r="B301" s="125" t="s">
        <v>19</v>
      </c>
      <c r="C301" s="125" t="s">
        <v>97</v>
      </c>
      <c r="D301" s="144"/>
      <c r="E301" s="144"/>
      <c r="F301" s="144"/>
      <c r="G301" s="144"/>
      <c r="H301" s="143">
        <v>4</v>
      </c>
      <c r="I301" s="143">
        <v>242</v>
      </c>
      <c r="J301" s="143">
        <v>3</v>
      </c>
      <c r="K301" s="143">
        <v>273</v>
      </c>
      <c r="L301" s="143">
        <v>5</v>
      </c>
      <c r="M301" s="143">
        <v>404</v>
      </c>
      <c r="N301" s="143">
        <v>8</v>
      </c>
      <c r="O301" s="143">
        <v>611</v>
      </c>
      <c r="P301" s="143">
        <v>18</v>
      </c>
      <c r="Q301" s="143">
        <v>1321</v>
      </c>
      <c r="R301" s="143">
        <v>9</v>
      </c>
      <c r="S301" s="143">
        <v>691</v>
      </c>
      <c r="T301" s="143">
        <v>1</v>
      </c>
      <c r="U301" s="143">
        <v>101</v>
      </c>
      <c r="V301" s="143">
        <v>3</v>
      </c>
      <c r="W301" s="143">
        <v>182</v>
      </c>
      <c r="X301" s="144"/>
      <c r="Y301" s="144"/>
      <c r="Z301" s="143">
        <v>1</v>
      </c>
      <c r="AA301" s="143">
        <v>101</v>
      </c>
    </row>
    <row r="302" spans="1:27" x14ac:dyDescent="0.25">
      <c r="A302" s="44">
        <v>301</v>
      </c>
      <c r="B302" s="125" t="s">
        <v>185</v>
      </c>
      <c r="C302" s="125" t="s">
        <v>97</v>
      </c>
      <c r="D302" s="143">
        <v>1</v>
      </c>
      <c r="E302" s="143">
        <v>23</v>
      </c>
      <c r="F302" s="143">
        <v>3</v>
      </c>
      <c r="G302" s="143">
        <v>70</v>
      </c>
      <c r="H302" s="143">
        <v>3</v>
      </c>
      <c r="I302" s="143">
        <v>63</v>
      </c>
      <c r="J302" s="143">
        <v>3</v>
      </c>
      <c r="K302" s="143">
        <v>69</v>
      </c>
      <c r="L302" s="143">
        <v>15</v>
      </c>
      <c r="M302" s="143">
        <v>319</v>
      </c>
      <c r="N302" s="143">
        <v>14</v>
      </c>
      <c r="O302" s="143">
        <v>317</v>
      </c>
      <c r="P302" s="143">
        <v>33</v>
      </c>
      <c r="Q302" s="143">
        <v>743</v>
      </c>
      <c r="R302" s="143">
        <v>38</v>
      </c>
      <c r="S302" s="143">
        <v>866</v>
      </c>
      <c r="T302" s="143">
        <v>33</v>
      </c>
      <c r="U302" s="143">
        <v>722</v>
      </c>
      <c r="V302" s="143">
        <v>8</v>
      </c>
      <c r="W302" s="143">
        <v>191</v>
      </c>
      <c r="X302" s="143">
        <v>12</v>
      </c>
      <c r="Y302" s="143">
        <v>278</v>
      </c>
      <c r="Z302" s="143">
        <v>9</v>
      </c>
      <c r="AA302" s="143">
        <v>213</v>
      </c>
    </row>
    <row r="303" spans="1:27" x14ac:dyDescent="0.25">
      <c r="A303" s="44">
        <v>302</v>
      </c>
      <c r="B303" s="125" t="s">
        <v>28</v>
      </c>
      <c r="C303" s="125" t="s">
        <v>94</v>
      </c>
      <c r="D303" s="143">
        <v>5</v>
      </c>
      <c r="E303" s="143">
        <v>525</v>
      </c>
      <c r="F303" s="143">
        <v>2</v>
      </c>
      <c r="G303" s="143">
        <v>210</v>
      </c>
      <c r="H303" s="143">
        <v>1</v>
      </c>
      <c r="I303" s="143">
        <v>105</v>
      </c>
      <c r="J303" s="143">
        <v>1</v>
      </c>
      <c r="K303" s="143">
        <v>105</v>
      </c>
      <c r="L303" s="143">
        <v>3</v>
      </c>
      <c r="M303" s="143">
        <v>305</v>
      </c>
      <c r="N303" s="143">
        <v>4</v>
      </c>
      <c r="O303" s="143">
        <v>415</v>
      </c>
      <c r="P303" s="143">
        <v>6</v>
      </c>
      <c r="Q303" s="143">
        <v>630</v>
      </c>
      <c r="R303" s="143">
        <v>1</v>
      </c>
      <c r="S303" s="143">
        <v>95</v>
      </c>
      <c r="T303" s="143">
        <v>6</v>
      </c>
      <c r="U303" s="143">
        <v>630</v>
      </c>
      <c r="V303" s="143">
        <v>6</v>
      </c>
      <c r="W303" s="143">
        <v>630</v>
      </c>
      <c r="X303" s="143">
        <v>1</v>
      </c>
      <c r="Y303" s="143">
        <v>105</v>
      </c>
      <c r="Z303" s="143">
        <v>1</v>
      </c>
      <c r="AA303" s="143">
        <v>98</v>
      </c>
    </row>
    <row r="304" spans="1:27" x14ac:dyDescent="0.25">
      <c r="A304" s="44">
        <v>303</v>
      </c>
      <c r="B304" s="125" t="s">
        <v>7</v>
      </c>
      <c r="C304" s="125" t="s">
        <v>99</v>
      </c>
      <c r="D304" s="143">
        <v>4</v>
      </c>
      <c r="E304" s="143">
        <v>47</v>
      </c>
      <c r="F304" s="143">
        <v>6</v>
      </c>
      <c r="G304" s="143">
        <v>72</v>
      </c>
      <c r="H304" s="143">
        <v>9</v>
      </c>
      <c r="I304" s="143">
        <v>109</v>
      </c>
      <c r="J304" s="143">
        <v>43</v>
      </c>
      <c r="K304" s="143">
        <v>530</v>
      </c>
      <c r="L304" s="143">
        <v>27</v>
      </c>
      <c r="M304" s="143">
        <v>341</v>
      </c>
      <c r="N304" s="143">
        <v>68</v>
      </c>
      <c r="O304" s="143">
        <v>810</v>
      </c>
      <c r="P304" s="143">
        <v>85</v>
      </c>
      <c r="Q304" s="143">
        <v>1063</v>
      </c>
      <c r="R304" s="143">
        <v>35</v>
      </c>
      <c r="S304" s="143">
        <v>439</v>
      </c>
      <c r="T304" s="143">
        <v>17</v>
      </c>
      <c r="U304" s="143">
        <v>211</v>
      </c>
      <c r="V304" s="143">
        <v>12</v>
      </c>
      <c r="W304" s="143">
        <v>150</v>
      </c>
      <c r="X304" s="143">
        <v>3</v>
      </c>
      <c r="Y304" s="143">
        <v>37</v>
      </c>
      <c r="Z304" s="143">
        <v>1</v>
      </c>
      <c r="AA304" s="143">
        <v>12</v>
      </c>
    </row>
    <row r="305" spans="1:27" x14ac:dyDescent="0.25">
      <c r="A305" s="44">
        <v>304</v>
      </c>
      <c r="B305" s="125" t="s">
        <v>16</v>
      </c>
      <c r="C305" s="125" t="s">
        <v>94</v>
      </c>
      <c r="D305" s="143">
        <v>9</v>
      </c>
      <c r="E305" s="143">
        <v>103</v>
      </c>
      <c r="F305" s="143">
        <v>6</v>
      </c>
      <c r="G305" s="143">
        <v>70</v>
      </c>
      <c r="H305" s="143">
        <v>34</v>
      </c>
      <c r="I305" s="143">
        <v>393</v>
      </c>
      <c r="J305" s="143">
        <v>40</v>
      </c>
      <c r="K305" s="143">
        <v>463</v>
      </c>
      <c r="L305" s="143">
        <v>47</v>
      </c>
      <c r="M305" s="143">
        <v>557</v>
      </c>
      <c r="N305" s="143">
        <v>39</v>
      </c>
      <c r="O305" s="143">
        <v>434</v>
      </c>
      <c r="P305" s="143">
        <v>39</v>
      </c>
      <c r="Q305" s="143">
        <v>457</v>
      </c>
      <c r="R305" s="143">
        <v>42</v>
      </c>
      <c r="S305" s="143">
        <v>492</v>
      </c>
      <c r="T305" s="143">
        <v>17</v>
      </c>
      <c r="U305" s="143">
        <v>198</v>
      </c>
      <c r="V305" s="143">
        <v>22</v>
      </c>
      <c r="W305" s="143">
        <v>255</v>
      </c>
      <c r="X305" s="143">
        <v>16</v>
      </c>
      <c r="Y305" s="143">
        <v>189</v>
      </c>
      <c r="Z305" s="143">
        <v>14</v>
      </c>
      <c r="AA305" s="143">
        <v>165</v>
      </c>
    </row>
    <row r="306" spans="1:27" x14ac:dyDescent="0.25">
      <c r="A306" s="44">
        <v>305</v>
      </c>
      <c r="B306" s="125" t="s">
        <v>35</v>
      </c>
      <c r="C306" s="125" t="s">
        <v>94</v>
      </c>
      <c r="D306" s="144"/>
      <c r="E306" s="144"/>
      <c r="F306" s="144"/>
      <c r="G306" s="144"/>
      <c r="H306" s="144"/>
      <c r="I306" s="144"/>
      <c r="J306" s="144"/>
      <c r="K306" s="144"/>
      <c r="L306" s="143">
        <v>84</v>
      </c>
      <c r="M306" s="143">
        <v>158</v>
      </c>
      <c r="N306" s="143">
        <v>361</v>
      </c>
      <c r="O306" s="143">
        <v>682</v>
      </c>
      <c r="P306" s="143">
        <v>726</v>
      </c>
      <c r="Q306" s="143">
        <v>1372</v>
      </c>
      <c r="R306" s="143">
        <v>436</v>
      </c>
      <c r="S306" s="143">
        <v>823</v>
      </c>
      <c r="T306" s="143">
        <v>197</v>
      </c>
      <c r="U306" s="143">
        <v>238</v>
      </c>
      <c r="V306" s="143">
        <v>471</v>
      </c>
      <c r="W306" s="143">
        <v>195</v>
      </c>
      <c r="X306" s="143">
        <v>674</v>
      </c>
      <c r="Y306" s="143">
        <v>174</v>
      </c>
      <c r="Z306" s="143">
        <v>185</v>
      </c>
      <c r="AA306" s="143">
        <v>55</v>
      </c>
    </row>
    <row r="307" spans="1:27" x14ac:dyDescent="0.25">
      <c r="A307" s="44">
        <v>306</v>
      </c>
      <c r="B307" s="125" t="s">
        <v>29</v>
      </c>
      <c r="C307" s="125" t="s">
        <v>95</v>
      </c>
      <c r="D307" s="143">
        <v>69</v>
      </c>
      <c r="E307" s="143">
        <v>115</v>
      </c>
      <c r="F307" s="143">
        <v>67</v>
      </c>
      <c r="G307" s="143">
        <v>136</v>
      </c>
      <c r="H307" s="143">
        <v>124</v>
      </c>
      <c r="I307" s="143">
        <v>196</v>
      </c>
      <c r="J307" s="143">
        <v>132</v>
      </c>
      <c r="K307" s="143">
        <v>259</v>
      </c>
      <c r="L307" s="143">
        <v>135</v>
      </c>
      <c r="M307" s="143">
        <v>284</v>
      </c>
      <c r="N307" s="143">
        <v>383</v>
      </c>
      <c r="O307" s="143">
        <v>780</v>
      </c>
      <c r="P307" s="143">
        <v>485</v>
      </c>
      <c r="Q307" s="143">
        <v>1092</v>
      </c>
      <c r="R307" s="143">
        <v>282</v>
      </c>
      <c r="S307" s="143">
        <v>625</v>
      </c>
      <c r="T307" s="143">
        <v>83</v>
      </c>
      <c r="U307" s="143">
        <v>178</v>
      </c>
      <c r="V307" s="144"/>
      <c r="W307" s="144"/>
      <c r="X307" s="144"/>
      <c r="Y307" s="144"/>
      <c r="Z307" s="143">
        <v>37</v>
      </c>
      <c r="AA307" s="143">
        <v>31</v>
      </c>
    </row>
    <row r="308" spans="1:27" x14ac:dyDescent="0.25">
      <c r="A308" s="44">
        <v>307</v>
      </c>
      <c r="B308" s="125" t="s">
        <v>32</v>
      </c>
      <c r="C308" s="125" t="s">
        <v>94</v>
      </c>
      <c r="D308" s="143">
        <v>67</v>
      </c>
      <c r="E308" s="143">
        <v>703</v>
      </c>
      <c r="F308" s="143">
        <v>36</v>
      </c>
      <c r="G308" s="143">
        <v>383</v>
      </c>
      <c r="H308" s="143">
        <v>26</v>
      </c>
      <c r="I308" s="143">
        <v>271</v>
      </c>
      <c r="J308" s="143">
        <v>40</v>
      </c>
      <c r="K308" s="143">
        <v>365</v>
      </c>
      <c r="L308" s="143">
        <v>31</v>
      </c>
      <c r="M308" s="143">
        <v>296</v>
      </c>
      <c r="N308" s="143">
        <v>32</v>
      </c>
      <c r="O308" s="143">
        <v>268</v>
      </c>
      <c r="P308" s="143">
        <v>25</v>
      </c>
      <c r="Q308" s="143">
        <v>213</v>
      </c>
      <c r="R308" s="143">
        <v>35</v>
      </c>
      <c r="S308" s="143">
        <v>312</v>
      </c>
      <c r="T308" s="143">
        <v>15</v>
      </c>
      <c r="U308" s="143">
        <v>136</v>
      </c>
      <c r="V308" s="143">
        <v>34</v>
      </c>
      <c r="W308" s="143">
        <v>310</v>
      </c>
      <c r="X308" s="143">
        <v>15</v>
      </c>
      <c r="Y308" s="143">
        <v>136</v>
      </c>
      <c r="Z308" s="143">
        <v>18</v>
      </c>
      <c r="AA308" s="143">
        <v>162</v>
      </c>
    </row>
    <row r="309" spans="1:27" x14ac:dyDescent="0.25">
      <c r="A309" s="44">
        <v>308</v>
      </c>
      <c r="B309" s="125" t="s">
        <v>36</v>
      </c>
      <c r="C309" s="125" t="s">
        <v>94</v>
      </c>
      <c r="D309" s="143">
        <v>136</v>
      </c>
      <c r="E309" s="143">
        <v>75</v>
      </c>
      <c r="F309" s="143">
        <v>88</v>
      </c>
      <c r="G309" s="143">
        <v>44</v>
      </c>
      <c r="H309" s="143">
        <v>27</v>
      </c>
      <c r="I309" s="143">
        <v>18</v>
      </c>
      <c r="J309" s="143">
        <v>154</v>
      </c>
      <c r="K309" s="143">
        <v>136</v>
      </c>
      <c r="L309" s="143">
        <v>164</v>
      </c>
      <c r="M309" s="143">
        <v>163</v>
      </c>
      <c r="N309" s="143">
        <v>223</v>
      </c>
      <c r="O309" s="143">
        <v>213</v>
      </c>
      <c r="P309" s="143">
        <v>765</v>
      </c>
      <c r="Q309" s="143">
        <v>1009</v>
      </c>
      <c r="R309" s="143">
        <v>888</v>
      </c>
      <c r="S309" s="143">
        <v>1529</v>
      </c>
      <c r="T309" s="143">
        <v>167</v>
      </c>
      <c r="U309" s="143">
        <v>305</v>
      </c>
      <c r="V309" s="143">
        <v>21</v>
      </c>
      <c r="W309" s="143">
        <v>39</v>
      </c>
      <c r="X309" s="144"/>
      <c r="Y309" s="144"/>
      <c r="Z309" s="143">
        <v>6</v>
      </c>
      <c r="AA309" s="143">
        <v>6</v>
      </c>
    </row>
    <row r="310" spans="1:27" x14ac:dyDescent="0.25">
      <c r="A310" s="44">
        <v>309</v>
      </c>
      <c r="B310" s="125" t="s">
        <v>8</v>
      </c>
      <c r="C310" s="125" t="s">
        <v>94</v>
      </c>
      <c r="D310" s="144"/>
      <c r="E310" s="144"/>
      <c r="F310" s="143">
        <v>13</v>
      </c>
      <c r="G310" s="143">
        <v>82</v>
      </c>
      <c r="H310" s="143">
        <v>21</v>
      </c>
      <c r="I310" s="143">
        <v>119</v>
      </c>
      <c r="J310" s="143">
        <v>44</v>
      </c>
      <c r="K310" s="143">
        <v>278</v>
      </c>
      <c r="L310" s="143">
        <v>113</v>
      </c>
      <c r="M310" s="143">
        <v>670</v>
      </c>
      <c r="N310" s="143">
        <v>93</v>
      </c>
      <c r="O310" s="143">
        <v>601</v>
      </c>
      <c r="P310" s="143">
        <v>215</v>
      </c>
      <c r="Q310" s="143">
        <v>1116</v>
      </c>
      <c r="R310" s="143">
        <v>67</v>
      </c>
      <c r="S310" s="143">
        <v>471</v>
      </c>
      <c r="T310" s="143">
        <v>20</v>
      </c>
      <c r="U310" s="143">
        <v>133</v>
      </c>
      <c r="V310" s="143">
        <v>3</v>
      </c>
      <c r="W310" s="143">
        <v>26</v>
      </c>
      <c r="X310" s="143">
        <v>3</v>
      </c>
      <c r="Y310" s="143">
        <v>22</v>
      </c>
      <c r="Z310" s="144"/>
      <c r="AA310" s="144"/>
    </row>
    <row r="311" spans="1:27" x14ac:dyDescent="0.25">
      <c r="A311" s="44">
        <v>310</v>
      </c>
      <c r="B311" s="125" t="s">
        <v>27</v>
      </c>
      <c r="C311" s="125" t="s">
        <v>94</v>
      </c>
      <c r="D311" s="143">
        <v>100</v>
      </c>
      <c r="E311" s="143">
        <v>545</v>
      </c>
      <c r="F311" s="143">
        <v>64</v>
      </c>
      <c r="G311" s="143">
        <v>346</v>
      </c>
      <c r="H311" s="143">
        <v>54</v>
      </c>
      <c r="I311" s="143">
        <v>273</v>
      </c>
      <c r="J311" s="143">
        <v>109</v>
      </c>
      <c r="K311" s="143">
        <v>574</v>
      </c>
      <c r="L311" s="143">
        <v>211</v>
      </c>
      <c r="M311" s="143">
        <v>1125</v>
      </c>
      <c r="N311" s="143">
        <v>53</v>
      </c>
      <c r="O311" s="143">
        <v>287</v>
      </c>
      <c r="P311" s="143">
        <v>27</v>
      </c>
      <c r="Q311" s="143">
        <v>137</v>
      </c>
      <c r="R311" s="143">
        <v>14</v>
      </c>
      <c r="S311" s="143">
        <v>61</v>
      </c>
      <c r="T311" s="143">
        <v>11</v>
      </c>
      <c r="U311" s="143">
        <v>51</v>
      </c>
      <c r="V311" s="143">
        <v>9</v>
      </c>
      <c r="W311" s="143">
        <v>42</v>
      </c>
      <c r="X311" s="143">
        <v>8</v>
      </c>
      <c r="Y311" s="143">
        <v>31</v>
      </c>
      <c r="Z311" s="143">
        <v>2</v>
      </c>
      <c r="AA311" s="143">
        <v>13</v>
      </c>
    </row>
    <row r="312" spans="1:27" x14ac:dyDescent="0.25">
      <c r="A312" s="44">
        <v>311</v>
      </c>
      <c r="B312" s="125" t="s">
        <v>10</v>
      </c>
      <c r="C312" s="125" t="s">
        <v>97</v>
      </c>
      <c r="D312" s="144"/>
      <c r="E312" s="144"/>
      <c r="F312" s="144"/>
      <c r="G312" s="144"/>
      <c r="H312" s="143">
        <v>3</v>
      </c>
      <c r="I312" s="143">
        <v>18</v>
      </c>
      <c r="J312" s="143">
        <v>48</v>
      </c>
      <c r="K312" s="143">
        <v>332</v>
      </c>
      <c r="L312" s="143">
        <v>16</v>
      </c>
      <c r="M312" s="143">
        <v>112</v>
      </c>
      <c r="N312" s="143">
        <v>33</v>
      </c>
      <c r="O312" s="143">
        <v>228</v>
      </c>
      <c r="P312" s="143">
        <v>264</v>
      </c>
      <c r="Q312" s="143">
        <v>1825</v>
      </c>
      <c r="R312" s="143">
        <v>129</v>
      </c>
      <c r="S312" s="143">
        <v>899</v>
      </c>
      <c r="T312" s="144"/>
      <c r="U312" s="144"/>
      <c r="V312" s="143">
        <v>1</v>
      </c>
      <c r="W312" s="143">
        <v>3</v>
      </c>
      <c r="X312" s="144"/>
      <c r="Y312" s="144"/>
      <c r="Z312" s="144"/>
      <c r="AA312" s="144"/>
    </row>
    <row r="313" spans="1:27" x14ac:dyDescent="0.25">
      <c r="A313" s="44">
        <v>312</v>
      </c>
      <c r="B313" s="125" t="s">
        <v>92</v>
      </c>
      <c r="C313" s="125" t="s">
        <v>94</v>
      </c>
      <c r="D313" s="144"/>
      <c r="E313" s="144"/>
      <c r="F313" s="144"/>
      <c r="G313" s="144"/>
      <c r="H313" s="144"/>
      <c r="I313" s="144"/>
      <c r="J313" s="143">
        <v>2</v>
      </c>
      <c r="K313" s="143">
        <v>17</v>
      </c>
      <c r="L313" s="143">
        <v>20</v>
      </c>
      <c r="M313" s="143">
        <v>158</v>
      </c>
      <c r="N313" s="143">
        <v>100</v>
      </c>
      <c r="O313" s="143">
        <v>804</v>
      </c>
      <c r="P313" s="143">
        <v>131</v>
      </c>
      <c r="Q313" s="143">
        <v>1050</v>
      </c>
      <c r="R313" s="143">
        <v>107</v>
      </c>
      <c r="S313" s="143">
        <v>848</v>
      </c>
      <c r="T313" s="143">
        <v>42</v>
      </c>
      <c r="U313" s="143">
        <v>335</v>
      </c>
      <c r="V313" s="143">
        <v>23</v>
      </c>
      <c r="W313" s="143">
        <v>184</v>
      </c>
      <c r="X313" s="143">
        <v>1</v>
      </c>
      <c r="Y313" s="143">
        <v>9</v>
      </c>
      <c r="Z313" s="143">
        <v>1</v>
      </c>
      <c r="AA313" s="143">
        <v>9</v>
      </c>
    </row>
    <row r="314" spans="1:27" x14ac:dyDescent="0.25">
      <c r="A314" s="44">
        <v>313</v>
      </c>
      <c r="B314" s="125" t="s">
        <v>19</v>
      </c>
      <c r="C314" s="125" t="s">
        <v>97</v>
      </c>
      <c r="D314" s="143">
        <v>154</v>
      </c>
      <c r="E314" s="143">
        <v>306</v>
      </c>
      <c r="F314" s="143">
        <v>177</v>
      </c>
      <c r="G314" s="143">
        <v>385</v>
      </c>
      <c r="H314" s="143">
        <v>172</v>
      </c>
      <c r="I314" s="143">
        <v>382</v>
      </c>
      <c r="J314" s="143">
        <v>224</v>
      </c>
      <c r="K314" s="143">
        <v>499</v>
      </c>
      <c r="L314" s="143">
        <v>205</v>
      </c>
      <c r="M314" s="143">
        <v>457</v>
      </c>
      <c r="N314" s="143">
        <v>215</v>
      </c>
      <c r="O314" s="143">
        <v>480</v>
      </c>
      <c r="P314" s="143">
        <v>229</v>
      </c>
      <c r="Q314" s="143">
        <v>510</v>
      </c>
      <c r="R314" s="143">
        <v>89</v>
      </c>
      <c r="S314" s="143">
        <v>199</v>
      </c>
      <c r="T314" s="143">
        <v>40</v>
      </c>
      <c r="U314" s="143">
        <v>89</v>
      </c>
      <c r="V314" s="143">
        <v>24</v>
      </c>
      <c r="W314" s="143">
        <v>54</v>
      </c>
      <c r="X314" s="143">
        <v>2</v>
      </c>
      <c r="Y314" s="143">
        <v>5</v>
      </c>
      <c r="Z314" s="144"/>
      <c r="AA314" s="144"/>
    </row>
    <row r="315" spans="1:27" x14ac:dyDescent="0.25">
      <c r="A315" s="44">
        <v>314</v>
      </c>
      <c r="B315" s="125" t="s">
        <v>62</v>
      </c>
      <c r="C315" s="125" t="s">
        <v>97</v>
      </c>
      <c r="D315" s="144"/>
      <c r="E315" s="144"/>
      <c r="F315" s="144"/>
      <c r="G315" s="144"/>
      <c r="H315" s="143">
        <v>1</v>
      </c>
      <c r="I315" s="143">
        <v>40</v>
      </c>
      <c r="J315" s="143">
        <v>3</v>
      </c>
      <c r="K315" s="143">
        <v>121</v>
      </c>
      <c r="L315" s="144"/>
      <c r="M315" s="144"/>
      <c r="N315" s="143">
        <v>15</v>
      </c>
      <c r="O315" s="143">
        <v>600</v>
      </c>
      <c r="P315" s="143">
        <v>33</v>
      </c>
      <c r="Q315" s="143">
        <v>1297</v>
      </c>
      <c r="R315" s="143">
        <v>21</v>
      </c>
      <c r="S315" s="143">
        <v>795</v>
      </c>
      <c r="T315" s="143">
        <v>4</v>
      </c>
      <c r="U315" s="143">
        <v>168</v>
      </c>
      <c r="V315" s="143">
        <v>5</v>
      </c>
      <c r="W315" s="143">
        <v>205</v>
      </c>
      <c r="X315" s="143">
        <v>2</v>
      </c>
      <c r="Y315" s="143">
        <v>78</v>
      </c>
      <c r="Z315" s="143">
        <v>1</v>
      </c>
      <c r="AA315" s="143">
        <v>44</v>
      </c>
    </row>
    <row r="316" spans="1:27" x14ac:dyDescent="0.25">
      <c r="A316" s="44">
        <v>315</v>
      </c>
      <c r="B316" s="125" t="s">
        <v>9</v>
      </c>
      <c r="C316" s="125" t="s">
        <v>93</v>
      </c>
      <c r="D316" s="143">
        <v>3</v>
      </c>
      <c r="E316" s="143">
        <v>106</v>
      </c>
      <c r="F316" s="143">
        <v>8</v>
      </c>
      <c r="G316" s="143">
        <v>284</v>
      </c>
      <c r="H316" s="143">
        <v>3</v>
      </c>
      <c r="I316" s="143">
        <v>106</v>
      </c>
      <c r="J316" s="143">
        <v>12</v>
      </c>
      <c r="K316" s="143">
        <v>426</v>
      </c>
      <c r="L316" s="143">
        <v>24</v>
      </c>
      <c r="M316" s="143">
        <v>852</v>
      </c>
      <c r="N316" s="143">
        <v>10</v>
      </c>
      <c r="O316" s="143">
        <v>332</v>
      </c>
      <c r="P316" s="143">
        <v>19</v>
      </c>
      <c r="Q316" s="143">
        <v>687</v>
      </c>
      <c r="R316" s="144"/>
      <c r="S316" s="144"/>
      <c r="T316" s="143">
        <v>3</v>
      </c>
      <c r="U316" s="143">
        <v>111</v>
      </c>
      <c r="V316" s="143">
        <v>2</v>
      </c>
      <c r="W316" s="143">
        <v>74</v>
      </c>
      <c r="X316" s="143">
        <v>2</v>
      </c>
      <c r="Y316" s="143">
        <v>67</v>
      </c>
      <c r="Z316" s="143">
        <v>4</v>
      </c>
      <c r="AA316" s="143">
        <v>135</v>
      </c>
    </row>
    <row r="317" spans="1:27" x14ac:dyDescent="0.25">
      <c r="A317" s="44">
        <v>316</v>
      </c>
      <c r="B317" s="125" t="s">
        <v>68</v>
      </c>
      <c r="C317" s="125" t="s">
        <v>98</v>
      </c>
      <c r="D317" s="144"/>
      <c r="E317" s="144"/>
      <c r="F317" s="144"/>
      <c r="G317" s="144"/>
      <c r="H317" s="144"/>
      <c r="I317" s="144"/>
      <c r="J317" s="144"/>
      <c r="K317" s="144"/>
      <c r="L317" s="143">
        <v>6</v>
      </c>
      <c r="M317" s="143">
        <v>96</v>
      </c>
      <c r="N317" s="143">
        <v>58</v>
      </c>
      <c r="O317" s="143">
        <v>922</v>
      </c>
      <c r="P317" s="143">
        <v>94</v>
      </c>
      <c r="Q317" s="143">
        <v>1470</v>
      </c>
      <c r="R317" s="143">
        <v>34</v>
      </c>
      <c r="S317" s="143">
        <v>557</v>
      </c>
      <c r="T317" s="143">
        <v>5</v>
      </c>
      <c r="U317" s="143">
        <v>87</v>
      </c>
      <c r="V317" s="143">
        <v>1</v>
      </c>
      <c r="W317" s="143">
        <v>16</v>
      </c>
      <c r="X317" s="143">
        <v>1</v>
      </c>
      <c r="Y317" s="143">
        <v>16</v>
      </c>
      <c r="Z317" s="144"/>
      <c r="AA317" s="144"/>
    </row>
    <row r="318" spans="1:27" x14ac:dyDescent="0.25">
      <c r="A318" s="44">
        <v>317</v>
      </c>
      <c r="B318" s="125" t="s">
        <v>20</v>
      </c>
      <c r="C318" s="125" t="s">
        <v>97</v>
      </c>
      <c r="D318" s="143">
        <v>8</v>
      </c>
      <c r="E318" s="143">
        <v>47</v>
      </c>
      <c r="F318" s="143">
        <v>3</v>
      </c>
      <c r="G318" s="143">
        <v>23</v>
      </c>
      <c r="H318" s="143">
        <v>10</v>
      </c>
      <c r="I318" s="143">
        <v>71</v>
      </c>
      <c r="J318" s="143">
        <v>18</v>
      </c>
      <c r="K318" s="143">
        <v>130</v>
      </c>
      <c r="L318" s="143">
        <v>44</v>
      </c>
      <c r="M318" s="143">
        <v>271</v>
      </c>
      <c r="N318" s="143">
        <v>74</v>
      </c>
      <c r="O318" s="143">
        <v>495</v>
      </c>
      <c r="P318" s="143">
        <v>118</v>
      </c>
      <c r="Q318" s="143">
        <v>858</v>
      </c>
      <c r="R318" s="143">
        <v>87</v>
      </c>
      <c r="S318" s="143">
        <v>655</v>
      </c>
      <c r="T318" s="143">
        <v>31</v>
      </c>
      <c r="U318" s="143">
        <v>242</v>
      </c>
      <c r="V318" s="143">
        <v>29</v>
      </c>
      <c r="W318" s="143">
        <v>216</v>
      </c>
      <c r="X318" s="143">
        <v>10</v>
      </c>
      <c r="Y318" s="143">
        <v>71</v>
      </c>
      <c r="Z318" s="143">
        <v>9</v>
      </c>
      <c r="AA318" s="143">
        <v>72</v>
      </c>
    </row>
    <row r="319" spans="1:27" x14ac:dyDescent="0.25">
      <c r="A319" s="44">
        <v>318</v>
      </c>
      <c r="B319" s="125" t="s">
        <v>25</v>
      </c>
      <c r="C319" s="125" t="s">
        <v>97</v>
      </c>
      <c r="D319" s="143">
        <v>5</v>
      </c>
      <c r="E319" s="143">
        <v>45</v>
      </c>
      <c r="F319" s="143">
        <v>2</v>
      </c>
      <c r="G319" s="143">
        <v>17</v>
      </c>
      <c r="H319" s="143">
        <v>6</v>
      </c>
      <c r="I319" s="143">
        <v>51</v>
      </c>
      <c r="J319" s="143">
        <v>20</v>
      </c>
      <c r="K319" s="143">
        <v>188</v>
      </c>
      <c r="L319" s="143">
        <v>34</v>
      </c>
      <c r="M319" s="143">
        <v>314</v>
      </c>
      <c r="N319" s="143">
        <v>103</v>
      </c>
      <c r="O319" s="143">
        <v>860</v>
      </c>
      <c r="P319" s="143">
        <v>105</v>
      </c>
      <c r="Q319" s="143">
        <v>894</v>
      </c>
      <c r="R319" s="143">
        <v>61</v>
      </c>
      <c r="S319" s="143">
        <v>429</v>
      </c>
      <c r="T319" s="143">
        <v>25</v>
      </c>
      <c r="U319" s="143">
        <v>137</v>
      </c>
      <c r="V319" s="143">
        <v>12</v>
      </c>
      <c r="W319" s="143">
        <v>106</v>
      </c>
      <c r="X319" s="143">
        <v>2</v>
      </c>
      <c r="Y319" s="143">
        <v>20</v>
      </c>
      <c r="Z319" s="143">
        <v>4</v>
      </c>
      <c r="AA319" s="143">
        <v>45</v>
      </c>
    </row>
    <row r="320" spans="1:27" x14ac:dyDescent="0.25">
      <c r="A320" s="44">
        <v>319</v>
      </c>
      <c r="B320" s="125" t="s">
        <v>9</v>
      </c>
      <c r="C320" s="125" t="s">
        <v>99</v>
      </c>
      <c r="D320" s="143">
        <v>14</v>
      </c>
      <c r="E320" s="143">
        <v>412</v>
      </c>
      <c r="F320" s="143">
        <v>5</v>
      </c>
      <c r="G320" s="143">
        <v>102</v>
      </c>
      <c r="H320" s="143">
        <v>16</v>
      </c>
      <c r="I320" s="143">
        <v>497</v>
      </c>
      <c r="J320" s="143">
        <v>8</v>
      </c>
      <c r="K320" s="143">
        <v>279</v>
      </c>
      <c r="L320" s="143">
        <v>8</v>
      </c>
      <c r="M320" s="143">
        <v>264</v>
      </c>
      <c r="N320" s="143">
        <v>11</v>
      </c>
      <c r="O320" s="143">
        <v>325</v>
      </c>
      <c r="P320" s="143">
        <v>7</v>
      </c>
      <c r="Q320" s="143">
        <v>220</v>
      </c>
      <c r="R320" s="143">
        <v>11</v>
      </c>
      <c r="S320" s="143">
        <v>202</v>
      </c>
      <c r="T320" s="143">
        <v>6</v>
      </c>
      <c r="U320" s="143">
        <v>187</v>
      </c>
      <c r="V320" s="143">
        <v>10</v>
      </c>
      <c r="W320" s="143">
        <v>295</v>
      </c>
      <c r="X320" s="143">
        <v>6</v>
      </c>
      <c r="Y320" s="143">
        <v>182</v>
      </c>
      <c r="Z320" s="143">
        <v>3</v>
      </c>
      <c r="AA320" s="143">
        <v>91</v>
      </c>
    </row>
    <row r="321" spans="1:27" x14ac:dyDescent="0.25">
      <c r="A321" s="44">
        <v>320</v>
      </c>
      <c r="B321" s="125" t="s">
        <v>25</v>
      </c>
      <c r="C321" s="125" t="s">
        <v>97</v>
      </c>
      <c r="D321" s="144"/>
      <c r="E321" s="144"/>
      <c r="F321" s="143">
        <v>8</v>
      </c>
      <c r="G321" s="143">
        <v>105</v>
      </c>
      <c r="H321" s="143">
        <v>26</v>
      </c>
      <c r="I321" s="143">
        <v>197</v>
      </c>
      <c r="J321" s="143">
        <v>72</v>
      </c>
      <c r="K321" s="143">
        <v>724</v>
      </c>
      <c r="L321" s="143">
        <v>88</v>
      </c>
      <c r="M321" s="143">
        <v>704</v>
      </c>
      <c r="N321" s="143">
        <v>71</v>
      </c>
      <c r="O321" s="143">
        <v>700</v>
      </c>
      <c r="P321" s="143">
        <v>29</v>
      </c>
      <c r="Q321" s="143">
        <v>256</v>
      </c>
      <c r="R321" s="143">
        <v>41</v>
      </c>
      <c r="S321" s="143">
        <v>201</v>
      </c>
      <c r="T321" s="143">
        <v>13</v>
      </c>
      <c r="U321" s="143">
        <v>87</v>
      </c>
      <c r="V321" s="143">
        <v>4</v>
      </c>
      <c r="W321" s="143">
        <v>19</v>
      </c>
      <c r="X321" s="143">
        <v>1</v>
      </c>
      <c r="Y321" s="143">
        <v>5</v>
      </c>
      <c r="Z321" s="144"/>
      <c r="AA321" s="144"/>
    </row>
    <row r="322" spans="1:27" x14ac:dyDescent="0.25">
      <c r="A322" s="44">
        <v>321</v>
      </c>
      <c r="B322" s="125" t="s">
        <v>29</v>
      </c>
      <c r="C322" s="125" t="s">
        <v>95</v>
      </c>
      <c r="D322" s="143">
        <v>14</v>
      </c>
      <c r="E322" s="143">
        <v>232</v>
      </c>
      <c r="F322" s="143">
        <v>7</v>
      </c>
      <c r="G322" s="143">
        <v>123</v>
      </c>
      <c r="H322" s="143">
        <v>18</v>
      </c>
      <c r="I322" s="143">
        <v>323</v>
      </c>
      <c r="J322" s="143">
        <v>25</v>
      </c>
      <c r="K322" s="143">
        <v>449</v>
      </c>
      <c r="L322" s="143">
        <v>13</v>
      </c>
      <c r="M322" s="143">
        <v>235</v>
      </c>
      <c r="N322" s="143">
        <v>17</v>
      </c>
      <c r="O322" s="143">
        <v>285</v>
      </c>
      <c r="P322" s="143">
        <v>9</v>
      </c>
      <c r="Q322" s="143">
        <v>157</v>
      </c>
      <c r="R322" s="143">
        <v>13</v>
      </c>
      <c r="S322" s="143">
        <v>203</v>
      </c>
      <c r="T322" s="143">
        <v>12</v>
      </c>
      <c r="U322" s="143">
        <v>207</v>
      </c>
      <c r="V322" s="143">
        <v>13</v>
      </c>
      <c r="W322" s="143">
        <v>231</v>
      </c>
      <c r="X322" s="143">
        <v>20</v>
      </c>
      <c r="Y322" s="143">
        <v>354</v>
      </c>
      <c r="Z322" s="143">
        <v>14</v>
      </c>
      <c r="AA322" s="143">
        <v>198</v>
      </c>
    </row>
    <row r="323" spans="1:27" x14ac:dyDescent="0.25">
      <c r="A323" s="44">
        <v>322</v>
      </c>
      <c r="B323" s="125" t="s">
        <v>19</v>
      </c>
      <c r="C323" s="125" t="s">
        <v>97</v>
      </c>
      <c r="D323" s="144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3">
        <v>4</v>
      </c>
      <c r="Q323" s="143">
        <v>148</v>
      </c>
      <c r="R323" s="143">
        <v>11</v>
      </c>
      <c r="S323" s="143">
        <v>406</v>
      </c>
      <c r="T323" s="143">
        <v>12</v>
      </c>
      <c r="U323" s="143">
        <v>443</v>
      </c>
      <c r="V323" s="143">
        <v>20</v>
      </c>
      <c r="W323" s="143">
        <v>739</v>
      </c>
      <c r="X323" s="143">
        <v>20</v>
      </c>
      <c r="Y323" s="143">
        <v>739</v>
      </c>
      <c r="Z323" s="143">
        <v>14</v>
      </c>
      <c r="AA323" s="143">
        <v>517</v>
      </c>
    </row>
    <row r="324" spans="1:27" x14ac:dyDescent="0.25">
      <c r="A324" s="44">
        <v>323</v>
      </c>
      <c r="B324" s="125" t="s">
        <v>34</v>
      </c>
      <c r="C324" s="125" t="s">
        <v>94</v>
      </c>
      <c r="D324" s="144"/>
      <c r="E324" s="144"/>
      <c r="F324" s="144"/>
      <c r="G324" s="144"/>
      <c r="H324" s="144"/>
      <c r="I324" s="144"/>
      <c r="J324" s="144"/>
      <c r="K324" s="144"/>
      <c r="L324" s="143">
        <v>3</v>
      </c>
      <c r="M324" s="143">
        <v>67</v>
      </c>
      <c r="N324" s="143">
        <v>20</v>
      </c>
      <c r="O324" s="143">
        <v>459</v>
      </c>
      <c r="P324" s="143">
        <v>54</v>
      </c>
      <c r="Q324" s="143">
        <v>1221</v>
      </c>
      <c r="R324" s="143">
        <v>25</v>
      </c>
      <c r="S324" s="143">
        <v>554</v>
      </c>
      <c r="T324" s="143">
        <v>16</v>
      </c>
      <c r="U324" s="143">
        <v>344</v>
      </c>
      <c r="V324" s="143">
        <v>7</v>
      </c>
      <c r="W324" s="143">
        <v>164</v>
      </c>
      <c r="X324" s="143">
        <v>2</v>
      </c>
      <c r="Y324" s="143">
        <v>50</v>
      </c>
      <c r="Z324" s="143">
        <v>2</v>
      </c>
      <c r="AA324" s="143">
        <v>48</v>
      </c>
    </row>
    <row r="325" spans="1:27" x14ac:dyDescent="0.25">
      <c r="A325" s="44">
        <v>324</v>
      </c>
      <c r="B325" s="125" t="s">
        <v>19</v>
      </c>
      <c r="C325" s="125" t="s">
        <v>94</v>
      </c>
      <c r="D325" s="144"/>
      <c r="E325" s="144"/>
      <c r="F325" s="143">
        <v>10</v>
      </c>
      <c r="G325" s="143">
        <v>92</v>
      </c>
      <c r="H325" s="143">
        <v>10</v>
      </c>
      <c r="I325" s="143">
        <v>90</v>
      </c>
      <c r="J325" s="143">
        <v>50</v>
      </c>
      <c r="K325" s="143">
        <v>457</v>
      </c>
      <c r="L325" s="143">
        <v>21</v>
      </c>
      <c r="M325" s="143">
        <v>201</v>
      </c>
      <c r="N325" s="143">
        <v>76</v>
      </c>
      <c r="O325" s="143">
        <v>710</v>
      </c>
      <c r="P325" s="143">
        <v>71</v>
      </c>
      <c r="Q325" s="143">
        <v>665</v>
      </c>
      <c r="R325" s="143">
        <v>55</v>
      </c>
      <c r="S325" s="143">
        <v>513</v>
      </c>
      <c r="T325" s="143">
        <v>2</v>
      </c>
      <c r="U325" s="143">
        <v>21</v>
      </c>
      <c r="V325" s="143">
        <v>5</v>
      </c>
      <c r="W325" s="143">
        <v>45</v>
      </c>
      <c r="X325" s="144"/>
      <c r="Y325" s="144"/>
      <c r="Z325" s="144"/>
      <c r="AA325" s="144"/>
    </row>
    <row r="326" spans="1:27" x14ac:dyDescent="0.25">
      <c r="A326" s="44">
        <v>325</v>
      </c>
      <c r="B326" s="125" t="s">
        <v>62</v>
      </c>
      <c r="C326" s="125" t="s">
        <v>97</v>
      </c>
      <c r="D326" s="144"/>
      <c r="E326" s="144"/>
      <c r="F326" s="144"/>
      <c r="G326" s="144"/>
      <c r="H326" s="144"/>
      <c r="I326" s="144"/>
      <c r="J326" s="144"/>
      <c r="K326" s="144"/>
      <c r="L326" s="143">
        <v>1</v>
      </c>
      <c r="M326" s="143">
        <v>11</v>
      </c>
      <c r="N326" s="143">
        <v>12</v>
      </c>
      <c r="O326" s="143">
        <v>116</v>
      </c>
      <c r="P326" s="143">
        <v>63</v>
      </c>
      <c r="Q326" s="143">
        <v>652</v>
      </c>
      <c r="R326" s="143">
        <v>164</v>
      </c>
      <c r="S326" s="143">
        <v>1505</v>
      </c>
      <c r="T326" s="143">
        <v>32</v>
      </c>
      <c r="U326" s="143">
        <v>269</v>
      </c>
      <c r="V326" s="143">
        <v>13</v>
      </c>
      <c r="W326" s="143">
        <v>125</v>
      </c>
      <c r="X326" s="143">
        <v>3</v>
      </c>
      <c r="Y326" s="143">
        <v>27</v>
      </c>
      <c r="Z326" s="143">
        <v>3</v>
      </c>
      <c r="AA326" s="143">
        <v>23</v>
      </c>
    </row>
    <row r="327" spans="1:27" x14ac:dyDescent="0.25">
      <c r="A327" s="44">
        <v>326</v>
      </c>
      <c r="B327" s="125" t="s">
        <v>68</v>
      </c>
      <c r="C327" s="125" t="s">
        <v>98</v>
      </c>
      <c r="D327" s="143">
        <v>3</v>
      </c>
      <c r="E327" s="143">
        <v>81</v>
      </c>
      <c r="F327" s="143">
        <v>7</v>
      </c>
      <c r="G327" s="143">
        <v>189</v>
      </c>
      <c r="H327" s="143">
        <v>22</v>
      </c>
      <c r="I327" s="143">
        <v>572</v>
      </c>
      <c r="J327" s="143">
        <v>18</v>
      </c>
      <c r="K327" s="143">
        <v>464</v>
      </c>
      <c r="L327" s="143">
        <v>8</v>
      </c>
      <c r="M327" s="143">
        <v>238</v>
      </c>
      <c r="N327" s="143">
        <v>14</v>
      </c>
      <c r="O327" s="143">
        <v>383</v>
      </c>
      <c r="P327" s="143">
        <v>17</v>
      </c>
      <c r="Q327" s="143">
        <v>470</v>
      </c>
      <c r="R327" s="143">
        <v>2</v>
      </c>
      <c r="S327" s="143">
        <v>55</v>
      </c>
      <c r="T327" s="143">
        <v>7</v>
      </c>
      <c r="U327" s="143">
        <v>262</v>
      </c>
      <c r="V327" s="144"/>
      <c r="W327" s="144"/>
      <c r="X327" s="144"/>
      <c r="Y327" s="144"/>
      <c r="Z327" s="144"/>
      <c r="AA327" s="144"/>
    </row>
    <row r="328" spans="1:27" x14ac:dyDescent="0.25">
      <c r="A328" s="44">
        <v>327</v>
      </c>
      <c r="B328" s="125" t="s">
        <v>3</v>
      </c>
      <c r="C328" s="125" t="s">
        <v>96</v>
      </c>
      <c r="D328" s="143">
        <v>19</v>
      </c>
      <c r="E328" s="143">
        <v>243</v>
      </c>
      <c r="F328" s="143">
        <v>27</v>
      </c>
      <c r="G328" s="143">
        <v>366</v>
      </c>
      <c r="H328" s="143">
        <v>16</v>
      </c>
      <c r="I328" s="143">
        <v>207</v>
      </c>
      <c r="J328" s="143">
        <v>1</v>
      </c>
      <c r="K328" s="143">
        <v>6</v>
      </c>
      <c r="L328" s="143">
        <v>54</v>
      </c>
      <c r="M328" s="143">
        <v>480</v>
      </c>
      <c r="N328" s="143">
        <v>49</v>
      </c>
      <c r="O328" s="143">
        <v>427</v>
      </c>
      <c r="P328" s="143">
        <v>51</v>
      </c>
      <c r="Q328" s="143">
        <v>454</v>
      </c>
      <c r="R328" s="143">
        <v>3</v>
      </c>
      <c r="S328" s="143">
        <v>22</v>
      </c>
      <c r="T328" s="143">
        <v>6</v>
      </c>
      <c r="U328" s="143">
        <v>40</v>
      </c>
      <c r="V328" s="143">
        <v>41</v>
      </c>
      <c r="W328" s="143">
        <v>207</v>
      </c>
      <c r="X328" s="143">
        <v>29</v>
      </c>
      <c r="Y328" s="143">
        <v>160</v>
      </c>
      <c r="Z328" s="143">
        <v>5</v>
      </c>
      <c r="AA328" s="143">
        <v>44</v>
      </c>
    </row>
    <row r="329" spans="1:27" x14ac:dyDescent="0.25">
      <c r="A329" s="44">
        <v>328</v>
      </c>
      <c r="B329" s="125" t="s">
        <v>68</v>
      </c>
      <c r="C329" s="125" t="s">
        <v>94</v>
      </c>
      <c r="D329" s="143">
        <v>15</v>
      </c>
      <c r="E329" s="143">
        <v>119</v>
      </c>
      <c r="F329" s="143">
        <v>36</v>
      </c>
      <c r="G329" s="143">
        <v>338</v>
      </c>
      <c r="H329" s="143">
        <v>68</v>
      </c>
      <c r="I329" s="143">
        <v>557</v>
      </c>
      <c r="J329" s="143">
        <v>70</v>
      </c>
      <c r="K329" s="143">
        <v>455</v>
      </c>
      <c r="L329" s="143">
        <v>46</v>
      </c>
      <c r="M329" s="143">
        <v>280</v>
      </c>
      <c r="N329" s="143">
        <v>29</v>
      </c>
      <c r="O329" s="143">
        <v>148</v>
      </c>
      <c r="P329" s="143">
        <v>28</v>
      </c>
      <c r="Q329" s="143">
        <v>158</v>
      </c>
      <c r="R329" s="143">
        <v>44</v>
      </c>
      <c r="S329" s="143">
        <v>198</v>
      </c>
      <c r="T329" s="143">
        <v>19</v>
      </c>
      <c r="U329" s="143">
        <v>51</v>
      </c>
      <c r="V329" s="143">
        <v>17</v>
      </c>
      <c r="W329" s="143">
        <v>154</v>
      </c>
      <c r="X329" s="143">
        <v>11</v>
      </c>
      <c r="Y329" s="143">
        <v>115</v>
      </c>
      <c r="Z329" s="143">
        <v>8</v>
      </c>
      <c r="AA329" s="143">
        <v>66</v>
      </c>
    </row>
    <row r="330" spans="1:27" x14ac:dyDescent="0.25">
      <c r="A330" s="44">
        <v>329</v>
      </c>
      <c r="B330" s="125" t="s">
        <v>14</v>
      </c>
      <c r="C330" s="125" t="s">
        <v>97</v>
      </c>
      <c r="D330" s="144"/>
      <c r="E330" s="144"/>
      <c r="F330" s="143">
        <v>592</v>
      </c>
      <c r="G330" s="143">
        <v>2604</v>
      </c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  <c r="AA330" s="144"/>
    </row>
    <row r="331" spans="1:27" x14ac:dyDescent="0.25">
      <c r="A331" s="44">
        <v>330</v>
      </c>
      <c r="B331" s="125" t="s">
        <v>16</v>
      </c>
      <c r="C331" s="125" t="s">
        <v>94</v>
      </c>
      <c r="D331" s="143">
        <v>13</v>
      </c>
      <c r="E331" s="143">
        <v>527</v>
      </c>
      <c r="F331" s="143">
        <v>13</v>
      </c>
      <c r="G331" s="143">
        <v>527</v>
      </c>
      <c r="H331" s="143">
        <v>12</v>
      </c>
      <c r="I331" s="143">
        <v>473</v>
      </c>
      <c r="J331" s="143">
        <v>12</v>
      </c>
      <c r="K331" s="143">
        <v>496</v>
      </c>
      <c r="L331" s="143">
        <v>6</v>
      </c>
      <c r="M331" s="143">
        <v>248</v>
      </c>
      <c r="N331" s="143">
        <v>4</v>
      </c>
      <c r="O331" s="143">
        <v>143</v>
      </c>
      <c r="P331" s="143">
        <v>1</v>
      </c>
      <c r="Q331" s="143">
        <v>60</v>
      </c>
      <c r="R331" s="143">
        <v>1</v>
      </c>
      <c r="S331" s="143">
        <v>28</v>
      </c>
      <c r="T331" s="143">
        <v>1</v>
      </c>
      <c r="U331" s="143">
        <v>40</v>
      </c>
      <c r="V331" s="144"/>
      <c r="W331" s="144"/>
      <c r="X331" s="144"/>
      <c r="Y331" s="144"/>
      <c r="Z331" s="143">
        <v>1</v>
      </c>
      <c r="AA331" s="143">
        <v>40</v>
      </c>
    </row>
    <row r="332" spans="1:27" x14ac:dyDescent="0.25">
      <c r="A332" s="44">
        <v>331</v>
      </c>
      <c r="B332" s="125" t="s">
        <v>62</v>
      </c>
      <c r="C332" s="125" t="s">
        <v>97</v>
      </c>
      <c r="D332" s="143">
        <v>1</v>
      </c>
      <c r="E332" s="143">
        <v>3</v>
      </c>
      <c r="F332" s="143">
        <v>4</v>
      </c>
      <c r="G332" s="143">
        <v>16</v>
      </c>
      <c r="H332" s="143">
        <v>4</v>
      </c>
      <c r="I332" s="143">
        <v>15</v>
      </c>
      <c r="J332" s="143">
        <v>18</v>
      </c>
      <c r="K332" s="143">
        <v>74</v>
      </c>
      <c r="L332" s="143">
        <v>47</v>
      </c>
      <c r="M332" s="143">
        <v>194</v>
      </c>
      <c r="N332" s="143">
        <v>38</v>
      </c>
      <c r="O332" s="143">
        <v>181</v>
      </c>
      <c r="P332" s="143">
        <v>109</v>
      </c>
      <c r="Q332" s="143">
        <v>494</v>
      </c>
      <c r="R332" s="143">
        <v>123</v>
      </c>
      <c r="S332" s="143">
        <v>535</v>
      </c>
      <c r="T332" s="143">
        <v>132</v>
      </c>
      <c r="U332" s="143">
        <v>571</v>
      </c>
      <c r="V332" s="143">
        <v>65</v>
      </c>
      <c r="W332" s="143">
        <v>284</v>
      </c>
      <c r="X332" s="143">
        <v>24</v>
      </c>
      <c r="Y332" s="143">
        <v>105</v>
      </c>
      <c r="Z332" s="143">
        <v>22</v>
      </c>
      <c r="AA332" s="143">
        <v>104</v>
      </c>
    </row>
    <row r="333" spans="1:27" x14ac:dyDescent="0.25">
      <c r="A333" s="44">
        <v>332</v>
      </c>
      <c r="B333" s="125" t="s">
        <v>2</v>
      </c>
      <c r="C333" s="125" t="s">
        <v>94</v>
      </c>
      <c r="D333" s="143">
        <v>16</v>
      </c>
      <c r="E333" s="143">
        <v>470</v>
      </c>
      <c r="F333" s="143">
        <v>1</v>
      </c>
      <c r="G333" s="143">
        <v>32</v>
      </c>
      <c r="H333" s="143">
        <v>4</v>
      </c>
      <c r="I333" s="143">
        <v>128</v>
      </c>
      <c r="J333" s="143">
        <v>15</v>
      </c>
      <c r="K333" s="143">
        <v>429</v>
      </c>
      <c r="L333" s="143">
        <v>8</v>
      </c>
      <c r="M333" s="143">
        <v>243</v>
      </c>
      <c r="N333" s="143">
        <v>3</v>
      </c>
      <c r="O333" s="143">
        <v>91</v>
      </c>
      <c r="P333" s="143">
        <v>12</v>
      </c>
      <c r="Q333" s="143">
        <v>365</v>
      </c>
      <c r="R333" s="143">
        <v>6</v>
      </c>
      <c r="S333" s="143">
        <v>182</v>
      </c>
      <c r="T333" s="143">
        <v>4</v>
      </c>
      <c r="U333" s="143">
        <v>122</v>
      </c>
      <c r="V333" s="143">
        <v>2</v>
      </c>
      <c r="W333" s="143">
        <v>61</v>
      </c>
      <c r="X333" s="143">
        <v>7</v>
      </c>
      <c r="Y333" s="143">
        <v>218</v>
      </c>
      <c r="Z333" s="143">
        <v>7</v>
      </c>
      <c r="AA333" s="143">
        <v>227</v>
      </c>
    </row>
    <row r="334" spans="1:27" x14ac:dyDescent="0.25">
      <c r="A334" s="44">
        <v>333</v>
      </c>
      <c r="B334" s="125" t="s">
        <v>35</v>
      </c>
      <c r="C334" s="125" t="s">
        <v>94</v>
      </c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3">
        <v>95</v>
      </c>
      <c r="S334" s="143">
        <v>643</v>
      </c>
      <c r="T334" s="143">
        <v>30</v>
      </c>
      <c r="U334" s="143">
        <v>210</v>
      </c>
      <c r="V334" s="143">
        <v>186</v>
      </c>
      <c r="W334" s="143">
        <v>1250</v>
      </c>
      <c r="X334" s="143">
        <v>39</v>
      </c>
      <c r="Y334" s="143">
        <v>262</v>
      </c>
      <c r="Z334" s="143">
        <v>25</v>
      </c>
      <c r="AA334" s="143">
        <v>176</v>
      </c>
    </row>
    <row r="335" spans="1:27" x14ac:dyDescent="0.25">
      <c r="A335" s="44">
        <v>334</v>
      </c>
      <c r="B335" s="125" t="s">
        <v>7</v>
      </c>
      <c r="C335" s="125" t="s">
        <v>94</v>
      </c>
      <c r="D335" s="143">
        <v>16</v>
      </c>
      <c r="E335" s="143">
        <v>79</v>
      </c>
      <c r="F335" s="143">
        <v>16</v>
      </c>
      <c r="G335" s="143">
        <v>97</v>
      </c>
      <c r="H335" s="143">
        <v>12</v>
      </c>
      <c r="I335" s="143">
        <v>72</v>
      </c>
      <c r="J335" s="143">
        <v>18</v>
      </c>
      <c r="K335" s="143">
        <v>86</v>
      </c>
      <c r="L335" s="143">
        <v>55</v>
      </c>
      <c r="M335" s="143">
        <v>282</v>
      </c>
      <c r="N335" s="143">
        <v>70</v>
      </c>
      <c r="O335" s="143">
        <v>381</v>
      </c>
      <c r="P335" s="143">
        <v>105</v>
      </c>
      <c r="Q335" s="143">
        <v>625</v>
      </c>
      <c r="R335" s="143">
        <v>51</v>
      </c>
      <c r="S335" s="143">
        <v>304</v>
      </c>
      <c r="T335" s="143">
        <v>72</v>
      </c>
      <c r="U335" s="143">
        <v>307</v>
      </c>
      <c r="V335" s="143">
        <v>49</v>
      </c>
      <c r="W335" s="143">
        <v>215</v>
      </c>
      <c r="X335" s="143">
        <v>8</v>
      </c>
      <c r="Y335" s="143">
        <v>36</v>
      </c>
      <c r="Z335" s="143">
        <v>11</v>
      </c>
      <c r="AA335" s="143">
        <v>48</v>
      </c>
    </row>
    <row r="336" spans="1:27" x14ac:dyDescent="0.25">
      <c r="A336" s="44">
        <v>335</v>
      </c>
      <c r="B336" s="125" t="s">
        <v>62</v>
      </c>
      <c r="C336" s="125" t="s">
        <v>97</v>
      </c>
      <c r="D336" s="143">
        <v>2</v>
      </c>
      <c r="E336" s="143">
        <v>15</v>
      </c>
      <c r="F336" s="143">
        <v>31</v>
      </c>
      <c r="G336" s="143">
        <v>218</v>
      </c>
      <c r="H336" s="143">
        <v>18</v>
      </c>
      <c r="I336" s="143">
        <v>115</v>
      </c>
      <c r="J336" s="143">
        <v>34</v>
      </c>
      <c r="K336" s="143">
        <v>234</v>
      </c>
      <c r="L336" s="143">
        <v>31</v>
      </c>
      <c r="M336" s="143">
        <v>228</v>
      </c>
      <c r="N336" s="143">
        <v>90</v>
      </c>
      <c r="O336" s="143">
        <v>655</v>
      </c>
      <c r="P336" s="143">
        <v>82</v>
      </c>
      <c r="Q336" s="143">
        <v>604</v>
      </c>
      <c r="R336" s="143">
        <v>33</v>
      </c>
      <c r="S336" s="143">
        <v>236</v>
      </c>
      <c r="T336" s="143">
        <v>9</v>
      </c>
      <c r="U336" s="143">
        <v>67</v>
      </c>
      <c r="V336" s="143">
        <v>5</v>
      </c>
      <c r="W336" s="143">
        <v>37</v>
      </c>
      <c r="X336" s="143">
        <v>5</v>
      </c>
      <c r="Y336" s="143">
        <v>41</v>
      </c>
      <c r="Z336" s="143">
        <v>4</v>
      </c>
      <c r="AA336" s="143">
        <v>30</v>
      </c>
    </row>
    <row r="337" spans="1:27" x14ac:dyDescent="0.25">
      <c r="A337" s="44">
        <v>336</v>
      </c>
      <c r="B337" s="125" t="s">
        <v>39</v>
      </c>
      <c r="C337" s="125" t="s">
        <v>97</v>
      </c>
      <c r="D337" s="143">
        <v>6</v>
      </c>
      <c r="E337" s="143">
        <v>183</v>
      </c>
      <c r="F337" s="143">
        <v>15</v>
      </c>
      <c r="G337" s="143">
        <v>451</v>
      </c>
      <c r="H337" s="143">
        <v>7</v>
      </c>
      <c r="I337" s="143">
        <v>204</v>
      </c>
      <c r="J337" s="143">
        <v>6</v>
      </c>
      <c r="K337" s="143">
        <v>183</v>
      </c>
      <c r="L337" s="143">
        <v>5</v>
      </c>
      <c r="M337" s="143">
        <v>148</v>
      </c>
      <c r="N337" s="143">
        <v>2</v>
      </c>
      <c r="O337" s="143">
        <v>61</v>
      </c>
      <c r="P337" s="143">
        <v>9</v>
      </c>
      <c r="Q337" s="143">
        <v>266</v>
      </c>
      <c r="R337" s="143">
        <v>8</v>
      </c>
      <c r="S337" s="143">
        <v>241</v>
      </c>
      <c r="T337" s="143">
        <v>4</v>
      </c>
      <c r="U337" s="143">
        <v>110</v>
      </c>
      <c r="V337" s="143">
        <v>16</v>
      </c>
      <c r="W337" s="143">
        <v>434</v>
      </c>
      <c r="X337" s="143">
        <v>3</v>
      </c>
      <c r="Y337" s="143">
        <v>81</v>
      </c>
      <c r="Z337" s="143">
        <v>4</v>
      </c>
      <c r="AA337" s="143">
        <v>108</v>
      </c>
    </row>
    <row r="338" spans="1:27" x14ac:dyDescent="0.25">
      <c r="A338" s="44">
        <v>337</v>
      </c>
      <c r="B338" s="125" t="s">
        <v>27</v>
      </c>
      <c r="C338" s="125" t="s">
        <v>94</v>
      </c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3">
        <v>19</v>
      </c>
      <c r="Y338" s="143">
        <v>386</v>
      </c>
      <c r="Z338" s="143">
        <v>96</v>
      </c>
      <c r="AA338" s="143">
        <v>2006</v>
      </c>
    </row>
    <row r="339" spans="1:27" x14ac:dyDescent="0.25">
      <c r="A339" s="44">
        <v>338</v>
      </c>
      <c r="B339" s="125" t="s">
        <v>42</v>
      </c>
      <c r="C339" s="125" t="s">
        <v>96</v>
      </c>
      <c r="D339" s="143">
        <v>20</v>
      </c>
      <c r="E339" s="143">
        <v>39</v>
      </c>
      <c r="F339" s="143">
        <v>40</v>
      </c>
      <c r="G339" s="143">
        <v>79</v>
      </c>
      <c r="H339" s="143">
        <v>46</v>
      </c>
      <c r="I339" s="143">
        <v>92</v>
      </c>
      <c r="J339" s="143">
        <v>66</v>
      </c>
      <c r="K339" s="143">
        <v>131</v>
      </c>
      <c r="L339" s="143">
        <v>61</v>
      </c>
      <c r="M339" s="143">
        <v>120</v>
      </c>
      <c r="N339" s="143">
        <v>216</v>
      </c>
      <c r="O339" s="143">
        <v>429</v>
      </c>
      <c r="P339" s="143">
        <v>253</v>
      </c>
      <c r="Q339" s="143">
        <v>503</v>
      </c>
      <c r="R339" s="143">
        <v>218</v>
      </c>
      <c r="S339" s="143">
        <v>433</v>
      </c>
      <c r="T339" s="143">
        <v>106</v>
      </c>
      <c r="U339" s="143">
        <v>210</v>
      </c>
      <c r="V339" s="143">
        <v>89</v>
      </c>
      <c r="W339" s="143">
        <v>177</v>
      </c>
      <c r="X339" s="143">
        <v>36</v>
      </c>
      <c r="Y339" s="143">
        <v>72</v>
      </c>
      <c r="Z339" s="143">
        <v>33</v>
      </c>
      <c r="AA339" s="143">
        <v>66</v>
      </c>
    </row>
    <row r="340" spans="1:27" x14ac:dyDescent="0.25">
      <c r="A340" s="44">
        <v>339</v>
      </c>
      <c r="B340" s="125" t="s">
        <v>188</v>
      </c>
      <c r="C340" s="125" t="s">
        <v>97</v>
      </c>
      <c r="D340" s="143">
        <v>4</v>
      </c>
      <c r="E340" s="143">
        <v>22</v>
      </c>
      <c r="F340" s="143">
        <v>147</v>
      </c>
      <c r="G340" s="143">
        <v>565</v>
      </c>
      <c r="H340" s="143">
        <v>241</v>
      </c>
      <c r="I340" s="143">
        <v>906</v>
      </c>
      <c r="J340" s="143">
        <v>64</v>
      </c>
      <c r="K340" s="143">
        <v>293</v>
      </c>
      <c r="L340" s="143">
        <v>18</v>
      </c>
      <c r="M340" s="143">
        <v>85</v>
      </c>
      <c r="N340" s="143">
        <v>2</v>
      </c>
      <c r="O340" s="143">
        <v>9</v>
      </c>
      <c r="P340" s="143">
        <v>19</v>
      </c>
      <c r="Q340" s="143">
        <v>89</v>
      </c>
      <c r="R340" s="143">
        <v>23</v>
      </c>
      <c r="S340" s="143">
        <v>113</v>
      </c>
      <c r="T340" s="143">
        <v>4</v>
      </c>
      <c r="U340" s="143">
        <v>14</v>
      </c>
      <c r="V340" s="143">
        <v>6</v>
      </c>
      <c r="W340" s="143">
        <v>24</v>
      </c>
      <c r="X340" s="143">
        <v>11</v>
      </c>
      <c r="Y340" s="143">
        <v>46</v>
      </c>
      <c r="Z340" s="143">
        <v>25</v>
      </c>
      <c r="AA340" s="143">
        <v>122</v>
      </c>
    </row>
    <row r="341" spans="1:27" x14ac:dyDescent="0.25">
      <c r="A341" s="44">
        <v>340</v>
      </c>
      <c r="B341" s="125" t="s">
        <v>11</v>
      </c>
      <c r="C341" s="125" t="s">
        <v>96</v>
      </c>
      <c r="D341" s="144"/>
      <c r="E341" s="144"/>
      <c r="F341" s="144"/>
      <c r="G341" s="144"/>
      <c r="H341" s="144"/>
      <c r="I341" s="144"/>
      <c r="J341" s="144"/>
      <c r="K341" s="144"/>
      <c r="L341" s="143">
        <v>2</v>
      </c>
      <c r="M341" s="143">
        <v>262</v>
      </c>
      <c r="N341" s="143">
        <v>1</v>
      </c>
      <c r="O341" s="143">
        <v>127</v>
      </c>
      <c r="P341" s="143">
        <v>11</v>
      </c>
      <c r="Q341" s="143">
        <v>1389</v>
      </c>
      <c r="R341" s="143">
        <v>2</v>
      </c>
      <c r="S341" s="143">
        <v>254</v>
      </c>
      <c r="T341" s="143">
        <v>1</v>
      </c>
      <c r="U341" s="143">
        <v>127</v>
      </c>
      <c r="V341" s="143">
        <v>1</v>
      </c>
      <c r="W341" s="143">
        <v>127</v>
      </c>
      <c r="X341" s="144"/>
      <c r="Y341" s="144"/>
      <c r="Z341" s="144"/>
      <c r="AA341" s="144"/>
    </row>
    <row r="342" spans="1:27" x14ac:dyDescent="0.25">
      <c r="A342" s="44">
        <v>341</v>
      </c>
      <c r="B342" s="125" t="s">
        <v>9</v>
      </c>
      <c r="C342" s="125" t="s">
        <v>93</v>
      </c>
      <c r="D342" s="143">
        <v>2</v>
      </c>
      <c r="E342" s="143">
        <v>26</v>
      </c>
      <c r="F342" s="143">
        <v>13</v>
      </c>
      <c r="G342" s="143">
        <v>173</v>
      </c>
      <c r="H342" s="143">
        <v>26</v>
      </c>
      <c r="I342" s="143">
        <v>343</v>
      </c>
      <c r="J342" s="143">
        <v>25</v>
      </c>
      <c r="K342" s="143">
        <v>304</v>
      </c>
      <c r="L342" s="143">
        <v>30</v>
      </c>
      <c r="M342" s="143">
        <v>384</v>
      </c>
      <c r="N342" s="143">
        <v>24</v>
      </c>
      <c r="O342" s="143">
        <v>294</v>
      </c>
      <c r="P342" s="143">
        <v>20</v>
      </c>
      <c r="Q342" s="143">
        <v>253</v>
      </c>
      <c r="R342" s="143">
        <v>12</v>
      </c>
      <c r="S342" s="143">
        <v>154</v>
      </c>
      <c r="T342" s="143">
        <v>11</v>
      </c>
      <c r="U342" s="143">
        <v>144</v>
      </c>
      <c r="V342" s="143">
        <v>10</v>
      </c>
      <c r="W342" s="143">
        <v>127</v>
      </c>
      <c r="X342" s="143">
        <v>7</v>
      </c>
      <c r="Y342" s="143">
        <v>72</v>
      </c>
      <c r="Z342" s="144"/>
      <c r="AA342" s="144"/>
    </row>
    <row r="343" spans="1:27" x14ac:dyDescent="0.25">
      <c r="A343" s="44">
        <v>342</v>
      </c>
      <c r="B343" s="125" t="s">
        <v>7</v>
      </c>
      <c r="C343" s="125" t="s">
        <v>96</v>
      </c>
      <c r="D343" s="143">
        <v>7</v>
      </c>
      <c r="E343" s="143">
        <v>34</v>
      </c>
      <c r="F343" s="143">
        <v>11</v>
      </c>
      <c r="G343" s="143">
        <v>76</v>
      </c>
      <c r="H343" s="143">
        <v>24</v>
      </c>
      <c r="I343" s="143">
        <v>165</v>
      </c>
      <c r="J343" s="143">
        <v>70</v>
      </c>
      <c r="K343" s="143">
        <v>500</v>
      </c>
      <c r="L343" s="143">
        <v>74</v>
      </c>
      <c r="M343" s="143">
        <v>466</v>
      </c>
      <c r="N343" s="143">
        <v>69</v>
      </c>
      <c r="O343" s="143">
        <v>503</v>
      </c>
      <c r="P343" s="143">
        <v>48</v>
      </c>
      <c r="Q343" s="143">
        <v>336</v>
      </c>
      <c r="R343" s="143">
        <v>17</v>
      </c>
      <c r="S343" s="143">
        <v>106</v>
      </c>
      <c r="T343" s="143">
        <v>6</v>
      </c>
      <c r="U343" s="143">
        <v>23</v>
      </c>
      <c r="V343" s="143">
        <v>9</v>
      </c>
      <c r="W343" s="143">
        <v>30</v>
      </c>
      <c r="X343" s="143">
        <v>1</v>
      </c>
      <c r="Y343" s="143">
        <v>8</v>
      </c>
      <c r="Z343" s="143">
        <v>6</v>
      </c>
      <c r="AA343" s="143">
        <v>11</v>
      </c>
    </row>
    <row r="344" spans="1:27" x14ac:dyDescent="0.25">
      <c r="A344" s="44">
        <v>343</v>
      </c>
      <c r="B344" s="125" t="s">
        <v>7</v>
      </c>
      <c r="C344" s="125" t="s">
        <v>97</v>
      </c>
      <c r="D344" s="143">
        <v>2</v>
      </c>
      <c r="E344" s="143">
        <v>26</v>
      </c>
      <c r="F344" s="143">
        <v>7</v>
      </c>
      <c r="G344" s="143">
        <v>91</v>
      </c>
      <c r="H344" s="143">
        <v>15</v>
      </c>
      <c r="I344" s="143">
        <v>194</v>
      </c>
      <c r="J344" s="143">
        <v>26</v>
      </c>
      <c r="K344" s="143">
        <v>335</v>
      </c>
      <c r="L344" s="143">
        <v>41</v>
      </c>
      <c r="M344" s="143">
        <v>531</v>
      </c>
      <c r="N344" s="143">
        <v>23</v>
      </c>
      <c r="O344" s="143">
        <v>298</v>
      </c>
      <c r="P344" s="143">
        <v>26</v>
      </c>
      <c r="Q344" s="143">
        <v>337</v>
      </c>
      <c r="R344" s="143">
        <v>14</v>
      </c>
      <c r="S344" s="143">
        <v>165</v>
      </c>
      <c r="T344" s="143">
        <v>5</v>
      </c>
      <c r="U344" s="143">
        <v>57</v>
      </c>
      <c r="V344" s="143">
        <v>11</v>
      </c>
      <c r="W344" s="143">
        <v>142</v>
      </c>
      <c r="X344" s="143">
        <v>3</v>
      </c>
      <c r="Y344" s="143">
        <v>39</v>
      </c>
      <c r="Z344" s="143">
        <v>2</v>
      </c>
      <c r="AA344" s="143">
        <v>26</v>
      </c>
    </row>
    <row r="345" spans="1:27" x14ac:dyDescent="0.25">
      <c r="A345" s="44">
        <v>344</v>
      </c>
      <c r="B345" s="125" t="s">
        <v>44</v>
      </c>
      <c r="C345" s="125" t="s">
        <v>96</v>
      </c>
      <c r="D345" s="144"/>
      <c r="E345" s="144"/>
      <c r="F345" s="144"/>
      <c r="G345" s="144"/>
      <c r="H345" s="144"/>
      <c r="I345" s="144"/>
      <c r="J345" s="144"/>
      <c r="K345" s="144"/>
      <c r="L345" s="143">
        <v>18</v>
      </c>
      <c r="M345" s="143">
        <v>136</v>
      </c>
      <c r="N345" s="143">
        <v>20</v>
      </c>
      <c r="O345" s="143">
        <v>152</v>
      </c>
      <c r="P345" s="143">
        <v>52</v>
      </c>
      <c r="Q345" s="143">
        <v>405</v>
      </c>
      <c r="R345" s="143">
        <v>42</v>
      </c>
      <c r="S345" s="143">
        <v>318</v>
      </c>
      <c r="T345" s="143">
        <v>25</v>
      </c>
      <c r="U345" s="143">
        <v>196</v>
      </c>
      <c r="V345" s="143">
        <v>31</v>
      </c>
      <c r="W345" s="143">
        <v>243</v>
      </c>
      <c r="X345" s="143">
        <v>43</v>
      </c>
      <c r="Y345" s="143">
        <v>336</v>
      </c>
      <c r="Z345" s="143">
        <v>59</v>
      </c>
      <c r="AA345" s="143">
        <v>453</v>
      </c>
    </row>
    <row r="346" spans="1:27" x14ac:dyDescent="0.25">
      <c r="A346" s="44">
        <v>345</v>
      </c>
      <c r="B346" s="125" t="s">
        <v>19</v>
      </c>
      <c r="C346" s="125" t="s">
        <v>94</v>
      </c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3">
        <v>184</v>
      </c>
      <c r="W346" s="143">
        <v>1075</v>
      </c>
      <c r="X346" s="143">
        <v>96</v>
      </c>
      <c r="Y346" s="143">
        <v>585</v>
      </c>
      <c r="Z346" s="143">
        <v>89</v>
      </c>
      <c r="AA346" s="143">
        <v>541</v>
      </c>
    </row>
    <row r="347" spans="1:27" x14ac:dyDescent="0.25">
      <c r="A347" s="44">
        <v>346</v>
      </c>
      <c r="B347" s="125" t="s">
        <v>7</v>
      </c>
      <c r="C347" s="125" t="s">
        <v>97</v>
      </c>
      <c r="D347" s="143">
        <v>8</v>
      </c>
      <c r="E347" s="143">
        <v>56</v>
      </c>
      <c r="F347" s="143">
        <v>4</v>
      </c>
      <c r="G347" s="143">
        <v>28</v>
      </c>
      <c r="H347" s="143">
        <v>14</v>
      </c>
      <c r="I347" s="143">
        <v>98</v>
      </c>
      <c r="J347" s="143">
        <v>17</v>
      </c>
      <c r="K347" s="143">
        <v>119</v>
      </c>
      <c r="L347" s="143">
        <v>25</v>
      </c>
      <c r="M347" s="143">
        <v>172</v>
      </c>
      <c r="N347" s="143">
        <v>44</v>
      </c>
      <c r="O347" s="143">
        <v>304</v>
      </c>
      <c r="P347" s="143">
        <v>84</v>
      </c>
      <c r="Q347" s="143">
        <v>568</v>
      </c>
      <c r="R347" s="143">
        <v>74</v>
      </c>
      <c r="S347" s="143">
        <v>497</v>
      </c>
      <c r="T347" s="143">
        <v>25</v>
      </c>
      <c r="U347" s="143">
        <v>167</v>
      </c>
      <c r="V347" s="143">
        <v>17</v>
      </c>
      <c r="W347" s="143">
        <v>113</v>
      </c>
      <c r="X347" s="143">
        <v>8</v>
      </c>
      <c r="Y347" s="143">
        <v>55</v>
      </c>
      <c r="Z347" s="143">
        <v>3</v>
      </c>
      <c r="AA347" s="143">
        <v>19</v>
      </c>
    </row>
    <row r="348" spans="1:27" x14ac:dyDescent="0.25">
      <c r="A348" s="44">
        <v>347</v>
      </c>
      <c r="B348" s="125" t="s">
        <v>188</v>
      </c>
      <c r="C348" s="125" t="s">
        <v>97</v>
      </c>
      <c r="D348" s="144"/>
      <c r="E348" s="144"/>
      <c r="F348" s="144"/>
      <c r="G348" s="144"/>
      <c r="H348" s="144"/>
      <c r="I348" s="144"/>
      <c r="J348" s="143">
        <v>2</v>
      </c>
      <c r="K348" s="143">
        <v>109</v>
      </c>
      <c r="L348" s="143">
        <v>4</v>
      </c>
      <c r="M348" s="143">
        <v>212</v>
      </c>
      <c r="N348" s="143">
        <v>11</v>
      </c>
      <c r="O348" s="143">
        <v>594</v>
      </c>
      <c r="P348" s="143">
        <v>16</v>
      </c>
      <c r="Q348" s="143">
        <v>850</v>
      </c>
      <c r="R348" s="143">
        <v>4</v>
      </c>
      <c r="S348" s="143">
        <v>218</v>
      </c>
      <c r="T348" s="144"/>
      <c r="U348" s="144"/>
      <c r="V348" s="143">
        <v>3</v>
      </c>
      <c r="W348" s="143">
        <v>150</v>
      </c>
      <c r="X348" s="143">
        <v>1</v>
      </c>
      <c r="Y348" s="143">
        <v>55</v>
      </c>
      <c r="Z348" s="144"/>
      <c r="AA348" s="144"/>
    </row>
    <row r="349" spans="1:27" x14ac:dyDescent="0.25">
      <c r="A349" s="44">
        <v>348</v>
      </c>
      <c r="B349" s="125" t="s">
        <v>35</v>
      </c>
      <c r="C349" s="125" t="s">
        <v>94</v>
      </c>
      <c r="D349" s="144"/>
      <c r="E349" s="144"/>
      <c r="F349" s="144"/>
      <c r="G349" s="144"/>
      <c r="H349" s="144"/>
      <c r="I349" s="144"/>
      <c r="J349" s="144"/>
      <c r="K349" s="144"/>
      <c r="L349" s="143">
        <v>1</v>
      </c>
      <c r="M349" s="143">
        <v>40</v>
      </c>
      <c r="N349" s="143">
        <v>13</v>
      </c>
      <c r="O349" s="143">
        <v>481</v>
      </c>
      <c r="P349" s="143">
        <v>27</v>
      </c>
      <c r="Q349" s="143">
        <v>914</v>
      </c>
      <c r="R349" s="143">
        <v>5</v>
      </c>
      <c r="S349" s="143">
        <v>204</v>
      </c>
      <c r="T349" s="143">
        <v>4</v>
      </c>
      <c r="U349" s="143">
        <v>172</v>
      </c>
      <c r="V349" s="143">
        <v>6</v>
      </c>
      <c r="W349" s="143">
        <v>239</v>
      </c>
      <c r="X349" s="143">
        <v>3</v>
      </c>
      <c r="Y349" s="143">
        <v>119</v>
      </c>
      <c r="Z349" s="144"/>
      <c r="AA349" s="144"/>
    </row>
    <row r="350" spans="1:27" x14ac:dyDescent="0.25">
      <c r="A350" s="44">
        <v>349</v>
      </c>
      <c r="B350" s="125" t="s">
        <v>9</v>
      </c>
      <c r="C350" s="125" t="s">
        <v>97</v>
      </c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3">
        <v>272</v>
      </c>
      <c r="S350" s="143">
        <v>1722</v>
      </c>
      <c r="T350" s="143">
        <v>72</v>
      </c>
      <c r="U350" s="143">
        <v>407</v>
      </c>
      <c r="V350" s="143">
        <v>4</v>
      </c>
      <c r="W350" s="143">
        <v>19</v>
      </c>
      <c r="X350" s="144"/>
      <c r="Y350" s="144"/>
      <c r="Z350" s="143">
        <v>1</v>
      </c>
      <c r="AA350" s="143">
        <v>2</v>
      </c>
    </row>
    <row r="351" spans="1:27" x14ac:dyDescent="0.25">
      <c r="A351" s="44">
        <v>350</v>
      </c>
      <c r="B351" s="125" t="s">
        <v>32</v>
      </c>
      <c r="C351" s="125" t="s">
        <v>97</v>
      </c>
      <c r="D351" s="143">
        <v>1</v>
      </c>
      <c r="E351" s="143">
        <v>25</v>
      </c>
      <c r="F351" s="143">
        <v>4</v>
      </c>
      <c r="G351" s="143">
        <v>78</v>
      </c>
      <c r="H351" s="143">
        <v>4</v>
      </c>
      <c r="I351" s="143">
        <v>72</v>
      </c>
      <c r="J351" s="143">
        <v>21</v>
      </c>
      <c r="K351" s="143">
        <v>224</v>
      </c>
      <c r="L351" s="143">
        <v>33</v>
      </c>
      <c r="M351" s="143">
        <v>230</v>
      </c>
      <c r="N351" s="143">
        <v>20</v>
      </c>
      <c r="O351" s="143">
        <v>406</v>
      </c>
      <c r="P351" s="143">
        <v>33</v>
      </c>
      <c r="Q351" s="143">
        <v>630</v>
      </c>
      <c r="R351" s="143">
        <v>15</v>
      </c>
      <c r="S351" s="143">
        <v>284</v>
      </c>
      <c r="T351" s="143">
        <v>3</v>
      </c>
      <c r="U351" s="143">
        <v>76</v>
      </c>
      <c r="V351" s="143">
        <v>3</v>
      </c>
      <c r="W351" s="143">
        <v>70</v>
      </c>
      <c r="X351" s="144"/>
      <c r="Y351" s="144"/>
      <c r="Z351" s="143">
        <v>1</v>
      </c>
      <c r="AA351" s="143">
        <v>25</v>
      </c>
    </row>
    <row r="352" spans="1:27" x14ac:dyDescent="0.25">
      <c r="A352" s="44">
        <v>351</v>
      </c>
      <c r="B352" s="125" t="s">
        <v>19</v>
      </c>
      <c r="C352" s="125" t="s">
        <v>94</v>
      </c>
      <c r="D352" s="143">
        <v>5</v>
      </c>
      <c r="E352" s="143">
        <v>7</v>
      </c>
      <c r="F352" s="143">
        <v>7</v>
      </c>
      <c r="G352" s="143">
        <v>7</v>
      </c>
      <c r="H352" s="143">
        <v>13</v>
      </c>
      <c r="I352" s="143">
        <v>14</v>
      </c>
      <c r="J352" s="143">
        <v>60</v>
      </c>
      <c r="K352" s="143">
        <v>83</v>
      </c>
      <c r="L352" s="143">
        <v>154</v>
      </c>
      <c r="M352" s="143">
        <v>227</v>
      </c>
      <c r="N352" s="143">
        <v>455</v>
      </c>
      <c r="O352" s="143">
        <v>671</v>
      </c>
      <c r="P352" s="143">
        <v>420</v>
      </c>
      <c r="Q352" s="143">
        <v>619</v>
      </c>
      <c r="R352" s="143">
        <v>244</v>
      </c>
      <c r="S352" s="143">
        <v>361</v>
      </c>
      <c r="T352" s="143">
        <v>69</v>
      </c>
      <c r="U352" s="143">
        <v>99</v>
      </c>
      <c r="V352" s="143">
        <v>16</v>
      </c>
      <c r="W352" s="143">
        <v>23</v>
      </c>
      <c r="X352" s="143">
        <v>4</v>
      </c>
      <c r="Y352" s="143">
        <v>5</v>
      </c>
      <c r="Z352" s="144"/>
      <c r="AA352" s="144"/>
    </row>
    <row r="353" spans="1:27" x14ac:dyDescent="0.25">
      <c r="A353" s="44">
        <v>352</v>
      </c>
      <c r="B353" s="125" t="s">
        <v>10</v>
      </c>
      <c r="C353" s="125" t="s">
        <v>97</v>
      </c>
      <c r="D353" s="143">
        <v>17</v>
      </c>
      <c r="E353" s="143">
        <v>51</v>
      </c>
      <c r="F353" s="143">
        <v>23</v>
      </c>
      <c r="G353" s="143">
        <v>67</v>
      </c>
      <c r="H353" s="143">
        <v>23</v>
      </c>
      <c r="I353" s="143">
        <v>68</v>
      </c>
      <c r="J353" s="143">
        <v>32</v>
      </c>
      <c r="K353" s="143">
        <v>96</v>
      </c>
      <c r="L353" s="143">
        <v>31</v>
      </c>
      <c r="M353" s="143">
        <v>93</v>
      </c>
      <c r="N353" s="143">
        <v>86</v>
      </c>
      <c r="O353" s="143">
        <v>257</v>
      </c>
      <c r="P353" s="143">
        <v>262</v>
      </c>
      <c r="Q353" s="143">
        <v>931</v>
      </c>
      <c r="R353" s="143">
        <v>64</v>
      </c>
      <c r="S353" s="143">
        <v>200</v>
      </c>
      <c r="T353" s="143">
        <v>24</v>
      </c>
      <c r="U353" s="143">
        <v>93</v>
      </c>
      <c r="V353" s="143">
        <v>42</v>
      </c>
      <c r="W353" s="143">
        <v>167</v>
      </c>
      <c r="X353" s="143">
        <v>17</v>
      </c>
      <c r="Y353" s="143">
        <v>59</v>
      </c>
      <c r="Z353" s="143">
        <v>3</v>
      </c>
      <c r="AA353" s="143">
        <v>9</v>
      </c>
    </row>
    <row r="354" spans="1:27" x14ac:dyDescent="0.25">
      <c r="A354" s="44">
        <v>353</v>
      </c>
      <c r="B354" s="125" t="s">
        <v>7</v>
      </c>
      <c r="C354" s="125" t="s">
        <v>98</v>
      </c>
      <c r="D354" s="144"/>
      <c r="E354" s="144"/>
      <c r="F354" s="143">
        <v>1</v>
      </c>
      <c r="G354" s="143">
        <v>114</v>
      </c>
      <c r="H354" s="144"/>
      <c r="I354" s="144"/>
      <c r="J354" s="143">
        <v>1</v>
      </c>
      <c r="K354" s="143">
        <v>103</v>
      </c>
      <c r="L354" s="144"/>
      <c r="M354" s="144"/>
      <c r="N354" s="143">
        <v>2</v>
      </c>
      <c r="O354" s="143">
        <v>155</v>
      </c>
      <c r="P354" s="143">
        <v>10</v>
      </c>
      <c r="Q354" s="143">
        <v>855</v>
      </c>
      <c r="R354" s="143">
        <v>2</v>
      </c>
      <c r="S354" s="143">
        <v>203</v>
      </c>
      <c r="T354" s="143">
        <v>1</v>
      </c>
      <c r="U354" s="143">
        <v>114</v>
      </c>
      <c r="V354" s="143">
        <v>4</v>
      </c>
      <c r="W354" s="143">
        <v>302</v>
      </c>
      <c r="X354" s="143">
        <v>3</v>
      </c>
      <c r="Y354" s="143">
        <v>227</v>
      </c>
      <c r="Z354" s="144"/>
      <c r="AA354" s="144"/>
    </row>
    <row r="355" spans="1:27" x14ac:dyDescent="0.25">
      <c r="A355" s="44">
        <v>354</v>
      </c>
      <c r="B355" s="125" t="s">
        <v>192</v>
      </c>
      <c r="C355" s="125" t="s">
        <v>94</v>
      </c>
      <c r="D355" s="143">
        <v>29</v>
      </c>
      <c r="E355" s="143">
        <v>189</v>
      </c>
      <c r="F355" s="143">
        <v>10</v>
      </c>
      <c r="G355" s="143">
        <v>68</v>
      </c>
      <c r="H355" s="143">
        <v>31</v>
      </c>
      <c r="I355" s="143">
        <v>174</v>
      </c>
      <c r="J355" s="143">
        <v>23</v>
      </c>
      <c r="K355" s="143">
        <v>155</v>
      </c>
      <c r="L355" s="143">
        <v>31</v>
      </c>
      <c r="M355" s="143">
        <v>203</v>
      </c>
      <c r="N355" s="143">
        <v>22</v>
      </c>
      <c r="O355" s="143">
        <v>152</v>
      </c>
      <c r="P355" s="143">
        <v>65</v>
      </c>
      <c r="Q355" s="143">
        <v>464</v>
      </c>
      <c r="R355" s="143">
        <v>23</v>
      </c>
      <c r="S355" s="143">
        <v>163</v>
      </c>
      <c r="T355" s="143">
        <v>27</v>
      </c>
      <c r="U355" s="143">
        <v>180</v>
      </c>
      <c r="V355" s="143">
        <v>25</v>
      </c>
      <c r="W355" s="143">
        <v>174</v>
      </c>
      <c r="X355" s="143">
        <v>12</v>
      </c>
      <c r="Y355" s="143">
        <v>80</v>
      </c>
      <c r="Z355" s="143">
        <v>8</v>
      </c>
      <c r="AA355" s="143">
        <v>54</v>
      </c>
    </row>
    <row r="356" spans="1:27" x14ac:dyDescent="0.25">
      <c r="A356" s="44">
        <v>355</v>
      </c>
      <c r="B356" s="125" t="s">
        <v>48</v>
      </c>
      <c r="C356" s="125" t="s">
        <v>97</v>
      </c>
      <c r="D356" s="144"/>
      <c r="E356" s="144"/>
      <c r="F356" s="144"/>
      <c r="G356" s="144"/>
      <c r="H356" s="144"/>
      <c r="I356" s="144"/>
      <c r="J356" s="144"/>
      <c r="K356" s="144"/>
      <c r="L356" s="143">
        <v>10</v>
      </c>
      <c r="M356" s="143">
        <v>85</v>
      </c>
      <c r="N356" s="143">
        <v>26</v>
      </c>
      <c r="O356" s="143">
        <v>221</v>
      </c>
      <c r="P356" s="143">
        <v>15</v>
      </c>
      <c r="Q356" s="143">
        <v>127</v>
      </c>
      <c r="R356" s="143">
        <v>21</v>
      </c>
      <c r="S356" s="143">
        <v>174</v>
      </c>
      <c r="T356" s="143">
        <v>35</v>
      </c>
      <c r="U356" s="143">
        <v>280</v>
      </c>
      <c r="V356" s="143">
        <v>48</v>
      </c>
      <c r="W356" s="143">
        <v>411</v>
      </c>
      <c r="X356" s="143">
        <v>53</v>
      </c>
      <c r="Y356" s="143">
        <v>451</v>
      </c>
      <c r="Z356" s="143">
        <v>28</v>
      </c>
      <c r="AA356" s="143">
        <v>238</v>
      </c>
    </row>
    <row r="357" spans="1:27" x14ac:dyDescent="0.25">
      <c r="A357" s="44">
        <v>356</v>
      </c>
      <c r="B357" s="125" t="s">
        <v>3</v>
      </c>
      <c r="C357" s="125" t="s">
        <v>95</v>
      </c>
      <c r="D357" s="144"/>
      <c r="E357" s="144"/>
      <c r="F357" s="143">
        <v>1</v>
      </c>
      <c r="G357" s="143">
        <v>40</v>
      </c>
      <c r="H357" s="144"/>
      <c r="I357" s="144"/>
      <c r="J357" s="143">
        <v>3</v>
      </c>
      <c r="K357" s="143">
        <v>120</v>
      </c>
      <c r="L357" s="143">
        <v>2</v>
      </c>
      <c r="M357" s="143">
        <v>80</v>
      </c>
      <c r="N357" s="143">
        <v>8</v>
      </c>
      <c r="O357" s="143">
        <v>320</v>
      </c>
      <c r="P357" s="143">
        <v>17</v>
      </c>
      <c r="Q357" s="143">
        <v>666</v>
      </c>
      <c r="R357" s="143">
        <v>7</v>
      </c>
      <c r="S357" s="143">
        <v>280</v>
      </c>
      <c r="T357" s="143">
        <v>7</v>
      </c>
      <c r="U357" s="143">
        <v>280</v>
      </c>
      <c r="V357" s="143">
        <v>3</v>
      </c>
      <c r="W357" s="143">
        <v>120</v>
      </c>
      <c r="X357" s="144"/>
      <c r="Y357" s="144"/>
      <c r="Z357" s="143">
        <v>2</v>
      </c>
      <c r="AA357" s="143">
        <v>80</v>
      </c>
    </row>
    <row r="358" spans="1:27" x14ac:dyDescent="0.25">
      <c r="A358" s="44">
        <v>357</v>
      </c>
      <c r="B358" s="125" t="s">
        <v>35</v>
      </c>
      <c r="C358" s="125" t="s">
        <v>94</v>
      </c>
      <c r="D358" s="143">
        <v>25</v>
      </c>
      <c r="E358" s="143">
        <v>499</v>
      </c>
      <c r="F358" s="143">
        <v>6</v>
      </c>
      <c r="G358" s="143">
        <v>115</v>
      </c>
      <c r="H358" s="143">
        <v>6</v>
      </c>
      <c r="I358" s="143">
        <v>115</v>
      </c>
      <c r="J358" s="143">
        <v>1</v>
      </c>
      <c r="K358" s="143">
        <v>23</v>
      </c>
      <c r="L358" s="143">
        <v>7</v>
      </c>
      <c r="M358" s="143">
        <v>129</v>
      </c>
      <c r="N358" s="143">
        <v>5</v>
      </c>
      <c r="O358" s="143">
        <v>120</v>
      </c>
      <c r="P358" s="143">
        <v>8</v>
      </c>
      <c r="Q358" s="143">
        <v>152</v>
      </c>
      <c r="R358" s="143">
        <v>10</v>
      </c>
      <c r="S358" s="143">
        <v>175</v>
      </c>
      <c r="T358" s="143">
        <v>8</v>
      </c>
      <c r="U358" s="143">
        <v>159</v>
      </c>
      <c r="V358" s="143">
        <v>12</v>
      </c>
      <c r="W358" s="143">
        <v>204</v>
      </c>
      <c r="X358" s="143">
        <v>13</v>
      </c>
      <c r="Y358" s="143">
        <v>208</v>
      </c>
      <c r="Z358" s="143">
        <v>4</v>
      </c>
      <c r="AA358" s="143">
        <v>69</v>
      </c>
    </row>
    <row r="359" spans="1:27" x14ac:dyDescent="0.25">
      <c r="A359" s="44">
        <v>358</v>
      </c>
      <c r="B359" s="125" t="s">
        <v>16</v>
      </c>
      <c r="C359" s="125" t="s">
        <v>94</v>
      </c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3">
        <v>295</v>
      </c>
      <c r="Q359" s="143">
        <v>1965</v>
      </c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</row>
    <row r="360" spans="1:27" x14ac:dyDescent="0.25">
      <c r="A360" s="44">
        <v>359</v>
      </c>
      <c r="B360" s="125" t="s">
        <v>14</v>
      </c>
      <c r="C360" s="125" t="s">
        <v>97</v>
      </c>
      <c r="D360" s="144"/>
      <c r="E360" s="144"/>
      <c r="F360" s="144"/>
      <c r="G360" s="144"/>
      <c r="H360" s="144"/>
      <c r="I360" s="144"/>
      <c r="J360" s="143">
        <v>13</v>
      </c>
      <c r="K360" s="143">
        <v>79</v>
      </c>
      <c r="L360" s="143">
        <v>20</v>
      </c>
      <c r="M360" s="143">
        <v>121</v>
      </c>
      <c r="N360" s="143">
        <v>49</v>
      </c>
      <c r="O360" s="143">
        <v>294</v>
      </c>
      <c r="P360" s="143">
        <v>77</v>
      </c>
      <c r="Q360" s="143">
        <v>454</v>
      </c>
      <c r="R360" s="143">
        <v>91</v>
      </c>
      <c r="S360" s="143">
        <v>543</v>
      </c>
      <c r="T360" s="143">
        <v>42</v>
      </c>
      <c r="U360" s="143">
        <v>249</v>
      </c>
      <c r="V360" s="143">
        <v>21</v>
      </c>
      <c r="W360" s="143">
        <v>120</v>
      </c>
      <c r="X360" s="143">
        <v>2</v>
      </c>
      <c r="Y360" s="143">
        <v>13</v>
      </c>
      <c r="Z360" s="143">
        <v>7</v>
      </c>
      <c r="AA360" s="143">
        <v>38</v>
      </c>
    </row>
    <row r="361" spans="1:27" x14ac:dyDescent="0.25">
      <c r="A361" s="44">
        <v>360</v>
      </c>
      <c r="B361" s="125" t="s">
        <v>10</v>
      </c>
      <c r="C361" s="125" t="s">
        <v>97</v>
      </c>
      <c r="D361" s="144"/>
      <c r="E361" s="144"/>
      <c r="F361" s="144"/>
      <c r="G361" s="144"/>
      <c r="H361" s="143">
        <v>1</v>
      </c>
      <c r="I361" s="143">
        <v>469</v>
      </c>
      <c r="J361" s="144"/>
      <c r="K361" s="144"/>
      <c r="L361" s="143">
        <v>2</v>
      </c>
      <c r="M361" s="143">
        <v>938</v>
      </c>
      <c r="N361" s="144"/>
      <c r="O361" s="144"/>
      <c r="P361" s="144"/>
      <c r="Q361" s="144"/>
      <c r="R361" s="144"/>
      <c r="S361" s="144"/>
      <c r="T361" s="144"/>
      <c r="U361" s="144"/>
      <c r="V361" s="143">
        <v>1</v>
      </c>
      <c r="W361" s="143">
        <v>469</v>
      </c>
      <c r="X361" s="144"/>
      <c r="Y361" s="144"/>
      <c r="Z361" s="144"/>
      <c r="AA361" s="144"/>
    </row>
    <row r="362" spans="1:27" x14ac:dyDescent="0.25">
      <c r="A362" s="44">
        <v>361</v>
      </c>
      <c r="B362" s="125" t="s">
        <v>188</v>
      </c>
      <c r="C362" s="125" t="s">
        <v>97</v>
      </c>
      <c r="D362" s="144"/>
      <c r="E362" s="144"/>
      <c r="F362" s="143">
        <v>2</v>
      </c>
      <c r="G362" s="143">
        <v>106</v>
      </c>
      <c r="H362" s="144"/>
      <c r="I362" s="144"/>
      <c r="J362" s="143">
        <v>2</v>
      </c>
      <c r="K362" s="143">
        <v>140</v>
      </c>
      <c r="L362" s="143">
        <v>4</v>
      </c>
      <c r="M362" s="143">
        <v>197</v>
      </c>
      <c r="N362" s="143">
        <v>14</v>
      </c>
      <c r="O362" s="143">
        <v>681</v>
      </c>
      <c r="P362" s="143">
        <v>5</v>
      </c>
      <c r="Q362" s="143">
        <v>311</v>
      </c>
      <c r="R362" s="143">
        <v>5</v>
      </c>
      <c r="S362" s="143">
        <v>245</v>
      </c>
      <c r="T362" s="143">
        <v>3</v>
      </c>
      <c r="U362" s="143">
        <v>147</v>
      </c>
      <c r="V362" s="143">
        <v>1</v>
      </c>
      <c r="W362" s="143">
        <v>49</v>
      </c>
      <c r="X362" s="144"/>
      <c r="Y362" s="144"/>
      <c r="Z362" s="144"/>
      <c r="AA362" s="144"/>
    </row>
    <row r="363" spans="1:27" x14ac:dyDescent="0.25">
      <c r="A363" s="44">
        <v>362</v>
      </c>
      <c r="B363" s="125" t="s">
        <v>24</v>
      </c>
      <c r="C363" s="125" t="s">
        <v>97</v>
      </c>
      <c r="D363" s="144"/>
      <c r="E363" s="144"/>
      <c r="F363" s="144"/>
      <c r="G363" s="144"/>
      <c r="H363" s="144"/>
      <c r="I363" s="144"/>
      <c r="J363" s="144"/>
      <c r="K363" s="144"/>
      <c r="L363" s="143">
        <v>3</v>
      </c>
      <c r="M363" s="143">
        <v>73</v>
      </c>
      <c r="N363" s="143">
        <v>13</v>
      </c>
      <c r="O363" s="143">
        <v>316</v>
      </c>
      <c r="P363" s="143">
        <v>32</v>
      </c>
      <c r="Q363" s="143">
        <v>771</v>
      </c>
      <c r="R363" s="143">
        <v>20</v>
      </c>
      <c r="S363" s="143">
        <v>452</v>
      </c>
      <c r="T363" s="143">
        <v>6</v>
      </c>
      <c r="U363" s="143">
        <v>147</v>
      </c>
      <c r="V363" s="143">
        <v>2</v>
      </c>
      <c r="W363" s="143">
        <v>49</v>
      </c>
      <c r="X363" s="143">
        <v>2</v>
      </c>
      <c r="Y363" s="143">
        <v>50</v>
      </c>
      <c r="Z363" s="144"/>
      <c r="AA363" s="144"/>
    </row>
    <row r="364" spans="1:27" x14ac:dyDescent="0.25">
      <c r="A364" s="44">
        <v>363</v>
      </c>
      <c r="B364" s="125" t="s">
        <v>27</v>
      </c>
      <c r="C364" s="125" t="s">
        <v>94</v>
      </c>
      <c r="D364" s="144"/>
      <c r="E364" s="144"/>
      <c r="F364" s="143">
        <v>1</v>
      </c>
      <c r="G364" s="143">
        <v>39</v>
      </c>
      <c r="H364" s="144"/>
      <c r="I364" s="144"/>
      <c r="J364" s="143">
        <v>8</v>
      </c>
      <c r="K364" s="143">
        <v>312</v>
      </c>
      <c r="L364" s="143">
        <v>2</v>
      </c>
      <c r="M364" s="143">
        <v>78</v>
      </c>
      <c r="N364" s="143">
        <v>4</v>
      </c>
      <c r="O364" s="143">
        <v>156</v>
      </c>
      <c r="P364" s="143">
        <v>14</v>
      </c>
      <c r="Q364" s="143">
        <v>528</v>
      </c>
      <c r="R364" s="143">
        <v>13</v>
      </c>
      <c r="S364" s="143">
        <v>507</v>
      </c>
      <c r="T364" s="143">
        <v>5</v>
      </c>
      <c r="U364" s="143">
        <v>195</v>
      </c>
      <c r="V364" s="143">
        <v>1</v>
      </c>
      <c r="W364" s="143">
        <v>36</v>
      </c>
      <c r="X364" s="144"/>
      <c r="Y364" s="144"/>
      <c r="Z364" s="144"/>
      <c r="AA364" s="144"/>
    </row>
    <row r="365" spans="1:27" x14ac:dyDescent="0.25">
      <c r="A365" s="44">
        <v>364</v>
      </c>
      <c r="B365" s="125" t="s">
        <v>18</v>
      </c>
      <c r="C365" s="125" t="s">
        <v>97</v>
      </c>
      <c r="D365" s="143">
        <v>3</v>
      </c>
      <c r="E365" s="143">
        <v>1</v>
      </c>
      <c r="F365" s="143">
        <v>1</v>
      </c>
      <c r="G365" s="143">
        <v>6</v>
      </c>
      <c r="H365" s="144"/>
      <c r="I365" s="144"/>
      <c r="J365" s="143">
        <v>33</v>
      </c>
      <c r="K365" s="143">
        <v>203</v>
      </c>
      <c r="L365" s="143">
        <v>10</v>
      </c>
      <c r="M365" s="143">
        <v>71</v>
      </c>
      <c r="N365" s="143">
        <v>25</v>
      </c>
      <c r="O365" s="143">
        <v>170</v>
      </c>
      <c r="P365" s="143">
        <v>131</v>
      </c>
      <c r="Q365" s="143">
        <v>877</v>
      </c>
      <c r="R365" s="143">
        <v>85</v>
      </c>
      <c r="S365" s="143">
        <v>493</v>
      </c>
      <c r="T365" s="143">
        <v>3</v>
      </c>
      <c r="U365" s="143">
        <v>18</v>
      </c>
      <c r="V365" s="143">
        <v>1</v>
      </c>
      <c r="W365" s="143">
        <v>9</v>
      </c>
      <c r="X365" s="144"/>
      <c r="Y365" s="144"/>
      <c r="Z365" s="144"/>
      <c r="AA365" s="144"/>
    </row>
    <row r="366" spans="1:27" x14ac:dyDescent="0.25">
      <c r="A366" s="44">
        <v>365</v>
      </c>
      <c r="B366" s="125" t="s">
        <v>191</v>
      </c>
      <c r="C366" s="125" t="s">
        <v>97</v>
      </c>
      <c r="D366" s="143">
        <v>2</v>
      </c>
      <c r="E366" s="143">
        <v>65</v>
      </c>
      <c r="F366" s="144"/>
      <c r="G366" s="144"/>
      <c r="H366" s="143">
        <v>2</v>
      </c>
      <c r="I366" s="143">
        <v>46</v>
      </c>
      <c r="J366" s="143">
        <v>1</v>
      </c>
      <c r="K366" s="143">
        <v>30</v>
      </c>
      <c r="L366" s="143">
        <v>4</v>
      </c>
      <c r="M366" s="143">
        <v>121</v>
      </c>
      <c r="N366" s="143">
        <v>13</v>
      </c>
      <c r="O366" s="143">
        <v>403</v>
      </c>
      <c r="P366" s="143">
        <v>17</v>
      </c>
      <c r="Q366" s="143">
        <v>566</v>
      </c>
      <c r="R366" s="143">
        <v>8</v>
      </c>
      <c r="S366" s="143">
        <v>256</v>
      </c>
      <c r="T366" s="143">
        <v>5</v>
      </c>
      <c r="U366" s="143">
        <v>161</v>
      </c>
      <c r="V366" s="143">
        <v>3</v>
      </c>
      <c r="W366" s="143">
        <v>103</v>
      </c>
      <c r="X366" s="143">
        <v>1</v>
      </c>
      <c r="Y366" s="143">
        <v>52</v>
      </c>
      <c r="Z366" s="143">
        <v>1</v>
      </c>
      <c r="AA366" s="143">
        <v>30</v>
      </c>
    </row>
    <row r="367" spans="1:27" x14ac:dyDescent="0.25">
      <c r="A367" s="44">
        <v>366</v>
      </c>
      <c r="B367" s="125" t="s">
        <v>18</v>
      </c>
      <c r="C367" s="125" t="s">
        <v>99</v>
      </c>
      <c r="D367" s="143">
        <v>3</v>
      </c>
      <c r="E367" s="143">
        <v>30</v>
      </c>
      <c r="F367" s="143">
        <v>10</v>
      </c>
      <c r="G367" s="143">
        <v>112</v>
      </c>
      <c r="H367" s="143">
        <v>10</v>
      </c>
      <c r="I367" s="143">
        <v>128</v>
      </c>
      <c r="J367" s="143">
        <v>11</v>
      </c>
      <c r="K367" s="143">
        <v>128</v>
      </c>
      <c r="L367" s="143">
        <v>7</v>
      </c>
      <c r="M367" s="143">
        <v>85</v>
      </c>
      <c r="N367" s="143">
        <v>11</v>
      </c>
      <c r="O367" s="143">
        <v>141</v>
      </c>
      <c r="P367" s="143">
        <v>156</v>
      </c>
      <c r="Q367" s="143">
        <v>443</v>
      </c>
      <c r="R367" s="143">
        <v>22</v>
      </c>
      <c r="S367" s="143">
        <v>270</v>
      </c>
      <c r="T367" s="143">
        <v>22</v>
      </c>
      <c r="U367" s="143">
        <v>263</v>
      </c>
      <c r="V367" s="143">
        <v>3</v>
      </c>
      <c r="W367" s="143">
        <v>44</v>
      </c>
      <c r="X367" s="143">
        <v>9</v>
      </c>
      <c r="Y367" s="143">
        <v>125</v>
      </c>
      <c r="Z367" s="143">
        <v>5</v>
      </c>
      <c r="AA367" s="143">
        <v>59</v>
      </c>
    </row>
    <row r="368" spans="1:27" x14ac:dyDescent="0.25">
      <c r="A368" s="44">
        <v>367</v>
      </c>
      <c r="B368" s="125" t="s">
        <v>37</v>
      </c>
      <c r="C368" s="125" t="s">
        <v>94</v>
      </c>
      <c r="D368" s="144"/>
      <c r="E368" s="144"/>
      <c r="F368" s="144"/>
      <c r="G368" s="144"/>
      <c r="H368" s="143">
        <v>31</v>
      </c>
      <c r="I368" s="143">
        <v>185</v>
      </c>
      <c r="J368" s="143">
        <v>33</v>
      </c>
      <c r="K368" s="143">
        <v>196</v>
      </c>
      <c r="L368" s="143">
        <v>40</v>
      </c>
      <c r="M368" s="143">
        <v>239</v>
      </c>
      <c r="N368" s="143">
        <v>32</v>
      </c>
      <c r="O368" s="143">
        <v>192</v>
      </c>
      <c r="P368" s="143">
        <v>36</v>
      </c>
      <c r="Q368" s="143">
        <v>215</v>
      </c>
      <c r="R368" s="143">
        <v>33</v>
      </c>
      <c r="S368" s="143">
        <v>198</v>
      </c>
      <c r="T368" s="143">
        <v>18</v>
      </c>
      <c r="U368" s="143">
        <v>108</v>
      </c>
      <c r="V368" s="143">
        <v>32</v>
      </c>
      <c r="W368" s="143">
        <v>190</v>
      </c>
      <c r="X368" s="143">
        <v>28</v>
      </c>
      <c r="Y368" s="143">
        <v>168</v>
      </c>
      <c r="Z368" s="143">
        <v>20</v>
      </c>
      <c r="AA368" s="143">
        <v>119</v>
      </c>
    </row>
    <row r="369" spans="1:27" x14ac:dyDescent="0.25">
      <c r="A369" s="44">
        <v>368</v>
      </c>
      <c r="B369" s="125" t="s">
        <v>68</v>
      </c>
      <c r="C369" s="125" t="s">
        <v>98</v>
      </c>
      <c r="D369" s="144"/>
      <c r="E369" s="144"/>
      <c r="F369" s="143">
        <v>1</v>
      </c>
      <c r="G369" s="143">
        <v>8</v>
      </c>
      <c r="H369" s="143">
        <v>1</v>
      </c>
      <c r="I369" s="143">
        <v>10</v>
      </c>
      <c r="J369" s="143">
        <v>29</v>
      </c>
      <c r="K369" s="143">
        <v>224</v>
      </c>
      <c r="L369" s="143">
        <v>31</v>
      </c>
      <c r="M369" s="143">
        <v>211</v>
      </c>
      <c r="N369" s="143">
        <v>54</v>
      </c>
      <c r="O369" s="143">
        <v>363</v>
      </c>
      <c r="P369" s="143">
        <v>94</v>
      </c>
      <c r="Q369" s="143">
        <v>660</v>
      </c>
      <c r="R369" s="143">
        <v>34</v>
      </c>
      <c r="S369" s="143">
        <v>228</v>
      </c>
      <c r="T369" s="143">
        <v>3</v>
      </c>
      <c r="U369" s="143">
        <v>15</v>
      </c>
      <c r="V369" s="143">
        <v>4</v>
      </c>
      <c r="W369" s="143">
        <v>23</v>
      </c>
      <c r="X369" s="143">
        <v>4</v>
      </c>
      <c r="Y369" s="143">
        <v>32</v>
      </c>
      <c r="Z369" s="143">
        <v>3</v>
      </c>
      <c r="AA369" s="143">
        <v>24</v>
      </c>
    </row>
    <row r="370" spans="1:27" x14ac:dyDescent="0.25">
      <c r="A370" s="44">
        <v>369</v>
      </c>
      <c r="B370" s="125" t="s">
        <v>194</v>
      </c>
      <c r="C370" s="125" t="s">
        <v>97</v>
      </c>
      <c r="D370" s="143">
        <v>12</v>
      </c>
      <c r="E370" s="143">
        <v>71</v>
      </c>
      <c r="F370" s="143">
        <v>16</v>
      </c>
      <c r="G370" s="143">
        <v>95</v>
      </c>
      <c r="H370" s="143">
        <v>12</v>
      </c>
      <c r="I370" s="143">
        <v>76</v>
      </c>
      <c r="J370" s="143">
        <v>16</v>
      </c>
      <c r="K370" s="143">
        <v>101</v>
      </c>
      <c r="L370" s="143">
        <v>10</v>
      </c>
      <c r="M370" s="143">
        <v>66</v>
      </c>
      <c r="N370" s="143">
        <v>46</v>
      </c>
      <c r="O370" s="143">
        <v>295</v>
      </c>
      <c r="P370" s="143">
        <v>43</v>
      </c>
      <c r="Q370" s="143">
        <v>273</v>
      </c>
      <c r="R370" s="143">
        <v>29</v>
      </c>
      <c r="S370" s="143">
        <v>196</v>
      </c>
      <c r="T370" s="143">
        <v>36</v>
      </c>
      <c r="U370" s="143">
        <v>188</v>
      </c>
      <c r="V370" s="143">
        <v>29</v>
      </c>
      <c r="W370" s="143">
        <v>190</v>
      </c>
      <c r="X370" s="143">
        <v>22</v>
      </c>
      <c r="Y370" s="143">
        <v>144</v>
      </c>
      <c r="Z370" s="143">
        <v>15</v>
      </c>
      <c r="AA370" s="143">
        <v>98</v>
      </c>
    </row>
    <row r="371" spans="1:27" x14ac:dyDescent="0.25">
      <c r="A371" s="44">
        <v>370</v>
      </c>
      <c r="B371" s="125" t="s">
        <v>185</v>
      </c>
      <c r="C371" s="125" t="s">
        <v>97</v>
      </c>
      <c r="D371" s="144"/>
      <c r="E371" s="144"/>
      <c r="F371" s="143">
        <v>2</v>
      </c>
      <c r="G371" s="143">
        <v>72</v>
      </c>
      <c r="H371" s="143">
        <v>3</v>
      </c>
      <c r="I371" s="143">
        <v>108</v>
      </c>
      <c r="J371" s="143">
        <v>2</v>
      </c>
      <c r="K371" s="143">
        <v>72</v>
      </c>
      <c r="L371" s="143">
        <v>2</v>
      </c>
      <c r="M371" s="143">
        <v>72</v>
      </c>
      <c r="N371" s="143">
        <v>11</v>
      </c>
      <c r="O371" s="143">
        <v>389</v>
      </c>
      <c r="P371" s="143">
        <v>5</v>
      </c>
      <c r="Q371" s="143">
        <v>176</v>
      </c>
      <c r="R371" s="143">
        <v>4</v>
      </c>
      <c r="S371" s="143">
        <v>144</v>
      </c>
      <c r="T371" s="143">
        <v>9</v>
      </c>
      <c r="U371" s="143">
        <v>324</v>
      </c>
      <c r="V371" s="143">
        <v>4</v>
      </c>
      <c r="W371" s="143">
        <v>136</v>
      </c>
      <c r="X371" s="143">
        <v>1</v>
      </c>
      <c r="Y371" s="143">
        <v>36</v>
      </c>
      <c r="Z371" s="143">
        <v>7</v>
      </c>
      <c r="AA371" s="143">
        <v>255</v>
      </c>
    </row>
    <row r="372" spans="1:27" x14ac:dyDescent="0.25">
      <c r="A372" s="44">
        <v>371</v>
      </c>
      <c r="B372" s="125" t="s">
        <v>25</v>
      </c>
      <c r="C372" s="125" t="s">
        <v>97</v>
      </c>
      <c r="D372" s="143">
        <v>4</v>
      </c>
      <c r="E372" s="143">
        <v>596</v>
      </c>
      <c r="F372" s="144"/>
      <c r="G372" s="144"/>
      <c r="H372" s="144"/>
      <c r="I372" s="144"/>
      <c r="J372" s="143">
        <v>1</v>
      </c>
      <c r="K372" s="143">
        <v>149</v>
      </c>
      <c r="L372" s="143">
        <v>4</v>
      </c>
      <c r="M372" s="143">
        <v>880</v>
      </c>
      <c r="N372" s="144"/>
      <c r="O372" s="144"/>
      <c r="P372" s="144"/>
      <c r="Q372" s="144"/>
      <c r="R372" s="143">
        <v>1</v>
      </c>
      <c r="S372" s="143">
        <v>149</v>
      </c>
      <c r="T372" s="144"/>
      <c r="U372" s="144"/>
      <c r="V372" s="144"/>
      <c r="W372" s="144"/>
      <c r="X372" s="144"/>
      <c r="Y372" s="144"/>
      <c r="Z372" s="144"/>
      <c r="AA372" s="144"/>
    </row>
    <row r="373" spans="1:27" x14ac:dyDescent="0.25">
      <c r="A373" s="44">
        <v>372</v>
      </c>
      <c r="B373" s="125" t="s">
        <v>68</v>
      </c>
      <c r="C373" s="125" t="s">
        <v>98</v>
      </c>
      <c r="D373" s="143">
        <v>4</v>
      </c>
      <c r="E373" s="143">
        <v>68</v>
      </c>
      <c r="F373" s="143">
        <v>17</v>
      </c>
      <c r="G373" s="143">
        <v>447</v>
      </c>
      <c r="H373" s="143">
        <v>7</v>
      </c>
      <c r="I373" s="143">
        <v>92</v>
      </c>
      <c r="J373" s="143">
        <v>2</v>
      </c>
      <c r="K373" s="143">
        <v>60</v>
      </c>
      <c r="L373" s="143">
        <v>3</v>
      </c>
      <c r="M373" s="143">
        <v>70</v>
      </c>
      <c r="N373" s="143">
        <v>9</v>
      </c>
      <c r="O373" s="143">
        <v>240</v>
      </c>
      <c r="P373" s="143">
        <v>14</v>
      </c>
      <c r="Q373" s="143">
        <v>442</v>
      </c>
      <c r="R373" s="143">
        <v>2</v>
      </c>
      <c r="S373" s="143">
        <v>41</v>
      </c>
      <c r="T373" s="143">
        <v>1</v>
      </c>
      <c r="U373" s="143">
        <v>30</v>
      </c>
      <c r="V373" s="143">
        <v>8</v>
      </c>
      <c r="W373" s="143">
        <v>219</v>
      </c>
      <c r="X373" s="144"/>
      <c r="Y373" s="144"/>
      <c r="Z373" s="143">
        <v>2</v>
      </c>
      <c r="AA373" s="143">
        <v>60</v>
      </c>
    </row>
    <row r="374" spans="1:27" x14ac:dyDescent="0.25">
      <c r="A374" s="44">
        <v>373</v>
      </c>
      <c r="B374" s="125" t="s">
        <v>25</v>
      </c>
      <c r="C374" s="125" t="s">
        <v>94</v>
      </c>
      <c r="D374" s="144"/>
      <c r="E374" s="144"/>
      <c r="F374" s="143">
        <v>2</v>
      </c>
      <c r="G374" s="143">
        <v>10</v>
      </c>
      <c r="H374" s="143">
        <v>11</v>
      </c>
      <c r="I374" s="143">
        <v>51</v>
      </c>
      <c r="J374" s="143">
        <v>36</v>
      </c>
      <c r="K374" s="143">
        <v>181</v>
      </c>
      <c r="L374" s="143">
        <v>62</v>
      </c>
      <c r="M374" s="143">
        <v>349</v>
      </c>
      <c r="N374" s="143">
        <v>83</v>
      </c>
      <c r="O374" s="143">
        <v>486</v>
      </c>
      <c r="P374" s="143">
        <v>87</v>
      </c>
      <c r="Q374" s="143">
        <v>503</v>
      </c>
      <c r="R374" s="143">
        <v>9</v>
      </c>
      <c r="S374" s="143">
        <v>54</v>
      </c>
      <c r="T374" s="143">
        <v>5</v>
      </c>
      <c r="U374" s="143">
        <v>27</v>
      </c>
      <c r="V374" s="143">
        <v>5</v>
      </c>
      <c r="W374" s="143">
        <v>23</v>
      </c>
      <c r="X374" s="143">
        <v>5</v>
      </c>
      <c r="Y374" s="143">
        <v>22</v>
      </c>
      <c r="Z374" s="143">
        <v>2</v>
      </c>
      <c r="AA374" s="143">
        <v>12</v>
      </c>
    </row>
    <row r="375" spans="1:27" x14ac:dyDescent="0.25">
      <c r="A375" s="44">
        <v>374</v>
      </c>
      <c r="B375" s="125" t="s">
        <v>3</v>
      </c>
      <c r="C375" s="125" t="s">
        <v>95</v>
      </c>
      <c r="D375" s="143">
        <v>12</v>
      </c>
      <c r="E375" s="143">
        <v>49</v>
      </c>
      <c r="F375" s="143">
        <v>16</v>
      </c>
      <c r="G375" s="143">
        <v>66</v>
      </c>
      <c r="H375" s="143">
        <v>34</v>
      </c>
      <c r="I375" s="143">
        <v>142</v>
      </c>
      <c r="J375" s="143">
        <v>46</v>
      </c>
      <c r="K375" s="143">
        <v>187</v>
      </c>
      <c r="L375" s="143">
        <v>56</v>
      </c>
      <c r="M375" s="143">
        <v>235</v>
      </c>
      <c r="N375" s="143">
        <v>46</v>
      </c>
      <c r="O375" s="143">
        <v>187</v>
      </c>
      <c r="P375" s="143">
        <v>81</v>
      </c>
      <c r="Q375" s="143">
        <v>328</v>
      </c>
      <c r="R375" s="143">
        <v>50</v>
      </c>
      <c r="S375" s="143">
        <v>207</v>
      </c>
      <c r="T375" s="143">
        <v>21</v>
      </c>
      <c r="U375" s="143">
        <v>89</v>
      </c>
      <c r="V375" s="143">
        <v>19</v>
      </c>
      <c r="W375" s="143">
        <v>81</v>
      </c>
      <c r="X375" s="143">
        <v>22</v>
      </c>
      <c r="Y375" s="143">
        <v>92</v>
      </c>
      <c r="Z375" s="143">
        <v>7</v>
      </c>
      <c r="AA375" s="143">
        <v>30</v>
      </c>
    </row>
    <row r="376" spans="1:27" x14ac:dyDescent="0.25">
      <c r="A376" s="44">
        <v>375</v>
      </c>
      <c r="B376" s="125" t="s">
        <v>7</v>
      </c>
      <c r="C376" s="125" t="s">
        <v>99</v>
      </c>
      <c r="D376" s="143">
        <v>13</v>
      </c>
      <c r="E376" s="143">
        <v>193</v>
      </c>
      <c r="F376" s="143">
        <v>12</v>
      </c>
      <c r="G376" s="143">
        <v>163</v>
      </c>
      <c r="H376" s="143">
        <v>9</v>
      </c>
      <c r="I376" s="143">
        <v>127</v>
      </c>
      <c r="J376" s="143">
        <v>7</v>
      </c>
      <c r="K376" s="143">
        <v>106</v>
      </c>
      <c r="L376" s="143">
        <v>9</v>
      </c>
      <c r="M376" s="143">
        <v>143</v>
      </c>
      <c r="N376" s="143">
        <v>9</v>
      </c>
      <c r="O376" s="143">
        <v>123</v>
      </c>
      <c r="P376" s="143">
        <v>15</v>
      </c>
      <c r="Q376" s="143">
        <v>215</v>
      </c>
      <c r="R376" s="143">
        <v>12</v>
      </c>
      <c r="S376" s="143">
        <v>180</v>
      </c>
      <c r="T376" s="143">
        <v>7</v>
      </c>
      <c r="U376" s="143">
        <v>106</v>
      </c>
      <c r="V376" s="143">
        <v>14</v>
      </c>
      <c r="W376" s="143">
        <v>195</v>
      </c>
      <c r="X376" s="143">
        <v>6</v>
      </c>
      <c r="Y376" s="143">
        <v>86</v>
      </c>
      <c r="Z376" s="143">
        <v>4</v>
      </c>
      <c r="AA376" s="143">
        <v>53</v>
      </c>
    </row>
    <row r="377" spans="1:27" x14ac:dyDescent="0.25">
      <c r="A377" s="44">
        <v>376</v>
      </c>
      <c r="B377" s="125" t="s">
        <v>45</v>
      </c>
      <c r="C377" s="125" t="s">
        <v>97</v>
      </c>
      <c r="D377" s="143">
        <v>5</v>
      </c>
      <c r="E377" s="143">
        <v>77</v>
      </c>
      <c r="F377" s="143">
        <v>3</v>
      </c>
      <c r="G377" s="143">
        <v>53</v>
      </c>
      <c r="H377" s="143">
        <v>10</v>
      </c>
      <c r="I377" s="143">
        <v>145</v>
      </c>
      <c r="J377" s="143">
        <v>15</v>
      </c>
      <c r="K377" s="143">
        <v>224</v>
      </c>
      <c r="L377" s="143">
        <v>20</v>
      </c>
      <c r="M377" s="143">
        <v>296</v>
      </c>
      <c r="N377" s="143">
        <v>21</v>
      </c>
      <c r="O377" s="143">
        <v>316</v>
      </c>
      <c r="P377" s="143">
        <v>16</v>
      </c>
      <c r="Q377" s="143">
        <v>235</v>
      </c>
      <c r="R377" s="143">
        <v>9</v>
      </c>
      <c r="S377" s="143">
        <v>103</v>
      </c>
      <c r="T377" s="143">
        <v>11</v>
      </c>
      <c r="U377" s="143">
        <v>118</v>
      </c>
      <c r="V377" s="143">
        <v>3</v>
      </c>
      <c r="W377" s="143">
        <v>22</v>
      </c>
      <c r="X377" s="143">
        <v>4</v>
      </c>
      <c r="Y377" s="143">
        <v>58</v>
      </c>
      <c r="Z377" s="143">
        <v>2</v>
      </c>
      <c r="AA377" s="143">
        <v>28</v>
      </c>
    </row>
    <row r="378" spans="1:27" x14ac:dyDescent="0.25">
      <c r="A378" s="44">
        <v>377</v>
      </c>
      <c r="B378" s="125" t="s">
        <v>25</v>
      </c>
      <c r="C378" s="125" t="s">
        <v>97</v>
      </c>
      <c r="D378" s="143">
        <v>11</v>
      </c>
      <c r="E378" s="143">
        <v>118</v>
      </c>
      <c r="F378" s="143">
        <v>26</v>
      </c>
      <c r="G378" s="143">
        <v>269</v>
      </c>
      <c r="H378" s="143">
        <v>2</v>
      </c>
      <c r="I378" s="143">
        <v>21</v>
      </c>
      <c r="J378" s="143">
        <v>4</v>
      </c>
      <c r="K378" s="143">
        <v>33</v>
      </c>
      <c r="L378" s="143">
        <v>7</v>
      </c>
      <c r="M378" s="143">
        <v>67</v>
      </c>
      <c r="N378" s="143">
        <v>12</v>
      </c>
      <c r="O378" s="143">
        <v>124</v>
      </c>
      <c r="P378" s="143">
        <v>17</v>
      </c>
      <c r="Q378" s="143">
        <v>174</v>
      </c>
      <c r="R378" s="143">
        <v>12</v>
      </c>
      <c r="S378" s="143">
        <v>126</v>
      </c>
      <c r="T378" s="143">
        <v>24</v>
      </c>
      <c r="U378" s="143">
        <v>239</v>
      </c>
      <c r="V378" s="143">
        <v>30</v>
      </c>
      <c r="W378" s="143">
        <v>305</v>
      </c>
      <c r="X378" s="143">
        <v>6</v>
      </c>
      <c r="Y378" s="143">
        <v>61</v>
      </c>
      <c r="Z378" s="143">
        <v>13</v>
      </c>
      <c r="AA378" s="143">
        <v>132</v>
      </c>
    </row>
    <row r="379" spans="1:27" x14ac:dyDescent="0.25">
      <c r="A379" s="44">
        <v>378</v>
      </c>
      <c r="B379" s="125" t="s">
        <v>50</v>
      </c>
      <c r="C379" s="125" t="s">
        <v>95</v>
      </c>
      <c r="D379" s="143">
        <v>5</v>
      </c>
      <c r="E379" s="143">
        <v>176</v>
      </c>
      <c r="F379" s="143">
        <v>4</v>
      </c>
      <c r="G379" s="143">
        <v>153</v>
      </c>
      <c r="H379" s="143">
        <v>1</v>
      </c>
      <c r="I379" s="143">
        <v>49</v>
      </c>
      <c r="J379" s="143">
        <v>8</v>
      </c>
      <c r="K379" s="143">
        <v>208</v>
      </c>
      <c r="L379" s="143">
        <v>2</v>
      </c>
      <c r="M379" s="143">
        <v>81</v>
      </c>
      <c r="N379" s="143">
        <v>2</v>
      </c>
      <c r="O379" s="143">
        <v>85</v>
      </c>
      <c r="P379" s="144"/>
      <c r="Q379" s="144"/>
      <c r="R379" s="143">
        <v>6</v>
      </c>
      <c r="S379" s="143">
        <v>235</v>
      </c>
      <c r="T379" s="143">
        <v>3</v>
      </c>
      <c r="U379" s="143">
        <v>123</v>
      </c>
      <c r="V379" s="143">
        <v>5</v>
      </c>
      <c r="W379" s="143">
        <v>232</v>
      </c>
      <c r="X379" s="143">
        <v>2</v>
      </c>
      <c r="Y379" s="143">
        <v>80</v>
      </c>
      <c r="Z379" s="143">
        <v>6</v>
      </c>
      <c r="AA379" s="143">
        <v>241</v>
      </c>
    </row>
    <row r="380" spans="1:27" x14ac:dyDescent="0.25">
      <c r="A380" s="44">
        <v>379</v>
      </c>
      <c r="B380" s="125" t="s">
        <v>46</v>
      </c>
      <c r="C380" s="125" t="s">
        <v>96</v>
      </c>
      <c r="D380" s="143">
        <v>8</v>
      </c>
      <c r="E380" s="143">
        <v>318</v>
      </c>
      <c r="F380" s="143">
        <v>5</v>
      </c>
      <c r="G380" s="143">
        <v>201</v>
      </c>
      <c r="H380" s="143">
        <v>3</v>
      </c>
      <c r="I380" s="143">
        <v>106</v>
      </c>
      <c r="J380" s="144"/>
      <c r="K380" s="144"/>
      <c r="L380" s="143">
        <v>1</v>
      </c>
      <c r="M380" s="143">
        <v>53</v>
      </c>
      <c r="N380" s="144"/>
      <c r="O380" s="144"/>
      <c r="P380" s="143">
        <v>3</v>
      </c>
      <c r="Q380" s="143">
        <v>106</v>
      </c>
      <c r="R380" s="143">
        <v>6</v>
      </c>
      <c r="S380" s="143">
        <v>265</v>
      </c>
      <c r="T380" s="143">
        <v>5</v>
      </c>
      <c r="U380" s="143">
        <v>212</v>
      </c>
      <c r="V380" s="143">
        <v>1</v>
      </c>
      <c r="W380" s="143">
        <v>42</v>
      </c>
      <c r="X380" s="143">
        <v>8</v>
      </c>
      <c r="Y380" s="143">
        <v>297</v>
      </c>
      <c r="Z380" s="143">
        <v>4</v>
      </c>
      <c r="AA380" s="143">
        <v>62</v>
      </c>
    </row>
    <row r="381" spans="1:27" x14ac:dyDescent="0.25">
      <c r="A381" s="44">
        <v>380</v>
      </c>
      <c r="B381" s="125" t="s">
        <v>19</v>
      </c>
      <c r="C381" s="125" t="s">
        <v>97</v>
      </c>
      <c r="D381" s="143">
        <v>16</v>
      </c>
      <c r="E381" s="143">
        <v>64</v>
      </c>
      <c r="F381" s="143">
        <v>31</v>
      </c>
      <c r="G381" s="143">
        <v>157</v>
      </c>
      <c r="H381" s="143">
        <v>44</v>
      </c>
      <c r="I381" s="143">
        <v>180</v>
      </c>
      <c r="J381" s="143">
        <v>50</v>
      </c>
      <c r="K381" s="143">
        <v>264</v>
      </c>
      <c r="L381" s="143">
        <v>27</v>
      </c>
      <c r="M381" s="143">
        <v>98</v>
      </c>
      <c r="N381" s="143">
        <v>9</v>
      </c>
      <c r="O381" s="143">
        <v>54</v>
      </c>
      <c r="P381" s="143">
        <v>42</v>
      </c>
      <c r="Q381" s="143">
        <v>173</v>
      </c>
      <c r="R381" s="143">
        <v>23</v>
      </c>
      <c r="S381" s="143">
        <v>119</v>
      </c>
      <c r="T381" s="143">
        <v>17</v>
      </c>
      <c r="U381" s="143">
        <v>85</v>
      </c>
      <c r="V381" s="143">
        <v>37</v>
      </c>
      <c r="W381" s="143">
        <v>212</v>
      </c>
      <c r="X381" s="143">
        <v>23</v>
      </c>
      <c r="Y381" s="143">
        <v>138</v>
      </c>
      <c r="Z381" s="143">
        <v>20</v>
      </c>
      <c r="AA381" s="143">
        <v>109</v>
      </c>
    </row>
    <row r="382" spans="1:27" x14ac:dyDescent="0.25">
      <c r="A382" s="44">
        <v>381</v>
      </c>
      <c r="B382" s="125" t="s">
        <v>4</v>
      </c>
      <c r="C382" s="125" t="s">
        <v>94</v>
      </c>
      <c r="D382" s="144"/>
      <c r="E382" s="144"/>
      <c r="F382" s="143">
        <v>4</v>
      </c>
      <c r="G382" s="143">
        <v>70</v>
      </c>
      <c r="H382" s="143">
        <v>10</v>
      </c>
      <c r="I382" s="143">
        <v>155</v>
      </c>
      <c r="J382" s="143">
        <v>10</v>
      </c>
      <c r="K382" s="143">
        <v>138</v>
      </c>
      <c r="L382" s="143">
        <v>3</v>
      </c>
      <c r="M382" s="143">
        <v>46</v>
      </c>
      <c r="N382" s="143">
        <v>10</v>
      </c>
      <c r="O382" s="143">
        <v>143</v>
      </c>
      <c r="P382" s="143">
        <v>10</v>
      </c>
      <c r="Q382" s="143">
        <v>153</v>
      </c>
      <c r="R382" s="143">
        <v>12</v>
      </c>
      <c r="S382" s="143">
        <v>179</v>
      </c>
      <c r="T382" s="143">
        <v>17</v>
      </c>
      <c r="U382" s="143">
        <v>259</v>
      </c>
      <c r="V382" s="143">
        <v>17</v>
      </c>
      <c r="W382" s="143">
        <v>261</v>
      </c>
      <c r="X382" s="143">
        <v>12</v>
      </c>
      <c r="Y382" s="143">
        <v>186</v>
      </c>
      <c r="Z382" s="143">
        <v>4</v>
      </c>
      <c r="AA382" s="143">
        <v>60</v>
      </c>
    </row>
    <row r="383" spans="1:27" x14ac:dyDescent="0.25">
      <c r="A383" s="44">
        <v>382</v>
      </c>
      <c r="B383" s="125" t="s">
        <v>19</v>
      </c>
      <c r="C383" s="125" t="s">
        <v>97</v>
      </c>
      <c r="D383" s="144"/>
      <c r="E383" s="144"/>
      <c r="F383" s="143">
        <v>1</v>
      </c>
      <c r="G383" s="143">
        <v>11</v>
      </c>
      <c r="H383" s="143">
        <v>1</v>
      </c>
      <c r="I383" s="143">
        <v>6</v>
      </c>
      <c r="J383" s="143">
        <v>16</v>
      </c>
      <c r="K383" s="143">
        <v>139</v>
      </c>
      <c r="L383" s="143">
        <v>1</v>
      </c>
      <c r="M383" s="143">
        <v>11</v>
      </c>
      <c r="N383" s="143">
        <v>7</v>
      </c>
      <c r="O383" s="143">
        <v>74</v>
      </c>
      <c r="P383" s="143">
        <v>78</v>
      </c>
      <c r="Q383" s="143">
        <v>776</v>
      </c>
      <c r="R383" s="143">
        <v>59</v>
      </c>
      <c r="S383" s="143">
        <v>552</v>
      </c>
      <c r="T383" s="143">
        <v>8</v>
      </c>
      <c r="U383" s="143">
        <v>66</v>
      </c>
      <c r="V383" s="143">
        <v>1</v>
      </c>
      <c r="W383" s="143">
        <v>15</v>
      </c>
      <c r="X383" s="144"/>
      <c r="Y383" s="144"/>
      <c r="Z383" s="144"/>
      <c r="AA383" s="144"/>
    </row>
    <row r="384" spans="1:27" x14ac:dyDescent="0.25">
      <c r="A384" s="44">
        <v>383</v>
      </c>
      <c r="B384" s="125" t="s">
        <v>19</v>
      </c>
      <c r="C384" s="125" t="s">
        <v>94</v>
      </c>
      <c r="D384" s="143">
        <v>1</v>
      </c>
      <c r="E384" s="143">
        <v>26</v>
      </c>
      <c r="F384" s="143">
        <v>4</v>
      </c>
      <c r="G384" s="143">
        <v>106</v>
      </c>
      <c r="H384" s="143">
        <v>1</v>
      </c>
      <c r="I384" s="143">
        <v>26</v>
      </c>
      <c r="J384" s="144"/>
      <c r="K384" s="144"/>
      <c r="L384" s="144"/>
      <c r="M384" s="144"/>
      <c r="N384" s="143">
        <v>15</v>
      </c>
      <c r="O384" s="143">
        <v>326</v>
      </c>
      <c r="P384" s="143">
        <v>23</v>
      </c>
      <c r="Q384" s="143">
        <v>512</v>
      </c>
      <c r="R384" s="143">
        <v>16</v>
      </c>
      <c r="S384" s="143">
        <v>345</v>
      </c>
      <c r="T384" s="143">
        <v>8</v>
      </c>
      <c r="U384" s="143">
        <v>183</v>
      </c>
      <c r="V384" s="143">
        <v>5</v>
      </c>
      <c r="W384" s="143">
        <v>119</v>
      </c>
      <c r="X384" s="144"/>
      <c r="Y384" s="144"/>
      <c r="Z384" s="144"/>
      <c r="AA384" s="144"/>
    </row>
    <row r="385" spans="1:27" x14ac:dyDescent="0.25">
      <c r="A385" s="44">
        <v>384</v>
      </c>
      <c r="B385" s="125" t="s">
        <v>25</v>
      </c>
      <c r="C385" s="125" t="s">
        <v>98</v>
      </c>
      <c r="D385" s="143">
        <v>6</v>
      </c>
      <c r="E385" s="143">
        <v>54</v>
      </c>
      <c r="F385" s="143">
        <v>1</v>
      </c>
      <c r="G385" s="143">
        <v>9</v>
      </c>
      <c r="H385" s="143">
        <v>15</v>
      </c>
      <c r="I385" s="143">
        <v>125</v>
      </c>
      <c r="J385" s="143">
        <v>19</v>
      </c>
      <c r="K385" s="143">
        <v>171</v>
      </c>
      <c r="L385" s="143">
        <v>29</v>
      </c>
      <c r="M385" s="143">
        <v>251</v>
      </c>
      <c r="N385" s="143">
        <v>30</v>
      </c>
      <c r="O385" s="143">
        <v>264</v>
      </c>
      <c r="P385" s="143">
        <v>27</v>
      </c>
      <c r="Q385" s="143">
        <v>226</v>
      </c>
      <c r="R385" s="143">
        <v>23</v>
      </c>
      <c r="S385" s="143">
        <v>201</v>
      </c>
      <c r="T385" s="143">
        <v>21</v>
      </c>
      <c r="U385" s="143">
        <v>184</v>
      </c>
      <c r="V385" s="143">
        <v>8</v>
      </c>
      <c r="W385" s="143">
        <v>71</v>
      </c>
      <c r="X385" s="143">
        <v>3</v>
      </c>
      <c r="Y385" s="143">
        <v>25</v>
      </c>
      <c r="Z385" s="143">
        <v>6</v>
      </c>
      <c r="AA385" s="143">
        <v>49</v>
      </c>
    </row>
    <row r="386" spans="1:27" x14ac:dyDescent="0.25">
      <c r="A386" s="44">
        <v>385</v>
      </c>
      <c r="B386" s="125" t="s">
        <v>19</v>
      </c>
      <c r="C386" s="125" t="s">
        <v>94</v>
      </c>
      <c r="D386" s="143">
        <v>3</v>
      </c>
      <c r="E386" s="143">
        <v>32</v>
      </c>
      <c r="F386" s="143">
        <v>23</v>
      </c>
      <c r="G386" s="143">
        <v>186</v>
      </c>
      <c r="H386" s="143">
        <v>24</v>
      </c>
      <c r="I386" s="143">
        <v>223</v>
      </c>
      <c r="J386" s="143">
        <v>36</v>
      </c>
      <c r="K386" s="143">
        <v>342</v>
      </c>
      <c r="L386" s="143">
        <v>34</v>
      </c>
      <c r="M386" s="143">
        <v>296</v>
      </c>
      <c r="N386" s="143">
        <v>29</v>
      </c>
      <c r="O386" s="143">
        <v>265</v>
      </c>
      <c r="P386" s="143">
        <v>8</v>
      </c>
      <c r="Q386" s="143">
        <v>78</v>
      </c>
      <c r="R386" s="143">
        <v>6</v>
      </c>
      <c r="S386" s="143">
        <v>27</v>
      </c>
      <c r="T386" s="143">
        <v>8</v>
      </c>
      <c r="U386" s="143">
        <v>60</v>
      </c>
      <c r="V386" s="143">
        <v>8</v>
      </c>
      <c r="W386" s="143">
        <v>80</v>
      </c>
      <c r="X386" s="143">
        <v>3</v>
      </c>
      <c r="Y386" s="143">
        <v>10</v>
      </c>
      <c r="Z386" s="143">
        <v>2</v>
      </c>
      <c r="AA386" s="143">
        <v>11</v>
      </c>
    </row>
    <row r="387" spans="1:27" x14ac:dyDescent="0.25">
      <c r="A387" s="44">
        <v>386</v>
      </c>
      <c r="B387" s="125" t="s">
        <v>185</v>
      </c>
      <c r="C387" s="125" t="s">
        <v>97</v>
      </c>
      <c r="D387" s="143">
        <v>2</v>
      </c>
      <c r="E387" s="143">
        <v>10</v>
      </c>
      <c r="F387" s="143">
        <v>5</v>
      </c>
      <c r="G387" s="143">
        <v>25</v>
      </c>
      <c r="H387" s="143">
        <v>15</v>
      </c>
      <c r="I387" s="143">
        <v>74</v>
      </c>
      <c r="J387" s="143">
        <v>22</v>
      </c>
      <c r="K387" s="143">
        <v>110</v>
      </c>
      <c r="L387" s="143">
        <v>24</v>
      </c>
      <c r="M387" s="143">
        <v>120</v>
      </c>
      <c r="N387" s="143">
        <v>54</v>
      </c>
      <c r="O387" s="143">
        <v>264</v>
      </c>
      <c r="P387" s="143">
        <v>109</v>
      </c>
      <c r="Q387" s="143">
        <v>542</v>
      </c>
      <c r="R387" s="143">
        <v>55</v>
      </c>
      <c r="S387" s="143">
        <v>273</v>
      </c>
      <c r="T387" s="143">
        <v>16</v>
      </c>
      <c r="U387" s="143">
        <v>80</v>
      </c>
      <c r="V387" s="143">
        <v>5</v>
      </c>
      <c r="W387" s="143">
        <v>25</v>
      </c>
      <c r="X387" s="143">
        <v>7</v>
      </c>
      <c r="Y387" s="143">
        <v>35</v>
      </c>
      <c r="Z387" s="143">
        <v>4</v>
      </c>
      <c r="AA387" s="143">
        <v>20</v>
      </c>
    </row>
    <row r="388" spans="1:27" x14ac:dyDescent="0.25">
      <c r="A388" s="44">
        <v>387</v>
      </c>
      <c r="B388" s="125" t="s">
        <v>25</v>
      </c>
      <c r="C388" s="125" t="s">
        <v>97</v>
      </c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3">
        <v>12</v>
      </c>
      <c r="S388" s="143">
        <v>1566</v>
      </c>
      <c r="T388" s="144"/>
      <c r="U388" s="144"/>
      <c r="V388" s="144"/>
      <c r="W388" s="144"/>
      <c r="X388" s="144"/>
      <c r="Y388" s="144"/>
      <c r="Z388" s="144"/>
      <c r="AA388" s="144"/>
    </row>
    <row r="389" spans="1:27" x14ac:dyDescent="0.25">
      <c r="A389" s="44">
        <v>388</v>
      </c>
      <c r="B389" s="125" t="s">
        <v>13</v>
      </c>
      <c r="C389" s="125" t="s">
        <v>94</v>
      </c>
      <c r="D389" s="144"/>
      <c r="E389" s="144"/>
      <c r="F389" s="144"/>
      <c r="G389" s="144"/>
      <c r="H389" s="143">
        <v>1</v>
      </c>
      <c r="I389" s="143">
        <v>90</v>
      </c>
      <c r="J389" s="143">
        <v>3</v>
      </c>
      <c r="K389" s="143">
        <v>193</v>
      </c>
      <c r="L389" s="143">
        <v>7</v>
      </c>
      <c r="M389" s="143">
        <v>445</v>
      </c>
      <c r="N389" s="144"/>
      <c r="O389" s="144"/>
      <c r="P389" s="143">
        <v>4</v>
      </c>
      <c r="Q389" s="143">
        <v>261</v>
      </c>
      <c r="R389" s="143">
        <v>2</v>
      </c>
      <c r="S389" s="143">
        <v>132</v>
      </c>
      <c r="T389" s="143">
        <v>1</v>
      </c>
      <c r="U389" s="143">
        <v>90</v>
      </c>
      <c r="V389" s="143">
        <v>2</v>
      </c>
      <c r="W389" s="143">
        <v>132</v>
      </c>
      <c r="X389" s="143">
        <v>3</v>
      </c>
      <c r="Y389" s="143">
        <v>221</v>
      </c>
      <c r="Z389" s="144"/>
      <c r="AA389" s="144"/>
    </row>
    <row r="390" spans="1:27" x14ac:dyDescent="0.25">
      <c r="A390" s="44">
        <v>389</v>
      </c>
      <c r="B390" s="125" t="s">
        <v>23</v>
      </c>
      <c r="C390" s="125" t="s">
        <v>94</v>
      </c>
      <c r="D390" s="143">
        <v>1</v>
      </c>
      <c r="E390" s="143">
        <v>13</v>
      </c>
      <c r="F390" s="143">
        <v>3</v>
      </c>
      <c r="G390" s="143">
        <v>42</v>
      </c>
      <c r="H390" s="143">
        <v>5</v>
      </c>
      <c r="I390" s="143">
        <v>73</v>
      </c>
      <c r="J390" s="143">
        <v>7</v>
      </c>
      <c r="K390" s="143">
        <v>68</v>
      </c>
      <c r="L390" s="143">
        <v>17</v>
      </c>
      <c r="M390" s="143">
        <v>179</v>
      </c>
      <c r="N390" s="143">
        <v>24</v>
      </c>
      <c r="O390" s="143">
        <v>257</v>
      </c>
      <c r="P390" s="143">
        <v>28</v>
      </c>
      <c r="Q390" s="143">
        <v>295</v>
      </c>
      <c r="R390" s="143">
        <v>22</v>
      </c>
      <c r="S390" s="143">
        <v>249</v>
      </c>
      <c r="T390" s="143">
        <v>14</v>
      </c>
      <c r="U390" s="143">
        <v>147</v>
      </c>
      <c r="V390" s="143">
        <v>8</v>
      </c>
      <c r="W390" s="143">
        <v>76</v>
      </c>
      <c r="X390" s="143">
        <v>10</v>
      </c>
      <c r="Y390" s="143">
        <v>102</v>
      </c>
      <c r="Z390" s="143">
        <v>6</v>
      </c>
      <c r="AA390" s="143">
        <v>56</v>
      </c>
    </row>
    <row r="391" spans="1:27" x14ac:dyDescent="0.25">
      <c r="A391" s="44">
        <v>390</v>
      </c>
      <c r="B391" s="125" t="s">
        <v>19</v>
      </c>
      <c r="C391" s="125" t="s">
        <v>94</v>
      </c>
      <c r="D391" s="143">
        <v>13</v>
      </c>
      <c r="E391" s="143">
        <v>15</v>
      </c>
      <c r="F391" s="143">
        <v>10</v>
      </c>
      <c r="G391" s="143">
        <v>14</v>
      </c>
      <c r="H391" s="143">
        <v>39</v>
      </c>
      <c r="I391" s="143">
        <v>40</v>
      </c>
      <c r="J391" s="143">
        <v>161</v>
      </c>
      <c r="K391" s="143">
        <v>159</v>
      </c>
      <c r="L391" s="143">
        <v>128</v>
      </c>
      <c r="M391" s="143">
        <v>129</v>
      </c>
      <c r="N391" s="143">
        <v>276</v>
      </c>
      <c r="O391" s="143">
        <v>285</v>
      </c>
      <c r="P391" s="143">
        <v>347</v>
      </c>
      <c r="Q391" s="143">
        <v>373</v>
      </c>
      <c r="R391" s="143">
        <v>315</v>
      </c>
      <c r="S391" s="143">
        <v>329</v>
      </c>
      <c r="T391" s="143">
        <v>117</v>
      </c>
      <c r="U391" s="143">
        <v>119</v>
      </c>
      <c r="V391" s="143">
        <v>56</v>
      </c>
      <c r="W391" s="143">
        <v>52</v>
      </c>
      <c r="X391" s="143">
        <v>17</v>
      </c>
      <c r="Y391" s="143">
        <v>18</v>
      </c>
      <c r="Z391" s="143">
        <v>11</v>
      </c>
      <c r="AA391" s="143">
        <v>12</v>
      </c>
    </row>
    <row r="392" spans="1:27" x14ac:dyDescent="0.25">
      <c r="A392" s="44">
        <v>391</v>
      </c>
      <c r="B392" s="125" t="s">
        <v>47</v>
      </c>
      <c r="C392" s="125" t="s">
        <v>95</v>
      </c>
      <c r="D392" s="144"/>
      <c r="E392" s="144"/>
      <c r="F392" s="143">
        <v>1</v>
      </c>
      <c r="G392" s="143">
        <v>10</v>
      </c>
      <c r="H392" s="143">
        <v>1</v>
      </c>
      <c r="I392" s="143">
        <v>10</v>
      </c>
      <c r="J392" s="143">
        <v>5</v>
      </c>
      <c r="K392" s="143">
        <v>50</v>
      </c>
      <c r="L392" s="143">
        <v>7</v>
      </c>
      <c r="M392" s="143">
        <v>70</v>
      </c>
      <c r="N392" s="143">
        <v>23</v>
      </c>
      <c r="O392" s="143">
        <v>219</v>
      </c>
      <c r="P392" s="143">
        <v>69</v>
      </c>
      <c r="Q392" s="143">
        <v>666</v>
      </c>
      <c r="R392" s="143">
        <v>40</v>
      </c>
      <c r="S392" s="143">
        <v>390</v>
      </c>
      <c r="T392" s="143">
        <v>4</v>
      </c>
      <c r="U392" s="143">
        <v>40</v>
      </c>
      <c r="V392" s="143">
        <v>5</v>
      </c>
      <c r="W392" s="143">
        <v>50</v>
      </c>
      <c r="X392" s="143">
        <v>1</v>
      </c>
      <c r="Y392" s="143">
        <v>10</v>
      </c>
      <c r="Z392" s="143">
        <v>2</v>
      </c>
      <c r="AA392" s="143">
        <v>19</v>
      </c>
    </row>
    <row r="393" spans="1:27" x14ac:dyDescent="0.25">
      <c r="A393" s="44">
        <v>392</v>
      </c>
      <c r="B393" s="125" t="s">
        <v>7</v>
      </c>
      <c r="C393" s="125" t="s">
        <v>96</v>
      </c>
      <c r="D393" s="144"/>
      <c r="E393" s="144"/>
      <c r="F393" s="144"/>
      <c r="G393" s="144"/>
      <c r="H393" s="144"/>
      <c r="I393" s="144"/>
      <c r="J393" s="144"/>
      <c r="K393" s="144"/>
      <c r="L393" s="143">
        <v>25</v>
      </c>
      <c r="M393" s="143">
        <v>124</v>
      </c>
      <c r="N393" s="143">
        <v>23</v>
      </c>
      <c r="O393" s="143">
        <v>114</v>
      </c>
      <c r="P393" s="143">
        <v>23</v>
      </c>
      <c r="Q393" s="143">
        <v>116</v>
      </c>
      <c r="R393" s="143">
        <v>43</v>
      </c>
      <c r="S393" s="143">
        <v>212</v>
      </c>
      <c r="T393" s="143">
        <v>27</v>
      </c>
      <c r="U393" s="143">
        <v>141</v>
      </c>
      <c r="V393" s="143">
        <v>59</v>
      </c>
      <c r="W393" s="143">
        <v>290</v>
      </c>
      <c r="X393" s="143">
        <v>53</v>
      </c>
      <c r="Y393" s="143">
        <v>259</v>
      </c>
      <c r="Z393" s="143">
        <v>45</v>
      </c>
      <c r="AA393" s="143">
        <v>224</v>
      </c>
    </row>
    <row r="394" spans="1:27" x14ac:dyDescent="0.25">
      <c r="A394" s="44">
        <v>393</v>
      </c>
      <c r="B394" s="125" t="s">
        <v>188</v>
      </c>
      <c r="C394" s="125" t="s">
        <v>97</v>
      </c>
      <c r="D394" s="143">
        <v>3</v>
      </c>
      <c r="E394" s="143">
        <v>43</v>
      </c>
      <c r="F394" s="143">
        <v>14</v>
      </c>
      <c r="G394" s="143">
        <v>203</v>
      </c>
      <c r="H394" s="143">
        <v>18</v>
      </c>
      <c r="I394" s="143">
        <v>211</v>
      </c>
      <c r="J394" s="143">
        <v>34</v>
      </c>
      <c r="K394" s="143">
        <v>401</v>
      </c>
      <c r="L394" s="143">
        <v>8</v>
      </c>
      <c r="M394" s="143">
        <v>96</v>
      </c>
      <c r="N394" s="143">
        <v>2</v>
      </c>
      <c r="O394" s="143">
        <v>24</v>
      </c>
      <c r="P394" s="143">
        <v>9</v>
      </c>
      <c r="Q394" s="143">
        <v>107</v>
      </c>
      <c r="R394" s="143">
        <v>5</v>
      </c>
      <c r="S394" s="143">
        <v>60</v>
      </c>
      <c r="T394" s="143">
        <v>1</v>
      </c>
      <c r="U394" s="143">
        <v>12</v>
      </c>
      <c r="V394" s="143">
        <v>11</v>
      </c>
      <c r="W394" s="143">
        <v>131</v>
      </c>
      <c r="X394" s="143">
        <v>6</v>
      </c>
      <c r="Y394" s="143">
        <v>72</v>
      </c>
      <c r="Z394" s="143">
        <v>10</v>
      </c>
      <c r="AA394" s="143">
        <v>120</v>
      </c>
    </row>
    <row r="395" spans="1:27" x14ac:dyDescent="0.25">
      <c r="A395" s="44">
        <v>394</v>
      </c>
      <c r="B395" s="125" t="s">
        <v>188</v>
      </c>
      <c r="C395" s="125" t="s">
        <v>97</v>
      </c>
      <c r="D395" s="144"/>
      <c r="E395" s="144"/>
      <c r="F395" s="144"/>
      <c r="G395" s="144"/>
      <c r="H395" s="144"/>
      <c r="I395" s="144"/>
      <c r="J395" s="144"/>
      <c r="K395" s="144"/>
      <c r="L395" s="143">
        <v>2</v>
      </c>
      <c r="M395" s="143">
        <v>138</v>
      </c>
      <c r="N395" s="143">
        <v>3</v>
      </c>
      <c r="O395" s="143">
        <v>207</v>
      </c>
      <c r="P395" s="143">
        <v>11</v>
      </c>
      <c r="Q395" s="143">
        <v>745</v>
      </c>
      <c r="R395" s="143">
        <v>2</v>
      </c>
      <c r="S395" s="143">
        <v>138</v>
      </c>
      <c r="T395" s="143">
        <v>2</v>
      </c>
      <c r="U395" s="143">
        <v>138</v>
      </c>
      <c r="V395" s="143">
        <v>1</v>
      </c>
      <c r="W395" s="143">
        <v>69</v>
      </c>
      <c r="X395" s="144"/>
      <c r="Y395" s="144"/>
      <c r="Z395" s="144"/>
      <c r="AA395" s="144"/>
    </row>
    <row r="396" spans="1:27" x14ac:dyDescent="0.25">
      <c r="A396" s="44">
        <v>395</v>
      </c>
      <c r="B396" s="125" t="s">
        <v>196</v>
      </c>
      <c r="C396" s="125" t="s">
        <v>97</v>
      </c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3">
        <v>6</v>
      </c>
      <c r="O396" s="143">
        <v>527</v>
      </c>
      <c r="P396" s="143">
        <v>3</v>
      </c>
      <c r="Q396" s="143">
        <v>294</v>
      </c>
      <c r="R396" s="143">
        <v>2</v>
      </c>
      <c r="S396" s="143">
        <v>196</v>
      </c>
      <c r="T396" s="143">
        <v>1</v>
      </c>
      <c r="U396" s="143">
        <v>92</v>
      </c>
      <c r="V396" s="143">
        <v>3</v>
      </c>
      <c r="W396" s="143">
        <v>294</v>
      </c>
      <c r="X396" s="144"/>
      <c r="Y396" s="144"/>
      <c r="Z396" s="144"/>
      <c r="AA396" s="144"/>
    </row>
    <row r="397" spans="1:27" x14ac:dyDescent="0.25">
      <c r="A397" s="44">
        <v>396</v>
      </c>
      <c r="B397" s="125" t="s">
        <v>27</v>
      </c>
      <c r="C397" s="125" t="s">
        <v>94</v>
      </c>
      <c r="D397" s="144"/>
      <c r="E397" s="144"/>
      <c r="F397" s="144"/>
      <c r="G397" s="144"/>
      <c r="H397" s="144"/>
      <c r="I397" s="144"/>
      <c r="J397" s="144"/>
      <c r="K397" s="144"/>
      <c r="L397" s="143">
        <v>22</v>
      </c>
      <c r="M397" s="143">
        <v>769</v>
      </c>
      <c r="N397" s="144"/>
      <c r="O397" s="144"/>
      <c r="P397" s="144"/>
      <c r="Q397" s="144"/>
      <c r="R397" s="143">
        <v>21</v>
      </c>
      <c r="S397" s="143">
        <v>629</v>
      </c>
      <c r="T397" s="144"/>
      <c r="U397" s="144"/>
      <c r="V397" s="144"/>
      <c r="W397" s="144"/>
      <c r="X397" s="144"/>
      <c r="Y397" s="144"/>
      <c r="Z397" s="144"/>
      <c r="AA397" s="144"/>
    </row>
    <row r="398" spans="1:27" x14ac:dyDescent="0.25">
      <c r="A398" s="44">
        <v>397</v>
      </c>
      <c r="B398" s="125" t="s">
        <v>7</v>
      </c>
      <c r="C398" s="125" t="s">
        <v>99</v>
      </c>
      <c r="D398" s="143">
        <v>14</v>
      </c>
      <c r="E398" s="143">
        <v>36</v>
      </c>
      <c r="F398" s="143">
        <v>17</v>
      </c>
      <c r="G398" s="143">
        <v>41</v>
      </c>
      <c r="H398" s="143">
        <v>28</v>
      </c>
      <c r="I398" s="143">
        <v>68</v>
      </c>
      <c r="J398" s="143">
        <v>32</v>
      </c>
      <c r="K398" s="143">
        <v>79</v>
      </c>
      <c r="L398" s="143">
        <v>23</v>
      </c>
      <c r="M398" s="143">
        <v>58</v>
      </c>
      <c r="N398" s="143">
        <v>101</v>
      </c>
      <c r="O398" s="143">
        <v>252</v>
      </c>
      <c r="P398" s="143">
        <v>163</v>
      </c>
      <c r="Q398" s="143">
        <v>405</v>
      </c>
      <c r="R398" s="143">
        <v>90</v>
      </c>
      <c r="S398" s="143">
        <v>223</v>
      </c>
      <c r="T398" s="143">
        <v>31</v>
      </c>
      <c r="U398" s="143">
        <v>77</v>
      </c>
      <c r="V398" s="143">
        <v>35</v>
      </c>
      <c r="W398" s="143">
        <v>88</v>
      </c>
      <c r="X398" s="143">
        <v>15</v>
      </c>
      <c r="Y398" s="143">
        <v>38</v>
      </c>
      <c r="Z398" s="143">
        <v>6</v>
      </c>
      <c r="AA398" s="143">
        <v>14</v>
      </c>
    </row>
    <row r="399" spans="1:27" x14ac:dyDescent="0.25">
      <c r="A399" s="44">
        <v>398</v>
      </c>
      <c r="B399" s="125" t="s">
        <v>19</v>
      </c>
      <c r="C399" s="125" t="s">
        <v>97</v>
      </c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3">
        <v>22</v>
      </c>
      <c r="W399" s="143">
        <v>244</v>
      </c>
      <c r="X399" s="143">
        <v>55</v>
      </c>
      <c r="Y399" s="143">
        <v>662</v>
      </c>
      <c r="Z399" s="143">
        <v>36</v>
      </c>
      <c r="AA399" s="143">
        <v>418</v>
      </c>
    </row>
    <row r="400" spans="1:27" x14ac:dyDescent="0.25">
      <c r="A400" s="44">
        <v>399</v>
      </c>
      <c r="B400" s="125" t="s">
        <v>40</v>
      </c>
      <c r="C400" s="125" t="s">
        <v>94</v>
      </c>
      <c r="D400" s="144"/>
      <c r="E400" s="144"/>
      <c r="F400" s="144"/>
      <c r="G400" s="144"/>
      <c r="H400" s="143">
        <v>1</v>
      </c>
      <c r="I400" s="143">
        <v>105</v>
      </c>
      <c r="J400" s="144"/>
      <c r="K400" s="144"/>
      <c r="L400" s="144"/>
      <c r="M400" s="144"/>
      <c r="N400" s="144"/>
      <c r="O400" s="144"/>
      <c r="P400" s="143">
        <v>4</v>
      </c>
      <c r="Q400" s="143">
        <v>373</v>
      </c>
      <c r="R400" s="143">
        <v>6</v>
      </c>
      <c r="S400" s="143">
        <v>563</v>
      </c>
      <c r="T400" s="143">
        <v>2</v>
      </c>
      <c r="U400" s="143">
        <v>190</v>
      </c>
      <c r="V400" s="144"/>
      <c r="W400" s="144"/>
      <c r="X400" s="143">
        <v>1</v>
      </c>
      <c r="Y400" s="143">
        <v>89</v>
      </c>
      <c r="Z400" s="144"/>
      <c r="AA400" s="144"/>
    </row>
    <row r="401" spans="1:27" x14ac:dyDescent="0.25">
      <c r="A401" s="44">
        <v>400</v>
      </c>
      <c r="B401" s="125" t="s">
        <v>7</v>
      </c>
      <c r="C401" s="125" t="s">
        <v>94</v>
      </c>
      <c r="D401" s="143">
        <v>15</v>
      </c>
      <c r="E401" s="143">
        <v>36</v>
      </c>
      <c r="F401" s="143">
        <v>10</v>
      </c>
      <c r="G401" s="143">
        <v>26</v>
      </c>
      <c r="H401" s="143">
        <v>28</v>
      </c>
      <c r="I401" s="143">
        <v>69</v>
      </c>
      <c r="J401" s="143">
        <v>32</v>
      </c>
      <c r="K401" s="143">
        <v>90</v>
      </c>
      <c r="L401" s="143">
        <v>53</v>
      </c>
      <c r="M401" s="143">
        <v>129</v>
      </c>
      <c r="N401" s="143">
        <v>85</v>
      </c>
      <c r="O401" s="143">
        <v>203</v>
      </c>
      <c r="P401" s="143">
        <v>141</v>
      </c>
      <c r="Q401" s="143">
        <v>342</v>
      </c>
      <c r="R401" s="143">
        <v>98</v>
      </c>
      <c r="S401" s="143">
        <v>235</v>
      </c>
      <c r="T401" s="143">
        <v>24</v>
      </c>
      <c r="U401" s="143">
        <v>58</v>
      </c>
      <c r="V401" s="143">
        <v>20</v>
      </c>
      <c r="W401" s="143">
        <v>47</v>
      </c>
      <c r="X401" s="143">
        <v>19</v>
      </c>
      <c r="Y401" s="143">
        <v>47</v>
      </c>
      <c r="Z401" s="143">
        <v>14</v>
      </c>
      <c r="AA401" s="143">
        <v>35</v>
      </c>
    </row>
    <row r="402" spans="1:27" x14ac:dyDescent="0.25">
      <c r="A402" s="44">
        <v>401</v>
      </c>
      <c r="B402" s="125" t="s">
        <v>62</v>
      </c>
      <c r="C402" s="125" t="s">
        <v>97</v>
      </c>
      <c r="D402" s="143">
        <v>18</v>
      </c>
      <c r="E402" s="143">
        <v>104</v>
      </c>
      <c r="F402" s="143">
        <v>25</v>
      </c>
      <c r="G402" s="143">
        <v>145</v>
      </c>
      <c r="H402" s="143">
        <v>18</v>
      </c>
      <c r="I402" s="143">
        <v>114</v>
      </c>
      <c r="J402" s="143">
        <v>23</v>
      </c>
      <c r="K402" s="143">
        <v>148</v>
      </c>
      <c r="L402" s="143">
        <v>22</v>
      </c>
      <c r="M402" s="143">
        <v>142</v>
      </c>
      <c r="N402" s="143">
        <v>48</v>
      </c>
      <c r="O402" s="143">
        <v>310</v>
      </c>
      <c r="P402" s="143">
        <v>27</v>
      </c>
      <c r="Q402" s="143">
        <v>172</v>
      </c>
      <c r="R402" s="143">
        <v>13</v>
      </c>
      <c r="S402" s="143">
        <v>81</v>
      </c>
      <c r="T402" s="143">
        <v>6</v>
      </c>
      <c r="U402" s="143">
        <v>39</v>
      </c>
      <c r="V402" s="143">
        <v>2</v>
      </c>
      <c r="W402" s="143">
        <v>13</v>
      </c>
      <c r="X402" s="143">
        <v>3</v>
      </c>
      <c r="Y402" s="143">
        <v>19</v>
      </c>
      <c r="Z402" s="143">
        <v>2</v>
      </c>
      <c r="AA402" s="143">
        <v>13</v>
      </c>
    </row>
    <row r="403" spans="1:27" x14ac:dyDescent="0.25">
      <c r="A403" s="44">
        <v>402</v>
      </c>
      <c r="B403" s="125" t="s">
        <v>185</v>
      </c>
      <c r="C403" s="125" t="s">
        <v>97</v>
      </c>
      <c r="D403" s="143">
        <v>1</v>
      </c>
      <c r="E403" s="143">
        <v>61</v>
      </c>
      <c r="F403" s="143">
        <v>2</v>
      </c>
      <c r="G403" s="143">
        <v>122</v>
      </c>
      <c r="H403" s="143">
        <v>1</v>
      </c>
      <c r="I403" s="143">
        <v>61</v>
      </c>
      <c r="J403" s="143">
        <v>3</v>
      </c>
      <c r="K403" s="143">
        <v>183</v>
      </c>
      <c r="L403" s="143">
        <v>5</v>
      </c>
      <c r="M403" s="143">
        <v>305</v>
      </c>
      <c r="N403" s="143">
        <v>1</v>
      </c>
      <c r="O403" s="143">
        <v>61</v>
      </c>
      <c r="P403" s="143">
        <v>2</v>
      </c>
      <c r="Q403" s="143">
        <v>122</v>
      </c>
      <c r="R403" s="143">
        <v>1</v>
      </c>
      <c r="S403" s="143">
        <v>61</v>
      </c>
      <c r="T403" s="144"/>
      <c r="U403" s="144"/>
      <c r="V403" s="144"/>
      <c r="W403" s="144"/>
      <c r="X403" s="144"/>
      <c r="Y403" s="144"/>
      <c r="Z403" s="143">
        <v>6</v>
      </c>
      <c r="AA403" s="143">
        <v>295</v>
      </c>
    </row>
    <row r="404" spans="1:27" x14ac:dyDescent="0.25">
      <c r="A404" s="44">
        <v>403</v>
      </c>
      <c r="B404" s="125" t="s">
        <v>11</v>
      </c>
      <c r="C404" s="125" t="s">
        <v>98</v>
      </c>
      <c r="D404" s="143">
        <v>7</v>
      </c>
      <c r="E404" s="143">
        <v>1269</v>
      </c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</row>
    <row r="405" spans="1:27" x14ac:dyDescent="0.25">
      <c r="A405" s="44">
        <v>404</v>
      </c>
      <c r="B405" s="125" t="s">
        <v>25</v>
      </c>
      <c r="C405" s="125" t="s">
        <v>97</v>
      </c>
      <c r="D405" s="143">
        <v>19</v>
      </c>
      <c r="E405" s="143">
        <v>209</v>
      </c>
      <c r="F405" s="143">
        <v>26</v>
      </c>
      <c r="G405" s="143">
        <v>256</v>
      </c>
      <c r="H405" s="143">
        <v>7</v>
      </c>
      <c r="I405" s="143">
        <v>70</v>
      </c>
      <c r="J405" s="143">
        <v>26</v>
      </c>
      <c r="K405" s="143">
        <v>258</v>
      </c>
      <c r="L405" s="143">
        <v>20</v>
      </c>
      <c r="M405" s="143">
        <v>168</v>
      </c>
      <c r="N405" s="143">
        <v>20</v>
      </c>
      <c r="O405" s="143">
        <v>161</v>
      </c>
      <c r="P405" s="143">
        <v>6</v>
      </c>
      <c r="Q405" s="143">
        <v>62</v>
      </c>
      <c r="R405" s="143">
        <v>6</v>
      </c>
      <c r="S405" s="143">
        <v>63</v>
      </c>
      <c r="T405" s="144"/>
      <c r="U405" s="144"/>
      <c r="V405" s="144"/>
      <c r="W405" s="144"/>
      <c r="X405" s="144"/>
      <c r="Y405" s="144"/>
      <c r="Z405" s="144"/>
      <c r="AA405" s="144"/>
    </row>
    <row r="406" spans="1:27" x14ac:dyDescent="0.25">
      <c r="A406" s="44">
        <v>405</v>
      </c>
      <c r="B406" s="125" t="s">
        <v>7</v>
      </c>
      <c r="C406" s="125" t="s">
        <v>94</v>
      </c>
      <c r="D406" s="143">
        <v>8</v>
      </c>
      <c r="E406" s="143">
        <v>93</v>
      </c>
      <c r="F406" s="143">
        <v>3</v>
      </c>
      <c r="G406" s="143">
        <v>27</v>
      </c>
      <c r="H406" s="143">
        <v>10</v>
      </c>
      <c r="I406" s="143">
        <v>73</v>
      </c>
      <c r="J406" s="143">
        <v>14</v>
      </c>
      <c r="K406" s="143">
        <v>93</v>
      </c>
      <c r="L406" s="143">
        <v>11</v>
      </c>
      <c r="M406" s="143">
        <v>89</v>
      </c>
      <c r="N406" s="143">
        <v>23</v>
      </c>
      <c r="O406" s="143">
        <v>271</v>
      </c>
      <c r="P406" s="143">
        <v>23</v>
      </c>
      <c r="Q406" s="143">
        <v>299</v>
      </c>
      <c r="R406" s="143">
        <v>20</v>
      </c>
      <c r="S406" s="143">
        <v>205</v>
      </c>
      <c r="T406" s="143">
        <v>6</v>
      </c>
      <c r="U406" s="143">
        <v>78</v>
      </c>
      <c r="V406" s="143">
        <v>1</v>
      </c>
      <c r="W406" s="143">
        <v>10</v>
      </c>
      <c r="X406" s="144"/>
      <c r="Y406" s="144"/>
      <c r="Z406" s="144"/>
      <c r="AA406" s="144"/>
    </row>
    <row r="407" spans="1:27" x14ac:dyDescent="0.25">
      <c r="A407" s="44">
        <v>406</v>
      </c>
      <c r="B407" s="125" t="s">
        <v>3</v>
      </c>
      <c r="C407" s="125" t="s">
        <v>95</v>
      </c>
      <c r="D407" s="143">
        <v>28</v>
      </c>
      <c r="E407" s="143">
        <v>81</v>
      </c>
      <c r="F407" s="143">
        <v>11</v>
      </c>
      <c r="G407" s="143">
        <v>29</v>
      </c>
      <c r="H407" s="143">
        <v>21</v>
      </c>
      <c r="I407" s="143">
        <v>63</v>
      </c>
      <c r="J407" s="143">
        <v>20</v>
      </c>
      <c r="K407" s="143">
        <v>60</v>
      </c>
      <c r="L407" s="143">
        <v>28</v>
      </c>
      <c r="M407" s="143">
        <v>85</v>
      </c>
      <c r="N407" s="143">
        <v>88</v>
      </c>
      <c r="O407" s="143">
        <v>261</v>
      </c>
      <c r="P407" s="143">
        <v>94</v>
      </c>
      <c r="Q407" s="143">
        <v>277</v>
      </c>
      <c r="R407" s="143">
        <v>87</v>
      </c>
      <c r="S407" s="143">
        <v>254</v>
      </c>
      <c r="T407" s="143">
        <v>20</v>
      </c>
      <c r="U407" s="143">
        <v>59</v>
      </c>
      <c r="V407" s="143">
        <v>12</v>
      </c>
      <c r="W407" s="143">
        <v>34</v>
      </c>
      <c r="X407" s="143">
        <v>7</v>
      </c>
      <c r="Y407" s="143">
        <v>20</v>
      </c>
      <c r="Z407" s="143">
        <v>2</v>
      </c>
      <c r="AA407" s="143">
        <v>7</v>
      </c>
    </row>
    <row r="408" spans="1:27" x14ac:dyDescent="0.25">
      <c r="A408" s="44">
        <v>407</v>
      </c>
      <c r="B408" s="125" t="s">
        <v>19</v>
      </c>
      <c r="C408" s="125" t="s">
        <v>95</v>
      </c>
      <c r="D408" s="143">
        <v>7</v>
      </c>
      <c r="E408" s="143">
        <v>285</v>
      </c>
      <c r="F408" s="143">
        <v>4</v>
      </c>
      <c r="G408" s="143">
        <v>141</v>
      </c>
      <c r="H408" s="144"/>
      <c r="I408" s="144"/>
      <c r="J408" s="143">
        <v>1</v>
      </c>
      <c r="K408" s="143">
        <v>50</v>
      </c>
      <c r="L408" s="143">
        <v>4</v>
      </c>
      <c r="M408" s="143">
        <v>151</v>
      </c>
      <c r="N408" s="143">
        <v>3</v>
      </c>
      <c r="O408" s="143">
        <v>101</v>
      </c>
      <c r="P408" s="143">
        <v>1</v>
      </c>
      <c r="Q408" s="143">
        <v>50</v>
      </c>
      <c r="R408" s="143">
        <v>1</v>
      </c>
      <c r="S408" s="143">
        <v>50</v>
      </c>
      <c r="T408" s="143">
        <v>4</v>
      </c>
      <c r="U408" s="143">
        <v>151</v>
      </c>
      <c r="V408" s="143">
        <v>5</v>
      </c>
      <c r="W408" s="143">
        <v>192</v>
      </c>
      <c r="X408" s="143">
        <v>1</v>
      </c>
      <c r="Y408" s="143">
        <v>50</v>
      </c>
      <c r="Z408" s="144"/>
      <c r="AA408" s="144"/>
    </row>
    <row r="409" spans="1:27" x14ac:dyDescent="0.25">
      <c r="A409" s="44">
        <v>408</v>
      </c>
      <c r="B409" s="125" t="s">
        <v>35</v>
      </c>
      <c r="C409" s="125" t="s">
        <v>94</v>
      </c>
      <c r="D409" s="144"/>
      <c r="E409" s="144"/>
      <c r="F409" s="144"/>
      <c r="G409" s="144"/>
      <c r="H409" s="144"/>
      <c r="I409" s="144"/>
      <c r="J409" s="144"/>
      <c r="K409" s="144"/>
      <c r="L409" s="143">
        <v>9</v>
      </c>
      <c r="M409" s="143">
        <v>37</v>
      </c>
      <c r="N409" s="143">
        <v>14</v>
      </c>
      <c r="O409" s="143">
        <v>54</v>
      </c>
      <c r="P409" s="143">
        <v>28</v>
      </c>
      <c r="Q409" s="143">
        <v>111</v>
      </c>
      <c r="R409" s="143">
        <v>44</v>
      </c>
      <c r="S409" s="143">
        <v>174</v>
      </c>
      <c r="T409" s="143">
        <v>49</v>
      </c>
      <c r="U409" s="143">
        <v>191</v>
      </c>
      <c r="V409" s="143">
        <v>55</v>
      </c>
      <c r="W409" s="143">
        <v>218</v>
      </c>
      <c r="X409" s="143">
        <v>60</v>
      </c>
      <c r="Y409" s="143">
        <v>236</v>
      </c>
      <c r="Z409" s="143">
        <v>51</v>
      </c>
      <c r="AA409" s="143">
        <v>200</v>
      </c>
    </row>
    <row r="410" spans="1:27" x14ac:dyDescent="0.25">
      <c r="A410" s="44">
        <v>409</v>
      </c>
      <c r="B410" s="125" t="s">
        <v>7</v>
      </c>
      <c r="C410" s="125" t="s">
        <v>94</v>
      </c>
      <c r="D410" s="144"/>
      <c r="E410" s="144"/>
      <c r="F410" s="144"/>
      <c r="G410" s="144"/>
      <c r="H410" s="144"/>
      <c r="I410" s="144"/>
      <c r="J410" s="144"/>
      <c r="K410" s="144"/>
      <c r="L410" s="143">
        <v>13</v>
      </c>
      <c r="M410" s="143">
        <v>105</v>
      </c>
      <c r="N410" s="143">
        <v>40</v>
      </c>
      <c r="O410" s="143">
        <v>340</v>
      </c>
      <c r="P410" s="143">
        <v>61</v>
      </c>
      <c r="Q410" s="143">
        <v>509</v>
      </c>
      <c r="R410" s="143">
        <v>21</v>
      </c>
      <c r="S410" s="143">
        <v>177</v>
      </c>
      <c r="T410" s="143">
        <v>15</v>
      </c>
      <c r="U410" s="143">
        <v>74</v>
      </c>
      <c r="V410" s="143">
        <v>2</v>
      </c>
      <c r="W410" s="143">
        <v>12</v>
      </c>
      <c r="X410" s="144"/>
      <c r="Y410" s="144"/>
      <c r="Z410" s="144"/>
      <c r="AA410" s="144"/>
    </row>
    <row r="411" spans="1:27" x14ac:dyDescent="0.25">
      <c r="A411" s="44">
        <v>410</v>
      </c>
      <c r="B411" s="125" t="s">
        <v>62</v>
      </c>
      <c r="C411" s="125" t="s">
        <v>97</v>
      </c>
      <c r="D411" s="143">
        <v>7</v>
      </c>
      <c r="E411" s="143">
        <v>55</v>
      </c>
      <c r="F411" s="143">
        <v>23</v>
      </c>
      <c r="G411" s="143">
        <v>164</v>
      </c>
      <c r="H411" s="143">
        <v>23</v>
      </c>
      <c r="I411" s="143">
        <v>125</v>
      </c>
      <c r="J411" s="143">
        <v>8</v>
      </c>
      <c r="K411" s="143">
        <v>48</v>
      </c>
      <c r="L411" s="143">
        <v>24</v>
      </c>
      <c r="M411" s="143">
        <v>142</v>
      </c>
      <c r="N411" s="143">
        <v>33</v>
      </c>
      <c r="O411" s="143">
        <v>184</v>
      </c>
      <c r="P411" s="143">
        <v>34</v>
      </c>
      <c r="Q411" s="143">
        <v>150</v>
      </c>
      <c r="R411" s="143">
        <v>11</v>
      </c>
      <c r="S411" s="143">
        <v>68</v>
      </c>
      <c r="T411" s="143">
        <v>7</v>
      </c>
      <c r="U411" s="143">
        <v>41</v>
      </c>
      <c r="V411" s="143">
        <v>20</v>
      </c>
      <c r="W411" s="143">
        <v>120</v>
      </c>
      <c r="X411" s="143">
        <v>10</v>
      </c>
      <c r="Y411" s="143">
        <v>60</v>
      </c>
      <c r="Z411" s="143">
        <v>5</v>
      </c>
      <c r="AA411" s="143">
        <v>30</v>
      </c>
    </row>
    <row r="412" spans="1:27" x14ac:dyDescent="0.25">
      <c r="A412" s="44">
        <v>411</v>
      </c>
      <c r="B412" s="125" t="s">
        <v>35</v>
      </c>
      <c r="C412" s="125" t="s">
        <v>94</v>
      </c>
      <c r="D412" s="143">
        <v>2</v>
      </c>
      <c r="E412" s="143">
        <v>37</v>
      </c>
      <c r="F412" s="143">
        <v>2</v>
      </c>
      <c r="G412" s="143">
        <v>35</v>
      </c>
      <c r="H412" s="143">
        <v>6</v>
      </c>
      <c r="I412" s="143">
        <v>111</v>
      </c>
      <c r="J412" s="143">
        <v>3</v>
      </c>
      <c r="K412" s="143">
        <v>55</v>
      </c>
      <c r="L412" s="143">
        <v>17</v>
      </c>
      <c r="M412" s="143">
        <v>285</v>
      </c>
      <c r="N412" s="143">
        <v>2</v>
      </c>
      <c r="O412" s="143">
        <v>30</v>
      </c>
      <c r="P412" s="143">
        <v>9</v>
      </c>
      <c r="Q412" s="143">
        <v>158</v>
      </c>
      <c r="R412" s="143">
        <v>8</v>
      </c>
      <c r="S412" s="143">
        <v>141</v>
      </c>
      <c r="T412" s="143">
        <v>3</v>
      </c>
      <c r="U412" s="143">
        <v>53</v>
      </c>
      <c r="V412" s="143">
        <v>7</v>
      </c>
      <c r="W412" s="143">
        <v>123</v>
      </c>
      <c r="X412" s="143">
        <v>9</v>
      </c>
      <c r="Y412" s="143">
        <v>157</v>
      </c>
      <c r="Z412" s="144"/>
      <c r="AA412" s="144"/>
    </row>
    <row r="413" spans="1:27" x14ac:dyDescent="0.25">
      <c r="A413" s="44">
        <v>412</v>
      </c>
      <c r="B413" s="125" t="s">
        <v>54</v>
      </c>
      <c r="C413" s="125" t="s">
        <v>97</v>
      </c>
      <c r="D413" s="144"/>
      <c r="E413" s="144"/>
      <c r="F413" s="144"/>
      <c r="G413" s="144"/>
      <c r="H413" s="144"/>
      <c r="I413" s="144"/>
      <c r="J413" s="144"/>
      <c r="K413" s="144"/>
      <c r="L413" s="143">
        <v>9</v>
      </c>
      <c r="M413" s="143">
        <v>64</v>
      </c>
      <c r="N413" s="143">
        <v>59</v>
      </c>
      <c r="O413" s="143">
        <v>425</v>
      </c>
      <c r="P413" s="143">
        <v>59</v>
      </c>
      <c r="Q413" s="143">
        <v>405</v>
      </c>
      <c r="R413" s="143">
        <v>37</v>
      </c>
      <c r="S413" s="143">
        <v>262</v>
      </c>
      <c r="T413" s="143">
        <v>7</v>
      </c>
      <c r="U413" s="143">
        <v>20</v>
      </c>
      <c r="V413" s="144"/>
      <c r="W413" s="144"/>
      <c r="X413" s="144"/>
      <c r="Y413" s="144"/>
      <c r="Z413" s="144"/>
      <c r="AA413" s="144"/>
    </row>
    <row r="414" spans="1:27" x14ac:dyDescent="0.25">
      <c r="A414" s="44">
        <v>413</v>
      </c>
      <c r="B414" s="125" t="s">
        <v>35</v>
      </c>
      <c r="C414" s="125" t="s">
        <v>97</v>
      </c>
      <c r="D414" s="143">
        <v>1</v>
      </c>
      <c r="E414" s="143">
        <v>35</v>
      </c>
      <c r="F414" s="143">
        <v>2</v>
      </c>
      <c r="G414" s="143">
        <v>96</v>
      </c>
      <c r="H414" s="143">
        <v>2</v>
      </c>
      <c r="I414" s="143">
        <v>153</v>
      </c>
      <c r="J414" s="143">
        <v>11</v>
      </c>
      <c r="K414" s="143">
        <v>679</v>
      </c>
      <c r="L414" s="144"/>
      <c r="M414" s="144"/>
      <c r="N414" s="143">
        <v>1</v>
      </c>
      <c r="O414" s="143">
        <v>65</v>
      </c>
      <c r="P414" s="143">
        <v>3</v>
      </c>
      <c r="Q414" s="143">
        <v>95</v>
      </c>
      <c r="R414" s="143">
        <v>3</v>
      </c>
      <c r="S414" s="143">
        <v>50</v>
      </c>
      <c r="T414" s="143">
        <v>1</v>
      </c>
      <c r="U414" s="143">
        <v>1</v>
      </c>
      <c r="V414" s="144"/>
      <c r="W414" s="144"/>
      <c r="X414" s="144"/>
      <c r="Y414" s="144"/>
      <c r="Z414" s="144"/>
      <c r="AA414" s="144"/>
    </row>
    <row r="415" spans="1:27" x14ac:dyDescent="0.25">
      <c r="A415" s="44">
        <v>414</v>
      </c>
      <c r="B415" s="125" t="s">
        <v>193</v>
      </c>
      <c r="C415" s="125" t="s">
        <v>97</v>
      </c>
      <c r="D415" s="144"/>
      <c r="E415" s="144"/>
      <c r="F415" s="144"/>
      <c r="G415" s="144"/>
      <c r="H415" s="144"/>
      <c r="I415" s="144"/>
      <c r="J415" s="144"/>
      <c r="K415" s="144"/>
      <c r="L415" s="143">
        <v>3</v>
      </c>
      <c r="M415" s="143">
        <v>23</v>
      </c>
      <c r="N415" s="143">
        <v>52</v>
      </c>
      <c r="O415" s="143">
        <v>364</v>
      </c>
      <c r="P415" s="143">
        <v>46</v>
      </c>
      <c r="Q415" s="143">
        <v>330</v>
      </c>
      <c r="R415" s="143">
        <v>15</v>
      </c>
      <c r="S415" s="143">
        <v>108</v>
      </c>
      <c r="T415" s="143">
        <v>26</v>
      </c>
      <c r="U415" s="143">
        <v>239</v>
      </c>
      <c r="V415" s="143">
        <v>9</v>
      </c>
      <c r="W415" s="143">
        <v>69</v>
      </c>
      <c r="X415" s="143">
        <v>3</v>
      </c>
      <c r="Y415" s="143">
        <v>23</v>
      </c>
      <c r="Z415" s="144"/>
      <c r="AA415" s="144"/>
    </row>
    <row r="416" spans="1:27" x14ac:dyDescent="0.25">
      <c r="A416" s="44">
        <v>415</v>
      </c>
      <c r="B416" s="125" t="s">
        <v>18</v>
      </c>
      <c r="C416" s="125" t="s">
        <v>97</v>
      </c>
      <c r="D416" s="143">
        <v>6</v>
      </c>
      <c r="E416" s="143">
        <v>137</v>
      </c>
      <c r="F416" s="143">
        <v>15</v>
      </c>
      <c r="G416" s="143">
        <v>344</v>
      </c>
      <c r="H416" s="144"/>
      <c r="I416" s="144"/>
      <c r="J416" s="143">
        <v>3</v>
      </c>
      <c r="K416" s="143">
        <v>97</v>
      </c>
      <c r="L416" s="143">
        <v>4</v>
      </c>
      <c r="M416" s="143">
        <v>120</v>
      </c>
      <c r="N416" s="143">
        <v>9</v>
      </c>
      <c r="O416" s="143">
        <v>232</v>
      </c>
      <c r="P416" s="143">
        <v>5</v>
      </c>
      <c r="Q416" s="143">
        <v>150</v>
      </c>
      <c r="R416" s="144"/>
      <c r="S416" s="144"/>
      <c r="T416" s="143">
        <v>1</v>
      </c>
      <c r="U416" s="143">
        <v>30</v>
      </c>
      <c r="V416" s="143">
        <v>1</v>
      </c>
      <c r="W416" s="143">
        <v>37</v>
      </c>
      <c r="X416" s="144"/>
      <c r="Y416" s="144"/>
      <c r="Z416" s="144"/>
      <c r="AA416" s="144"/>
    </row>
    <row r="417" spans="1:27" x14ac:dyDescent="0.25">
      <c r="A417" s="44">
        <v>416</v>
      </c>
      <c r="B417" s="125" t="s">
        <v>76</v>
      </c>
      <c r="C417" s="125" t="s">
        <v>97</v>
      </c>
      <c r="D417" s="144"/>
      <c r="E417" s="144"/>
      <c r="F417" s="144"/>
      <c r="G417" s="144"/>
      <c r="H417" s="144"/>
      <c r="I417" s="144"/>
      <c r="J417" s="143">
        <v>2</v>
      </c>
      <c r="K417" s="143">
        <v>75</v>
      </c>
      <c r="L417" s="143">
        <v>2</v>
      </c>
      <c r="M417" s="143">
        <v>75</v>
      </c>
      <c r="N417" s="143">
        <v>5</v>
      </c>
      <c r="O417" s="143">
        <v>219</v>
      </c>
      <c r="P417" s="143">
        <v>9</v>
      </c>
      <c r="Q417" s="143">
        <v>446</v>
      </c>
      <c r="R417" s="143">
        <v>3</v>
      </c>
      <c r="S417" s="143">
        <v>127</v>
      </c>
      <c r="T417" s="143">
        <v>1</v>
      </c>
      <c r="U417" s="143">
        <v>50</v>
      </c>
      <c r="V417" s="143">
        <v>1</v>
      </c>
      <c r="W417" s="143">
        <v>74</v>
      </c>
      <c r="X417" s="143">
        <v>1</v>
      </c>
      <c r="Y417" s="143">
        <v>74</v>
      </c>
      <c r="Z417" s="144"/>
      <c r="AA417" s="144"/>
    </row>
    <row r="418" spans="1:27" x14ac:dyDescent="0.25">
      <c r="A418" s="44">
        <v>417</v>
      </c>
      <c r="B418" s="125" t="s">
        <v>24</v>
      </c>
      <c r="C418" s="125" t="s">
        <v>97</v>
      </c>
      <c r="D418" s="144"/>
      <c r="E418" s="144"/>
      <c r="F418" s="143">
        <v>2</v>
      </c>
      <c r="G418" s="143">
        <v>50</v>
      </c>
      <c r="H418" s="144"/>
      <c r="I418" s="144"/>
      <c r="J418" s="143">
        <v>5</v>
      </c>
      <c r="K418" s="143">
        <v>125</v>
      </c>
      <c r="L418" s="143">
        <v>6</v>
      </c>
      <c r="M418" s="143">
        <v>135</v>
      </c>
      <c r="N418" s="143">
        <v>11</v>
      </c>
      <c r="O418" s="143">
        <v>231</v>
      </c>
      <c r="P418" s="143">
        <v>17</v>
      </c>
      <c r="Q418" s="143">
        <v>338</v>
      </c>
      <c r="R418" s="143">
        <v>7</v>
      </c>
      <c r="S418" s="143">
        <v>173</v>
      </c>
      <c r="T418" s="143">
        <v>1</v>
      </c>
      <c r="U418" s="143">
        <v>24</v>
      </c>
      <c r="V418" s="143">
        <v>2</v>
      </c>
      <c r="W418" s="143">
        <v>47</v>
      </c>
      <c r="X418" s="144"/>
      <c r="Y418" s="144"/>
      <c r="Z418" s="144"/>
      <c r="AA418" s="144"/>
    </row>
    <row r="419" spans="1:27" x14ac:dyDescent="0.25">
      <c r="A419" s="44">
        <v>418</v>
      </c>
      <c r="B419" s="125" t="s">
        <v>16</v>
      </c>
      <c r="C419" s="125" t="s">
        <v>98</v>
      </c>
      <c r="D419" s="144"/>
      <c r="E419" s="144"/>
      <c r="F419" s="144"/>
      <c r="G419" s="144"/>
      <c r="H419" s="144"/>
      <c r="I419" s="144"/>
      <c r="J419" s="143">
        <v>3</v>
      </c>
      <c r="K419" s="143">
        <v>20</v>
      </c>
      <c r="L419" s="143">
        <v>4</v>
      </c>
      <c r="M419" s="143">
        <v>80</v>
      </c>
      <c r="N419" s="143">
        <v>28</v>
      </c>
      <c r="O419" s="143">
        <v>368</v>
      </c>
      <c r="P419" s="143">
        <v>29</v>
      </c>
      <c r="Q419" s="143">
        <v>397</v>
      </c>
      <c r="R419" s="143">
        <v>11</v>
      </c>
      <c r="S419" s="143">
        <v>120</v>
      </c>
      <c r="T419" s="143">
        <v>4</v>
      </c>
      <c r="U419" s="143">
        <v>69</v>
      </c>
      <c r="V419" s="143">
        <v>2</v>
      </c>
      <c r="W419" s="143">
        <v>33</v>
      </c>
      <c r="X419" s="144"/>
      <c r="Y419" s="144"/>
      <c r="Z419" s="143">
        <v>1</v>
      </c>
      <c r="AA419" s="143">
        <v>16</v>
      </c>
    </row>
    <row r="420" spans="1:27" x14ac:dyDescent="0.25">
      <c r="A420" s="44">
        <v>419</v>
      </c>
      <c r="B420" s="125" t="s">
        <v>19</v>
      </c>
      <c r="C420" s="125" t="s">
        <v>94</v>
      </c>
      <c r="D420" s="144"/>
      <c r="E420" s="144"/>
      <c r="F420" s="144"/>
      <c r="G420" s="144"/>
      <c r="H420" s="143">
        <v>61</v>
      </c>
      <c r="I420" s="143">
        <v>343</v>
      </c>
      <c r="J420" s="143">
        <v>91</v>
      </c>
      <c r="K420" s="143">
        <v>511</v>
      </c>
      <c r="L420" s="143">
        <v>44</v>
      </c>
      <c r="M420" s="143">
        <v>246</v>
      </c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</row>
    <row r="421" spans="1:27" x14ac:dyDescent="0.25">
      <c r="A421" s="44">
        <v>420</v>
      </c>
      <c r="B421" s="125" t="s">
        <v>19</v>
      </c>
      <c r="C421" s="125" t="s">
        <v>97</v>
      </c>
      <c r="D421" s="143">
        <v>2</v>
      </c>
      <c r="E421" s="143">
        <v>20</v>
      </c>
      <c r="F421" s="143">
        <v>1</v>
      </c>
      <c r="G421" s="143">
        <v>10</v>
      </c>
      <c r="H421" s="143">
        <v>6</v>
      </c>
      <c r="I421" s="143">
        <v>60</v>
      </c>
      <c r="J421" s="143">
        <v>11</v>
      </c>
      <c r="K421" s="143">
        <v>107</v>
      </c>
      <c r="L421" s="143">
        <v>12</v>
      </c>
      <c r="M421" s="143">
        <v>120</v>
      </c>
      <c r="N421" s="143">
        <v>14</v>
      </c>
      <c r="O421" s="143">
        <v>134</v>
      </c>
      <c r="P421" s="143">
        <v>19</v>
      </c>
      <c r="Q421" s="143">
        <v>190</v>
      </c>
      <c r="R421" s="143">
        <v>14</v>
      </c>
      <c r="S421" s="143">
        <v>138</v>
      </c>
      <c r="T421" s="143">
        <v>14</v>
      </c>
      <c r="U421" s="143">
        <v>140</v>
      </c>
      <c r="V421" s="143">
        <v>11</v>
      </c>
      <c r="W421" s="143">
        <v>110</v>
      </c>
      <c r="X421" s="143">
        <v>5</v>
      </c>
      <c r="Y421" s="143">
        <v>50</v>
      </c>
      <c r="Z421" s="143">
        <v>2</v>
      </c>
      <c r="AA421" s="143">
        <v>20</v>
      </c>
    </row>
    <row r="422" spans="1:27" x14ac:dyDescent="0.25">
      <c r="A422" s="44">
        <v>421</v>
      </c>
      <c r="B422" s="125" t="s">
        <v>7</v>
      </c>
      <c r="C422" s="125" t="s">
        <v>97</v>
      </c>
      <c r="D422" s="144"/>
      <c r="E422" s="144"/>
      <c r="F422" s="144"/>
      <c r="G422" s="144"/>
      <c r="H422" s="144"/>
      <c r="I422" s="144"/>
      <c r="J422" s="144"/>
      <c r="K422" s="144"/>
      <c r="L422" s="143">
        <v>1</v>
      </c>
      <c r="M422" s="143">
        <v>16</v>
      </c>
      <c r="N422" s="143">
        <v>2</v>
      </c>
      <c r="O422" s="143">
        <v>42</v>
      </c>
      <c r="P422" s="143">
        <v>15</v>
      </c>
      <c r="Q422" s="143">
        <v>272</v>
      </c>
      <c r="R422" s="143">
        <v>14</v>
      </c>
      <c r="S422" s="143">
        <v>274</v>
      </c>
      <c r="T422" s="143">
        <v>12</v>
      </c>
      <c r="U422" s="143">
        <v>221</v>
      </c>
      <c r="V422" s="143">
        <v>6</v>
      </c>
      <c r="W422" s="143">
        <v>120</v>
      </c>
      <c r="X422" s="143">
        <v>6</v>
      </c>
      <c r="Y422" s="143">
        <v>117</v>
      </c>
      <c r="Z422" s="143">
        <v>2</v>
      </c>
      <c r="AA422" s="143">
        <v>37</v>
      </c>
    </row>
    <row r="423" spans="1:27" x14ac:dyDescent="0.25">
      <c r="A423" s="44">
        <v>422</v>
      </c>
      <c r="B423" s="125" t="s">
        <v>18</v>
      </c>
      <c r="C423" s="125" t="s">
        <v>97</v>
      </c>
      <c r="D423" s="144"/>
      <c r="E423" s="144"/>
      <c r="F423" s="144"/>
      <c r="G423" s="144"/>
      <c r="H423" s="143">
        <v>1</v>
      </c>
      <c r="I423" s="143">
        <v>65</v>
      </c>
      <c r="J423" s="143">
        <v>5</v>
      </c>
      <c r="K423" s="143">
        <v>346</v>
      </c>
      <c r="L423" s="143">
        <v>1</v>
      </c>
      <c r="M423" s="143">
        <v>67</v>
      </c>
      <c r="N423" s="144"/>
      <c r="O423" s="144"/>
      <c r="P423" s="143">
        <v>6</v>
      </c>
      <c r="Q423" s="143">
        <v>433</v>
      </c>
      <c r="R423" s="143">
        <v>1</v>
      </c>
      <c r="S423" s="143">
        <v>40</v>
      </c>
      <c r="T423" s="144"/>
      <c r="U423" s="144"/>
      <c r="V423" s="143">
        <v>1</v>
      </c>
      <c r="W423" s="143">
        <v>67</v>
      </c>
      <c r="X423" s="143">
        <v>1</v>
      </c>
      <c r="Y423" s="143">
        <v>80</v>
      </c>
      <c r="Z423" s="144"/>
      <c r="AA423" s="144"/>
    </row>
    <row r="424" spans="1:27" x14ac:dyDescent="0.25">
      <c r="A424" s="44">
        <v>423</v>
      </c>
      <c r="B424" s="125" t="s">
        <v>5</v>
      </c>
      <c r="C424" s="125" t="s">
        <v>96</v>
      </c>
      <c r="D424" s="144"/>
      <c r="E424" s="144"/>
      <c r="F424" s="144"/>
      <c r="G424" s="144"/>
      <c r="H424" s="144"/>
      <c r="I424" s="144"/>
      <c r="J424" s="144"/>
      <c r="K424" s="144"/>
      <c r="L424" s="143">
        <v>3</v>
      </c>
      <c r="M424" s="143">
        <v>39</v>
      </c>
      <c r="N424" s="143">
        <v>21</v>
      </c>
      <c r="O424" s="143">
        <v>263</v>
      </c>
      <c r="P424" s="143">
        <v>30</v>
      </c>
      <c r="Q424" s="143">
        <v>384</v>
      </c>
      <c r="R424" s="143">
        <v>26</v>
      </c>
      <c r="S424" s="143">
        <v>341</v>
      </c>
      <c r="T424" s="143">
        <v>1</v>
      </c>
      <c r="U424" s="143">
        <v>18</v>
      </c>
      <c r="V424" s="143">
        <v>2</v>
      </c>
      <c r="W424" s="143">
        <v>35</v>
      </c>
      <c r="X424" s="144"/>
      <c r="Y424" s="144"/>
      <c r="Z424" s="143">
        <v>1</v>
      </c>
      <c r="AA424" s="143">
        <v>12</v>
      </c>
    </row>
    <row r="425" spans="1:27" x14ac:dyDescent="0.25">
      <c r="A425" s="44">
        <v>424</v>
      </c>
      <c r="B425" s="125" t="s">
        <v>7</v>
      </c>
      <c r="C425" s="125" t="s">
        <v>96</v>
      </c>
      <c r="D425" s="143">
        <v>1</v>
      </c>
      <c r="E425" s="143">
        <v>10</v>
      </c>
      <c r="F425" s="143">
        <v>18</v>
      </c>
      <c r="G425" s="143">
        <v>132</v>
      </c>
      <c r="H425" s="143">
        <v>20</v>
      </c>
      <c r="I425" s="143">
        <v>152</v>
      </c>
      <c r="J425" s="143">
        <v>28</v>
      </c>
      <c r="K425" s="143">
        <v>209</v>
      </c>
      <c r="L425" s="143">
        <v>10</v>
      </c>
      <c r="M425" s="143">
        <v>73</v>
      </c>
      <c r="N425" s="143">
        <v>4</v>
      </c>
      <c r="O425" s="143">
        <v>23</v>
      </c>
      <c r="P425" s="143">
        <v>15</v>
      </c>
      <c r="Q425" s="143">
        <v>91</v>
      </c>
      <c r="R425" s="143">
        <v>24</v>
      </c>
      <c r="S425" s="143">
        <v>124</v>
      </c>
      <c r="T425" s="143">
        <v>7</v>
      </c>
      <c r="U425" s="143">
        <v>33</v>
      </c>
      <c r="V425" s="143">
        <v>14</v>
      </c>
      <c r="W425" s="143">
        <v>71</v>
      </c>
      <c r="X425" s="143">
        <v>7</v>
      </c>
      <c r="Y425" s="143">
        <v>36</v>
      </c>
      <c r="Z425" s="143">
        <v>15</v>
      </c>
      <c r="AA425" s="143">
        <v>74</v>
      </c>
    </row>
    <row r="426" spans="1:27" x14ac:dyDescent="0.25">
      <c r="A426" s="44">
        <v>425</v>
      </c>
      <c r="B426" s="125" t="s">
        <v>183</v>
      </c>
      <c r="C426" s="125" t="s">
        <v>97</v>
      </c>
      <c r="D426" s="143">
        <v>1</v>
      </c>
      <c r="E426" s="143">
        <v>5</v>
      </c>
      <c r="F426" s="143">
        <v>2</v>
      </c>
      <c r="G426" s="143">
        <v>30</v>
      </c>
      <c r="H426" s="143">
        <v>8</v>
      </c>
      <c r="I426" s="143">
        <v>130</v>
      </c>
      <c r="J426" s="143">
        <v>9</v>
      </c>
      <c r="K426" s="143">
        <v>171</v>
      </c>
      <c r="L426" s="143">
        <v>9</v>
      </c>
      <c r="M426" s="143">
        <v>127</v>
      </c>
      <c r="N426" s="143">
        <v>14</v>
      </c>
      <c r="O426" s="143">
        <v>80</v>
      </c>
      <c r="P426" s="143">
        <v>20</v>
      </c>
      <c r="Q426" s="143">
        <v>235</v>
      </c>
      <c r="R426" s="143">
        <v>6</v>
      </c>
      <c r="S426" s="143">
        <v>57</v>
      </c>
      <c r="T426" s="143">
        <v>8</v>
      </c>
      <c r="U426" s="143">
        <v>99</v>
      </c>
      <c r="V426" s="143">
        <v>1</v>
      </c>
      <c r="W426" s="143">
        <v>20</v>
      </c>
      <c r="X426" s="143">
        <v>2</v>
      </c>
      <c r="Y426" s="143">
        <v>40</v>
      </c>
      <c r="Z426" s="143">
        <v>1</v>
      </c>
      <c r="AA426" s="143">
        <v>20</v>
      </c>
    </row>
    <row r="427" spans="1:27" x14ac:dyDescent="0.25">
      <c r="A427" s="44">
        <v>426</v>
      </c>
      <c r="B427" s="125" t="s">
        <v>3</v>
      </c>
      <c r="C427" s="125" t="s">
        <v>95</v>
      </c>
      <c r="D427" s="143">
        <v>5</v>
      </c>
      <c r="E427" s="143">
        <v>107</v>
      </c>
      <c r="F427" s="143">
        <v>2</v>
      </c>
      <c r="G427" s="143">
        <v>44</v>
      </c>
      <c r="H427" s="143">
        <v>1</v>
      </c>
      <c r="I427" s="143">
        <v>22</v>
      </c>
      <c r="J427" s="144"/>
      <c r="K427" s="144"/>
      <c r="L427" s="143">
        <v>9</v>
      </c>
      <c r="M427" s="143">
        <v>198</v>
      </c>
      <c r="N427" s="143">
        <v>2</v>
      </c>
      <c r="O427" s="143">
        <v>50</v>
      </c>
      <c r="P427" s="143">
        <v>9</v>
      </c>
      <c r="Q427" s="143">
        <v>198</v>
      </c>
      <c r="R427" s="143">
        <v>5</v>
      </c>
      <c r="S427" s="143">
        <v>110</v>
      </c>
      <c r="T427" s="143">
        <v>5</v>
      </c>
      <c r="U427" s="143">
        <v>110</v>
      </c>
      <c r="V427" s="143">
        <v>4</v>
      </c>
      <c r="W427" s="143">
        <v>88</v>
      </c>
      <c r="X427" s="143">
        <v>2</v>
      </c>
      <c r="Y427" s="143">
        <v>49</v>
      </c>
      <c r="Z427" s="143">
        <v>1</v>
      </c>
      <c r="AA427" s="143">
        <v>22</v>
      </c>
    </row>
    <row r="428" spans="1:27" x14ac:dyDescent="0.25">
      <c r="A428" s="44">
        <v>427</v>
      </c>
      <c r="B428" s="125" t="s">
        <v>43</v>
      </c>
      <c r="C428" s="125" t="s">
        <v>97</v>
      </c>
      <c r="D428" s="143">
        <v>22</v>
      </c>
      <c r="E428" s="143">
        <v>239</v>
      </c>
      <c r="F428" s="143">
        <v>8</v>
      </c>
      <c r="G428" s="143">
        <v>89</v>
      </c>
      <c r="H428" s="143">
        <v>7</v>
      </c>
      <c r="I428" s="143">
        <v>76</v>
      </c>
      <c r="J428" s="143">
        <v>10</v>
      </c>
      <c r="K428" s="143">
        <v>106</v>
      </c>
      <c r="L428" s="143">
        <v>4</v>
      </c>
      <c r="M428" s="143">
        <v>45</v>
      </c>
      <c r="N428" s="143">
        <v>6</v>
      </c>
      <c r="O428" s="143">
        <v>60</v>
      </c>
      <c r="P428" s="143">
        <v>4</v>
      </c>
      <c r="Q428" s="143">
        <v>45</v>
      </c>
      <c r="R428" s="143">
        <v>8</v>
      </c>
      <c r="S428" s="143">
        <v>74</v>
      </c>
      <c r="T428" s="143">
        <v>4</v>
      </c>
      <c r="U428" s="143">
        <v>45</v>
      </c>
      <c r="V428" s="143">
        <v>3</v>
      </c>
      <c r="W428" s="143">
        <v>30</v>
      </c>
      <c r="X428" s="143">
        <v>14</v>
      </c>
      <c r="Y428" s="143">
        <v>151</v>
      </c>
      <c r="Z428" s="143">
        <v>3</v>
      </c>
      <c r="AA428" s="143">
        <v>30</v>
      </c>
    </row>
    <row r="429" spans="1:27" x14ac:dyDescent="0.25">
      <c r="A429" s="44">
        <v>428</v>
      </c>
      <c r="B429" s="125" t="s">
        <v>185</v>
      </c>
      <c r="C429" s="125" t="s">
        <v>97</v>
      </c>
      <c r="D429" s="143">
        <v>2</v>
      </c>
      <c r="E429" s="143">
        <v>28</v>
      </c>
      <c r="F429" s="143">
        <v>4</v>
      </c>
      <c r="G429" s="143">
        <v>94</v>
      </c>
      <c r="H429" s="143">
        <v>1</v>
      </c>
      <c r="I429" s="143">
        <v>18</v>
      </c>
      <c r="J429" s="143">
        <v>7</v>
      </c>
      <c r="K429" s="143">
        <v>108</v>
      </c>
      <c r="L429" s="143">
        <v>2</v>
      </c>
      <c r="M429" s="143">
        <v>45</v>
      </c>
      <c r="N429" s="143">
        <v>5</v>
      </c>
      <c r="O429" s="143">
        <v>104</v>
      </c>
      <c r="P429" s="143">
        <v>10</v>
      </c>
      <c r="Q429" s="143">
        <v>234</v>
      </c>
      <c r="R429" s="143">
        <v>7</v>
      </c>
      <c r="S429" s="143">
        <v>237</v>
      </c>
      <c r="T429" s="144"/>
      <c r="U429" s="144"/>
      <c r="V429" s="143">
        <v>2</v>
      </c>
      <c r="W429" s="143">
        <v>61</v>
      </c>
      <c r="X429" s="143">
        <v>1</v>
      </c>
      <c r="Y429" s="143">
        <v>31</v>
      </c>
      <c r="Z429" s="144"/>
      <c r="AA429" s="144"/>
    </row>
    <row r="430" spans="1:27" x14ac:dyDescent="0.25">
      <c r="A430" s="44">
        <v>429</v>
      </c>
      <c r="B430" s="125" t="s">
        <v>7</v>
      </c>
      <c r="C430" s="125" t="s">
        <v>99</v>
      </c>
      <c r="D430" s="144"/>
      <c r="E430" s="144"/>
      <c r="F430" s="143">
        <v>3</v>
      </c>
      <c r="G430" s="143">
        <v>711</v>
      </c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3">
        <v>1</v>
      </c>
      <c r="W430" s="143">
        <v>237</v>
      </c>
      <c r="X430" s="144"/>
      <c r="Y430" s="144"/>
      <c r="Z430" s="144"/>
      <c r="AA430" s="144"/>
    </row>
    <row r="431" spans="1:27" x14ac:dyDescent="0.25">
      <c r="A431" s="44">
        <v>430</v>
      </c>
      <c r="B431" s="125" t="s">
        <v>5</v>
      </c>
      <c r="C431" s="125" t="s">
        <v>97</v>
      </c>
      <c r="D431" s="143">
        <v>3</v>
      </c>
      <c r="E431" s="143">
        <v>40</v>
      </c>
      <c r="F431" s="143">
        <v>2</v>
      </c>
      <c r="G431" s="143">
        <v>28</v>
      </c>
      <c r="H431" s="143">
        <v>12</v>
      </c>
      <c r="I431" s="143">
        <v>166</v>
      </c>
      <c r="J431" s="143">
        <v>19</v>
      </c>
      <c r="K431" s="143">
        <v>232</v>
      </c>
      <c r="L431" s="143">
        <v>15</v>
      </c>
      <c r="M431" s="143">
        <v>210</v>
      </c>
      <c r="N431" s="143">
        <v>9</v>
      </c>
      <c r="O431" s="143">
        <v>124</v>
      </c>
      <c r="P431" s="143">
        <v>5</v>
      </c>
      <c r="Q431" s="143">
        <v>57</v>
      </c>
      <c r="R431" s="143">
        <v>3</v>
      </c>
      <c r="S431" s="143">
        <v>28</v>
      </c>
      <c r="T431" s="143">
        <v>1</v>
      </c>
      <c r="U431" s="143">
        <v>7</v>
      </c>
      <c r="V431" s="143">
        <v>3</v>
      </c>
      <c r="W431" s="143">
        <v>35</v>
      </c>
      <c r="X431" s="144"/>
      <c r="Y431" s="144"/>
      <c r="Z431" s="143">
        <v>1</v>
      </c>
      <c r="AA431" s="143">
        <v>14</v>
      </c>
    </row>
    <row r="432" spans="1:27" x14ac:dyDescent="0.25">
      <c r="A432" s="44">
        <v>431</v>
      </c>
      <c r="B432" s="125" t="s">
        <v>18</v>
      </c>
      <c r="C432" s="125" t="s">
        <v>94</v>
      </c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3">
        <v>16</v>
      </c>
      <c r="AA432" s="143">
        <v>933</v>
      </c>
    </row>
    <row r="433" spans="1:27" x14ac:dyDescent="0.25">
      <c r="A433" s="44">
        <v>432</v>
      </c>
      <c r="B433" s="125" t="s">
        <v>190</v>
      </c>
      <c r="C433" s="125" t="s">
        <v>97</v>
      </c>
      <c r="D433" s="144"/>
      <c r="E433" s="144"/>
      <c r="F433" s="143">
        <v>2</v>
      </c>
      <c r="G433" s="143">
        <v>12</v>
      </c>
      <c r="H433" s="143">
        <v>4</v>
      </c>
      <c r="I433" s="143">
        <v>28</v>
      </c>
      <c r="J433" s="143">
        <v>9</v>
      </c>
      <c r="K433" s="143">
        <v>61</v>
      </c>
      <c r="L433" s="143">
        <v>9</v>
      </c>
      <c r="M433" s="143">
        <v>60</v>
      </c>
      <c r="N433" s="143">
        <v>20</v>
      </c>
      <c r="O433" s="143">
        <v>130</v>
      </c>
      <c r="P433" s="143">
        <v>31</v>
      </c>
      <c r="Q433" s="143">
        <v>170</v>
      </c>
      <c r="R433" s="143">
        <v>35</v>
      </c>
      <c r="S433" s="143">
        <v>237</v>
      </c>
      <c r="T433" s="143">
        <v>14</v>
      </c>
      <c r="U433" s="143">
        <v>98</v>
      </c>
      <c r="V433" s="143">
        <v>13</v>
      </c>
      <c r="W433" s="143">
        <v>91</v>
      </c>
      <c r="X433" s="143">
        <v>2</v>
      </c>
      <c r="Y433" s="143">
        <v>14</v>
      </c>
      <c r="Z433" s="143">
        <v>2</v>
      </c>
      <c r="AA433" s="143">
        <v>14</v>
      </c>
    </row>
    <row r="434" spans="1:27" x14ac:dyDescent="0.25">
      <c r="A434" s="44">
        <v>433</v>
      </c>
      <c r="B434" s="125" t="s">
        <v>190</v>
      </c>
      <c r="C434" s="125" t="s">
        <v>97</v>
      </c>
      <c r="D434" s="143">
        <v>2</v>
      </c>
      <c r="E434" s="143">
        <v>71</v>
      </c>
      <c r="F434" s="144"/>
      <c r="G434" s="144"/>
      <c r="H434" s="143">
        <v>5</v>
      </c>
      <c r="I434" s="143">
        <v>177</v>
      </c>
      <c r="J434" s="143">
        <v>1</v>
      </c>
      <c r="K434" s="143">
        <v>35</v>
      </c>
      <c r="L434" s="143">
        <v>9</v>
      </c>
      <c r="M434" s="143">
        <v>251</v>
      </c>
      <c r="N434" s="144"/>
      <c r="O434" s="144"/>
      <c r="P434" s="143">
        <v>3</v>
      </c>
      <c r="Q434" s="143">
        <v>96</v>
      </c>
      <c r="R434" s="143">
        <v>1</v>
      </c>
      <c r="S434" s="143">
        <v>32</v>
      </c>
      <c r="T434" s="143">
        <v>2</v>
      </c>
      <c r="U434" s="143">
        <v>64</v>
      </c>
      <c r="V434" s="143">
        <v>1</v>
      </c>
      <c r="W434" s="143">
        <v>32</v>
      </c>
      <c r="X434" s="143">
        <v>6</v>
      </c>
      <c r="Y434" s="143">
        <v>138</v>
      </c>
      <c r="Z434" s="144"/>
      <c r="AA434" s="144"/>
    </row>
    <row r="435" spans="1:27" x14ac:dyDescent="0.25">
      <c r="A435" s="44">
        <v>434</v>
      </c>
      <c r="B435" s="125" t="s">
        <v>24</v>
      </c>
      <c r="C435" s="125" t="s">
        <v>97</v>
      </c>
      <c r="D435" s="144"/>
      <c r="E435" s="144"/>
      <c r="F435" s="144"/>
      <c r="G435" s="144"/>
      <c r="H435" s="144"/>
      <c r="I435" s="144"/>
      <c r="J435" s="143">
        <v>7</v>
      </c>
      <c r="K435" s="143">
        <v>361</v>
      </c>
      <c r="L435" s="144"/>
      <c r="M435" s="144"/>
      <c r="N435" s="143">
        <v>2</v>
      </c>
      <c r="O435" s="143">
        <v>117</v>
      </c>
      <c r="P435" s="143">
        <v>6</v>
      </c>
      <c r="Q435" s="143">
        <v>360</v>
      </c>
      <c r="R435" s="144"/>
      <c r="S435" s="144"/>
      <c r="T435" s="144"/>
      <c r="U435" s="144"/>
      <c r="V435" s="144"/>
      <c r="W435" s="144"/>
      <c r="X435" s="144"/>
      <c r="Y435" s="144"/>
      <c r="Z435" s="143">
        <v>1</v>
      </c>
      <c r="AA435" s="143">
        <v>55</v>
      </c>
    </row>
    <row r="436" spans="1:27" x14ac:dyDescent="0.25">
      <c r="A436" s="44">
        <v>435</v>
      </c>
      <c r="B436" s="125" t="s">
        <v>180</v>
      </c>
      <c r="C436" s="125" t="s">
        <v>94</v>
      </c>
      <c r="D436" s="143">
        <v>4</v>
      </c>
      <c r="E436" s="143">
        <v>61</v>
      </c>
      <c r="F436" s="143">
        <v>4</v>
      </c>
      <c r="G436" s="143">
        <v>62</v>
      </c>
      <c r="H436" s="143">
        <v>2</v>
      </c>
      <c r="I436" s="143">
        <v>31</v>
      </c>
      <c r="J436" s="143">
        <v>6</v>
      </c>
      <c r="K436" s="143">
        <v>93</v>
      </c>
      <c r="L436" s="143">
        <v>7</v>
      </c>
      <c r="M436" s="143">
        <v>107</v>
      </c>
      <c r="N436" s="144"/>
      <c r="O436" s="144"/>
      <c r="P436" s="143">
        <v>10</v>
      </c>
      <c r="Q436" s="143">
        <v>146</v>
      </c>
      <c r="R436" s="143">
        <v>9</v>
      </c>
      <c r="S436" s="143">
        <v>139</v>
      </c>
      <c r="T436" s="143">
        <v>4</v>
      </c>
      <c r="U436" s="143">
        <v>62</v>
      </c>
      <c r="V436" s="143">
        <v>7</v>
      </c>
      <c r="W436" s="143">
        <v>104</v>
      </c>
      <c r="X436" s="143">
        <v>1</v>
      </c>
      <c r="Y436" s="143">
        <v>16</v>
      </c>
      <c r="Z436" s="143">
        <v>3</v>
      </c>
      <c r="AA436" s="143">
        <v>47</v>
      </c>
    </row>
    <row r="437" spans="1:27" x14ac:dyDescent="0.25">
      <c r="A437" s="44">
        <v>436</v>
      </c>
      <c r="B437" s="125" t="s">
        <v>193</v>
      </c>
      <c r="C437" s="125" t="s">
        <v>97</v>
      </c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3">
        <v>228</v>
      </c>
      <c r="AA437" s="143">
        <v>861</v>
      </c>
    </row>
    <row r="438" spans="1:27" x14ac:dyDescent="0.25">
      <c r="A438" s="44">
        <v>437</v>
      </c>
      <c r="B438" s="125" t="s">
        <v>62</v>
      </c>
      <c r="C438" s="125" t="s">
        <v>97</v>
      </c>
      <c r="D438" s="143">
        <v>19</v>
      </c>
      <c r="E438" s="143">
        <v>140</v>
      </c>
      <c r="F438" s="143">
        <v>19</v>
      </c>
      <c r="G438" s="143">
        <v>202</v>
      </c>
      <c r="H438" s="143">
        <v>14</v>
      </c>
      <c r="I438" s="143">
        <v>170</v>
      </c>
      <c r="J438" s="143">
        <v>12</v>
      </c>
      <c r="K438" s="143">
        <v>156</v>
      </c>
      <c r="L438" s="143">
        <v>5</v>
      </c>
      <c r="M438" s="143">
        <v>57</v>
      </c>
      <c r="N438" s="143">
        <v>5</v>
      </c>
      <c r="O438" s="143">
        <v>57</v>
      </c>
      <c r="P438" s="143">
        <v>4</v>
      </c>
      <c r="Q438" s="143">
        <v>67</v>
      </c>
      <c r="R438" s="144"/>
      <c r="S438" s="144"/>
      <c r="T438" s="144"/>
      <c r="U438" s="144"/>
      <c r="V438" s="144"/>
      <c r="W438" s="144"/>
      <c r="X438" s="144"/>
      <c r="Y438" s="144"/>
      <c r="Z438" s="144"/>
      <c r="AA438" s="144"/>
    </row>
    <row r="439" spans="1:27" x14ac:dyDescent="0.25">
      <c r="A439" s="44">
        <v>438</v>
      </c>
      <c r="B439" s="125" t="s">
        <v>51</v>
      </c>
      <c r="C439" s="125" t="s">
        <v>97</v>
      </c>
      <c r="D439" s="144"/>
      <c r="E439" s="144"/>
      <c r="F439" s="144"/>
      <c r="G439" s="144"/>
      <c r="H439" s="144"/>
      <c r="I439" s="144"/>
      <c r="J439" s="144"/>
      <c r="K439" s="144"/>
      <c r="L439" s="143">
        <v>21</v>
      </c>
      <c r="M439" s="143">
        <v>251</v>
      </c>
      <c r="N439" s="143">
        <v>9</v>
      </c>
      <c r="O439" s="143">
        <v>108</v>
      </c>
      <c r="P439" s="143">
        <v>16</v>
      </c>
      <c r="Q439" s="143">
        <v>174</v>
      </c>
      <c r="R439" s="143">
        <v>16</v>
      </c>
      <c r="S439" s="143">
        <v>177</v>
      </c>
      <c r="T439" s="144"/>
      <c r="U439" s="144"/>
      <c r="V439" s="144"/>
      <c r="W439" s="144"/>
      <c r="X439" s="143">
        <v>10</v>
      </c>
      <c r="Y439" s="143">
        <v>95</v>
      </c>
      <c r="Z439" s="143">
        <v>4</v>
      </c>
      <c r="AA439" s="143">
        <v>40</v>
      </c>
    </row>
    <row r="440" spans="1:27" x14ac:dyDescent="0.25">
      <c r="A440" s="44">
        <v>439</v>
      </c>
      <c r="B440" s="125" t="s">
        <v>39</v>
      </c>
      <c r="C440" s="125" t="s">
        <v>97</v>
      </c>
      <c r="D440" s="143">
        <v>28</v>
      </c>
      <c r="E440" s="143">
        <v>139</v>
      </c>
      <c r="F440" s="143">
        <v>31</v>
      </c>
      <c r="G440" s="143">
        <v>155</v>
      </c>
      <c r="H440" s="143">
        <v>14</v>
      </c>
      <c r="I440" s="143">
        <v>59</v>
      </c>
      <c r="J440" s="143">
        <v>15</v>
      </c>
      <c r="K440" s="143">
        <v>67</v>
      </c>
      <c r="L440" s="143">
        <v>15</v>
      </c>
      <c r="M440" s="143">
        <v>73</v>
      </c>
      <c r="N440" s="143">
        <v>8</v>
      </c>
      <c r="O440" s="143">
        <v>45</v>
      </c>
      <c r="P440" s="143">
        <v>20</v>
      </c>
      <c r="Q440" s="143">
        <v>100</v>
      </c>
      <c r="R440" s="143">
        <v>9</v>
      </c>
      <c r="S440" s="143">
        <v>36</v>
      </c>
      <c r="T440" s="143">
        <v>17</v>
      </c>
      <c r="U440" s="143">
        <v>98</v>
      </c>
      <c r="V440" s="143">
        <v>2</v>
      </c>
      <c r="W440" s="143">
        <v>10</v>
      </c>
      <c r="X440" s="143">
        <v>6</v>
      </c>
      <c r="Y440" s="143">
        <v>36</v>
      </c>
      <c r="Z440" s="143">
        <v>2</v>
      </c>
      <c r="AA440" s="143">
        <v>14</v>
      </c>
    </row>
    <row r="441" spans="1:27" x14ac:dyDescent="0.25">
      <c r="A441" s="44">
        <v>440</v>
      </c>
      <c r="B441" s="125" t="s">
        <v>62</v>
      </c>
      <c r="C441" s="125" t="s">
        <v>97</v>
      </c>
      <c r="D441" s="143">
        <v>20</v>
      </c>
      <c r="E441" s="143">
        <v>170</v>
      </c>
      <c r="F441" s="143">
        <v>16</v>
      </c>
      <c r="G441" s="143">
        <v>156</v>
      </c>
      <c r="H441" s="143">
        <v>4</v>
      </c>
      <c r="I441" s="143">
        <v>35</v>
      </c>
      <c r="J441" s="143">
        <v>6</v>
      </c>
      <c r="K441" s="143">
        <v>54</v>
      </c>
      <c r="L441" s="143">
        <v>4</v>
      </c>
      <c r="M441" s="143">
        <v>38</v>
      </c>
      <c r="N441" s="143">
        <v>3</v>
      </c>
      <c r="O441" s="143">
        <v>25</v>
      </c>
      <c r="P441" s="143">
        <v>14</v>
      </c>
      <c r="Q441" s="143">
        <v>134</v>
      </c>
      <c r="R441" s="143">
        <v>6</v>
      </c>
      <c r="S441" s="143">
        <v>47</v>
      </c>
      <c r="T441" s="143">
        <v>3</v>
      </c>
      <c r="U441" s="143">
        <v>25</v>
      </c>
      <c r="V441" s="143">
        <v>4</v>
      </c>
      <c r="W441" s="143">
        <v>38</v>
      </c>
      <c r="X441" s="143">
        <v>9</v>
      </c>
      <c r="Y441" s="143">
        <v>81</v>
      </c>
      <c r="Z441" s="143">
        <v>3</v>
      </c>
      <c r="AA441" s="143">
        <v>25</v>
      </c>
    </row>
    <row r="442" spans="1:27" x14ac:dyDescent="0.25">
      <c r="A442" s="44">
        <v>441</v>
      </c>
      <c r="B442" s="125" t="s">
        <v>28</v>
      </c>
      <c r="C442" s="125" t="s">
        <v>94</v>
      </c>
      <c r="D442" s="143">
        <v>1</v>
      </c>
      <c r="E442" s="143">
        <v>22</v>
      </c>
      <c r="F442" s="144"/>
      <c r="G442" s="144"/>
      <c r="H442" s="143">
        <v>2</v>
      </c>
      <c r="I442" s="143">
        <v>32</v>
      </c>
      <c r="J442" s="143">
        <v>2</v>
      </c>
      <c r="K442" s="143">
        <v>36</v>
      </c>
      <c r="L442" s="143">
        <v>27</v>
      </c>
      <c r="M442" s="143">
        <v>411</v>
      </c>
      <c r="N442" s="143">
        <v>2</v>
      </c>
      <c r="O442" s="143">
        <v>36</v>
      </c>
      <c r="P442" s="143">
        <v>8</v>
      </c>
      <c r="Q442" s="143">
        <v>139</v>
      </c>
      <c r="R442" s="143">
        <v>5</v>
      </c>
      <c r="S442" s="143">
        <v>90</v>
      </c>
      <c r="T442" s="143">
        <v>2</v>
      </c>
      <c r="U442" s="143">
        <v>36</v>
      </c>
      <c r="V442" s="143">
        <v>1</v>
      </c>
      <c r="W442" s="143">
        <v>18</v>
      </c>
      <c r="X442" s="144"/>
      <c r="Y442" s="144"/>
      <c r="Z442" s="144"/>
      <c r="AA442" s="144"/>
    </row>
    <row r="443" spans="1:27" x14ac:dyDescent="0.25">
      <c r="A443" s="44">
        <v>442</v>
      </c>
      <c r="B443" s="125" t="s">
        <v>18</v>
      </c>
      <c r="C443" s="125" t="s">
        <v>94</v>
      </c>
      <c r="D443" s="144"/>
      <c r="E443" s="144"/>
      <c r="F443" s="143">
        <v>2</v>
      </c>
      <c r="G443" s="143">
        <v>121</v>
      </c>
      <c r="H443" s="144"/>
      <c r="I443" s="144"/>
      <c r="J443" s="144"/>
      <c r="K443" s="144"/>
      <c r="L443" s="143">
        <v>1</v>
      </c>
      <c r="M443" s="143">
        <v>66</v>
      </c>
      <c r="N443" s="143">
        <v>4</v>
      </c>
      <c r="O443" s="143">
        <v>188</v>
      </c>
      <c r="P443" s="143">
        <v>5</v>
      </c>
      <c r="Q443" s="143">
        <v>262</v>
      </c>
      <c r="R443" s="143">
        <v>1</v>
      </c>
      <c r="S443" s="143">
        <v>66</v>
      </c>
      <c r="T443" s="144"/>
      <c r="U443" s="144"/>
      <c r="V443" s="143">
        <v>3</v>
      </c>
      <c r="W443" s="143">
        <v>115</v>
      </c>
      <c r="X443" s="144"/>
      <c r="Y443" s="144"/>
      <c r="Z443" s="144"/>
      <c r="AA443" s="144"/>
    </row>
    <row r="444" spans="1:27" x14ac:dyDescent="0.25">
      <c r="A444" s="44">
        <v>443</v>
      </c>
      <c r="B444" s="125" t="s">
        <v>43</v>
      </c>
      <c r="C444" s="125" t="s">
        <v>97</v>
      </c>
      <c r="D444" s="143">
        <v>2</v>
      </c>
      <c r="E444" s="143">
        <v>8</v>
      </c>
      <c r="F444" s="143">
        <v>2</v>
      </c>
      <c r="G444" s="143">
        <v>8</v>
      </c>
      <c r="H444" s="143">
        <v>2</v>
      </c>
      <c r="I444" s="143">
        <v>8</v>
      </c>
      <c r="J444" s="144"/>
      <c r="K444" s="144"/>
      <c r="L444" s="143">
        <v>2</v>
      </c>
      <c r="M444" s="143">
        <v>4</v>
      </c>
      <c r="N444" s="144"/>
      <c r="O444" s="144"/>
      <c r="P444" s="143">
        <v>189</v>
      </c>
      <c r="Q444" s="143">
        <v>369</v>
      </c>
      <c r="R444" s="143">
        <v>198</v>
      </c>
      <c r="S444" s="143">
        <v>388</v>
      </c>
      <c r="T444" s="143">
        <v>2</v>
      </c>
      <c r="U444" s="143">
        <v>4</v>
      </c>
      <c r="V444" s="143">
        <v>1</v>
      </c>
      <c r="W444" s="143">
        <v>2</v>
      </c>
      <c r="X444" s="144"/>
      <c r="Y444" s="144"/>
      <c r="Z444" s="144"/>
      <c r="AA444" s="144"/>
    </row>
    <row r="445" spans="1:27" x14ac:dyDescent="0.25">
      <c r="A445" s="44">
        <v>444</v>
      </c>
      <c r="B445" s="125" t="s">
        <v>186</v>
      </c>
      <c r="C445" s="125" t="s">
        <v>98</v>
      </c>
      <c r="D445" s="143">
        <v>1</v>
      </c>
      <c r="E445" s="143">
        <v>14</v>
      </c>
      <c r="F445" s="143">
        <v>3</v>
      </c>
      <c r="G445" s="143">
        <v>40</v>
      </c>
      <c r="H445" s="143">
        <v>1</v>
      </c>
      <c r="I445" s="143">
        <v>8</v>
      </c>
      <c r="J445" s="143">
        <v>2</v>
      </c>
      <c r="K445" s="143">
        <v>20</v>
      </c>
      <c r="L445" s="143">
        <v>5</v>
      </c>
      <c r="M445" s="143">
        <v>66</v>
      </c>
      <c r="N445" s="143">
        <v>20</v>
      </c>
      <c r="O445" s="143">
        <v>264</v>
      </c>
      <c r="P445" s="143">
        <v>12</v>
      </c>
      <c r="Q445" s="143">
        <v>162</v>
      </c>
      <c r="R445" s="143">
        <v>5</v>
      </c>
      <c r="S445" s="143">
        <v>77</v>
      </c>
      <c r="T445" s="143">
        <v>5</v>
      </c>
      <c r="U445" s="143">
        <v>81</v>
      </c>
      <c r="V445" s="143">
        <v>2</v>
      </c>
      <c r="W445" s="143">
        <v>33</v>
      </c>
      <c r="X445" s="143">
        <v>1</v>
      </c>
      <c r="Y445" s="143">
        <v>14</v>
      </c>
      <c r="Z445" s="144"/>
      <c r="AA445" s="144"/>
    </row>
    <row r="446" spans="1:27" x14ac:dyDescent="0.25">
      <c r="A446" s="44">
        <v>445</v>
      </c>
      <c r="B446" s="125" t="s">
        <v>9</v>
      </c>
      <c r="C446" s="125" t="s">
        <v>94</v>
      </c>
      <c r="D446" s="144"/>
      <c r="E446" s="144"/>
      <c r="F446" s="144"/>
      <c r="G446" s="144"/>
      <c r="H446" s="144"/>
      <c r="I446" s="144"/>
      <c r="J446" s="144"/>
      <c r="K446" s="144"/>
      <c r="L446" s="143">
        <v>8</v>
      </c>
      <c r="M446" s="143">
        <v>78</v>
      </c>
      <c r="N446" s="143">
        <v>4</v>
      </c>
      <c r="O446" s="143">
        <v>40</v>
      </c>
      <c r="P446" s="143">
        <v>22</v>
      </c>
      <c r="Q446" s="143">
        <v>218</v>
      </c>
      <c r="R446" s="143">
        <v>8</v>
      </c>
      <c r="S446" s="143">
        <v>79</v>
      </c>
      <c r="T446" s="143">
        <v>31</v>
      </c>
      <c r="U446" s="143">
        <v>308</v>
      </c>
      <c r="V446" s="143">
        <v>4</v>
      </c>
      <c r="W446" s="143">
        <v>39</v>
      </c>
      <c r="X446" s="144"/>
      <c r="Y446" s="144"/>
      <c r="Z446" s="144"/>
      <c r="AA446" s="144"/>
    </row>
    <row r="447" spans="1:27" x14ac:dyDescent="0.25">
      <c r="A447" s="44">
        <v>446</v>
      </c>
      <c r="B447" s="125" t="s">
        <v>61</v>
      </c>
      <c r="C447" s="125" t="s">
        <v>97</v>
      </c>
      <c r="D447" s="144"/>
      <c r="E447" s="144"/>
      <c r="F447" s="144"/>
      <c r="G447" s="144"/>
      <c r="H447" s="143">
        <v>1</v>
      </c>
      <c r="I447" s="143">
        <v>20</v>
      </c>
      <c r="J447" s="143">
        <v>4</v>
      </c>
      <c r="K447" s="143">
        <v>81</v>
      </c>
      <c r="L447" s="143">
        <v>1</v>
      </c>
      <c r="M447" s="143">
        <v>20</v>
      </c>
      <c r="N447" s="143">
        <v>1</v>
      </c>
      <c r="O447" s="143">
        <v>20</v>
      </c>
      <c r="P447" s="143">
        <v>15</v>
      </c>
      <c r="Q447" s="143">
        <v>279</v>
      </c>
      <c r="R447" s="143">
        <v>16</v>
      </c>
      <c r="S447" s="143">
        <v>296</v>
      </c>
      <c r="T447" s="143">
        <v>1</v>
      </c>
      <c r="U447" s="143">
        <v>20</v>
      </c>
      <c r="V447" s="144"/>
      <c r="W447" s="144"/>
      <c r="X447" s="144"/>
      <c r="Y447" s="144"/>
      <c r="Z447" s="144"/>
      <c r="AA447" s="144"/>
    </row>
    <row r="448" spans="1:27" x14ac:dyDescent="0.25">
      <c r="A448" s="44">
        <v>447</v>
      </c>
      <c r="B448" s="125" t="s">
        <v>5</v>
      </c>
      <c r="C448" s="125" t="s">
        <v>99</v>
      </c>
      <c r="D448" s="144"/>
      <c r="E448" s="144"/>
      <c r="F448" s="144"/>
      <c r="G448" s="144"/>
      <c r="H448" s="144"/>
      <c r="I448" s="144"/>
      <c r="J448" s="144"/>
      <c r="K448" s="144"/>
      <c r="L448" s="143">
        <v>2</v>
      </c>
      <c r="M448" s="143">
        <v>18</v>
      </c>
      <c r="N448" s="143">
        <v>4</v>
      </c>
      <c r="O448" s="143">
        <v>34</v>
      </c>
      <c r="P448" s="143">
        <v>13</v>
      </c>
      <c r="Q448" s="143">
        <v>121</v>
      </c>
      <c r="R448" s="143">
        <v>26</v>
      </c>
      <c r="S448" s="143">
        <v>231</v>
      </c>
      <c r="T448" s="143">
        <v>38</v>
      </c>
      <c r="U448" s="143">
        <v>333</v>
      </c>
      <c r="V448" s="144"/>
      <c r="W448" s="144"/>
      <c r="X448" s="144"/>
      <c r="Y448" s="144"/>
      <c r="Z448" s="144"/>
      <c r="AA448" s="144"/>
    </row>
    <row r="449" spans="1:27" x14ac:dyDescent="0.25">
      <c r="A449" s="44">
        <v>448</v>
      </c>
      <c r="B449" s="125" t="s">
        <v>14</v>
      </c>
      <c r="C449" s="125" t="s">
        <v>97</v>
      </c>
      <c r="D449" s="143">
        <v>5</v>
      </c>
      <c r="E449" s="143">
        <v>27</v>
      </c>
      <c r="F449" s="143">
        <v>10</v>
      </c>
      <c r="G449" s="143">
        <v>48</v>
      </c>
      <c r="H449" s="143">
        <v>27</v>
      </c>
      <c r="I449" s="143">
        <v>112</v>
      </c>
      <c r="J449" s="143">
        <v>17</v>
      </c>
      <c r="K449" s="143">
        <v>107</v>
      </c>
      <c r="L449" s="143">
        <v>18</v>
      </c>
      <c r="M449" s="143">
        <v>113</v>
      </c>
      <c r="N449" s="143">
        <v>18</v>
      </c>
      <c r="O449" s="143">
        <v>125</v>
      </c>
      <c r="P449" s="143">
        <v>17</v>
      </c>
      <c r="Q449" s="143">
        <v>77</v>
      </c>
      <c r="R449" s="143">
        <v>11</v>
      </c>
      <c r="S449" s="143">
        <v>62</v>
      </c>
      <c r="T449" s="143">
        <v>3</v>
      </c>
      <c r="U449" s="143">
        <v>22</v>
      </c>
      <c r="V449" s="144"/>
      <c r="W449" s="144"/>
      <c r="X449" s="143">
        <v>2</v>
      </c>
      <c r="Y449" s="143">
        <v>24</v>
      </c>
      <c r="Z449" s="144"/>
      <c r="AA449" s="144"/>
    </row>
    <row r="450" spans="1:27" x14ac:dyDescent="0.25">
      <c r="A450" s="44">
        <v>449</v>
      </c>
      <c r="B450" s="125" t="s">
        <v>25</v>
      </c>
      <c r="C450" s="125" t="s">
        <v>97</v>
      </c>
      <c r="D450" s="144"/>
      <c r="E450" s="144"/>
      <c r="F450" s="143">
        <v>1</v>
      </c>
      <c r="G450" s="143">
        <v>38</v>
      </c>
      <c r="H450" s="143">
        <v>5</v>
      </c>
      <c r="I450" s="143">
        <v>204</v>
      </c>
      <c r="J450" s="143">
        <v>2</v>
      </c>
      <c r="K450" s="143">
        <v>86</v>
      </c>
      <c r="L450" s="144"/>
      <c r="M450" s="144"/>
      <c r="N450" s="143">
        <v>1</v>
      </c>
      <c r="O450" s="143">
        <v>41</v>
      </c>
      <c r="P450" s="144"/>
      <c r="Q450" s="144"/>
      <c r="R450" s="144"/>
      <c r="S450" s="144"/>
      <c r="T450" s="144"/>
      <c r="U450" s="144"/>
      <c r="V450" s="143">
        <v>2</v>
      </c>
      <c r="W450" s="143">
        <v>83</v>
      </c>
      <c r="X450" s="143">
        <v>6</v>
      </c>
      <c r="Y450" s="143">
        <v>224</v>
      </c>
      <c r="Z450" s="143">
        <v>1</v>
      </c>
      <c r="AA450" s="143">
        <v>34</v>
      </c>
    </row>
    <row r="451" spans="1:27" x14ac:dyDescent="0.25">
      <c r="A451" s="44">
        <v>450</v>
      </c>
      <c r="B451" s="125" t="s">
        <v>184</v>
      </c>
      <c r="C451" s="125" t="s">
        <v>97</v>
      </c>
      <c r="D451" s="143">
        <v>9</v>
      </c>
      <c r="E451" s="143">
        <v>137</v>
      </c>
      <c r="F451" s="143">
        <v>3</v>
      </c>
      <c r="G451" s="143">
        <v>27</v>
      </c>
      <c r="H451" s="143">
        <v>3</v>
      </c>
      <c r="I451" s="143">
        <v>62</v>
      </c>
      <c r="J451" s="143">
        <v>2</v>
      </c>
      <c r="K451" s="143">
        <v>45</v>
      </c>
      <c r="L451" s="143">
        <v>9</v>
      </c>
      <c r="M451" s="143">
        <v>163</v>
      </c>
      <c r="N451" s="143">
        <v>2</v>
      </c>
      <c r="O451" s="143">
        <v>75</v>
      </c>
      <c r="P451" s="143">
        <v>4</v>
      </c>
      <c r="Q451" s="143">
        <v>107</v>
      </c>
      <c r="R451" s="143">
        <v>1</v>
      </c>
      <c r="S451" s="143">
        <v>32</v>
      </c>
      <c r="T451" s="143">
        <v>1</v>
      </c>
      <c r="U451" s="143">
        <v>25</v>
      </c>
      <c r="V451" s="143">
        <v>1</v>
      </c>
      <c r="W451" s="143">
        <v>5</v>
      </c>
      <c r="X451" s="143">
        <v>1</v>
      </c>
      <c r="Y451" s="143">
        <v>5</v>
      </c>
      <c r="Z451" s="143">
        <v>1</v>
      </c>
      <c r="AA451" s="143">
        <v>25</v>
      </c>
    </row>
    <row r="452" spans="1:27" x14ac:dyDescent="0.25">
      <c r="A452" s="44">
        <v>451</v>
      </c>
      <c r="B452" s="125" t="s">
        <v>183</v>
      </c>
      <c r="C452" s="125" t="s">
        <v>97</v>
      </c>
      <c r="D452" s="144"/>
      <c r="E452" s="144"/>
      <c r="F452" s="143">
        <v>1</v>
      </c>
      <c r="G452" s="143">
        <v>22</v>
      </c>
      <c r="H452" s="143">
        <v>2</v>
      </c>
      <c r="I452" s="143">
        <v>44</v>
      </c>
      <c r="J452" s="143">
        <v>6</v>
      </c>
      <c r="K452" s="143">
        <v>126</v>
      </c>
      <c r="L452" s="143">
        <v>5</v>
      </c>
      <c r="M452" s="143">
        <v>115</v>
      </c>
      <c r="N452" s="143">
        <v>20</v>
      </c>
      <c r="O452" s="143">
        <v>322</v>
      </c>
      <c r="P452" s="143">
        <v>3</v>
      </c>
      <c r="Q452" s="143">
        <v>60</v>
      </c>
      <c r="R452" s="143">
        <v>1</v>
      </c>
      <c r="S452" s="143">
        <v>19</v>
      </c>
      <c r="T452" s="144"/>
      <c r="U452" s="144"/>
      <c r="V452" s="144"/>
      <c r="W452" s="144"/>
      <c r="X452" s="144"/>
      <c r="Y452" s="144"/>
      <c r="Z452" s="144"/>
      <c r="AA452" s="144"/>
    </row>
    <row r="453" spans="1:27" x14ac:dyDescent="0.25">
      <c r="A453" s="44">
        <v>452</v>
      </c>
      <c r="B453" s="125" t="s">
        <v>62</v>
      </c>
      <c r="C453" s="125" t="s">
        <v>97</v>
      </c>
      <c r="D453" s="144"/>
      <c r="E453" s="144"/>
      <c r="F453" s="143">
        <v>1</v>
      </c>
      <c r="G453" s="143">
        <v>20</v>
      </c>
      <c r="H453" s="143">
        <v>1</v>
      </c>
      <c r="I453" s="143">
        <v>18</v>
      </c>
      <c r="J453" s="143">
        <v>1</v>
      </c>
      <c r="K453" s="143">
        <v>20</v>
      </c>
      <c r="L453" s="143">
        <v>1</v>
      </c>
      <c r="M453" s="143">
        <v>21</v>
      </c>
      <c r="N453" s="143">
        <v>6</v>
      </c>
      <c r="O453" s="143">
        <v>123</v>
      </c>
      <c r="P453" s="143">
        <v>2</v>
      </c>
      <c r="Q453" s="143">
        <v>41</v>
      </c>
      <c r="R453" s="143">
        <v>10</v>
      </c>
      <c r="S453" s="143">
        <v>187</v>
      </c>
      <c r="T453" s="143">
        <v>9</v>
      </c>
      <c r="U453" s="143">
        <v>173</v>
      </c>
      <c r="V453" s="143">
        <v>1</v>
      </c>
      <c r="W453" s="143">
        <v>21</v>
      </c>
      <c r="X453" s="143">
        <v>3</v>
      </c>
      <c r="Y453" s="143">
        <v>63</v>
      </c>
      <c r="Z453" s="143">
        <v>1</v>
      </c>
      <c r="AA453" s="143">
        <v>21</v>
      </c>
    </row>
    <row r="454" spans="1:27" x14ac:dyDescent="0.25">
      <c r="A454" s="44">
        <v>453</v>
      </c>
      <c r="B454" s="125" t="s">
        <v>28</v>
      </c>
      <c r="C454" s="125" t="s">
        <v>95</v>
      </c>
      <c r="D454" s="143">
        <v>6</v>
      </c>
      <c r="E454" s="143">
        <v>54</v>
      </c>
      <c r="F454" s="143">
        <v>17</v>
      </c>
      <c r="G454" s="143">
        <v>142</v>
      </c>
      <c r="H454" s="144"/>
      <c r="I454" s="144"/>
      <c r="J454" s="143">
        <v>2</v>
      </c>
      <c r="K454" s="143">
        <v>18</v>
      </c>
      <c r="L454" s="143">
        <v>10</v>
      </c>
      <c r="M454" s="143">
        <v>84</v>
      </c>
      <c r="N454" s="143">
        <v>3</v>
      </c>
      <c r="O454" s="143">
        <v>27</v>
      </c>
      <c r="P454" s="143">
        <v>23</v>
      </c>
      <c r="Q454" s="143">
        <v>198</v>
      </c>
      <c r="R454" s="143">
        <v>12</v>
      </c>
      <c r="S454" s="143">
        <v>102</v>
      </c>
      <c r="T454" s="143">
        <v>7</v>
      </c>
      <c r="U454" s="143">
        <v>58</v>
      </c>
      <c r="V454" s="143">
        <v>1</v>
      </c>
      <c r="W454" s="143">
        <v>8</v>
      </c>
      <c r="X454" s="143">
        <v>2</v>
      </c>
      <c r="Y454" s="143">
        <v>18</v>
      </c>
      <c r="Z454" s="144"/>
      <c r="AA454" s="144"/>
    </row>
    <row r="455" spans="1:27" x14ac:dyDescent="0.25">
      <c r="A455" s="44">
        <v>454</v>
      </c>
      <c r="B455" s="125" t="s">
        <v>197</v>
      </c>
      <c r="C455" s="125" t="s">
        <v>94</v>
      </c>
      <c r="D455" s="143">
        <v>6</v>
      </c>
      <c r="E455" s="143">
        <v>60</v>
      </c>
      <c r="F455" s="143">
        <v>1</v>
      </c>
      <c r="G455" s="143">
        <v>12</v>
      </c>
      <c r="H455" s="143">
        <v>19</v>
      </c>
      <c r="I455" s="143">
        <v>132</v>
      </c>
      <c r="J455" s="143">
        <v>6</v>
      </c>
      <c r="K455" s="143">
        <v>62</v>
      </c>
      <c r="L455" s="143">
        <v>7</v>
      </c>
      <c r="M455" s="143">
        <v>64</v>
      </c>
      <c r="N455" s="143">
        <v>9</v>
      </c>
      <c r="O455" s="143">
        <v>87</v>
      </c>
      <c r="P455" s="143">
        <v>6</v>
      </c>
      <c r="Q455" s="143">
        <v>62</v>
      </c>
      <c r="R455" s="143">
        <v>10</v>
      </c>
      <c r="S455" s="143">
        <v>100</v>
      </c>
      <c r="T455" s="143">
        <v>5</v>
      </c>
      <c r="U455" s="143">
        <v>50</v>
      </c>
      <c r="V455" s="143">
        <v>3</v>
      </c>
      <c r="W455" s="143">
        <v>22</v>
      </c>
      <c r="X455" s="143">
        <v>5</v>
      </c>
      <c r="Y455" s="143">
        <v>45</v>
      </c>
      <c r="Z455" s="143">
        <v>9</v>
      </c>
      <c r="AA455" s="143">
        <v>8</v>
      </c>
    </row>
    <row r="456" spans="1:27" x14ac:dyDescent="0.25">
      <c r="A456" s="44">
        <v>455</v>
      </c>
      <c r="B456" s="125" t="s">
        <v>190</v>
      </c>
      <c r="C456" s="125" t="s">
        <v>97</v>
      </c>
      <c r="D456" s="143">
        <v>4</v>
      </c>
      <c r="E456" s="143">
        <v>38</v>
      </c>
      <c r="F456" s="143">
        <v>4</v>
      </c>
      <c r="G456" s="143">
        <v>38</v>
      </c>
      <c r="H456" s="143">
        <v>2</v>
      </c>
      <c r="I456" s="143">
        <v>19</v>
      </c>
      <c r="J456" s="144"/>
      <c r="K456" s="144"/>
      <c r="L456" s="143">
        <v>6</v>
      </c>
      <c r="M456" s="143">
        <v>51</v>
      </c>
      <c r="N456" s="143">
        <v>12</v>
      </c>
      <c r="O456" s="143">
        <v>100</v>
      </c>
      <c r="P456" s="143">
        <v>16</v>
      </c>
      <c r="Q456" s="143">
        <v>132</v>
      </c>
      <c r="R456" s="143">
        <v>24</v>
      </c>
      <c r="S456" s="143">
        <v>205</v>
      </c>
      <c r="T456" s="143">
        <v>3</v>
      </c>
      <c r="U456" s="143">
        <v>26</v>
      </c>
      <c r="V456" s="143">
        <v>10</v>
      </c>
      <c r="W456" s="143">
        <v>85</v>
      </c>
      <c r="X456" s="144"/>
      <c r="Y456" s="144"/>
      <c r="Z456" s="143">
        <v>1</v>
      </c>
      <c r="AA456" s="143">
        <v>10</v>
      </c>
    </row>
    <row r="457" spans="1:27" x14ac:dyDescent="0.25">
      <c r="A457" s="44">
        <v>456</v>
      </c>
      <c r="B457" s="125" t="s">
        <v>17</v>
      </c>
      <c r="C457" s="125" t="s">
        <v>97</v>
      </c>
      <c r="D457" s="143">
        <v>5</v>
      </c>
      <c r="E457" s="143">
        <v>65</v>
      </c>
      <c r="F457" s="143">
        <v>2</v>
      </c>
      <c r="G457" s="143">
        <v>24</v>
      </c>
      <c r="H457" s="143">
        <v>1</v>
      </c>
      <c r="I457" s="143">
        <v>12</v>
      </c>
      <c r="J457" s="143">
        <v>1</v>
      </c>
      <c r="K457" s="143">
        <v>12</v>
      </c>
      <c r="L457" s="143">
        <v>2</v>
      </c>
      <c r="M457" s="143">
        <v>35</v>
      </c>
      <c r="N457" s="143">
        <v>15</v>
      </c>
      <c r="O457" s="143">
        <v>178</v>
      </c>
      <c r="P457" s="143">
        <v>7</v>
      </c>
      <c r="Q457" s="143">
        <v>98</v>
      </c>
      <c r="R457" s="143">
        <v>1</v>
      </c>
      <c r="S457" s="143">
        <v>11</v>
      </c>
      <c r="T457" s="143">
        <v>13</v>
      </c>
      <c r="U457" s="143">
        <v>152</v>
      </c>
      <c r="V457" s="143">
        <v>3</v>
      </c>
      <c r="W457" s="143">
        <v>42</v>
      </c>
      <c r="X457" s="144"/>
      <c r="Y457" s="144"/>
      <c r="Z457" s="143">
        <v>6</v>
      </c>
      <c r="AA457" s="143">
        <v>72</v>
      </c>
    </row>
    <row r="458" spans="1:27" x14ac:dyDescent="0.25">
      <c r="A458" s="44">
        <v>457</v>
      </c>
      <c r="B458" s="125" t="s">
        <v>62</v>
      </c>
      <c r="C458" s="125" t="s">
        <v>97</v>
      </c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3">
        <v>2</v>
      </c>
      <c r="Q458" s="143">
        <v>81</v>
      </c>
      <c r="R458" s="143">
        <v>3</v>
      </c>
      <c r="S458" s="143">
        <v>123</v>
      </c>
      <c r="T458" s="143">
        <v>3</v>
      </c>
      <c r="U458" s="143">
        <v>123</v>
      </c>
      <c r="V458" s="143">
        <v>4</v>
      </c>
      <c r="W458" s="143">
        <v>122</v>
      </c>
      <c r="X458" s="143">
        <v>6</v>
      </c>
      <c r="Y458" s="143">
        <v>186</v>
      </c>
      <c r="Z458" s="143">
        <v>2</v>
      </c>
      <c r="AA458" s="143">
        <v>62</v>
      </c>
    </row>
    <row r="459" spans="1:27" x14ac:dyDescent="0.25">
      <c r="A459" s="44">
        <v>458</v>
      </c>
      <c r="B459" s="125" t="s">
        <v>24</v>
      </c>
      <c r="C459" s="125" t="s">
        <v>97</v>
      </c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3">
        <v>5</v>
      </c>
      <c r="Q459" s="143">
        <v>350</v>
      </c>
      <c r="R459" s="143">
        <v>2</v>
      </c>
      <c r="S459" s="143">
        <v>140</v>
      </c>
      <c r="T459" s="143">
        <v>2</v>
      </c>
      <c r="U459" s="143">
        <v>126</v>
      </c>
      <c r="V459" s="143">
        <v>1</v>
      </c>
      <c r="W459" s="143">
        <v>63</v>
      </c>
      <c r="X459" s="144"/>
      <c r="Y459" s="144"/>
      <c r="Z459" s="144"/>
      <c r="AA459" s="144"/>
    </row>
    <row r="460" spans="1:27" x14ac:dyDescent="0.25">
      <c r="A460" s="44">
        <v>459</v>
      </c>
      <c r="B460" s="125" t="s">
        <v>24</v>
      </c>
      <c r="C460" s="125" t="s">
        <v>96</v>
      </c>
      <c r="D460" s="144"/>
      <c r="E460" s="144"/>
      <c r="F460" s="144"/>
      <c r="G460" s="144"/>
      <c r="H460" s="144"/>
      <c r="I460" s="144"/>
      <c r="J460" s="143">
        <v>7</v>
      </c>
      <c r="K460" s="143">
        <v>132</v>
      </c>
      <c r="L460" s="143">
        <v>7</v>
      </c>
      <c r="M460" s="143">
        <v>132</v>
      </c>
      <c r="N460" s="143">
        <v>17</v>
      </c>
      <c r="O460" s="143">
        <v>302</v>
      </c>
      <c r="P460" s="143">
        <v>6</v>
      </c>
      <c r="Q460" s="143">
        <v>113</v>
      </c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</row>
    <row r="461" spans="1:27" x14ac:dyDescent="0.25">
      <c r="A461" s="44">
        <v>460</v>
      </c>
      <c r="B461" s="125" t="s">
        <v>17</v>
      </c>
      <c r="C461" s="125" t="s">
        <v>97</v>
      </c>
      <c r="D461" s="143">
        <v>11</v>
      </c>
      <c r="E461" s="143">
        <v>39</v>
      </c>
      <c r="F461" s="143">
        <v>25</v>
      </c>
      <c r="G461" s="143">
        <v>94</v>
      </c>
      <c r="H461" s="143">
        <v>32</v>
      </c>
      <c r="I461" s="143">
        <v>127</v>
      </c>
      <c r="J461" s="143">
        <v>36</v>
      </c>
      <c r="K461" s="143">
        <v>138</v>
      </c>
      <c r="L461" s="143">
        <v>18</v>
      </c>
      <c r="M461" s="143">
        <v>65</v>
      </c>
      <c r="N461" s="143">
        <v>6</v>
      </c>
      <c r="O461" s="143">
        <v>25</v>
      </c>
      <c r="P461" s="143">
        <v>12</v>
      </c>
      <c r="Q461" s="143">
        <v>50</v>
      </c>
      <c r="R461" s="143">
        <v>8</v>
      </c>
      <c r="S461" s="143">
        <v>32</v>
      </c>
      <c r="T461" s="143">
        <v>6</v>
      </c>
      <c r="U461" s="143">
        <v>17</v>
      </c>
      <c r="V461" s="143">
        <v>15</v>
      </c>
      <c r="W461" s="143">
        <v>41</v>
      </c>
      <c r="X461" s="143">
        <v>6</v>
      </c>
      <c r="Y461" s="143">
        <v>21</v>
      </c>
      <c r="Z461" s="143">
        <v>5</v>
      </c>
      <c r="AA461" s="143">
        <v>20</v>
      </c>
    </row>
    <row r="462" spans="1:27" x14ac:dyDescent="0.25">
      <c r="A462" s="44">
        <v>461</v>
      </c>
      <c r="B462" s="125" t="s">
        <v>62</v>
      </c>
      <c r="C462" s="125" t="s">
        <v>97</v>
      </c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3">
        <v>13</v>
      </c>
      <c r="W462" s="143">
        <v>442</v>
      </c>
      <c r="X462" s="144"/>
      <c r="Y462" s="144"/>
      <c r="Z462" s="143">
        <v>6</v>
      </c>
      <c r="AA462" s="143">
        <v>222</v>
      </c>
    </row>
    <row r="463" spans="1:27" x14ac:dyDescent="0.25">
      <c r="A463" s="44">
        <v>462</v>
      </c>
      <c r="B463" s="125" t="s">
        <v>19</v>
      </c>
      <c r="C463" s="125" t="s">
        <v>94</v>
      </c>
      <c r="D463" s="144"/>
      <c r="E463" s="144"/>
      <c r="F463" s="143">
        <v>3</v>
      </c>
      <c r="G463" s="143">
        <v>91</v>
      </c>
      <c r="H463" s="144"/>
      <c r="I463" s="144"/>
      <c r="J463" s="144"/>
      <c r="K463" s="144"/>
      <c r="L463" s="143">
        <v>3</v>
      </c>
      <c r="M463" s="143">
        <v>87</v>
      </c>
      <c r="N463" s="143">
        <v>1</v>
      </c>
      <c r="O463" s="143">
        <v>26</v>
      </c>
      <c r="P463" s="143">
        <v>4</v>
      </c>
      <c r="Q463" s="143">
        <v>116</v>
      </c>
      <c r="R463" s="143">
        <v>6</v>
      </c>
      <c r="S463" s="143">
        <v>186</v>
      </c>
      <c r="T463" s="143">
        <v>3</v>
      </c>
      <c r="U463" s="143">
        <v>87</v>
      </c>
      <c r="V463" s="143">
        <v>2</v>
      </c>
      <c r="W463" s="143">
        <v>58</v>
      </c>
      <c r="X463" s="144"/>
      <c r="Y463" s="144"/>
      <c r="Z463" s="144"/>
      <c r="AA463" s="144"/>
    </row>
    <row r="464" spans="1:27" x14ac:dyDescent="0.25">
      <c r="A464" s="44">
        <v>463</v>
      </c>
      <c r="B464" s="125" t="s">
        <v>17</v>
      </c>
      <c r="C464" s="125" t="s">
        <v>97</v>
      </c>
      <c r="D464" s="144"/>
      <c r="E464" s="144"/>
      <c r="F464" s="144"/>
      <c r="G464" s="144"/>
      <c r="H464" s="143">
        <v>1</v>
      </c>
      <c r="I464" s="143">
        <v>5</v>
      </c>
      <c r="J464" s="143">
        <v>1</v>
      </c>
      <c r="K464" s="143">
        <v>6</v>
      </c>
      <c r="L464" s="144"/>
      <c r="M464" s="144"/>
      <c r="N464" s="143">
        <v>6</v>
      </c>
      <c r="O464" s="143">
        <v>52</v>
      </c>
      <c r="P464" s="143">
        <v>36</v>
      </c>
      <c r="Q464" s="143">
        <v>264</v>
      </c>
      <c r="R464" s="143">
        <v>40</v>
      </c>
      <c r="S464" s="143">
        <v>246</v>
      </c>
      <c r="T464" s="143">
        <v>9</v>
      </c>
      <c r="U464" s="143">
        <v>71</v>
      </c>
      <c r="V464" s="144"/>
      <c r="W464" s="144"/>
      <c r="X464" s="144"/>
      <c r="Y464" s="144"/>
      <c r="Z464" s="143">
        <v>1</v>
      </c>
      <c r="AA464" s="143">
        <v>7</v>
      </c>
    </row>
    <row r="465" spans="1:27" x14ac:dyDescent="0.25">
      <c r="A465" s="44">
        <v>464</v>
      </c>
      <c r="B465" s="125" t="s">
        <v>14</v>
      </c>
      <c r="C465" s="125" t="s">
        <v>97</v>
      </c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3">
        <v>6</v>
      </c>
      <c r="U465" s="143">
        <v>222</v>
      </c>
      <c r="V465" s="143">
        <v>6</v>
      </c>
      <c r="W465" s="143">
        <v>228</v>
      </c>
      <c r="X465" s="143">
        <v>6</v>
      </c>
      <c r="Y465" s="143">
        <v>198</v>
      </c>
      <c r="Z465" s="144"/>
      <c r="AA465" s="144"/>
    </row>
    <row r="466" spans="1:27" x14ac:dyDescent="0.25">
      <c r="A466" s="44">
        <v>465</v>
      </c>
      <c r="B466" s="125" t="s">
        <v>49</v>
      </c>
      <c r="C466" s="125" t="s">
        <v>97</v>
      </c>
      <c r="D466" s="143">
        <v>4</v>
      </c>
      <c r="E466" s="143">
        <v>84</v>
      </c>
      <c r="F466" s="144"/>
      <c r="G466" s="144"/>
      <c r="H466" s="143">
        <v>9</v>
      </c>
      <c r="I466" s="143">
        <v>122</v>
      </c>
      <c r="J466" s="143">
        <v>4</v>
      </c>
      <c r="K466" s="143">
        <v>63</v>
      </c>
      <c r="L466" s="143">
        <v>5</v>
      </c>
      <c r="M466" s="143">
        <v>79</v>
      </c>
      <c r="N466" s="144"/>
      <c r="O466" s="144"/>
      <c r="P466" s="143">
        <v>2</v>
      </c>
      <c r="Q466" s="143">
        <v>41</v>
      </c>
      <c r="R466" s="143">
        <v>2</v>
      </c>
      <c r="S466" s="143">
        <v>58</v>
      </c>
      <c r="T466" s="143">
        <v>1</v>
      </c>
      <c r="U466" s="143">
        <v>30</v>
      </c>
      <c r="V466" s="143">
        <v>9</v>
      </c>
      <c r="W466" s="143">
        <v>136</v>
      </c>
      <c r="X466" s="144"/>
      <c r="Y466" s="144"/>
      <c r="Z466" s="143">
        <v>1</v>
      </c>
      <c r="AA466" s="143">
        <v>29</v>
      </c>
    </row>
    <row r="467" spans="1:27" x14ac:dyDescent="0.25">
      <c r="A467" s="44">
        <v>466</v>
      </c>
      <c r="B467" s="125" t="s">
        <v>39</v>
      </c>
      <c r="C467" s="125" t="s">
        <v>95</v>
      </c>
      <c r="D467" s="144"/>
      <c r="E467" s="144"/>
      <c r="F467" s="143">
        <v>3</v>
      </c>
      <c r="G467" s="143">
        <v>8</v>
      </c>
      <c r="H467" s="144"/>
      <c r="I467" s="144"/>
      <c r="J467" s="143">
        <v>1</v>
      </c>
      <c r="K467" s="143">
        <v>2</v>
      </c>
      <c r="L467" s="143">
        <v>16</v>
      </c>
      <c r="M467" s="143">
        <v>31</v>
      </c>
      <c r="N467" s="143">
        <v>21</v>
      </c>
      <c r="O467" s="143">
        <v>43</v>
      </c>
      <c r="P467" s="143">
        <v>41</v>
      </c>
      <c r="Q467" s="143">
        <v>85</v>
      </c>
      <c r="R467" s="143">
        <v>66</v>
      </c>
      <c r="S467" s="143">
        <v>163</v>
      </c>
      <c r="T467" s="143">
        <v>75</v>
      </c>
      <c r="U467" s="143">
        <v>187</v>
      </c>
      <c r="V467" s="143">
        <v>15</v>
      </c>
      <c r="W467" s="143">
        <v>37</v>
      </c>
      <c r="X467" s="143">
        <v>19</v>
      </c>
      <c r="Y467" s="143">
        <v>43</v>
      </c>
      <c r="Z467" s="143">
        <v>16</v>
      </c>
      <c r="AA467" s="143">
        <v>41</v>
      </c>
    </row>
    <row r="468" spans="1:27" x14ac:dyDescent="0.25">
      <c r="A468" s="44">
        <v>467</v>
      </c>
      <c r="B468" s="125" t="s">
        <v>62</v>
      </c>
      <c r="C468" s="125" t="s">
        <v>97</v>
      </c>
      <c r="D468" s="143">
        <v>23</v>
      </c>
      <c r="E468" s="143">
        <v>281</v>
      </c>
      <c r="F468" s="143">
        <v>11</v>
      </c>
      <c r="G468" s="143">
        <v>129</v>
      </c>
      <c r="H468" s="143">
        <v>6</v>
      </c>
      <c r="I468" s="143">
        <v>67</v>
      </c>
      <c r="J468" s="143">
        <v>3</v>
      </c>
      <c r="K468" s="143">
        <v>37</v>
      </c>
      <c r="L468" s="143">
        <v>2</v>
      </c>
      <c r="M468" s="143">
        <v>18</v>
      </c>
      <c r="N468" s="144"/>
      <c r="O468" s="144"/>
      <c r="P468" s="143">
        <v>4</v>
      </c>
      <c r="Q468" s="143">
        <v>48</v>
      </c>
      <c r="R468" s="144"/>
      <c r="S468" s="144"/>
      <c r="T468" s="143">
        <v>4</v>
      </c>
      <c r="U468" s="143">
        <v>54</v>
      </c>
      <c r="V468" s="144"/>
      <c r="W468" s="144"/>
      <c r="X468" s="144"/>
      <c r="Y468" s="144"/>
      <c r="Z468" s="144"/>
      <c r="AA468" s="144"/>
    </row>
    <row r="469" spans="1:27" x14ac:dyDescent="0.25">
      <c r="A469" s="44">
        <v>468</v>
      </c>
      <c r="B469" s="125" t="s">
        <v>18</v>
      </c>
      <c r="C469" s="125" t="s">
        <v>96</v>
      </c>
      <c r="D469" s="143">
        <v>3</v>
      </c>
      <c r="E469" s="143">
        <v>109</v>
      </c>
      <c r="F469" s="143">
        <v>1</v>
      </c>
      <c r="G469" s="143">
        <v>36</v>
      </c>
      <c r="H469" s="144"/>
      <c r="I469" s="144"/>
      <c r="J469" s="143">
        <v>1</v>
      </c>
      <c r="K469" s="143">
        <v>36</v>
      </c>
      <c r="L469" s="144"/>
      <c r="M469" s="144"/>
      <c r="N469" s="144"/>
      <c r="O469" s="144"/>
      <c r="P469" s="143">
        <v>3</v>
      </c>
      <c r="Q469" s="143">
        <v>104</v>
      </c>
      <c r="R469" s="143">
        <v>7</v>
      </c>
      <c r="S469" s="143">
        <v>243</v>
      </c>
      <c r="T469" s="143">
        <v>2</v>
      </c>
      <c r="U469" s="143">
        <v>69</v>
      </c>
      <c r="V469" s="143">
        <v>1</v>
      </c>
      <c r="W469" s="143">
        <v>35</v>
      </c>
      <c r="X469" s="144"/>
      <c r="Y469" s="144"/>
      <c r="Z469" s="144"/>
      <c r="AA469" s="144"/>
    </row>
    <row r="470" spans="1:27" x14ac:dyDescent="0.25">
      <c r="A470" s="44">
        <v>469</v>
      </c>
      <c r="B470" s="125" t="s">
        <v>5</v>
      </c>
      <c r="C470" s="125" t="s">
        <v>96</v>
      </c>
      <c r="D470" s="143">
        <v>23</v>
      </c>
      <c r="E470" s="143">
        <v>69</v>
      </c>
      <c r="F470" s="143">
        <v>72</v>
      </c>
      <c r="G470" s="143">
        <v>215</v>
      </c>
      <c r="H470" s="143">
        <v>39</v>
      </c>
      <c r="I470" s="143">
        <v>117</v>
      </c>
      <c r="J470" s="143">
        <v>53</v>
      </c>
      <c r="K470" s="143">
        <v>36</v>
      </c>
      <c r="L470" s="143">
        <v>13</v>
      </c>
      <c r="M470" s="143">
        <v>33</v>
      </c>
      <c r="N470" s="143">
        <v>2</v>
      </c>
      <c r="O470" s="143">
        <v>6</v>
      </c>
      <c r="P470" s="143">
        <v>1</v>
      </c>
      <c r="Q470" s="143">
        <v>3</v>
      </c>
      <c r="R470" s="143">
        <v>6</v>
      </c>
      <c r="S470" s="143">
        <v>18</v>
      </c>
      <c r="T470" s="143">
        <v>1</v>
      </c>
      <c r="U470" s="143">
        <v>3</v>
      </c>
      <c r="V470" s="143">
        <v>27</v>
      </c>
      <c r="W470" s="143">
        <v>79</v>
      </c>
      <c r="X470" s="143">
        <v>3</v>
      </c>
      <c r="Y470" s="143">
        <v>10</v>
      </c>
      <c r="Z470" s="143">
        <v>13</v>
      </c>
      <c r="AA470" s="143">
        <v>37</v>
      </c>
    </row>
    <row r="471" spans="1:27" x14ac:dyDescent="0.25">
      <c r="A471" s="44">
        <v>470</v>
      </c>
      <c r="B471" s="125" t="s">
        <v>190</v>
      </c>
      <c r="C471" s="125" t="s">
        <v>97</v>
      </c>
      <c r="D471" s="143">
        <v>1</v>
      </c>
      <c r="E471" s="143">
        <v>7</v>
      </c>
      <c r="F471" s="143">
        <v>24</v>
      </c>
      <c r="G471" s="143">
        <v>164</v>
      </c>
      <c r="H471" s="143">
        <v>15</v>
      </c>
      <c r="I471" s="143">
        <v>97</v>
      </c>
      <c r="J471" s="143">
        <v>14</v>
      </c>
      <c r="K471" s="143">
        <v>96</v>
      </c>
      <c r="L471" s="143">
        <v>8</v>
      </c>
      <c r="M471" s="143">
        <v>52</v>
      </c>
      <c r="N471" s="143">
        <v>6</v>
      </c>
      <c r="O471" s="143">
        <v>37</v>
      </c>
      <c r="P471" s="143">
        <v>3</v>
      </c>
      <c r="Q471" s="143">
        <v>20</v>
      </c>
      <c r="R471" s="143">
        <v>4</v>
      </c>
      <c r="S471" s="143">
        <v>24</v>
      </c>
      <c r="T471" s="143">
        <v>4</v>
      </c>
      <c r="U471" s="143">
        <v>14</v>
      </c>
      <c r="V471" s="143">
        <v>11</v>
      </c>
      <c r="W471" s="143">
        <v>63</v>
      </c>
      <c r="X471" s="143">
        <v>3</v>
      </c>
      <c r="Y471" s="143">
        <v>21</v>
      </c>
      <c r="Z471" s="143">
        <v>4</v>
      </c>
      <c r="AA471" s="143">
        <v>28</v>
      </c>
    </row>
    <row r="472" spans="1:27" x14ac:dyDescent="0.25">
      <c r="A472" s="44">
        <v>471</v>
      </c>
      <c r="B472" s="125" t="s">
        <v>185</v>
      </c>
      <c r="C472" s="125" t="s">
        <v>97</v>
      </c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3">
        <v>24</v>
      </c>
      <c r="O472" s="143">
        <v>623</v>
      </c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</row>
    <row r="473" spans="1:27" x14ac:dyDescent="0.25">
      <c r="A473" s="44">
        <v>472</v>
      </c>
      <c r="B473" s="125" t="s">
        <v>43</v>
      </c>
      <c r="C473" s="125" t="s">
        <v>97</v>
      </c>
      <c r="D473" s="144"/>
      <c r="E473" s="144"/>
      <c r="F473" s="144"/>
      <c r="G473" s="144"/>
      <c r="H473" s="144"/>
      <c r="I473" s="144"/>
      <c r="J473" s="144"/>
      <c r="K473" s="144"/>
      <c r="L473" s="143">
        <v>2</v>
      </c>
      <c r="M473" s="143">
        <v>317</v>
      </c>
      <c r="N473" s="144"/>
      <c r="O473" s="144"/>
      <c r="P473" s="144"/>
      <c r="Q473" s="144"/>
      <c r="R473" s="144"/>
      <c r="S473" s="144"/>
      <c r="T473" s="143">
        <v>2</v>
      </c>
      <c r="U473" s="143">
        <v>305</v>
      </c>
      <c r="V473" s="144"/>
      <c r="W473" s="144"/>
      <c r="X473" s="144"/>
      <c r="Y473" s="144"/>
      <c r="Z473" s="144"/>
      <c r="AA473" s="144"/>
    </row>
    <row r="474" spans="1:27" x14ac:dyDescent="0.25">
      <c r="A474" s="44">
        <v>473</v>
      </c>
      <c r="B474" s="125" t="s">
        <v>17</v>
      </c>
      <c r="C474" s="125" t="s">
        <v>97</v>
      </c>
      <c r="D474" s="143">
        <v>2</v>
      </c>
      <c r="E474" s="143">
        <v>112</v>
      </c>
      <c r="F474" s="144"/>
      <c r="G474" s="144"/>
      <c r="H474" s="143">
        <v>1</v>
      </c>
      <c r="I474" s="143">
        <v>10</v>
      </c>
      <c r="J474" s="143">
        <v>2</v>
      </c>
      <c r="K474" s="143">
        <v>94</v>
      </c>
      <c r="L474" s="144"/>
      <c r="M474" s="144"/>
      <c r="N474" s="143">
        <v>4</v>
      </c>
      <c r="O474" s="143">
        <v>204</v>
      </c>
      <c r="P474" s="144"/>
      <c r="Q474" s="144"/>
      <c r="R474" s="143">
        <v>1</v>
      </c>
      <c r="S474" s="143">
        <v>105</v>
      </c>
      <c r="T474" s="144"/>
      <c r="U474" s="144"/>
      <c r="V474" s="143">
        <v>1</v>
      </c>
      <c r="W474" s="143">
        <v>93</v>
      </c>
      <c r="X474" s="144"/>
      <c r="Y474" s="144"/>
      <c r="Z474" s="144"/>
      <c r="AA474" s="144"/>
    </row>
    <row r="475" spans="1:27" x14ac:dyDescent="0.25">
      <c r="A475" s="44">
        <v>474</v>
      </c>
      <c r="B475" s="125" t="s">
        <v>14</v>
      </c>
      <c r="C475" s="125" t="s">
        <v>97</v>
      </c>
      <c r="D475" s="143">
        <v>1</v>
      </c>
      <c r="E475" s="143">
        <v>28</v>
      </c>
      <c r="F475" s="143">
        <v>2</v>
      </c>
      <c r="G475" s="143">
        <v>33</v>
      </c>
      <c r="H475" s="143">
        <v>4</v>
      </c>
      <c r="I475" s="143">
        <v>98</v>
      </c>
      <c r="J475" s="144"/>
      <c r="K475" s="144"/>
      <c r="L475" s="143">
        <v>1</v>
      </c>
      <c r="M475" s="143">
        <v>25</v>
      </c>
      <c r="N475" s="143">
        <v>6</v>
      </c>
      <c r="O475" s="143">
        <v>108</v>
      </c>
      <c r="P475" s="143">
        <v>9</v>
      </c>
      <c r="Q475" s="143">
        <v>159</v>
      </c>
      <c r="R475" s="143">
        <v>5</v>
      </c>
      <c r="S475" s="143">
        <v>44</v>
      </c>
      <c r="T475" s="143">
        <v>2</v>
      </c>
      <c r="U475" s="143">
        <v>49</v>
      </c>
      <c r="V475" s="143">
        <v>4</v>
      </c>
      <c r="W475" s="143">
        <v>65</v>
      </c>
      <c r="X475" s="143">
        <v>1</v>
      </c>
      <c r="Y475" s="143">
        <v>7</v>
      </c>
      <c r="Z475" s="143">
        <v>1</v>
      </c>
      <c r="AA475" s="143">
        <v>1</v>
      </c>
    </row>
    <row r="476" spans="1:27" x14ac:dyDescent="0.25">
      <c r="A476" s="44">
        <v>475</v>
      </c>
      <c r="B476" s="125" t="s">
        <v>24</v>
      </c>
      <c r="C476" s="125" t="s">
        <v>97</v>
      </c>
      <c r="D476" s="143">
        <v>1</v>
      </c>
      <c r="E476" s="143">
        <v>52</v>
      </c>
      <c r="F476" s="143">
        <v>2</v>
      </c>
      <c r="G476" s="143">
        <v>97</v>
      </c>
      <c r="H476" s="143">
        <v>1</v>
      </c>
      <c r="I476" s="143">
        <v>44</v>
      </c>
      <c r="J476" s="143">
        <v>1</v>
      </c>
      <c r="K476" s="143">
        <v>52</v>
      </c>
      <c r="L476" s="143">
        <v>5</v>
      </c>
      <c r="M476" s="143">
        <v>221</v>
      </c>
      <c r="N476" s="143">
        <v>1</v>
      </c>
      <c r="O476" s="143">
        <v>52</v>
      </c>
      <c r="P476" s="144"/>
      <c r="Q476" s="144"/>
      <c r="R476" s="143">
        <v>1</v>
      </c>
      <c r="S476" s="143">
        <v>32</v>
      </c>
      <c r="T476" s="143">
        <v>2</v>
      </c>
      <c r="U476" s="143">
        <v>68</v>
      </c>
      <c r="V476" s="144"/>
      <c r="W476" s="144"/>
      <c r="X476" s="144"/>
      <c r="Y476" s="144"/>
      <c r="Z476" s="144"/>
      <c r="AA476" s="144"/>
    </row>
    <row r="477" spans="1:27" x14ac:dyDescent="0.25">
      <c r="A477" s="44">
        <v>476</v>
      </c>
      <c r="B477" s="125" t="s">
        <v>24</v>
      </c>
      <c r="C477" s="125" t="s">
        <v>96</v>
      </c>
      <c r="D477" s="144"/>
      <c r="E477" s="144"/>
      <c r="F477" s="143">
        <v>4</v>
      </c>
      <c r="G477" s="143">
        <v>95</v>
      </c>
      <c r="H477" s="144"/>
      <c r="I477" s="144"/>
      <c r="J477" s="143">
        <v>2</v>
      </c>
      <c r="K477" s="143">
        <v>50</v>
      </c>
      <c r="L477" s="144"/>
      <c r="M477" s="144"/>
      <c r="N477" s="143">
        <v>4</v>
      </c>
      <c r="O477" s="143">
        <v>100</v>
      </c>
      <c r="P477" s="143">
        <v>1</v>
      </c>
      <c r="Q477" s="143">
        <v>25</v>
      </c>
      <c r="R477" s="143">
        <v>1</v>
      </c>
      <c r="S477" s="143">
        <v>23</v>
      </c>
      <c r="T477" s="143">
        <v>3</v>
      </c>
      <c r="U477" s="143">
        <v>73</v>
      </c>
      <c r="V477" s="143">
        <v>2</v>
      </c>
      <c r="W477" s="143">
        <v>49</v>
      </c>
      <c r="X477" s="143">
        <v>5</v>
      </c>
      <c r="Y477" s="143">
        <v>125</v>
      </c>
      <c r="Z477" s="143">
        <v>2</v>
      </c>
      <c r="AA477" s="143">
        <v>50</v>
      </c>
    </row>
    <row r="478" spans="1:27" x14ac:dyDescent="0.25">
      <c r="A478" s="44">
        <v>477</v>
      </c>
      <c r="B478" s="125" t="s">
        <v>68</v>
      </c>
      <c r="C478" s="125" t="s">
        <v>94</v>
      </c>
      <c r="D478" s="143">
        <v>3</v>
      </c>
      <c r="E478" s="143">
        <v>25</v>
      </c>
      <c r="F478" s="143">
        <v>12</v>
      </c>
      <c r="G478" s="143">
        <v>98</v>
      </c>
      <c r="H478" s="143">
        <v>18</v>
      </c>
      <c r="I478" s="143">
        <v>146</v>
      </c>
      <c r="J478" s="143">
        <v>9</v>
      </c>
      <c r="K478" s="143">
        <v>76</v>
      </c>
      <c r="L478" s="143">
        <v>7</v>
      </c>
      <c r="M478" s="143">
        <v>56</v>
      </c>
      <c r="N478" s="143">
        <v>4</v>
      </c>
      <c r="O478" s="143">
        <v>35</v>
      </c>
      <c r="P478" s="143">
        <v>3</v>
      </c>
      <c r="Q478" s="143">
        <v>24</v>
      </c>
      <c r="R478" s="143">
        <v>1</v>
      </c>
      <c r="S478" s="143">
        <v>9</v>
      </c>
      <c r="T478" s="143">
        <v>3</v>
      </c>
      <c r="U478" s="143">
        <v>20</v>
      </c>
      <c r="V478" s="143">
        <v>7</v>
      </c>
      <c r="W478" s="143">
        <v>46</v>
      </c>
      <c r="X478" s="143">
        <v>1</v>
      </c>
      <c r="Y478" s="143">
        <v>9</v>
      </c>
      <c r="Z478" s="143">
        <v>5</v>
      </c>
      <c r="AA478" s="143">
        <v>43</v>
      </c>
    </row>
    <row r="479" spans="1:27" x14ac:dyDescent="0.25">
      <c r="A479" s="44">
        <v>478</v>
      </c>
      <c r="B479" s="125" t="s">
        <v>25</v>
      </c>
      <c r="C479" s="125" t="s">
        <v>98</v>
      </c>
      <c r="D479" s="143">
        <v>1</v>
      </c>
      <c r="E479" s="143">
        <v>5</v>
      </c>
      <c r="F479" s="144"/>
      <c r="G479" s="144"/>
      <c r="H479" s="144"/>
      <c r="I479" s="144"/>
      <c r="J479" s="144"/>
      <c r="K479" s="144"/>
      <c r="L479" s="144"/>
      <c r="M479" s="144"/>
      <c r="N479" s="143">
        <v>20</v>
      </c>
      <c r="O479" s="143">
        <v>109</v>
      </c>
      <c r="P479" s="143">
        <v>31</v>
      </c>
      <c r="Q479" s="143">
        <v>170</v>
      </c>
      <c r="R479" s="143">
        <v>21</v>
      </c>
      <c r="S479" s="143">
        <v>115</v>
      </c>
      <c r="T479" s="143">
        <v>9</v>
      </c>
      <c r="U479" s="143">
        <v>49</v>
      </c>
      <c r="V479" s="143">
        <v>15</v>
      </c>
      <c r="W479" s="143">
        <v>82</v>
      </c>
      <c r="X479" s="143">
        <v>9</v>
      </c>
      <c r="Y479" s="143">
        <v>49</v>
      </c>
      <c r="Z479" s="144"/>
      <c r="AA479" s="144"/>
    </row>
    <row r="480" spans="1:27" x14ac:dyDescent="0.25">
      <c r="A480" s="44">
        <v>479</v>
      </c>
      <c r="B480" s="125" t="s">
        <v>190</v>
      </c>
      <c r="C480" s="125" t="s">
        <v>97</v>
      </c>
      <c r="D480" s="143">
        <v>4</v>
      </c>
      <c r="E480" s="143">
        <v>20</v>
      </c>
      <c r="F480" s="143">
        <v>15</v>
      </c>
      <c r="G480" s="143">
        <v>47</v>
      </c>
      <c r="H480" s="143">
        <v>13</v>
      </c>
      <c r="I480" s="143">
        <v>64</v>
      </c>
      <c r="J480" s="143">
        <v>11</v>
      </c>
      <c r="K480" s="143">
        <v>40</v>
      </c>
      <c r="L480" s="143">
        <v>15</v>
      </c>
      <c r="M480" s="143">
        <v>76</v>
      </c>
      <c r="N480" s="143">
        <v>10</v>
      </c>
      <c r="O480" s="143">
        <v>52</v>
      </c>
      <c r="P480" s="143">
        <v>12</v>
      </c>
      <c r="Q480" s="143">
        <v>68</v>
      </c>
      <c r="R480" s="143">
        <v>9</v>
      </c>
      <c r="S480" s="143">
        <v>34</v>
      </c>
      <c r="T480" s="143">
        <v>14</v>
      </c>
      <c r="U480" s="143">
        <v>83</v>
      </c>
      <c r="V480" s="143">
        <v>4</v>
      </c>
      <c r="W480" s="143">
        <v>25</v>
      </c>
      <c r="X480" s="143">
        <v>6</v>
      </c>
      <c r="Y480" s="143">
        <v>25</v>
      </c>
      <c r="Z480" s="143">
        <v>7</v>
      </c>
      <c r="AA480" s="143">
        <v>41</v>
      </c>
    </row>
    <row r="481" spans="1:27" x14ac:dyDescent="0.25">
      <c r="A481" s="44">
        <v>480</v>
      </c>
      <c r="B481" s="125" t="s">
        <v>52</v>
      </c>
      <c r="C481" s="125" t="s">
        <v>97</v>
      </c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3">
        <v>6</v>
      </c>
      <c r="O481" s="143">
        <v>96</v>
      </c>
      <c r="P481" s="143">
        <v>30</v>
      </c>
      <c r="Q481" s="143">
        <v>478</v>
      </c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</row>
    <row r="482" spans="1:27" x14ac:dyDescent="0.25">
      <c r="A482" s="44">
        <v>481</v>
      </c>
      <c r="B482" s="125" t="s">
        <v>14</v>
      </c>
      <c r="C482" s="125" t="s">
        <v>97</v>
      </c>
      <c r="D482" s="144"/>
      <c r="E482" s="144"/>
      <c r="F482" s="144"/>
      <c r="G482" s="144"/>
      <c r="H482" s="143">
        <v>2</v>
      </c>
      <c r="I482" s="143">
        <v>76</v>
      </c>
      <c r="J482" s="144"/>
      <c r="K482" s="144"/>
      <c r="L482" s="144"/>
      <c r="M482" s="144"/>
      <c r="N482" s="143">
        <v>2</v>
      </c>
      <c r="O482" s="143">
        <v>75</v>
      </c>
      <c r="P482" s="143">
        <v>8</v>
      </c>
      <c r="Q482" s="143">
        <v>353</v>
      </c>
      <c r="R482" s="143">
        <v>1</v>
      </c>
      <c r="S482" s="143">
        <v>68</v>
      </c>
      <c r="T482" s="144"/>
      <c r="U482" s="144"/>
      <c r="V482" s="144"/>
      <c r="W482" s="144"/>
      <c r="X482" s="144"/>
      <c r="Y482" s="144"/>
      <c r="Z482" s="144"/>
      <c r="AA482" s="144"/>
    </row>
    <row r="483" spans="1:27" x14ac:dyDescent="0.25">
      <c r="A483" s="44">
        <v>482</v>
      </c>
      <c r="B483" s="125" t="s">
        <v>200</v>
      </c>
      <c r="C483" s="125" t="s">
        <v>97</v>
      </c>
      <c r="D483" s="143">
        <v>1</v>
      </c>
      <c r="E483" s="143">
        <v>46</v>
      </c>
      <c r="F483" s="144"/>
      <c r="G483" s="144"/>
      <c r="H483" s="144"/>
      <c r="I483" s="144"/>
      <c r="J483" s="143">
        <v>1</v>
      </c>
      <c r="K483" s="143">
        <v>39</v>
      </c>
      <c r="L483" s="144"/>
      <c r="M483" s="144"/>
      <c r="N483" s="144"/>
      <c r="O483" s="144"/>
      <c r="P483" s="144"/>
      <c r="Q483" s="144"/>
      <c r="R483" s="144"/>
      <c r="S483" s="144"/>
      <c r="T483" s="143">
        <v>1</v>
      </c>
      <c r="U483" s="143">
        <v>39</v>
      </c>
      <c r="V483" s="143">
        <v>8</v>
      </c>
      <c r="W483" s="143">
        <v>320</v>
      </c>
      <c r="X483" s="143">
        <v>1</v>
      </c>
      <c r="Y483" s="143">
        <v>58</v>
      </c>
      <c r="Z483" s="143">
        <v>1</v>
      </c>
      <c r="AA483" s="143">
        <v>58</v>
      </c>
    </row>
    <row r="484" spans="1:27" x14ac:dyDescent="0.25">
      <c r="A484" s="44">
        <v>483</v>
      </c>
      <c r="B484" s="125" t="s">
        <v>35</v>
      </c>
      <c r="C484" s="125" t="s">
        <v>97</v>
      </c>
      <c r="D484" s="143">
        <v>10</v>
      </c>
      <c r="E484" s="143">
        <v>147</v>
      </c>
      <c r="F484" s="143">
        <v>5</v>
      </c>
      <c r="G484" s="143">
        <v>70</v>
      </c>
      <c r="H484" s="143">
        <v>5</v>
      </c>
      <c r="I484" s="143">
        <v>76</v>
      </c>
      <c r="J484" s="143">
        <v>18</v>
      </c>
      <c r="K484" s="143">
        <v>266</v>
      </c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</row>
    <row r="485" spans="1:27" x14ac:dyDescent="0.25">
      <c r="A485" s="44">
        <v>484</v>
      </c>
      <c r="B485" s="125" t="s">
        <v>68</v>
      </c>
      <c r="C485" s="125" t="s">
        <v>94</v>
      </c>
      <c r="D485" s="144"/>
      <c r="E485" s="144"/>
      <c r="F485" s="144"/>
      <c r="G485" s="144"/>
      <c r="H485" s="144"/>
      <c r="I485" s="144"/>
      <c r="J485" s="144"/>
      <c r="K485" s="144"/>
      <c r="L485" s="143">
        <v>12</v>
      </c>
      <c r="M485" s="143">
        <v>115</v>
      </c>
      <c r="N485" s="143">
        <v>36</v>
      </c>
      <c r="O485" s="143">
        <v>330</v>
      </c>
      <c r="P485" s="143">
        <v>12</v>
      </c>
      <c r="Q485" s="143">
        <v>110</v>
      </c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</row>
    <row r="486" spans="1:27" x14ac:dyDescent="0.25">
      <c r="A486" s="44">
        <v>485</v>
      </c>
      <c r="B486" s="125" t="s">
        <v>199</v>
      </c>
      <c r="C486" s="125" t="s">
        <v>97</v>
      </c>
      <c r="D486" s="144"/>
      <c r="E486" s="144"/>
      <c r="F486" s="143">
        <v>3</v>
      </c>
      <c r="G486" s="143">
        <v>14</v>
      </c>
      <c r="H486" s="143">
        <v>21</v>
      </c>
      <c r="I486" s="143">
        <v>95</v>
      </c>
      <c r="J486" s="143">
        <v>23</v>
      </c>
      <c r="K486" s="143">
        <v>118</v>
      </c>
      <c r="L486" s="143">
        <v>14</v>
      </c>
      <c r="M486" s="143">
        <v>57</v>
      </c>
      <c r="N486" s="143">
        <v>8</v>
      </c>
      <c r="O486" s="143">
        <v>40</v>
      </c>
      <c r="P486" s="143">
        <v>11</v>
      </c>
      <c r="Q486" s="143">
        <v>52</v>
      </c>
      <c r="R486" s="143">
        <v>3</v>
      </c>
      <c r="S486" s="143">
        <v>16</v>
      </c>
      <c r="T486" s="143">
        <v>11</v>
      </c>
      <c r="U486" s="143">
        <v>52</v>
      </c>
      <c r="V486" s="143">
        <v>15</v>
      </c>
      <c r="W486" s="143">
        <v>85</v>
      </c>
      <c r="X486" s="143">
        <v>3</v>
      </c>
      <c r="Y486" s="143">
        <v>15</v>
      </c>
      <c r="Z486" s="143">
        <v>2</v>
      </c>
      <c r="AA486" s="143">
        <v>10</v>
      </c>
    </row>
    <row r="487" spans="1:27" x14ac:dyDescent="0.25">
      <c r="A487" s="44">
        <v>486</v>
      </c>
      <c r="B487" s="125" t="s">
        <v>24</v>
      </c>
      <c r="C487" s="125" t="s">
        <v>97</v>
      </c>
      <c r="D487" s="144"/>
      <c r="E487" s="144"/>
      <c r="F487" s="144"/>
      <c r="G487" s="144"/>
      <c r="H487" s="144"/>
      <c r="I487" s="144"/>
      <c r="J487" s="143">
        <v>6</v>
      </c>
      <c r="K487" s="143">
        <v>138</v>
      </c>
      <c r="L487" s="144"/>
      <c r="M487" s="144"/>
      <c r="N487" s="143">
        <v>18</v>
      </c>
      <c r="O487" s="143">
        <v>414</v>
      </c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</row>
    <row r="488" spans="1:27" x14ac:dyDescent="0.25">
      <c r="A488" s="44">
        <v>487</v>
      </c>
      <c r="B488" s="125" t="s">
        <v>7</v>
      </c>
      <c r="C488" s="125" t="s">
        <v>96</v>
      </c>
      <c r="D488" s="143">
        <v>4</v>
      </c>
      <c r="E488" s="143">
        <v>88</v>
      </c>
      <c r="F488" s="144"/>
      <c r="G488" s="144"/>
      <c r="H488" s="143">
        <v>2</v>
      </c>
      <c r="I488" s="143">
        <v>44</v>
      </c>
      <c r="J488" s="143">
        <v>1</v>
      </c>
      <c r="K488" s="143">
        <v>22</v>
      </c>
      <c r="L488" s="143">
        <v>3</v>
      </c>
      <c r="M488" s="143">
        <v>66</v>
      </c>
      <c r="N488" s="144"/>
      <c r="O488" s="144"/>
      <c r="P488" s="143">
        <v>5</v>
      </c>
      <c r="Q488" s="143">
        <v>110</v>
      </c>
      <c r="R488" s="143">
        <v>8</v>
      </c>
      <c r="S488" s="143">
        <v>173</v>
      </c>
      <c r="T488" s="143">
        <v>2</v>
      </c>
      <c r="U488" s="143">
        <v>44</v>
      </c>
      <c r="V488" s="144"/>
      <c r="W488" s="144"/>
      <c r="X488" s="144"/>
      <c r="Y488" s="144"/>
      <c r="Z488" s="144"/>
      <c r="AA488" s="144"/>
    </row>
    <row r="489" spans="1:27" x14ac:dyDescent="0.25">
      <c r="A489" s="44">
        <v>488</v>
      </c>
      <c r="B489" s="125" t="s">
        <v>59</v>
      </c>
      <c r="C489" s="125" t="s">
        <v>95</v>
      </c>
      <c r="D489" s="144"/>
      <c r="E489" s="144"/>
      <c r="F489" s="143">
        <v>6</v>
      </c>
      <c r="G489" s="143">
        <v>64</v>
      </c>
      <c r="H489" s="143">
        <v>11</v>
      </c>
      <c r="I489" s="143">
        <v>117</v>
      </c>
      <c r="J489" s="143">
        <v>4</v>
      </c>
      <c r="K489" s="143">
        <v>48</v>
      </c>
      <c r="L489" s="143">
        <v>13</v>
      </c>
      <c r="M489" s="143">
        <v>169</v>
      </c>
      <c r="N489" s="143">
        <v>6</v>
      </c>
      <c r="O489" s="143">
        <v>49</v>
      </c>
      <c r="P489" s="143">
        <v>1</v>
      </c>
      <c r="Q489" s="143">
        <v>13</v>
      </c>
      <c r="R489" s="144"/>
      <c r="S489" s="144"/>
      <c r="T489" s="143">
        <v>9</v>
      </c>
      <c r="U489" s="143">
        <v>23</v>
      </c>
      <c r="V489" s="143">
        <v>3</v>
      </c>
      <c r="W489" s="143">
        <v>35</v>
      </c>
      <c r="X489" s="143">
        <v>2</v>
      </c>
      <c r="Y489" s="143">
        <v>27</v>
      </c>
      <c r="Z489" s="144"/>
      <c r="AA489" s="144"/>
    </row>
    <row r="490" spans="1:27" x14ac:dyDescent="0.25">
      <c r="A490" s="44">
        <v>489</v>
      </c>
      <c r="B490" s="125" t="s">
        <v>18</v>
      </c>
      <c r="C490" s="125" t="s">
        <v>94</v>
      </c>
      <c r="D490" s="143">
        <v>3</v>
      </c>
      <c r="E490" s="143">
        <v>76</v>
      </c>
      <c r="F490" s="144"/>
      <c r="G490" s="144"/>
      <c r="H490" s="143">
        <v>2</v>
      </c>
      <c r="I490" s="143">
        <v>41</v>
      </c>
      <c r="J490" s="143">
        <v>2</v>
      </c>
      <c r="K490" s="143">
        <v>43</v>
      </c>
      <c r="L490" s="144"/>
      <c r="M490" s="144"/>
      <c r="N490" s="143">
        <v>2</v>
      </c>
      <c r="O490" s="143">
        <v>43</v>
      </c>
      <c r="P490" s="143">
        <v>1</v>
      </c>
      <c r="Q490" s="143">
        <v>22</v>
      </c>
      <c r="R490" s="143">
        <v>1</v>
      </c>
      <c r="S490" s="143">
        <v>22</v>
      </c>
      <c r="T490" s="144"/>
      <c r="U490" s="144"/>
      <c r="V490" s="143">
        <v>4</v>
      </c>
      <c r="W490" s="143">
        <v>86</v>
      </c>
      <c r="X490" s="143">
        <v>2</v>
      </c>
      <c r="Y490" s="143">
        <v>41</v>
      </c>
      <c r="Z490" s="143">
        <v>8</v>
      </c>
      <c r="AA490" s="143">
        <v>172</v>
      </c>
    </row>
    <row r="491" spans="1:27" x14ac:dyDescent="0.25">
      <c r="A491" s="44">
        <v>490</v>
      </c>
      <c r="B491" s="125" t="s">
        <v>39</v>
      </c>
      <c r="C491" s="125" t="s">
        <v>98</v>
      </c>
      <c r="D491" s="143">
        <v>40</v>
      </c>
      <c r="E491" s="143">
        <v>208</v>
      </c>
      <c r="F491" s="144"/>
      <c r="G491" s="144"/>
      <c r="H491" s="143">
        <v>54</v>
      </c>
      <c r="I491" s="143">
        <v>334</v>
      </c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</row>
    <row r="492" spans="1:27" x14ac:dyDescent="0.25">
      <c r="A492" s="44">
        <v>491</v>
      </c>
      <c r="B492" s="125" t="s">
        <v>18</v>
      </c>
      <c r="C492" s="125" t="s">
        <v>94</v>
      </c>
      <c r="D492" s="143">
        <v>2</v>
      </c>
      <c r="E492" s="143">
        <v>17</v>
      </c>
      <c r="F492" s="143">
        <v>1</v>
      </c>
      <c r="G492" s="143">
        <v>10</v>
      </c>
      <c r="H492" s="143">
        <v>3</v>
      </c>
      <c r="I492" s="143">
        <v>21</v>
      </c>
      <c r="J492" s="143">
        <v>10</v>
      </c>
      <c r="K492" s="143">
        <v>99</v>
      </c>
      <c r="L492" s="143">
        <v>6</v>
      </c>
      <c r="M492" s="143">
        <v>55</v>
      </c>
      <c r="N492" s="143">
        <v>7</v>
      </c>
      <c r="O492" s="143">
        <v>68</v>
      </c>
      <c r="P492" s="143">
        <v>11</v>
      </c>
      <c r="Q492" s="143">
        <v>109</v>
      </c>
      <c r="R492" s="143">
        <v>4</v>
      </c>
      <c r="S492" s="143">
        <v>44</v>
      </c>
      <c r="T492" s="143">
        <v>6</v>
      </c>
      <c r="U492" s="143">
        <v>65</v>
      </c>
      <c r="V492" s="143">
        <v>2</v>
      </c>
      <c r="W492" s="143">
        <v>25</v>
      </c>
      <c r="X492" s="143">
        <v>3</v>
      </c>
      <c r="Y492" s="143">
        <v>29</v>
      </c>
      <c r="Z492" s="144"/>
      <c r="AA492" s="144"/>
    </row>
    <row r="493" spans="1:27" x14ac:dyDescent="0.25">
      <c r="A493" s="44">
        <v>492</v>
      </c>
      <c r="B493" s="125" t="s">
        <v>29</v>
      </c>
      <c r="C493" s="125" t="s">
        <v>95</v>
      </c>
      <c r="D493" s="143">
        <v>22</v>
      </c>
      <c r="E493" s="143">
        <v>80</v>
      </c>
      <c r="F493" s="143">
        <v>29</v>
      </c>
      <c r="G493" s="143">
        <v>74</v>
      </c>
      <c r="H493" s="143">
        <v>9</v>
      </c>
      <c r="I493" s="143">
        <v>83</v>
      </c>
      <c r="J493" s="143">
        <v>21</v>
      </c>
      <c r="K493" s="143">
        <v>189</v>
      </c>
      <c r="L493" s="143">
        <v>14</v>
      </c>
      <c r="M493" s="143">
        <v>18</v>
      </c>
      <c r="N493" s="143">
        <v>6</v>
      </c>
      <c r="O493" s="143">
        <v>31</v>
      </c>
      <c r="P493" s="143">
        <v>5</v>
      </c>
      <c r="Q493" s="143">
        <v>55</v>
      </c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</row>
    <row r="494" spans="1:27" x14ac:dyDescent="0.25">
      <c r="A494" s="44">
        <v>493</v>
      </c>
      <c r="B494" s="125" t="s">
        <v>23</v>
      </c>
      <c r="C494" s="125" t="s">
        <v>97</v>
      </c>
      <c r="D494" s="144"/>
      <c r="E494" s="144"/>
      <c r="F494" s="143">
        <v>1</v>
      </c>
      <c r="G494" s="143">
        <v>60</v>
      </c>
      <c r="H494" s="143">
        <v>2</v>
      </c>
      <c r="I494" s="143">
        <v>120</v>
      </c>
      <c r="J494" s="143">
        <v>1</v>
      </c>
      <c r="K494" s="143">
        <v>60</v>
      </c>
      <c r="L494" s="144"/>
      <c r="M494" s="144"/>
      <c r="N494" s="144"/>
      <c r="O494" s="144"/>
      <c r="P494" s="144"/>
      <c r="Q494" s="144"/>
      <c r="R494" s="143">
        <v>2</v>
      </c>
      <c r="S494" s="143">
        <v>120</v>
      </c>
      <c r="T494" s="143">
        <v>1</v>
      </c>
      <c r="U494" s="143">
        <v>60</v>
      </c>
      <c r="V494" s="144"/>
      <c r="W494" s="144"/>
      <c r="X494" s="143">
        <v>1</v>
      </c>
      <c r="Y494" s="143">
        <v>48</v>
      </c>
      <c r="Z494" s="143">
        <v>1</v>
      </c>
      <c r="AA494" s="143">
        <v>60</v>
      </c>
    </row>
    <row r="495" spans="1:27" x14ac:dyDescent="0.25">
      <c r="A495" s="44">
        <v>494</v>
      </c>
      <c r="B495" s="125" t="s">
        <v>62</v>
      </c>
      <c r="C495" s="125" t="s">
        <v>97</v>
      </c>
      <c r="D495" s="144"/>
      <c r="E495" s="144"/>
      <c r="F495" s="144"/>
      <c r="G495" s="144"/>
      <c r="H495" s="143">
        <v>3</v>
      </c>
      <c r="I495" s="143">
        <v>12</v>
      </c>
      <c r="J495" s="143">
        <v>8</v>
      </c>
      <c r="K495" s="143">
        <v>32</v>
      </c>
      <c r="L495" s="143">
        <v>20</v>
      </c>
      <c r="M495" s="143">
        <v>80</v>
      </c>
      <c r="N495" s="143">
        <v>13</v>
      </c>
      <c r="O495" s="143">
        <v>51</v>
      </c>
      <c r="P495" s="143">
        <v>36</v>
      </c>
      <c r="Q495" s="143">
        <v>144</v>
      </c>
      <c r="R495" s="143">
        <v>74</v>
      </c>
      <c r="S495" s="143">
        <v>187</v>
      </c>
      <c r="T495" s="143">
        <v>8</v>
      </c>
      <c r="U495" s="143">
        <v>20</v>
      </c>
      <c r="V495" s="144"/>
      <c r="W495" s="144"/>
      <c r="X495" s="144"/>
      <c r="Y495" s="144"/>
      <c r="Z495" s="144"/>
      <c r="AA495" s="144"/>
    </row>
    <row r="496" spans="1:27" x14ac:dyDescent="0.25">
      <c r="A496" s="44">
        <v>495</v>
      </c>
      <c r="B496" s="125" t="s">
        <v>202</v>
      </c>
      <c r="C496" s="125" t="s">
        <v>96</v>
      </c>
      <c r="D496" s="144"/>
      <c r="E496" s="144"/>
      <c r="F496" s="144"/>
      <c r="G496" s="144"/>
      <c r="H496" s="144"/>
      <c r="I496" s="144"/>
      <c r="J496" s="143">
        <v>5</v>
      </c>
      <c r="K496" s="143">
        <v>23</v>
      </c>
      <c r="L496" s="143">
        <v>10</v>
      </c>
      <c r="M496" s="143">
        <v>49</v>
      </c>
      <c r="N496" s="144"/>
      <c r="O496" s="144"/>
      <c r="P496" s="143">
        <v>47</v>
      </c>
      <c r="Q496" s="143">
        <v>228</v>
      </c>
      <c r="R496" s="143">
        <v>45</v>
      </c>
      <c r="S496" s="143">
        <v>200</v>
      </c>
      <c r="T496" s="143">
        <v>5</v>
      </c>
      <c r="U496" s="143">
        <v>25</v>
      </c>
      <c r="V496" s="144"/>
      <c r="W496" s="144"/>
      <c r="X496" s="144"/>
      <c r="Y496" s="144"/>
      <c r="Z496" s="144"/>
      <c r="AA496" s="144"/>
    </row>
    <row r="497" spans="1:27" x14ac:dyDescent="0.25">
      <c r="A497" s="44">
        <v>496</v>
      </c>
      <c r="B497" s="125" t="s">
        <v>92</v>
      </c>
      <c r="C497" s="125" t="s">
        <v>94</v>
      </c>
      <c r="D497" s="144"/>
      <c r="E497" s="144"/>
      <c r="F497" s="143">
        <v>2</v>
      </c>
      <c r="G497" s="143">
        <v>102</v>
      </c>
      <c r="H497" s="143">
        <v>2</v>
      </c>
      <c r="I497" s="143">
        <v>98</v>
      </c>
      <c r="J497" s="143">
        <v>1</v>
      </c>
      <c r="K497" s="143">
        <v>48</v>
      </c>
      <c r="L497" s="143">
        <v>1</v>
      </c>
      <c r="M497" s="143">
        <v>48</v>
      </c>
      <c r="N497" s="143">
        <v>1</v>
      </c>
      <c r="O497" s="143">
        <v>48</v>
      </c>
      <c r="P497" s="144"/>
      <c r="Q497" s="144"/>
      <c r="R497" s="143">
        <v>1</v>
      </c>
      <c r="S497" s="143">
        <v>48</v>
      </c>
      <c r="T497" s="143">
        <v>1</v>
      </c>
      <c r="U497" s="143">
        <v>45</v>
      </c>
      <c r="V497" s="143">
        <v>1</v>
      </c>
      <c r="W497" s="143">
        <v>45</v>
      </c>
      <c r="X497" s="144"/>
      <c r="Y497" s="144"/>
      <c r="Z497" s="143">
        <v>1</v>
      </c>
      <c r="AA497" s="143">
        <v>45</v>
      </c>
    </row>
    <row r="498" spans="1:27" x14ac:dyDescent="0.25">
      <c r="A498" s="44">
        <v>497</v>
      </c>
      <c r="B498" s="125" t="s">
        <v>76</v>
      </c>
      <c r="C498" s="125" t="s">
        <v>97</v>
      </c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3">
        <v>113</v>
      </c>
      <c r="AA498" s="143">
        <v>525</v>
      </c>
    </row>
    <row r="499" spans="1:27" x14ac:dyDescent="0.25">
      <c r="A499" s="44">
        <v>498</v>
      </c>
      <c r="B499" s="125" t="s">
        <v>18</v>
      </c>
      <c r="C499" s="125" t="s">
        <v>96</v>
      </c>
      <c r="D499" s="144"/>
      <c r="E499" s="144"/>
      <c r="F499" s="144"/>
      <c r="G499" s="144"/>
      <c r="H499" s="144"/>
      <c r="I499" s="144"/>
      <c r="J499" s="143">
        <v>5</v>
      </c>
      <c r="K499" s="143">
        <v>125</v>
      </c>
      <c r="L499" s="143">
        <v>2</v>
      </c>
      <c r="M499" s="143">
        <v>51</v>
      </c>
      <c r="N499" s="143">
        <v>5</v>
      </c>
      <c r="O499" s="143">
        <v>153</v>
      </c>
      <c r="P499" s="143">
        <v>3</v>
      </c>
      <c r="Q499" s="143">
        <v>72</v>
      </c>
      <c r="R499" s="143">
        <v>2</v>
      </c>
      <c r="S499" s="143">
        <v>57</v>
      </c>
      <c r="T499" s="143">
        <v>1</v>
      </c>
      <c r="U499" s="143">
        <v>9</v>
      </c>
      <c r="V499" s="143">
        <v>1</v>
      </c>
      <c r="W499" s="143">
        <v>28</v>
      </c>
      <c r="X499" s="143">
        <v>1</v>
      </c>
      <c r="Y499" s="143">
        <v>27</v>
      </c>
      <c r="Z499" s="144"/>
      <c r="AA499" s="144"/>
    </row>
    <row r="500" spans="1:27" x14ac:dyDescent="0.25">
      <c r="A500" s="44">
        <v>499</v>
      </c>
      <c r="B500" s="125" t="s">
        <v>198</v>
      </c>
      <c r="C500" s="125" t="s">
        <v>97</v>
      </c>
      <c r="D500" s="144"/>
      <c r="E500" s="144"/>
      <c r="F500" s="144"/>
      <c r="G500" s="144"/>
      <c r="H500" s="144"/>
      <c r="I500" s="144"/>
      <c r="J500" s="143">
        <v>11</v>
      </c>
      <c r="K500" s="143">
        <v>165</v>
      </c>
      <c r="L500" s="143">
        <v>2</v>
      </c>
      <c r="M500" s="143">
        <v>24</v>
      </c>
      <c r="N500" s="143">
        <v>6</v>
      </c>
      <c r="O500" s="143">
        <v>87</v>
      </c>
      <c r="P500" s="143">
        <v>7</v>
      </c>
      <c r="Q500" s="143">
        <v>102</v>
      </c>
      <c r="R500" s="144"/>
      <c r="S500" s="144"/>
      <c r="T500" s="143">
        <v>3</v>
      </c>
      <c r="U500" s="143">
        <v>53</v>
      </c>
      <c r="V500" s="144"/>
      <c r="W500" s="144"/>
      <c r="X500" s="143">
        <v>5</v>
      </c>
      <c r="Y500" s="143">
        <v>82</v>
      </c>
      <c r="Z500" s="144"/>
      <c r="AA500" s="144"/>
    </row>
    <row r="501" spans="1:27" x14ac:dyDescent="0.25">
      <c r="A501" s="44">
        <v>500</v>
      </c>
      <c r="B501" s="125" t="s">
        <v>56</v>
      </c>
      <c r="C501" s="125" t="s">
        <v>99</v>
      </c>
      <c r="D501" s="144"/>
      <c r="E501" s="144"/>
      <c r="F501" s="143">
        <v>4</v>
      </c>
      <c r="G501" s="143">
        <v>101</v>
      </c>
      <c r="H501" s="143">
        <v>1</v>
      </c>
      <c r="I501" s="143">
        <v>25</v>
      </c>
      <c r="J501" s="143">
        <v>2</v>
      </c>
      <c r="K501" s="143">
        <v>50</v>
      </c>
      <c r="L501" s="143">
        <v>3</v>
      </c>
      <c r="M501" s="143">
        <v>77</v>
      </c>
      <c r="N501" s="143">
        <v>11</v>
      </c>
      <c r="O501" s="143">
        <v>261</v>
      </c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</row>
    <row r="502" spans="1:27" x14ac:dyDescent="0.25">
      <c r="A502" s="44">
        <v>501</v>
      </c>
      <c r="B502" s="125" t="s">
        <v>19</v>
      </c>
      <c r="C502" s="125" t="s">
        <v>97</v>
      </c>
      <c r="D502" s="143">
        <v>5</v>
      </c>
      <c r="E502" s="143">
        <v>38</v>
      </c>
      <c r="F502" s="143">
        <v>2</v>
      </c>
      <c r="G502" s="143">
        <v>16</v>
      </c>
      <c r="H502" s="143">
        <v>8</v>
      </c>
      <c r="I502" s="143">
        <v>66</v>
      </c>
      <c r="J502" s="143">
        <v>1</v>
      </c>
      <c r="K502" s="143">
        <v>8</v>
      </c>
      <c r="L502" s="143">
        <v>2</v>
      </c>
      <c r="M502" s="143">
        <v>16</v>
      </c>
      <c r="N502" s="143">
        <v>7</v>
      </c>
      <c r="O502" s="143">
        <v>57</v>
      </c>
      <c r="P502" s="143">
        <v>6</v>
      </c>
      <c r="Q502" s="143">
        <v>48</v>
      </c>
      <c r="R502" s="143">
        <v>4</v>
      </c>
      <c r="S502" s="143">
        <v>33</v>
      </c>
      <c r="T502" s="143">
        <v>9</v>
      </c>
      <c r="U502" s="143">
        <v>74</v>
      </c>
      <c r="V502" s="143">
        <v>5</v>
      </c>
      <c r="W502" s="143">
        <v>41</v>
      </c>
      <c r="X502" s="143">
        <v>5</v>
      </c>
      <c r="Y502" s="143">
        <v>41</v>
      </c>
      <c r="Z502" s="143">
        <v>9</v>
      </c>
      <c r="AA502" s="143">
        <v>74</v>
      </c>
    </row>
    <row r="503" spans="1:27" x14ac:dyDescent="0.25">
      <c r="A503" s="44">
        <v>502</v>
      </c>
      <c r="B503" s="125" t="s">
        <v>3</v>
      </c>
      <c r="C503" s="125" t="s">
        <v>96</v>
      </c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3">
        <v>2</v>
      </c>
      <c r="O503" s="143">
        <v>159</v>
      </c>
      <c r="P503" s="143">
        <v>3</v>
      </c>
      <c r="Q503" s="143">
        <v>265</v>
      </c>
      <c r="R503" s="144"/>
      <c r="S503" s="144"/>
      <c r="T503" s="144"/>
      <c r="U503" s="144"/>
      <c r="V503" s="144"/>
      <c r="W503" s="144"/>
      <c r="X503" s="143">
        <v>1</v>
      </c>
      <c r="Y503" s="143">
        <v>85</v>
      </c>
      <c r="Z503" s="144"/>
      <c r="AA503" s="144"/>
    </row>
    <row r="504" spans="1:27" x14ac:dyDescent="0.25">
      <c r="A504" s="44">
        <v>503</v>
      </c>
      <c r="B504" s="125" t="s">
        <v>200</v>
      </c>
      <c r="C504" s="125" t="s">
        <v>97</v>
      </c>
      <c r="D504" s="143">
        <v>1</v>
      </c>
      <c r="E504" s="143">
        <v>3</v>
      </c>
      <c r="F504" s="143">
        <v>2</v>
      </c>
      <c r="G504" s="143">
        <v>15</v>
      </c>
      <c r="H504" s="143">
        <v>5</v>
      </c>
      <c r="I504" s="143">
        <v>55</v>
      </c>
      <c r="J504" s="143">
        <v>10</v>
      </c>
      <c r="K504" s="143">
        <v>98</v>
      </c>
      <c r="L504" s="143">
        <v>10</v>
      </c>
      <c r="M504" s="143">
        <v>102</v>
      </c>
      <c r="N504" s="143">
        <v>6</v>
      </c>
      <c r="O504" s="143">
        <v>60</v>
      </c>
      <c r="P504" s="143">
        <v>1</v>
      </c>
      <c r="Q504" s="143">
        <v>11</v>
      </c>
      <c r="R504" s="143">
        <v>4</v>
      </c>
      <c r="S504" s="143">
        <v>30</v>
      </c>
      <c r="T504" s="143">
        <v>2</v>
      </c>
      <c r="U504" s="143">
        <v>12</v>
      </c>
      <c r="V504" s="143">
        <v>5</v>
      </c>
      <c r="W504" s="143">
        <v>55</v>
      </c>
      <c r="X504" s="143">
        <v>3</v>
      </c>
      <c r="Y504" s="143">
        <v>33</v>
      </c>
      <c r="Z504" s="143">
        <v>4</v>
      </c>
      <c r="AA504" s="143">
        <v>33</v>
      </c>
    </row>
    <row r="505" spans="1:27" x14ac:dyDescent="0.25">
      <c r="A505" s="44">
        <v>504</v>
      </c>
      <c r="B505" s="125" t="s">
        <v>45</v>
      </c>
      <c r="C505" s="125" t="s">
        <v>97</v>
      </c>
      <c r="D505" s="143">
        <v>8</v>
      </c>
      <c r="E505" s="143">
        <v>113</v>
      </c>
      <c r="F505" s="143">
        <v>6</v>
      </c>
      <c r="G505" s="143">
        <v>88</v>
      </c>
      <c r="H505" s="143">
        <v>5</v>
      </c>
      <c r="I505" s="143">
        <v>77</v>
      </c>
      <c r="J505" s="143">
        <v>8</v>
      </c>
      <c r="K505" s="143">
        <v>121</v>
      </c>
      <c r="L505" s="143">
        <v>7</v>
      </c>
      <c r="M505" s="143">
        <v>102</v>
      </c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</row>
    <row r="506" spans="1:27" x14ac:dyDescent="0.25">
      <c r="A506" s="44">
        <v>505</v>
      </c>
      <c r="B506" s="125" t="s">
        <v>48</v>
      </c>
      <c r="C506" s="125" t="s">
        <v>97</v>
      </c>
      <c r="D506" s="143">
        <v>4</v>
      </c>
      <c r="E506" s="143">
        <v>69</v>
      </c>
      <c r="F506" s="143">
        <v>2</v>
      </c>
      <c r="G506" s="143">
        <v>34</v>
      </c>
      <c r="H506" s="143">
        <v>3</v>
      </c>
      <c r="I506" s="143">
        <v>45</v>
      </c>
      <c r="J506" s="143">
        <v>1</v>
      </c>
      <c r="K506" s="143">
        <v>19</v>
      </c>
      <c r="L506" s="143">
        <v>1</v>
      </c>
      <c r="M506" s="143">
        <v>15</v>
      </c>
      <c r="N506" s="143">
        <v>4</v>
      </c>
      <c r="O506" s="143">
        <v>47</v>
      </c>
      <c r="P506" s="143">
        <v>7</v>
      </c>
      <c r="Q506" s="143">
        <v>117</v>
      </c>
      <c r="R506" s="143">
        <v>1</v>
      </c>
      <c r="S506" s="143">
        <v>25</v>
      </c>
      <c r="T506" s="143">
        <v>5</v>
      </c>
      <c r="U506" s="143">
        <v>85</v>
      </c>
      <c r="V506" s="144"/>
      <c r="W506" s="144"/>
      <c r="X506" s="143">
        <v>2</v>
      </c>
      <c r="Y506" s="143">
        <v>37</v>
      </c>
      <c r="Z506" s="144"/>
      <c r="AA506" s="144"/>
    </row>
    <row r="507" spans="1:27" x14ac:dyDescent="0.25">
      <c r="A507" s="44">
        <v>506</v>
      </c>
      <c r="B507" s="125" t="s">
        <v>190</v>
      </c>
      <c r="C507" s="125" t="s">
        <v>97</v>
      </c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3">
        <v>2</v>
      </c>
      <c r="Y507" s="143">
        <v>484</v>
      </c>
      <c r="Z507" s="144"/>
      <c r="AA507" s="144"/>
    </row>
    <row r="508" spans="1:27" x14ac:dyDescent="0.25">
      <c r="A508" s="44">
        <v>507</v>
      </c>
      <c r="B508" s="125" t="s">
        <v>62</v>
      </c>
      <c r="C508" s="125" t="s">
        <v>97</v>
      </c>
      <c r="D508" s="144"/>
      <c r="E508" s="144"/>
      <c r="F508" s="144"/>
      <c r="G508" s="144"/>
      <c r="H508" s="144"/>
      <c r="I508" s="144"/>
      <c r="J508" s="143">
        <v>1</v>
      </c>
      <c r="K508" s="143">
        <v>35</v>
      </c>
      <c r="L508" s="144"/>
      <c r="M508" s="144"/>
      <c r="N508" s="143">
        <v>1</v>
      </c>
      <c r="O508" s="143">
        <v>35</v>
      </c>
      <c r="P508" s="143">
        <v>8</v>
      </c>
      <c r="Q508" s="143">
        <v>277</v>
      </c>
      <c r="R508" s="143">
        <v>3</v>
      </c>
      <c r="S508" s="143">
        <v>100</v>
      </c>
      <c r="T508" s="144"/>
      <c r="U508" s="144"/>
      <c r="V508" s="144"/>
      <c r="W508" s="144"/>
      <c r="X508" s="143">
        <v>1</v>
      </c>
      <c r="Y508" s="143">
        <v>36</v>
      </c>
      <c r="Z508" s="144"/>
      <c r="AA508" s="144"/>
    </row>
    <row r="509" spans="1:27" x14ac:dyDescent="0.25">
      <c r="A509" s="44">
        <v>508</v>
      </c>
      <c r="B509" s="125" t="s">
        <v>3</v>
      </c>
      <c r="C509" s="125" t="s">
        <v>95</v>
      </c>
      <c r="D509" s="144"/>
      <c r="E509" s="144"/>
      <c r="F509" s="144"/>
      <c r="G509" s="144"/>
      <c r="H509" s="144"/>
      <c r="I509" s="144"/>
      <c r="J509" s="144"/>
      <c r="K509" s="144"/>
      <c r="L509" s="143">
        <v>1</v>
      </c>
      <c r="M509" s="143">
        <v>40</v>
      </c>
      <c r="N509" s="143">
        <v>2</v>
      </c>
      <c r="O509" s="143">
        <v>81</v>
      </c>
      <c r="P509" s="143">
        <v>4</v>
      </c>
      <c r="Q509" s="143">
        <v>150</v>
      </c>
      <c r="R509" s="143">
        <v>1</v>
      </c>
      <c r="S509" s="143">
        <v>41</v>
      </c>
      <c r="T509" s="143">
        <v>2</v>
      </c>
      <c r="U509" s="143">
        <v>82</v>
      </c>
      <c r="V509" s="143">
        <v>2</v>
      </c>
      <c r="W509" s="143">
        <v>82</v>
      </c>
      <c r="X509" s="144"/>
      <c r="Y509" s="144"/>
      <c r="Z509" s="144"/>
      <c r="AA509" s="144"/>
    </row>
    <row r="510" spans="1:27" x14ac:dyDescent="0.25">
      <c r="A510" s="44">
        <v>509</v>
      </c>
      <c r="B510" s="125" t="s">
        <v>19</v>
      </c>
      <c r="C510" s="125" t="s">
        <v>94</v>
      </c>
      <c r="D510" s="143">
        <v>4</v>
      </c>
      <c r="E510" s="143">
        <v>123</v>
      </c>
      <c r="F510" s="143">
        <v>5</v>
      </c>
      <c r="G510" s="143">
        <v>148</v>
      </c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3">
        <v>1</v>
      </c>
      <c r="S510" s="143">
        <v>41</v>
      </c>
      <c r="T510" s="143">
        <v>3</v>
      </c>
      <c r="U510" s="143">
        <v>82</v>
      </c>
      <c r="V510" s="143">
        <v>1</v>
      </c>
      <c r="W510" s="143">
        <v>33</v>
      </c>
      <c r="X510" s="144"/>
      <c r="Y510" s="144"/>
      <c r="Z510" s="143">
        <v>1</v>
      </c>
      <c r="AA510" s="143">
        <v>41</v>
      </c>
    </row>
    <row r="511" spans="1:27" x14ac:dyDescent="0.25">
      <c r="A511" s="44">
        <v>510</v>
      </c>
      <c r="B511" s="125" t="s">
        <v>4</v>
      </c>
      <c r="C511" s="125" t="s">
        <v>95</v>
      </c>
      <c r="D511" s="144"/>
      <c r="E511" s="144"/>
      <c r="F511" s="144"/>
      <c r="G511" s="144"/>
      <c r="H511" s="144"/>
      <c r="I511" s="144"/>
      <c r="J511" s="144"/>
      <c r="K511" s="144"/>
      <c r="L511" s="143">
        <v>2</v>
      </c>
      <c r="M511" s="143">
        <v>15</v>
      </c>
      <c r="N511" s="143">
        <v>13</v>
      </c>
      <c r="O511" s="143">
        <v>110</v>
      </c>
      <c r="P511" s="143">
        <v>16</v>
      </c>
      <c r="Q511" s="143">
        <v>122</v>
      </c>
      <c r="R511" s="143">
        <v>19</v>
      </c>
      <c r="S511" s="143">
        <v>151</v>
      </c>
      <c r="T511" s="143">
        <v>4</v>
      </c>
      <c r="U511" s="143">
        <v>31</v>
      </c>
      <c r="V511" s="143">
        <v>2</v>
      </c>
      <c r="W511" s="143">
        <v>14</v>
      </c>
      <c r="X511" s="143">
        <v>1</v>
      </c>
      <c r="Y511" s="143">
        <v>7</v>
      </c>
      <c r="Z511" s="143">
        <v>2</v>
      </c>
      <c r="AA511" s="143">
        <v>14</v>
      </c>
    </row>
    <row r="512" spans="1:27" x14ac:dyDescent="0.25">
      <c r="A512" s="44">
        <v>511</v>
      </c>
      <c r="B512" s="125" t="s">
        <v>2</v>
      </c>
      <c r="C512" s="125" t="s">
        <v>95</v>
      </c>
      <c r="D512" s="143">
        <v>6</v>
      </c>
      <c r="E512" s="143">
        <v>74</v>
      </c>
      <c r="F512" s="143">
        <v>5</v>
      </c>
      <c r="G512" s="143">
        <v>38</v>
      </c>
      <c r="H512" s="144"/>
      <c r="I512" s="144"/>
      <c r="J512" s="143">
        <v>4</v>
      </c>
      <c r="K512" s="143">
        <v>38</v>
      </c>
      <c r="L512" s="143">
        <v>4</v>
      </c>
      <c r="M512" s="143">
        <v>38</v>
      </c>
      <c r="N512" s="144"/>
      <c r="O512" s="144"/>
      <c r="P512" s="144"/>
      <c r="Q512" s="144"/>
      <c r="R512" s="143">
        <v>15</v>
      </c>
      <c r="S512" s="143">
        <v>145</v>
      </c>
      <c r="T512" s="143">
        <v>8</v>
      </c>
      <c r="U512" s="143">
        <v>97</v>
      </c>
      <c r="V512" s="143">
        <v>2</v>
      </c>
      <c r="W512" s="143">
        <v>31</v>
      </c>
      <c r="X512" s="144"/>
      <c r="Y512" s="144"/>
      <c r="Z512" s="144"/>
      <c r="AA512" s="144"/>
    </row>
    <row r="513" spans="1:27" x14ac:dyDescent="0.25">
      <c r="A513" s="44">
        <v>512</v>
      </c>
      <c r="B513" s="125" t="s">
        <v>48</v>
      </c>
      <c r="C513" s="125" t="s">
        <v>97</v>
      </c>
      <c r="D513" s="143">
        <v>37</v>
      </c>
      <c r="E513" s="143">
        <v>148</v>
      </c>
      <c r="F513" s="143">
        <v>12</v>
      </c>
      <c r="G513" s="143">
        <v>47</v>
      </c>
      <c r="H513" s="143">
        <v>7</v>
      </c>
      <c r="I513" s="143">
        <v>21</v>
      </c>
      <c r="J513" s="143">
        <v>7</v>
      </c>
      <c r="K513" s="143">
        <v>27</v>
      </c>
      <c r="L513" s="143">
        <v>4</v>
      </c>
      <c r="M513" s="143">
        <v>15</v>
      </c>
      <c r="N513" s="143">
        <v>5</v>
      </c>
      <c r="O513" s="143">
        <v>22</v>
      </c>
      <c r="P513" s="143">
        <v>8</v>
      </c>
      <c r="Q513" s="143">
        <v>33</v>
      </c>
      <c r="R513" s="143">
        <v>3</v>
      </c>
      <c r="S513" s="143">
        <v>13</v>
      </c>
      <c r="T513" s="143">
        <v>3</v>
      </c>
      <c r="U513" s="143">
        <v>13</v>
      </c>
      <c r="V513" s="143">
        <v>8</v>
      </c>
      <c r="W513" s="143">
        <v>37</v>
      </c>
      <c r="X513" s="143">
        <v>30</v>
      </c>
      <c r="Y513" s="143">
        <v>79</v>
      </c>
      <c r="Z513" s="143">
        <v>1</v>
      </c>
      <c r="AA513" s="143">
        <v>2</v>
      </c>
    </row>
    <row r="514" spans="1:27" x14ac:dyDescent="0.25">
      <c r="A514" s="44">
        <v>513</v>
      </c>
      <c r="B514" s="125" t="s">
        <v>19</v>
      </c>
      <c r="C514" s="125" t="s">
        <v>97</v>
      </c>
      <c r="D514" s="144"/>
      <c r="E514" s="144"/>
      <c r="F514" s="144"/>
      <c r="G514" s="144"/>
      <c r="H514" s="144"/>
      <c r="I514" s="144"/>
      <c r="J514" s="143">
        <v>3</v>
      </c>
      <c r="K514" s="143">
        <v>454</v>
      </c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</row>
    <row r="515" spans="1:27" x14ac:dyDescent="0.25">
      <c r="A515" s="44">
        <v>514</v>
      </c>
      <c r="B515" s="125" t="s">
        <v>18</v>
      </c>
      <c r="C515" s="125" t="s">
        <v>95</v>
      </c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3">
        <v>3</v>
      </c>
      <c r="O515" s="143">
        <v>223</v>
      </c>
      <c r="P515" s="143">
        <v>2</v>
      </c>
      <c r="Q515" s="143">
        <v>147</v>
      </c>
      <c r="R515" s="143">
        <v>1</v>
      </c>
      <c r="S515" s="143">
        <v>80</v>
      </c>
      <c r="T515" s="144"/>
      <c r="U515" s="144"/>
      <c r="V515" s="144"/>
      <c r="W515" s="144"/>
      <c r="X515" s="144"/>
      <c r="Y515" s="144"/>
      <c r="Z515" s="144"/>
      <c r="AA515" s="144"/>
    </row>
    <row r="516" spans="1:27" x14ac:dyDescent="0.25">
      <c r="A516" s="44">
        <v>515</v>
      </c>
      <c r="B516" s="125" t="s">
        <v>9</v>
      </c>
      <c r="C516" s="125" t="s">
        <v>95</v>
      </c>
      <c r="D516" s="143">
        <v>30</v>
      </c>
      <c r="E516" s="143">
        <v>84</v>
      </c>
      <c r="F516" s="143">
        <v>26</v>
      </c>
      <c r="G516" s="143">
        <v>73</v>
      </c>
      <c r="H516" s="143">
        <v>28</v>
      </c>
      <c r="I516" s="143">
        <v>78</v>
      </c>
      <c r="J516" s="143">
        <v>9</v>
      </c>
      <c r="K516" s="143">
        <v>25</v>
      </c>
      <c r="L516" s="143">
        <v>17</v>
      </c>
      <c r="M516" s="143">
        <v>47</v>
      </c>
      <c r="N516" s="143">
        <v>10</v>
      </c>
      <c r="O516" s="143">
        <v>28</v>
      </c>
      <c r="P516" s="143">
        <v>15</v>
      </c>
      <c r="Q516" s="143">
        <v>42</v>
      </c>
      <c r="R516" s="143">
        <v>8</v>
      </c>
      <c r="S516" s="143">
        <v>22</v>
      </c>
      <c r="T516" s="143">
        <v>4</v>
      </c>
      <c r="U516" s="143">
        <v>11</v>
      </c>
      <c r="V516" s="143">
        <v>4</v>
      </c>
      <c r="W516" s="143">
        <v>11</v>
      </c>
      <c r="X516" s="143">
        <v>8</v>
      </c>
      <c r="Y516" s="143">
        <v>22</v>
      </c>
      <c r="Z516" s="143">
        <v>1</v>
      </c>
      <c r="AA516" s="143">
        <v>3</v>
      </c>
    </row>
    <row r="517" spans="1:27" x14ac:dyDescent="0.25">
      <c r="A517" s="44">
        <v>516</v>
      </c>
      <c r="B517" s="125" t="s">
        <v>68</v>
      </c>
      <c r="C517" s="125" t="s">
        <v>93</v>
      </c>
      <c r="D517" s="143">
        <v>7</v>
      </c>
      <c r="E517" s="143">
        <v>45</v>
      </c>
      <c r="F517" s="143">
        <v>4</v>
      </c>
      <c r="G517" s="143">
        <v>26</v>
      </c>
      <c r="H517" s="143">
        <v>1</v>
      </c>
      <c r="I517" s="143">
        <v>6</v>
      </c>
      <c r="J517" s="143">
        <v>8</v>
      </c>
      <c r="K517" s="143">
        <v>46</v>
      </c>
      <c r="L517" s="143">
        <v>8</v>
      </c>
      <c r="M517" s="143">
        <v>49</v>
      </c>
      <c r="N517" s="143">
        <v>1</v>
      </c>
      <c r="O517" s="143">
        <v>6</v>
      </c>
      <c r="P517" s="143">
        <v>2</v>
      </c>
      <c r="Q517" s="143">
        <v>13</v>
      </c>
      <c r="R517" s="143">
        <v>3</v>
      </c>
      <c r="S517" s="143">
        <v>16</v>
      </c>
      <c r="T517" s="143">
        <v>4</v>
      </c>
      <c r="U517" s="143">
        <v>25</v>
      </c>
      <c r="V517" s="143">
        <v>5</v>
      </c>
      <c r="W517" s="143">
        <v>32</v>
      </c>
      <c r="X517" s="143">
        <v>10</v>
      </c>
      <c r="Y517" s="143">
        <v>65</v>
      </c>
      <c r="Z517" s="143">
        <v>17</v>
      </c>
      <c r="AA517" s="143">
        <v>106</v>
      </c>
    </row>
    <row r="518" spans="1:27" x14ac:dyDescent="0.25">
      <c r="A518" s="44">
        <v>517</v>
      </c>
      <c r="B518" s="125" t="s">
        <v>199</v>
      </c>
      <c r="C518" s="125" t="s">
        <v>97</v>
      </c>
      <c r="D518" s="143">
        <v>9</v>
      </c>
      <c r="E518" s="143">
        <v>29</v>
      </c>
      <c r="F518" s="143">
        <v>22</v>
      </c>
      <c r="G518" s="143">
        <v>65</v>
      </c>
      <c r="H518" s="143">
        <v>33</v>
      </c>
      <c r="I518" s="143">
        <v>108</v>
      </c>
      <c r="J518" s="143">
        <v>18</v>
      </c>
      <c r="K518" s="143">
        <v>75</v>
      </c>
      <c r="L518" s="143">
        <v>12</v>
      </c>
      <c r="M518" s="143">
        <v>78</v>
      </c>
      <c r="N518" s="143">
        <v>10</v>
      </c>
      <c r="O518" s="143">
        <v>40</v>
      </c>
      <c r="P518" s="143">
        <v>10</v>
      </c>
      <c r="Q518" s="143">
        <v>32</v>
      </c>
      <c r="R518" s="143">
        <v>2</v>
      </c>
      <c r="S518" s="143">
        <v>7</v>
      </c>
      <c r="T518" s="144"/>
      <c r="U518" s="144"/>
      <c r="V518" s="144"/>
      <c r="W518" s="144"/>
      <c r="X518" s="143">
        <v>1</v>
      </c>
      <c r="Y518" s="143">
        <v>3</v>
      </c>
      <c r="Z518" s="144"/>
      <c r="AA518" s="144"/>
    </row>
    <row r="519" spans="1:27" x14ac:dyDescent="0.25">
      <c r="A519" s="44">
        <v>518</v>
      </c>
      <c r="B519" s="125" t="s">
        <v>186</v>
      </c>
      <c r="C519" s="125" t="s">
        <v>94</v>
      </c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3">
        <v>24</v>
      </c>
      <c r="Q519" s="143">
        <v>268</v>
      </c>
      <c r="R519" s="143">
        <v>6</v>
      </c>
      <c r="S519" s="143">
        <v>84</v>
      </c>
      <c r="T519" s="144"/>
      <c r="U519" s="144"/>
      <c r="V519" s="144"/>
      <c r="W519" s="144"/>
      <c r="X519" s="144"/>
      <c r="Y519" s="144"/>
      <c r="Z519" s="143">
        <v>6</v>
      </c>
      <c r="AA519" s="143">
        <v>84</v>
      </c>
    </row>
    <row r="520" spans="1:27" x14ac:dyDescent="0.25">
      <c r="A520" s="44">
        <v>519</v>
      </c>
      <c r="B520" s="125" t="s">
        <v>28</v>
      </c>
      <c r="C520" s="125" t="s">
        <v>95</v>
      </c>
      <c r="D520" s="144"/>
      <c r="E520" s="144"/>
      <c r="F520" s="144"/>
      <c r="G520" s="144"/>
      <c r="H520" s="144"/>
      <c r="I520" s="144"/>
      <c r="J520" s="144"/>
      <c r="K520" s="144"/>
      <c r="L520" s="143">
        <v>5</v>
      </c>
      <c r="M520" s="143">
        <v>50</v>
      </c>
      <c r="N520" s="143">
        <v>7</v>
      </c>
      <c r="O520" s="143">
        <v>70</v>
      </c>
      <c r="P520" s="143">
        <v>11</v>
      </c>
      <c r="Q520" s="143">
        <v>108</v>
      </c>
      <c r="R520" s="143">
        <v>8</v>
      </c>
      <c r="S520" s="143">
        <v>78</v>
      </c>
      <c r="T520" s="143">
        <v>6</v>
      </c>
      <c r="U520" s="143">
        <v>58</v>
      </c>
      <c r="V520" s="143">
        <v>5</v>
      </c>
      <c r="W520" s="143">
        <v>50</v>
      </c>
      <c r="X520" s="143">
        <v>2</v>
      </c>
      <c r="Y520" s="143">
        <v>20</v>
      </c>
      <c r="Z520" s="144"/>
      <c r="AA520" s="144"/>
    </row>
    <row r="521" spans="1:27" x14ac:dyDescent="0.25">
      <c r="A521" s="44">
        <v>520</v>
      </c>
      <c r="B521" s="125" t="s">
        <v>6</v>
      </c>
      <c r="C521" s="125" t="s">
        <v>95</v>
      </c>
      <c r="D521" s="143">
        <v>1</v>
      </c>
      <c r="E521" s="143">
        <v>53</v>
      </c>
      <c r="F521" s="143">
        <v>3</v>
      </c>
      <c r="G521" s="143">
        <v>126</v>
      </c>
      <c r="H521" s="144"/>
      <c r="I521" s="144"/>
      <c r="J521" s="144"/>
      <c r="K521" s="144"/>
      <c r="L521" s="143">
        <v>3</v>
      </c>
      <c r="M521" s="143">
        <v>126</v>
      </c>
      <c r="N521" s="144"/>
      <c r="O521" s="144"/>
      <c r="P521" s="144"/>
      <c r="Q521" s="144"/>
      <c r="R521" s="144"/>
      <c r="S521" s="144"/>
      <c r="T521" s="143">
        <v>1</v>
      </c>
      <c r="U521" s="143">
        <v>63</v>
      </c>
      <c r="V521" s="143">
        <v>1</v>
      </c>
      <c r="W521" s="143">
        <v>63</v>
      </c>
      <c r="X521" s="144"/>
      <c r="Y521" s="144"/>
      <c r="Z521" s="144"/>
      <c r="AA521" s="144"/>
    </row>
    <row r="522" spans="1:27" x14ac:dyDescent="0.25">
      <c r="A522" s="44">
        <v>521</v>
      </c>
      <c r="B522" s="125" t="s">
        <v>62</v>
      </c>
      <c r="C522" s="125" t="s">
        <v>97</v>
      </c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3">
        <v>8</v>
      </c>
      <c r="O522" s="143">
        <v>83</v>
      </c>
      <c r="P522" s="143">
        <v>7</v>
      </c>
      <c r="Q522" s="143">
        <v>69</v>
      </c>
      <c r="R522" s="143">
        <v>12</v>
      </c>
      <c r="S522" s="143">
        <v>124</v>
      </c>
      <c r="T522" s="143">
        <v>15</v>
      </c>
      <c r="U522" s="143">
        <v>152</v>
      </c>
      <c r="V522" s="144"/>
      <c r="W522" s="144"/>
      <c r="X522" s="144"/>
      <c r="Y522" s="144"/>
      <c r="Z522" s="144"/>
      <c r="AA522" s="144"/>
    </row>
    <row r="523" spans="1:27" x14ac:dyDescent="0.25">
      <c r="A523" s="44">
        <v>522</v>
      </c>
      <c r="B523" s="125" t="s">
        <v>52</v>
      </c>
      <c r="C523" s="125" t="s">
        <v>97</v>
      </c>
      <c r="D523" s="143">
        <v>1</v>
      </c>
      <c r="E523" s="143">
        <v>54</v>
      </c>
      <c r="F523" s="144"/>
      <c r="G523" s="144"/>
      <c r="H523" s="144"/>
      <c r="I523" s="144"/>
      <c r="J523" s="144"/>
      <c r="K523" s="144"/>
      <c r="L523" s="143">
        <v>2</v>
      </c>
      <c r="M523" s="143">
        <v>108</v>
      </c>
      <c r="N523" s="143">
        <v>5</v>
      </c>
      <c r="O523" s="143">
        <v>259</v>
      </c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</row>
    <row r="524" spans="1:27" x14ac:dyDescent="0.25">
      <c r="A524" s="44">
        <v>523</v>
      </c>
      <c r="B524" s="125" t="s">
        <v>24</v>
      </c>
      <c r="C524" s="125" t="s">
        <v>96</v>
      </c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3">
        <v>1</v>
      </c>
      <c r="O524" s="143">
        <v>28</v>
      </c>
      <c r="P524" s="143">
        <v>9</v>
      </c>
      <c r="Q524" s="143">
        <v>252</v>
      </c>
      <c r="R524" s="143">
        <v>3</v>
      </c>
      <c r="S524" s="143">
        <v>78</v>
      </c>
      <c r="T524" s="143">
        <v>1</v>
      </c>
      <c r="U524" s="143">
        <v>28</v>
      </c>
      <c r="V524" s="143">
        <v>1</v>
      </c>
      <c r="W524" s="143">
        <v>28</v>
      </c>
      <c r="X524" s="144"/>
      <c r="Y524" s="144"/>
      <c r="Z524" s="144"/>
      <c r="AA524" s="144"/>
    </row>
    <row r="525" spans="1:27" x14ac:dyDescent="0.25">
      <c r="A525" s="44">
        <v>524</v>
      </c>
      <c r="B525" s="125" t="s">
        <v>17</v>
      </c>
      <c r="C525" s="125" t="s">
        <v>97</v>
      </c>
      <c r="D525" s="143">
        <v>15</v>
      </c>
      <c r="E525" s="143">
        <v>41</v>
      </c>
      <c r="F525" s="143">
        <v>20</v>
      </c>
      <c r="G525" s="143">
        <v>56</v>
      </c>
      <c r="H525" s="143">
        <v>12</v>
      </c>
      <c r="I525" s="143">
        <v>42</v>
      </c>
      <c r="J525" s="143">
        <v>17</v>
      </c>
      <c r="K525" s="143">
        <v>63</v>
      </c>
      <c r="L525" s="143">
        <v>13</v>
      </c>
      <c r="M525" s="143">
        <v>53</v>
      </c>
      <c r="N525" s="143">
        <v>13</v>
      </c>
      <c r="O525" s="143">
        <v>52</v>
      </c>
      <c r="P525" s="143">
        <v>4</v>
      </c>
      <c r="Q525" s="143">
        <v>12</v>
      </c>
      <c r="R525" s="143">
        <v>12</v>
      </c>
      <c r="S525" s="143">
        <v>38</v>
      </c>
      <c r="T525" s="143">
        <v>8</v>
      </c>
      <c r="U525" s="143">
        <v>16</v>
      </c>
      <c r="V525" s="143">
        <v>15</v>
      </c>
      <c r="W525" s="143">
        <v>30</v>
      </c>
      <c r="X525" s="143">
        <v>3</v>
      </c>
      <c r="Y525" s="143">
        <v>10</v>
      </c>
      <c r="Z525" s="144"/>
      <c r="AA525" s="144"/>
    </row>
    <row r="526" spans="1:27" x14ac:dyDescent="0.25">
      <c r="A526" s="44">
        <v>525</v>
      </c>
      <c r="B526" s="125" t="s">
        <v>7</v>
      </c>
      <c r="C526" s="125" t="s">
        <v>97</v>
      </c>
      <c r="D526" s="144"/>
      <c r="E526" s="144"/>
      <c r="F526" s="144"/>
      <c r="G526" s="144"/>
      <c r="H526" s="143">
        <v>1</v>
      </c>
      <c r="I526" s="143">
        <v>24</v>
      </c>
      <c r="J526" s="144"/>
      <c r="K526" s="144"/>
      <c r="L526" s="144"/>
      <c r="M526" s="144"/>
      <c r="N526" s="143">
        <v>6</v>
      </c>
      <c r="O526" s="143">
        <v>109</v>
      </c>
      <c r="P526" s="143">
        <v>4</v>
      </c>
      <c r="Q526" s="143">
        <v>58</v>
      </c>
      <c r="R526" s="143">
        <v>2</v>
      </c>
      <c r="S526" s="143">
        <v>34</v>
      </c>
      <c r="T526" s="143">
        <v>1</v>
      </c>
      <c r="U526" s="143">
        <v>17</v>
      </c>
      <c r="V526" s="143">
        <v>6</v>
      </c>
      <c r="W526" s="143">
        <v>93</v>
      </c>
      <c r="X526" s="143">
        <v>5</v>
      </c>
      <c r="Y526" s="143">
        <v>78</v>
      </c>
      <c r="Z526" s="144"/>
      <c r="AA526" s="144"/>
    </row>
    <row r="527" spans="1:27" x14ac:dyDescent="0.25">
      <c r="A527" s="44">
        <v>526</v>
      </c>
      <c r="B527" s="125" t="s">
        <v>27</v>
      </c>
      <c r="C527" s="125" t="s">
        <v>97</v>
      </c>
      <c r="D527" s="143">
        <v>10</v>
      </c>
      <c r="E527" s="143">
        <v>78</v>
      </c>
      <c r="F527" s="143">
        <v>4</v>
      </c>
      <c r="G527" s="143">
        <v>39</v>
      </c>
      <c r="H527" s="143">
        <v>6</v>
      </c>
      <c r="I527" s="143">
        <v>48</v>
      </c>
      <c r="J527" s="143">
        <v>2</v>
      </c>
      <c r="K527" s="143">
        <v>16</v>
      </c>
      <c r="L527" s="143">
        <v>1</v>
      </c>
      <c r="M527" s="143">
        <v>8</v>
      </c>
      <c r="N527" s="143">
        <v>3</v>
      </c>
      <c r="O527" s="143">
        <v>23</v>
      </c>
      <c r="P527" s="144"/>
      <c r="Q527" s="144"/>
      <c r="R527" s="143">
        <v>4</v>
      </c>
      <c r="S527" s="143">
        <v>32</v>
      </c>
      <c r="T527" s="143">
        <v>3</v>
      </c>
      <c r="U527" s="143">
        <v>24</v>
      </c>
      <c r="V527" s="143">
        <v>12</v>
      </c>
      <c r="W527" s="143">
        <v>94</v>
      </c>
      <c r="X527" s="143">
        <v>4</v>
      </c>
      <c r="Y527" s="143">
        <v>32</v>
      </c>
      <c r="Z527" s="143">
        <v>2</v>
      </c>
      <c r="AA527" s="143">
        <v>16</v>
      </c>
    </row>
    <row r="528" spans="1:27" x14ac:dyDescent="0.25">
      <c r="A528" s="44">
        <v>527</v>
      </c>
      <c r="B528" s="125" t="s">
        <v>7</v>
      </c>
      <c r="C528" s="125" t="s">
        <v>97</v>
      </c>
      <c r="D528" s="144"/>
      <c r="E528" s="144"/>
      <c r="F528" s="143">
        <v>1</v>
      </c>
      <c r="G528" s="143">
        <v>44</v>
      </c>
      <c r="H528" s="143">
        <v>3</v>
      </c>
      <c r="I528" s="143">
        <v>132</v>
      </c>
      <c r="J528" s="144"/>
      <c r="K528" s="144"/>
      <c r="L528" s="143">
        <v>1</v>
      </c>
      <c r="M528" s="143">
        <v>44</v>
      </c>
      <c r="N528" s="144"/>
      <c r="O528" s="144"/>
      <c r="P528" s="143">
        <v>2</v>
      </c>
      <c r="Q528" s="143">
        <v>88</v>
      </c>
      <c r="R528" s="143">
        <v>1</v>
      </c>
      <c r="S528" s="143">
        <v>44</v>
      </c>
      <c r="T528" s="143">
        <v>1</v>
      </c>
      <c r="U528" s="143">
        <v>44</v>
      </c>
      <c r="V528" s="144"/>
      <c r="W528" s="144"/>
      <c r="X528" s="144"/>
      <c r="Y528" s="144"/>
      <c r="Z528" s="144"/>
      <c r="AA528" s="144"/>
    </row>
    <row r="529" spans="1:27" x14ac:dyDescent="0.25">
      <c r="A529" s="44">
        <v>528</v>
      </c>
      <c r="B529" s="125" t="s">
        <v>62</v>
      </c>
      <c r="C529" s="125" t="s">
        <v>97</v>
      </c>
      <c r="D529" s="144"/>
      <c r="E529" s="144"/>
      <c r="F529" s="144"/>
      <c r="G529" s="144"/>
      <c r="H529" s="143">
        <v>1</v>
      </c>
      <c r="I529" s="143">
        <v>49</v>
      </c>
      <c r="J529" s="143">
        <v>1</v>
      </c>
      <c r="K529" s="143">
        <v>50</v>
      </c>
      <c r="L529" s="143">
        <v>2</v>
      </c>
      <c r="M529" s="143">
        <v>73</v>
      </c>
      <c r="N529" s="144"/>
      <c r="O529" s="144"/>
      <c r="P529" s="143">
        <v>4</v>
      </c>
      <c r="Q529" s="143">
        <v>171</v>
      </c>
      <c r="R529" s="143">
        <v>1</v>
      </c>
      <c r="S529" s="143">
        <v>24</v>
      </c>
      <c r="T529" s="143">
        <v>1</v>
      </c>
      <c r="U529" s="143">
        <v>24</v>
      </c>
      <c r="V529" s="144"/>
      <c r="W529" s="144"/>
      <c r="X529" s="144"/>
      <c r="Y529" s="144"/>
      <c r="Z529" s="144"/>
      <c r="AA529" s="144"/>
    </row>
    <row r="530" spans="1:27" x14ac:dyDescent="0.25">
      <c r="A530" s="44">
        <v>529</v>
      </c>
      <c r="B530" s="125" t="s">
        <v>19</v>
      </c>
      <c r="C530" s="125" t="s">
        <v>94</v>
      </c>
      <c r="D530" s="144"/>
      <c r="E530" s="144"/>
      <c r="F530" s="144"/>
      <c r="G530" s="144"/>
      <c r="H530" s="144"/>
      <c r="I530" s="144"/>
      <c r="J530" s="143">
        <v>1</v>
      </c>
      <c r="K530" s="143">
        <v>14</v>
      </c>
      <c r="L530" s="143">
        <v>18</v>
      </c>
      <c r="M530" s="143">
        <v>147</v>
      </c>
      <c r="N530" s="144"/>
      <c r="O530" s="144"/>
      <c r="P530" s="143">
        <v>15</v>
      </c>
      <c r="Q530" s="143">
        <v>156</v>
      </c>
      <c r="R530" s="143">
        <v>3</v>
      </c>
      <c r="S530" s="143">
        <v>36</v>
      </c>
      <c r="T530" s="143">
        <v>1</v>
      </c>
      <c r="U530" s="143">
        <v>12</v>
      </c>
      <c r="V530" s="143">
        <v>1</v>
      </c>
      <c r="W530" s="143">
        <v>12</v>
      </c>
      <c r="X530" s="144"/>
      <c r="Y530" s="144"/>
      <c r="Z530" s="143">
        <v>1</v>
      </c>
      <c r="AA530" s="143">
        <v>13</v>
      </c>
    </row>
    <row r="531" spans="1:27" x14ac:dyDescent="0.25">
      <c r="A531" s="44">
        <v>530</v>
      </c>
      <c r="B531" s="125" t="s">
        <v>19</v>
      </c>
      <c r="C531" s="125" t="s">
        <v>94</v>
      </c>
      <c r="D531" s="144"/>
      <c r="E531" s="144"/>
      <c r="F531" s="144"/>
      <c r="G531" s="144"/>
      <c r="H531" s="144"/>
      <c r="I531" s="144"/>
      <c r="J531" s="143">
        <v>6</v>
      </c>
      <c r="K531" s="143">
        <v>58</v>
      </c>
      <c r="L531" s="143">
        <v>2</v>
      </c>
      <c r="M531" s="143">
        <v>10</v>
      </c>
      <c r="N531" s="143">
        <v>6</v>
      </c>
      <c r="O531" s="143">
        <v>36</v>
      </c>
      <c r="P531" s="143">
        <v>26</v>
      </c>
      <c r="Q531" s="143">
        <v>154</v>
      </c>
      <c r="R531" s="143">
        <v>20</v>
      </c>
      <c r="S531" s="143">
        <v>121</v>
      </c>
      <c r="T531" s="144"/>
      <c r="U531" s="144"/>
      <c r="V531" s="143">
        <v>1</v>
      </c>
      <c r="W531" s="143">
        <v>6</v>
      </c>
      <c r="X531" s="144"/>
      <c r="Y531" s="144"/>
      <c r="Z531" s="144"/>
      <c r="AA531" s="144"/>
    </row>
    <row r="532" spans="1:27" x14ac:dyDescent="0.25">
      <c r="A532" s="44">
        <v>531</v>
      </c>
      <c r="B532" s="125" t="s">
        <v>198</v>
      </c>
      <c r="C532" s="125" t="s">
        <v>97</v>
      </c>
      <c r="D532" s="144"/>
      <c r="E532" s="144"/>
      <c r="F532" s="144"/>
      <c r="G532" s="144"/>
      <c r="H532" s="143">
        <v>1</v>
      </c>
      <c r="I532" s="143">
        <v>10</v>
      </c>
      <c r="J532" s="144"/>
      <c r="K532" s="144"/>
      <c r="L532" s="144"/>
      <c r="M532" s="144"/>
      <c r="N532" s="143">
        <v>3</v>
      </c>
      <c r="O532" s="143">
        <v>30</v>
      </c>
      <c r="P532" s="143">
        <v>14</v>
      </c>
      <c r="Q532" s="143">
        <v>128</v>
      </c>
      <c r="R532" s="143">
        <v>27</v>
      </c>
      <c r="S532" s="143">
        <v>217</v>
      </c>
      <c r="T532" s="144"/>
      <c r="U532" s="144"/>
      <c r="V532" s="144"/>
      <c r="W532" s="144"/>
      <c r="X532" s="144"/>
      <c r="Y532" s="144"/>
      <c r="Z532" s="144"/>
      <c r="AA532" s="144"/>
    </row>
    <row r="533" spans="1:27" x14ac:dyDescent="0.25">
      <c r="A533" s="44">
        <v>532</v>
      </c>
      <c r="B533" s="125" t="s">
        <v>4</v>
      </c>
      <c r="C533" s="125" t="s">
        <v>93</v>
      </c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3">
        <v>24</v>
      </c>
      <c r="Q533" s="143">
        <v>379</v>
      </c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</row>
    <row r="534" spans="1:27" x14ac:dyDescent="0.25">
      <c r="A534" s="44">
        <v>533</v>
      </c>
      <c r="B534" s="125" t="s">
        <v>4</v>
      </c>
      <c r="C534" s="125" t="s">
        <v>98</v>
      </c>
      <c r="D534" s="143">
        <v>1</v>
      </c>
      <c r="E534" s="143">
        <v>11</v>
      </c>
      <c r="F534" s="143">
        <v>1</v>
      </c>
      <c r="G534" s="143">
        <v>11</v>
      </c>
      <c r="H534" s="143">
        <v>1</v>
      </c>
      <c r="I534" s="143">
        <v>11</v>
      </c>
      <c r="J534" s="143">
        <v>4</v>
      </c>
      <c r="K534" s="143">
        <v>32</v>
      </c>
      <c r="L534" s="143">
        <v>14</v>
      </c>
      <c r="M534" s="143">
        <v>115</v>
      </c>
      <c r="N534" s="143">
        <v>19</v>
      </c>
      <c r="O534" s="143">
        <v>152</v>
      </c>
      <c r="P534" s="143">
        <v>4</v>
      </c>
      <c r="Q534" s="143">
        <v>32</v>
      </c>
      <c r="R534" s="143">
        <v>1</v>
      </c>
      <c r="S534" s="143">
        <v>8</v>
      </c>
      <c r="T534" s="144"/>
      <c r="U534" s="144"/>
      <c r="V534" s="144"/>
      <c r="W534" s="144"/>
      <c r="X534" s="144"/>
      <c r="Y534" s="144"/>
      <c r="Z534" s="144"/>
      <c r="AA534" s="144"/>
    </row>
    <row r="535" spans="1:27" x14ac:dyDescent="0.25">
      <c r="A535" s="44">
        <v>534</v>
      </c>
      <c r="B535" s="125" t="s">
        <v>175</v>
      </c>
      <c r="C535" s="125" t="s">
        <v>95</v>
      </c>
      <c r="D535" s="143">
        <v>2</v>
      </c>
      <c r="E535" s="143">
        <v>20</v>
      </c>
      <c r="F535" s="143">
        <v>5</v>
      </c>
      <c r="G535" s="143">
        <v>58</v>
      </c>
      <c r="H535" s="143">
        <v>4</v>
      </c>
      <c r="I535" s="143">
        <v>47</v>
      </c>
      <c r="J535" s="143">
        <v>8</v>
      </c>
      <c r="K535" s="143">
        <v>64</v>
      </c>
      <c r="L535" s="143">
        <v>3</v>
      </c>
      <c r="M535" s="143">
        <v>22</v>
      </c>
      <c r="N535" s="143">
        <v>3</v>
      </c>
      <c r="O535" s="143">
        <v>27</v>
      </c>
      <c r="P535" s="143">
        <v>5</v>
      </c>
      <c r="Q535" s="143">
        <v>59</v>
      </c>
      <c r="R535" s="143">
        <v>4</v>
      </c>
      <c r="S535" s="143">
        <v>45</v>
      </c>
      <c r="T535" s="143">
        <v>1</v>
      </c>
      <c r="U535" s="143">
        <v>11</v>
      </c>
      <c r="V535" s="143">
        <v>1</v>
      </c>
      <c r="W535" s="143">
        <v>13</v>
      </c>
      <c r="X535" s="144"/>
      <c r="Y535" s="144"/>
      <c r="Z535" s="144"/>
      <c r="AA535" s="144"/>
    </row>
    <row r="536" spans="1:27" x14ac:dyDescent="0.25">
      <c r="A536" s="44">
        <v>535</v>
      </c>
      <c r="B536" s="125" t="s">
        <v>5</v>
      </c>
      <c r="C536" s="125" t="s">
        <v>93</v>
      </c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3">
        <v>5</v>
      </c>
      <c r="W536" s="143">
        <v>50</v>
      </c>
      <c r="X536" s="143">
        <v>26</v>
      </c>
      <c r="Y536" s="143">
        <v>258</v>
      </c>
      <c r="Z536" s="143">
        <v>5</v>
      </c>
      <c r="AA536" s="143">
        <v>50</v>
      </c>
    </row>
    <row r="537" spans="1:27" x14ac:dyDescent="0.25">
      <c r="A537" s="44">
        <v>536</v>
      </c>
      <c r="B537" s="125" t="s">
        <v>14</v>
      </c>
      <c r="C537" s="125" t="s">
        <v>97</v>
      </c>
      <c r="D537" s="144"/>
      <c r="E537" s="144"/>
      <c r="F537" s="144"/>
      <c r="G537" s="144"/>
      <c r="H537" s="143">
        <v>3</v>
      </c>
      <c r="I537" s="143">
        <v>20</v>
      </c>
      <c r="J537" s="143">
        <v>6</v>
      </c>
      <c r="K537" s="143">
        <v>42</v>
      </c>
      <c r="L537" s="143">
        <v>15</v>
      </c>
      <c r="M537" s="143">
        <v>101</v>
      </c>
      <c r="N537" s="143">
        <v>20</v>
      </c>
      <c r="O537" s="143">
        <v>140</v>
      </c>
      <c r="P537" s="143">
        <v>7</v>
      </c>
      <c r="Q537" s="143">
        <v>49</v>
      </c>
      <c r="R537" s="144"/>
      <c r="S537" s="144"/>
      <c r="T537" s="143">
        <v>1</v>
      </c>
      <c r="U537" s="143">
        <v>3</v>
      </c>
      <c r="V537" s="144"/>
      <c r="W537" s="144"/>
      <c r="X537" s="144"/>
      <c r="Y537" s="144"/>
      <c r="Z537" s="144"/>
      <c r="AA537" s="144"/>
    </row>
    <row r="538" spans="1:27" x14ac:dyDescent="0.25">
      <c r="A538" s="44">
        <v>537</v>
      </c>
      <c r="B538" s="125" t="s">
        <v>203</v>
      </c>
      <c r="C538" s="125" t="s">
        <v>97</v>
      </c>
      <c r="D538" s="144"/>
      <c r="E538" s="144"/>
      <c r="F538" s="144"/>
      <c r="G538" s="144"/>
      <c r="H538" s="143">
        <v>1</v>
      </c>
      <c r="I538" s="143">
        <v>72</v>
      </c>
      <c r="J538" s="144"/>
      <c r="K538" s="144"/>
      <c r="L538" s="144"/>
      <c r="M538" s="144"/>
      <c r="N538" s="144"/>
      <c r="O538" s="144"/>
      <c r="P538" s="143">
        <v>3</v>
      </c>
      <c r="Q538" s="143">
        <v>217</v>
      </c>
      <c r="R538" s="143">
        <v>1</v>
      </c>
      <c r="S538" s="143">
        <v>65</v>
      </c>
      <c r="T538" s="144"/>
      <c r="U538" s="144"/>
      <c r="V538" s="144"/>
      <c r="W538" s="144"/>
      <c r="X538" s="144"/>
      <c r="Y538" s="144"/>
      <c r="Z538" s="144"/>
      <c r="AA538" s="144"/>
    </row>
    <row r="539" spans="1:27" x14ac:dyDescent="0.25">
      <c r="A539" s="44">
        <v>538</v>
      </c>
      <c r="B539" s="125" t="s">
        <v>35</v>
      </c>
      <c r="C539" s="125" t="s">
        <v>94</v>
      </c>
      <c r="D539" s="144"/>
      <c r="E539" s="144"/>
      <c r="F539" s="144"/>
      <c r="G539" s="144"/>
      <c r="H539" s="144"/>
      <c r="I539" s="144"/>
      <c r="J539" s="144"/>
      <c r="K539" s="144"/>
      <c r="L539" s="143">
        <v>6</v>
      </c>
      <c r="M539" s="143">
        <v>168</v>
      </c>
      <c r="N539" s="143">
        <v>6</v>
      </c>
      <c r="O539" s="143">
        <v>180</v>
      </c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</row>
    <row r="540" spans="1:27" x14ac:dyDescent="0.25">
      <c r="A540" s="44">
        <v>539</v>
      </c>
      <c r="B540" s="125" t="s">
        <v>39</v>
      </c>
      <c r="C540" s="125" t="s">
        <v>94</v>
      </c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3">
        <v>78</v>
      </c>
      <c r="AA540" s="143">
        <v>343</v>
      </c>
    </row>
    <row r="541" spans="1:27" x14ac:dyDescent="0.25">
      <c r="A541" s="44">
        <v>540</v>
      </c>
      <c r="B541" s="125" t="s">
        <v>3</v>
      </c>
      <c r="C541" s="125" t="s">
        <v>95</v>
      </c>
      <c r="D541" s="143">
        <v>1</v>
      </c>
      <c r="E541" s="143">
        <v>17</v>
      </c>
      <c r="F541" s="144"/>
      <c r="G541" s="144"/>
      <c r="H541" s="144"/>
      <c r="I541" s="144"/>
      <c r="J541" s="143">
        <v>3</v>
      </c>
      <c r="K541" s="143">
        <v>45</v>
      </c>
      <c r="L541" s="144"/>
      <c r="M541" s="144"/>
      <c r="N541" s="143">
        <v>1</v>
      </c>
      <c r="O541" s="143">
        <v>15</v>
      </c>
      <c r="P541" s="143">
        <v>10</v>
      </c>
      <c r="Q541" s="143">
        <v>160</v>
      </c>
      <c r="R541" s="143">
        <v>5</v>
      </c>
      <c r="S541" s="143">
        <v>75</v>
      </c>
      <c r="T541" s="143">
        <v>1</v>
      </c>
      <c r="U541" s="143">
        <v>15</v>
      </c>
      <c r="V541" s="143">
        <v>1</v>
      </c>
      <c r="W541" s="143">
        <v>15</v>
      </c>
      <c r="X541" s="144"/>
      <c r="Y541" s="144"/>
      <c r="Z541" s="144"/>
      <c r="AA541" s="144"/>
    </row>
    <row r="542" spans="1:27" x14ac:dyDescent="0.25">
      <c r="A542" s="44">
        <v>541</v>
      </c>
      <c r="B542" s="125" t="s">
        <v>145</v>
      </c>
      <c r="C542" s="125" t="s">
        <v>94</v>
      </c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3">
        <v>2</v>
      </c>
      <c r="W542" s="143">
        <v>35</v>
      </c>
      <c r="X542" s="143">
        <v>4</v>
      </c>
      <c r="Y542" s="143">
        <v>73</v>
      </c>
      <c r="Z542" s="143">
        <v>13</v>
      </c>
      <c r="AA542" s="143">
        <v>230</v>
      </c>
    </row>
    <row r="543" spans="1:27" x14ac:dyDescent="0.25">
      <c r="A543" s="44">
        <v>542</v>
      </c>
      <c r="B543" s="125" t="s">
        <v>58</v>
      </c>
      <c r="C543" s="125" t="s">
        <v>97</v>
      </c>
      <c r="D543" s="144"/>
      <c r="E543" s="144"/>
      <c r="F543" s="144"/>
      <c r="G543" s="144"/>
      <c r="H543" s="143">
        <v>3</v>
      </c>
      <c r="I543" s="143">
        <v>39</v>
      </c>
      <c r="J543" s="144"/>
      <c r="K543" s="144"/>
      <c r="L543" s="144"/>
      <c r="M543" s="144"/>
      <c r="N543" s="143">
        <v>1</v>
      </c>
      <c r="O543" s="143">
        <v>13</v>
      </c>
      <c r="P543" s="143">
        <v>16</v>
      </c>
      <c r="Q543" s="143">
        <v>207</v>
      </c>
      <c r="R543" s="144"/>
      <c r="S543" s="144"/>
      <c r="T543" s="143">
        <v>2</v>
      </c>
      <c r="U543" s="143">
        <v>26</v>
      </c>
      <c r="V543" s="143">
        <v>1</v>
      </c>
      <c r="W543" s="143">
        <v>13</v>
      </c>
      <c r="X543" s="143">
        <v>1</v>
      </c>
      <c r="Y543" s="143">
        <v>13</v>
      </c>
      <c r="Z543" s="143">
        <v>2</v>
      </c>
      <c r="AA543" s="143">
        <v>26</v>
      </c>
    </row>
    <row r="544" spans="1:27" x14ac:dyDescent="0.25">
      <c r="A544" s="44">
        <v>543</v>
      </c>
      <c r="B544" s="125" t="s">
        <v>62</v>
      </c>
      <c r="C544" s="125" t="s">
        <v>97</v>
      </c>
      <c r="D544" s="144"/>
      <c r="E544" s="144"/>
      <c r="F544" s="143">
        <v>1</v>
      </c>
      <c r="G544" s="143">
        <v>13</v>
      </c>
      <c r="H544" s="144"/>
      <c r="I544" s="144"/>
      <c r="J544" s="143">
        <v>5</v>
      </c>
      <c r="K544" s="143">
        <v>57</v>
      </c>
      <c r="L544" s="143">
        <v>2</v>
      </c>
      <c r="M544" s="143">
        <v>5</v>
      </c>
      <c r="N544" s="144"/>
      <c r="O544" s="144"/>
      <c r="P544" s="143">
        <v>19</v>
      </c>
      <c r="Q544" s="143">
        <v>99</v>
      </c>
      <c r="R544" s="143">
        <v>14</v>
      </c>
      <c r="S544" s="143">
        <v>118</v>
      </c>
      <c r="T544" s="143">
        <v>7</v>
      </c>
      <c r="U544" s="143">
        <v>45</v>
      </c>
      <c r="V544" s="144"/>
      <c r="W544" s="144"/>
      <c r="X544" s="144"/>
      <c r="Y544" s="144"/>
      <c r="Z544" s="144"/>
      <c r="AA544" s="144"/>
    </row>
    <row r="545" spans="1:27" x14ac:dyDescent="0.25">
      <c r="A545" s="44">
        <v>544</v>
      </c>
      <c r="B545" s="125" t="s">
        <v>53</v>
      </c>
      <c r="C545" s="125" t="s">
        <v>97</v>
      </c>
      <c r="D545" s="144"/>
      <c r="E545" s="144"/>
      <c r="F545" s="144"/>
      <c r="G545" s="144"/>
      <c r="H545" s="143">
        <v>2</v>
      </c>
      <c r="I545" s="143">
        <v>29</v>
      </c>
      <c r="J545" s="144"/>
      <c r="K545" s="144"/>
      <c r="L545" s="143">
        <v>1</v>
      </c>
      <c r="M545" s="143">
        <v>12</v>
      </c>
      <c r="N545" s="143">
        <v>5</v>
      </c>
      <c r="O545" s="143">
        <v>69</v>
      </c>
      <c r="P545" s="143">
        <v>2</v>
      </c>
      <c r="Q545" s="143">
        <v>28</v>
      </c>
      <c r="R545" s="143">
        <v>8</v>
      </c>
      <c r="S545" s="143">
        <v>110</v>
      </c>
      <c r="T545" s="143">
        <v>4</v>
      </c>
      <c r="U545" s="143">
        <v>55</v>
      </c>
      <c r="V545" s="144"/>
      <c r="W545" s="144"/>
      <c r="X545" s="143">
        <v>2</v>
      </c>
      <c r="Y545" s="143">
        <v>28</v>
      </c>
      <c r="Z545" s="144"/>
      <c r="AA545" s="144"/>
    </row>
    <row r="546" spans="1:27" x14ac:dyDescent="0.25">
      <c r="A546" s="44">
        <v>545</v>
      </c>
      <c r="B546" s="125" t="s">
        <v>19</v>
      </c>
      <c r="C546" s="125" t="s">
        <v>98</v>
      </c>
      <c r="D546" s="144"/>
      <c r="E546" s="144"/>
      <c r="F546" s="143">
        <v>2</v>
      </c>
      <c r="G546" s="143">
        <v>6</v>
      </c>
      <c r="H546" s="143">
        <v>3</v>
      </c>
      <c r="I546" s="143">
        <v>9</v>
      </c>
      <c r="J546" s="143">
        <v>6</v>
      </c>
      <c r="K546" s="143">
        <v>18</v>
      </c>
      <c r="L546" s="143">
        <v>7</v>
      </c>
      <c r="M546" s="143">
        <v>21</v>
      </c>
      <c r="N546" s="143">
        <v>28</v>
      </c>
      <c r="O546" s="143">
        <v>88</v>
      </c>
      <c r="P546" s="143">
        <v>31</v>
      </c>
      <c r="Q546" s="143">
        <v>74</v>
      </c>
      <c r="R546" s="143">
        <v>31</v>
      </c>
      <c r="S546" s="143">
        <v>71</v>
      </c>
      <c r="T546" s="143">
        <v>11</v>
      </c>
      <c r="U546" s="143">
        <v>29</v>
      </c>
      <c r="V546" s="143">
        <v>5</v>
      </c>
      <c r="W546" s="143">
        <v>15</v>
      </c>
      <c r="X546" s="144"/>
      <c r="Y546" s="144"/>
      <c r="Z546" s="144"/>
      <c r="AA546" s="144"/>
    </row>
    <row r="547" spans="1:27" x14ac:dyDescent="0.25">
      <c r="A547" s="44">
        <v>546</v>
      </c>
      <c r="B547" s="125" t="s">
        <v>183</v>
      </c>
      <c r="C547" s="125" t="s">
        <v>97</v>
      </c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3">
        <v>3</v>
      </c>
      <c r="O547" s="143">
        <v>26</v>
      </c>
      <c r="P547" s="143">
        <v>11</v>
      </c>
      <c r="Q547" s="143">
        <v>85</v>
      </c>
      <c r="R547" s="143">
        <v>11</v>
      </c>
      <c r="S547" s="143">
        <v>80</v>
      </c>
      <c r="T547" s="143">
        <v>4</v>
      </c>
      <c r="U547" s="143">
        <v>30</v>
      </c>
      <c r="V547" s="143">
        <v>5</v>
      </c>
      <c r="W547" s="143">
        <v>39</v>
      </c>
      <c r="X547" s="143">
        <v>5</v>
      </c>
      <c r="Y547" s="143">
        <v>44</v>
      </c>
      <c r="Z547" s="143">
        <v>3</v>
      </c>
      <c r="AA547" s="143">
        <v>23</v>
      </c>
    </row>
    <row r="548" spans="1:27" x14ac:dyDescent="0.25">
      <c r="A548" s="44">
        <v>547</v>
      </c>
      <c r="B548" s="125" t="s">
        <v>48</v>
      </c>
      <c r="C548" s="125" t="s">
        <v>97</v>
      </c>
      <c r="D548" s="143">
        <v>1</v>
      </c>
      <c r="E548" s="143">
        <v>22</v>
      </c>
      <c r="F548" s="144"/>
      <c r="G548" s="144"/>
      <c r="H548" s="144"/>
      <c r="I548" s="144"/>
      <c r="J548" s="143">
        <v>4</v>
      </c>
      <c r="K548" s="143">
        <v>90</v>
      </c>
      <c r="L548" s="143">
        <v>2</v>
      </c>
      <c r="M548" s="143">
        <v>45</v>
      </c>
      <c r="N548" s="144"/>
      <c r="O548" s="144"/>
      <c r="P548" s="143">
        <v>1</v>
      </c>
      <c r="Q548" s="143">
        <v>24</v>
      </c>
      <c r="R548" s="143">
        <v>1</v>
      </c>
      <c r="S548" s="143">
        <v>24</v>
      </c>
      <c r="T548" s="143">
        <v>1</v>
      </c>
      <c r="U548" s="143">
        <v>24</v>
      </c>
      <c r="V548" s="144"/>
      <c r="W548" s="144"/>
      <c r="X548" s="143">
        <v>3</v>
      </c>
      <c r="Y548" s="143">
        <v>71</v>
      </c>
      <c r="Z548" s="143">
        <v>1</v>
      </c>
      <c r="AA548" s="143">
        <v>24</v>
      </c>
    </row>
    <row r="549" spans="1:27" x14ac:dyDescent="0.25">
      <c r="A549" s="44">
        <v>548</v>
      </c>
      <c r="B549" s="125" t="s">
        <v>19</v>
      </c>
      <c r="C549" s="125" t="s">
        <v>98</v>
      </c>
      <c r="D549" s="143">
        <v>1</v>
      </c>
      <c r="E549" s="143">
        <v>62</v>
      </c>
      <c r="F549" s="144"/>
      <c r="G549" s="144"/>
      <c r="H549" s="144"/>
      <c r="I549" s="144"/>
      <c r="J549" s="144"/>
      <c r="K549" s="144"/>
      <c r="L549" s="144"/>
      <c r="M549" s="144"/>
      <c r="N549" s="143">
        <v>1</v>
      </c>
      <c r="O549" s="143">
        <v>65</v>
      </c>
      <c r="P549" s="143">
        <v>2</v>
      </c>
      <c r="Q549" s="143">
        <v>130</v>
      </c>
      <c r="R549" s="144"/>
      <c r="S549" s="144"/>
      <c r="T549" s="143">
        <v>1</v>
      </c>
      <c r="U549" s="143">
        <v>65</v>
      </c>
      <c r="V549" s="144"/>
      <c r="W549" s="144"/>
      <c r="X549" s="144"/>
      <c r="Y549" s="144"/>
      <c r="Z549" s="144"/>
      <c r="AA549" s="144"/>
    </row>
    <row r="550" spans="1:27" x14ac:dyDescent="0.25">
      <c r="A550" s="44">
        <v>549</v>
      </c>
      <c r="B550" s="125" t="s">
        <v>4</v>
      </c>
      <c r="C550" s="125" t="s">
        <v>95</v>
      </c>
      <c r="D550" s="143">
        <v>2</v>
      </c>
      <c r="E550" s="143">
        <v>18</v>
      </c>
      <c r="F550" s="144"/>
      <c r="G550" s="144"/>
      <c r="H550" s="143">
        <v>3</v>
      </c>
      <c r="I550" s="143">
        <v>27</v>
      </c>
      <c r="J550" s="143">
        <v>3</v>
      </c>
      <c r="K550" s="143">
        <v>27</v>
      </c>
      <c r="L550" s="143">
        <v>4</v>
      </c>
      <c r="M550" s="143">
        <v>36</v>
      </c>
      <c r="N550" s="143">
        <v>3</v>
      </c>
      <c r="O550" s="143">
        <v>27</v>
      </c>
      <c r="P550" s="143">
        <v>8</v>
      </c>
      <c r="Q550" s="143">
        <v>61</v>
      </c>
      <c r="R550" s="143">
        <v>3</v>
      </c>
      <c r="S550" s="143">
        <v>27</v>
      </c>
      <c r="T550" s="143">
        <v>1</v>
      </c>
      <c r="U550" s="143">
        <v>9</v>
      </c>
      <c r="V550" s="143">
        <v>9</v>
      </c>
      <c r="W550" s="143">
        <v>81</v>
      </c>
      <c r="X550" s="144"/>
      <c r="Y550" s="144"/>
      <c r="Z550" s="143">
        <v>1</v>
      </c>
      <c r="AA550" s="143">
        <v>9</v>
      </c>
    </row>
    <row r="551" spans="1:27" x14ac:dyDescent="0.25">
      <c r="A551" s="44">
        <v>550</v>
      </c>
      <c r="B551" s="125" t="s">
        <v>3</v>
      </c>
      <c r="C551" s="125" t="s">
        <v>96</v>
      </c>
      <c r="D551" s="143">
        <v>18</v>
      </c>
      <c r="E551" s="143">
        <v>91</v>
      </c>
      <c r="F551" s="144"/>
      <c r="G551" s="144"/>
      <c r="H551" s="143">
        <v>8</v>
      </c>
      <c r="I551" s="143">
        <v>38</v>
      </c>
      <c r="J551" s="144"/>
      <c r="K551" s="144"/>
      <c r="L551" s="143">
        <v>4</v>
      </c>
      <c r="M551" s="143">
        <v>19</v>
      </c>
      <c r="N551" s="143">
        <v>1</v>
      </c>
      <c r="O551" s="143">
        <v>5</v>
      </c>
      <c r="P551" s="143">
        <v>12</v>
      </c>
      <c r="Q551" s="143">
        <v>58</v>
      </c>
      <c r="R551" s="143">
        <v>1</v>
      </c>
      <c r="S551" s="143">
        <v>5</v>
      </c>
      <c r="T551" s="144"/>
      <c r="U551" s="144"/>
      <c r="V551" s="143">
        <v>15</v>
      </c>
      <c r="W551" s="143">
        <v>77</v>
      </c>
      <c r="X551" s="143">
        <v>4</v>
      </c>
      <c r="Y551" s="143">
        <v>19</v>
      </c>
      <c r="Z551" s="143">
        <v>2</v>
      </c>
      <c r="AA551" s="143">
        <v>10</v>
      </c>
    </row>
    <row r="552" spans="1:27" x14ac:dyDescent="0.25">
      <c r="A552" s="44">
        <v>551</v>
      </c>
      <c r="B552" s="125" t="s">
        <v>62</v>
      </c>
      <c r="C552" s="125" t="s">
        <v>97</v>
      </c>
      <c r="D552" s="143">
        <v>1</v>
      </c>
      <c r="E552" s="143">
        <v>5</v>
      </c>
      <c r="F552" s="143">
        <v>11</v>
      </c>
      <c r="G552" s="143">
        <v>60</v>
      </c>
      <c r="H552" s="143">
        <v>15</v>
      </c>
      <c r="I552" s="143">
        <v>64</v>
      </c>
      <c r="J552" s="143">
        <v>12</v>
      </c>
      <c r="K552" s="143">
        <v>60</v>
      </c>
      <c r="L552" s="143">
        <v>4</v>
      </c>
      <c r="M552" s="143">
        <v>22</v>
      </c>
      <c r="N552" s="143">
        <v>3</v>
      </c>
      <c r="O552" s="143">
        <v>14</v>
      </c>
      <c r="P552" s="143">
        <v>1</v>
      </c>
      <c r="Q552" s="143">
        <v>6</v>
      </c>
      <c r="R552" s="143">
        <v>1</v>
      </c>
      <c r="S552" s="143">
        <v>5</v>
      </c>
      <c r="T552" s="143">
        <v>3</v>
      </c>
      <c r="U552" s="143">
        <v>11</v>
      </c>
      <c r="V552" s="143">
        <v>5</v>
      </c>
      <c r="W552" s="143">
        <v>27</v>
      </c>
      <c r="X552" s="143">
        <v>8</v>
      </c>
      <c r="Y552" s="143">
        <v>40</v>
      </c>
      <c r="Z552" s="143">
        <v>1</v>
      </c>
      <c r="AA552" s="143">
        <v>6</v>
      </c>
    </row>
    <row r="553" spans="1:27" x14ac:dyDescent="0.25">
      <c r="A553" s="44">
        <v>552</v>
      </c>
      <c r="B553" s="125" t="s">
        <v>32</v>
      </c>
      <c r="C553" s="125" t="s">
        <v>94</v>
      </c>
      <c r="D553" s="144"/>
      <c r="E553" s="144"/>
      <c r="F553" s="144"/>
      <c r="G553" s="144"/>
      <c r="H553" s="143">
        <v>2</v>
      </c>
      <c r="I553" s="143">
        <v>30</v>
      </c>
      <c r="J553" s="144"/>
      <c r="K553" s="144"/>
      <c r="L553" s="143">
        <v>2</v>
      </c>
      <c r="M553" s="143">
        <v>20</v>
      </c>
      <c r="N553" s="143">
        <v>8</v>
      </c>
      <c r="O553" s="143">
        <v>81</v>
      </c>
      <c r="P553" s="143">
        <v>13</v>
      </c>
      <c r="Q553" s="143">
        <v>188</v>
      </c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</row>
    <row r="554" spans="1:27" x14ac:dyDescent="0.25">
      <c r="A554" s="44">
        <v>553</v>
      </c>
      <c r="B554" s="125" t="s">
        <v>3</v>
      </c>
      <c r="C554" s="125" t="s">
        <v>94</v>
      </c>
      <c r="D554" s="143">
        <v>1</v>
      </c>
      <c r="E554" s="143">
        <v>1</v>
      </c>
      <c r="F554" s="143">
        <v>1</v>
      </c>
      <c r="G554" s="143">
        <v>1</v>
      </c>
      <c r="H554" s="143">
        <v>3</v>
      </c>
      <c r="I554" s="143">
        <v>4</v>
      </c>
      <c r="J554" s="143">
        <v>15</v>
      </c>
      <c r="K554" s="143">
        <v>20</v>
      </c>
      <c r="L554" s="143">
        <v>32</v>
      </c>
      <c r="M554" s="143">
        <v>43</v>
      </c>
      <c r="N554" s="143">
        <v>21</v>
      </c>
      <c r="O554" s="143">
        <v>31</v>
      </c>
      <c r="P554" s="143">
        <v>40</v>
      </c>
      <c r="Q554" s="143">
        <v>60</v>
      </c>
      <c r="R554" s="143">
        <v>103</v>
      </c>
      <c r="S554" s="143">
        <v>154</v>
      </c>
      <c r="T554" s="143">
        <v>1</v>
      </c>
      <c r="U554" s="143">
        <v>1</v>
      </c>
      <c r="V554" s="144"/>
      <c r="W554" s="144"/>
      <c r="X554" s="144"/>
      <c r="Y554" s="144"/>
      <c r="Z554" s="143">
        <v>2</v>
      </c>
      <c r="AA554" s="143">
        <v>3</v>
      </c>
    </row>
    <row r="555" spans="1:27" x14ac:dyDescent="0.25">
      <c r="A555" s="44">
        <v>554</v>
      </c>
      <c r="B555" s="125" t="s">
        <v>68</v>
      </c>
      <c r="C555" s="125" t="s">
        <v>98</v>
      </c>
      <c r="D555" s="143">
        <v>1</v>
      </c>
      <c r="E555" s="143">
        <v>8</v>
      </c>
      <c r="F555" s="143">
        <v>1</v>
      </c>
      <c r="G555" s="143">
        <v>8</v>
      </c>
      <c r="H555" s="144"/>
      <c r="I555" s="144"/>
      <c r="J555" s="143">
        <v>5</v>
      </c>
      <c r="K555" s="143">
        <v>30</v>
      </c>
      <c r="L555" s="143">
        <v>5</v>
      </c>
      <c r="M555" s="143">
        <v>30</v>
      </c>
      <c r="N555" s="143">
        <v>13</v>
      </c>
      <c r="O555" s="143">
        <v>60</v>
      </c>
      <c r="P555" s="143">
        <v>35</v>
      </c>
      <c r="Q555" s="143">
        <v>145</v>
      </c>
      <c r="R555" s="143">
        <v>6</v>
      </c>
      <c r="S555" s="143">
        <v>31</v>
      </c>
      <c r="T555" s="144"/>
      <c r="U555" s="144"/>
      <c r="V555" s="144"/>
      <c r="W555" s="144"/>
      <c r="X555" s="144"/>
      <c r="Y555" s="144"/>
      <c r="Z555" s="144"/>
      <c r="AA555" s="144"/>
    </row>
    <row r="556" spans="1:27" x14ac:dyDescent="0.25">
      <c r="A556" s="44">
        <v>555</v>
      </c>
      <c r="B556" s="125" t="s">
        <v>40</v>
      </c>
      <c r="C556" s="125" t="s">
        <v>94</v>
      </c>
      <c r="D556" s="144"/>
      <c r="E556" s="144"/>
      <c r="F556" s="144"/>
      <c r="G556" s="144"/>
      <c r="H556" s="144"/>
      <c r="I556" s="144"/>
      <c r="J556" s="143">
        <v>34</v>
      </c>
      <c r="K556" s="143">
        <v>106</v>
      </c>
      <c r="L556" s="143">
        <v>20</v>
      </c>
      <c r="M556" s="143">
        <v>67</v>
      </c>
      <c r="N556" s="143">
        <v>24</v>
      </c>
      <c r="O556" s="143">
        <v>74</v>
      </c>
      <c r="P556" s="144"/>
      <c r="Q556" s="144"/>
      <c r="R556" s="143">
        <v>5</v>
      </c>
      <c r="S556" s="143">
        <v>21</v>
      </c>
      <c r="T556" s="143">
        <v>12</v>
      </c>
      <c r="U556" s="143">
        <v>35</v>
      </c>
      <c r="V556" s="143">
        <v>2</v>
      </c>
      <c r="W556" s="143">
        <v>7</v>
      </c>
      <c r="X556" s="144"/>
      <c r="Y556" s="144"/>
      <c r="Z556" s="144"/>
      <c r="AA556" s="144"/>
    </row>
    <row r="557" spans="1:27" x14ac:dyDescent="0.25">
      <c r="A557" s="44">
        <v>556</v>
      </c>
      <c r="B557" s="125" t="s">
        <v>62</v>
      </c>
      <c r="C557" s="125" t="s">
        <v>97</v>
      </c>
      <c r="D557" s="143">
        <v>3</v>
      </c>
      <c r="E557" s="143">
        <v>7</v>
      </c>
      <c r="F557" s="143">
        <v>6</v>
      </c>
      <c r="G557" s="143">
        <v>17</v>
      </c>
      <c r="H557" s="143">
        <v>17</v>
      </c>
      <c r="I557" s="143">
        <v>55</v>
      </c>
      <c r="J557" s="143">
        <v>8</v>
      </c>
      <c r="K557" s="143">
        <v>40</v>
      </c>
      <c r="L557" s="143">
        <v>3</v>
      </c>
      <c r="M557" s="143">
        <v>13</v>
      </c>
      <c r="N557" s="143">
        <v>5</v>
      </c>
      <c r="O557" s="143">
        <v>16</v>
      </c>
      <c r="P557" s="143">
        <v>16</v>
      </c>
      <c r="Q557" s="143">
        <v>49</v>
      </c>
      <c r="R557" s="143">
        <v>32</v>
      </c>
      <c r="S557" s="143">
        <v>87</v>
      </c>
      <c r="T557" s="143">
        <v>8</v>
      </c>
      <c r="U557" s="143">
        <v>19</v>
      </c>
      <c r="V557" s="143">
        <v>2</v>
      </c>
      <c r="W557" s="143">
        <v>7</v>
      </c>
      <c r="X557" s="144"/>
      <c r="Y557" s="144"/>
      <c r="Z557" s="144"/>
      <c r="AA557" s="144"/>
    </row>
    <row r="558" spans="1:27" x14ac:dyDescent="0.25">
      <c r="A558" s="44">
        <v>557</v>
      </c>
      <c r="B558" s="125" t="s">
        <v>35</v>
      </c>
      <c r="C558" s="125" t="s">
        <v>98</v>
      </c>
      <c r="D558" s="144"/>
      <c r="E558" s="144"/>
      <c r="F558" s="144"/>
      <c r="G558" s="144"/>
      <c r="H558" s="143">
        <v>1</v>
      </c>
      <c r="I558" s="143">
        <v>22</v>
      </c>
      <c r="J558" s="144"/>
      <c r="K558" s="144"/>
      <c r="L558" s="144"/>
      <c r="M558" s="144"/>
      <c r="N558" s="143">
        <v>7</v>
      </c>
      <c r="O558" s="143">
        <v>152</v>
      </c>
      <c r="P558" s="143">
        <v>4</v>
      </c>
      <c r="Q558" s="143">
        <v>83</v>
      </c>
      <c r="R558" s="143">
        <v>2</v>
      </c>
      <c r="S558" s="143">
        <v>45</v>
      </c>
      <c r="T558" s="144"/>
      <c r="U558" s="144"/>
      <c r="V558" s="144"/>
      <c r="W558" s="144"/>
      <c r="X558" s="144"/>
      <c r="Y558" s="144"/>
      <c r="Z558" s="144"/>
      <c r="AA558" s="144"/>
    </row>
    <row r="559" spans="1:27" x14ac:dyDescent="0.25">
      <c r="A559" s="44">
        <v>558</v>
      </c>
      <c r="B559" s="125" t="s">
        <v>185</v>
      </c>
      <c r="C559" s="125" t="s">
        <v>97</v>
      </c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3">
        <v>61</v>
      </c>
      <c r="Y559" s="143">
        <v>297</v>
      </c>
      <c r="Z559" s="144"/>
      <c r="AA559" s="144"/>
    </row>
    <row r="560" spans="1:27" x14ac:dyDescent="0.25">
      <c r="A560" s="44">
        <v>559</v>
      </c>
      <c r="B560" s="125" t="s">
        <v>29</v>
      </c>
      <c r="C560" s="125" t="s">
        <v>97</v>
      </c>
      <c r="D560" s="144"/>
      <c r="E560" s="144"/>
      <c r="F560" s="144"/>
      <c r="G560" s="144"/>
      <c r="H560" s="143">
        <v>1</v>
      </c>
      <c r="I560" s="143">
        <v>145</v>
      </c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3">
        <v>1</v>
      </c>
      <c r="Y560" s="143">
        <v>149</v>
      </c>
      <c r="Z560" s="144"/>
      <c r="AA560" s="144"/>
    </row>
    <row r="561" spans="1:27" x14ac:dyDescent="0.25">
      <c r="A561" s="44">
        <v>560</v>
      </c>
      <c r="B561" s="125" t="s">
        <v>7</v>
      </c>
      <c r="C561" s="125" t="s">
        <v>99</v>
      </c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3">
        <v>1</v>
      </c>
      <c r="O561" s="143">
        <v>40</v>
      </c>
      <c r="P561" s="143">
        <v>1</v>
      </c>
      <c r="Q561" s="143">
        <v>50</v>
      </c>
      <c r="R561" s="143">
        <v>2</v>
      </c>
      <c r="S561" s="143">
        <v>100</v>
      </c>
      <c r="T561" s="143">
        <v>2</v>
      </c>
      <c r="U561" s="143">
        <v>100</v>
      </c>
      <c r="V561" s="144"/>
      <c r="W561" s="144"/>
      <c r="X561" s="144"/>
      <c r="Y561" s="144"/>
      <c r="Z561" s="144"/>
      <c r="AA561" s="144"/>
    </row>
    <row r="562" spans="1:27" x14ac:dyDescent="0.25">
      <c r="A562" s="44">
        <v>561</v>
      </c>
      <c r="B562" s="125" t="s">
        <v>3</v>
      </c>
      <c r="C562" s="125" t="s">
        <v>95</v>
      </c>
      <c r="D562" s="144"/>
      <c r="E562" s="144"/>
      <c r="F562" s="143">
        <v>1</v>
      </c>
      <c r="G562" s="143">
        <v>11</v>
      </c>
      <c r="H562" s="143">
        <v>8</v>
      </c>
      <c r="I562" s="143">
        <v>88</v>
      </c>
      <c r="J562" s="143">
        <v>6</v>
      </c>
      <c r="K562" s="143">
        <v>66</v>
      </c>
      <c r="L562" s="143">
        <v>6</v>
      </c>
      <c r="M562" s="143">
        <v>67</v>
      </c>
      <c r="N562" s="143">
        <v>1</v>
      </c>
      <c r="O562" s="143">
        <v>11</v>
      </c>
      <c r="P562" s="144"/>
      <c r="Q562" s="144"/>
      <c r="R562" s="143">
        <v>1</v>
      </c>
      <c r="S562" s="143">
        <v>11</v>
      </c>
      <c r="T562" s="143">
        <v>1</v>
      </c>
      <c r="U562" s="143">
        <v>5</v>
      </c>
      <c r="V562" s="143">
        <v>5</v>
      </c>
      <c r="W562" s="143">
        <v>28</v>
      </c>
      <c r="X562" s="144"/>
      <c r="Y562" s="144"/>
      <c r="Z562" s="144"/>
      <c r="AA562" s="144"/>
    </row>
    <row r="563" spans="1:27" x14ac:dyDescent="0.25">
      <c r="A563" s="44">
        <v>562</v>
      </c>
      <c r="B563" s="125" t="s">
        <v>12</v>
      </c>
      <c r="C563" s="125" t="s">
        <v>95</v>
      </c>
      <c r="D563" s="143">
        <v>2</v>
      </c>
      <c r="E563" s="143">
        <v>20</v>
      </c>
      <c r="F563" s="144"/>
      <c r="G563" s="144"/>
      <c r="H563" s="143">
        <v>6</v>
      </c>
      <c r="I563" s="143">
        <v>55</v>
      </c>
      <c r="J563" s="143">
        <v>6</v>
      </c>
      <c r="K563" s="143">
        <v>46</v>
      </c>
      <c r="L563" s="143">
        <v>5</v>
      </c>
      <c r="M563" s="143">
        <v>51</v>
      </c>
      <c r="N563" s="143">
        <v>1</v>
      </c>
      <c r="O563" s="143">
        <v>10</v>
      </c>
      <c r="P563" s="143">
        <v>2</v>
      </c>
      <c r="Q563" s="143">
        <v>24</v>
      </c>
      <c r="R563" s="143">
        <v>2</v>
      </c>
      <c r="S563" s="143">
        <v>20</v>
      </c>
      <c r="T563" s="143">
        <v>1</v>
      </c>
      <c r="U563" s="143">
        <v>11</v>
      </c>
      <c r="V563" s="143">
        <v>4</v>
      </c>
      <c r="W563" s="143">
        <v>38</v>
      </c>
      <c r="X563" s="143">
        <v>1</v>
      </c>
      <c r="Y563" s="143">
        <v>10</v>
      </c>
      <c r="Z563" s="144"/>
      <c r="AA563" s="144"/>
    </row>
    <row r="564" spans="1:27" x14ac:dyDescent="0.25">
      <c r="A564" s="44">
        <v>563</v>
      </c>
      <c r="B564" s="125" t="s">
        <v>4</v>
      </c>
      <c r="C564" s="125" t="s">
        <v>96</v>
      </c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3">
        <v>24</v>
      </c>
      <c r="AA564" s="143">
        <v>284</v>
      </c>
    </row>
    <row r="565" spans="1:27" x14ac:dyDescent="0.25">
      <c r="A565" s="44">
        <v>564</v>
      </c>
      <c r="B565" s="125" t="s">
        <v>28</v>
      </c>
      <c r="C565" s="125" t="s">
        <v>93</v>
      </c>
      <c r="D565" s="144"/>
      <c r="E565" s="144"/>
      <c r="F565" s="143">
        <v>4</v>
      </c>
      <c r="G565" s="143">
        <v>144</v>
      </c>
      <c r="H565" s="143">
        <v>3</v>
      </c>
      <c r="I565" s="143">
        <v>104</v>
      </c>
      <c r="J565" s="144"/>
      <c r="K565" s="144"/>
      <c r="L565" s="144"/>
      <c r="M565" s="144"/>
      <c r="N565" s="143">
        <v>1</v>
      </c>
      <c r="O565" s="143">
        <v>32</v>
      </c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</row>
    <row r="566" spans="1:27" x14ac:dyDescent="0.25">
      <c r="A566" s="44">
        <v>565</v>
      </c>
      <c r="B566" s="125" t="s">
        <v>9</v>
      </c>
      <c r="C566" s="125" t="s">
        <v>94</v>
      </c>
      <c r="D566" s="144"/>
      <c r="E566" s="144"/>
      <c r="F566" s="144"/>
      <c r="G566" s="144"/>
      <c r="H566" s="143">
        <v>1</v>
      </c>
      <c r="I566" s="143">
        <v>14</v>
      </c>
      <c r="J566" s="143">
        <v>5</v>
      </c>
      <c r="K566" s="143">
        <v>70</v>
      </c>
      <c r="L566" s="143">
        <v>8</v>
      </c>
      <c r="M566" s="143">
        <v>112</v>
      </c>
      <c r="N566" s="143">
        <v>5</v>
      </c>
      <c r="O566" s="143">
        <v>70</v>
      </c>
      <c r="P566" s="143">
        <v>1</v>
      </c>
      <c r="Q566" s="143">
        <v>14</v>
      </c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</row>
    <row r="567" spans="1:27" x14ac:dyDescent="0.25">
      <c r="A567" s="44">
        <v>566</v>
      </c>
      <c r="B567" s="125" t="s">
        <v>62</v>
      </c>
      <c r="C567" s="125" t="s">
        <v>97</v>
      </c>
      <c r="D567" s="144"/>
      <c r="E567" s="144"/>
      <c r="F567" s="144"/>
      <c r="G567" s="144"/>
      <c r="H567" s="144"/>
      <c r="I567" s="144"/>
      <c r="J567" s="143">
        <v>2</v>
      </c>
      <c r="K567" s="143">
        <v>25</v>
      </c>
      <c r="L567" s="143">
        <v>2</v>
      </c>
      <c r="M567" s="143">
        <v>27</v>
      </c>
      <c r="N567" s="144"/>
      <c r="O567" s="144"/>
      <c r="P567" s="143">
        <v>9</v>
      </c>
      <c r="Q567" s="143">
        <v>104</v>
      </c>
      <c r="R567" s="143">
        <v>9</v>
      </c>
      <c r="S567" s="143">
        <v>107</v>
      </c>
      <c r="T567" s="143">
        <v>1</v>
      </c>
      <c r="U567" s="143">
        <v>14</v>
      </c>
      <c r="V567" s="144"/>
      <c r="W567" s="144"/>
      <c r="X567" s="144"/>
      <c r="Y567" s="144"/>
      <c r="Z567" s="144"/>
      <c r="AA567" s="144"/>
    </row>
    <row r="568" spans="1:27" x14ac:dyDescent="0.25">
      <c r="A568" s="44">
        <v>567</v>
      </c>
      <c r="B568" s="125" t="s">
        <v>62</v>
      </c>
      <c r="C568" s="125" t="s">
        <v>97</v>
      </c>
      <c r="D568" s="144"/>
      <c r="E568" s="144"/>
      <c r="F568" s="144"/>
      <c r="G568" s="144"/>
      <c r="H568" s="144"/>
      <c r="I568" s="144"/>
      <c r="J568" s="144"/>
      <c r="K568" s="144"/>
      <c r="L568" s="143">
        <v>2</v>
      </c>
      <c r="M568" s="143">
        <v>31</v>
      </c>
      <c r="N568" s="143">
        <v>7</v>
      </c>
      <c r="O568" s="143">
        <v>87</v>
      </c>
      <c r="P568" s="143">
        <v>1</v>
      </c>
      <c r="Q568" s="143">
        <v>13</v>
      </c>
      <c r="R568" s="143">
        <v>1</v>
      </c>
      <c r="S568" s="143">
        <v>13</v>
      </c>
      <c r="T568" s="143">
        <v>4</v>
      </c>
      <c r="U568" s="143">
        <v>53</v>
      </c>
      <c r="V568" s="143">
        <v>1</v>
      </c>
      <c r="W568" s="143">
        <v>13</v>
      </c>
      <c r="X568" s="143">
        <v>1</v>
      </c>
      <c r="Y568" s="143">
        <v>14</v>
      </c>
      <c r="Z568" s="143">
        <v>3</v>
      </c>
      <c r="AA568" s="143">
        <v>44</v>
      </c>
    </row>
    <row r="569" spans="1:27" x14ac:dyDescent="0.25">
      <c r="A569" s="44">
        <v>568</v>
      </c>
      <c r="B569" s="125" t="s">
        <v>18</v>
      </c>
      <c r="C569" s="125" t="s">
        <v>94</v>
      </c>
      <c r="D569" s="144"/>
      <c r="E569" s="144"/>
      <c r="F569" s="144"/>
      <c r="G569" s="144"/>
      <c r="H569" s="143">
        <v>3</v>
      </c>
      <c r="I569" s="143">
        <v>57</v>
      </c>
      <c r="J569" s="144"/>
      <c r="K569" s="144"/>
      <c r="L569" s="144"/>
      <c r="M569" s="144"/>
      <c r="N569" s="144"/>
      <c r="O569" s="144"/>
      <c r="P569" s="143">
        <v>5</v>
      </c>
      <c r="Q569" s="143">
        <v>92</v>
      </c>
      <c r="R569" s="143">
        <v>3</v>
      </c>
      <c r="S569" s="143">
        <v>55</v>
      </c>
      <c r="T569" s="143">
        <v>1</v>
      </c>
      <c r="U569" s="143">
        <v>19</v>
      </c>
      <c r="V569" s="143">
        <v>2</v>
      </c>
      <c r="W569" s="143">
        <v>33</v>
      </c>
      <c r="X569" s="144"/>
      <c r="Y569" s="144"/>
      <c r="Z569" s="144"/>
      <c r="AA569" s="144"/>
    </row>
    <row r="570" spans="1:27" x14ac:dyDescent="0.25">
      <c r="A570" s="44">
        <v>569</v>
      </c>
      <c r="B570" s="125" t="s">
        <v>19</v>
      </c>
      <c r="C570" s="125" t="s">
        <v>99</v>
      </c>
      <c r="D570" s="144"/>
      <c r="E570" s="144"/>
      <c r="F570" s="144"/>
      <c r="G570" s="144"/>
      <c r="H570" s="144"/>
      <c r="I570" s="144"/>
      <c r="J570" s="144"/>
      <c r="K570" s="144"/>
      <c r="L570" s="143">
        <v>3</v>
      </c>
      <c r="M570" s="143">
        <v>91</v>
      </c>
      <c r="N570" s="143">
        <v>1</v>
      </c>
      <c r="O570" s="143">
        <v>25</v>
      </c>
      <c r="P570" s="143">
        <v>2</v>
      </c>
      <c r="Q570" s="143">
        <v>50</v>
      </c>
      <c r="R570" s="143">
        <v>3</v>
      </c>
      <c r="S570" s="143">
        <v>90</v>
      </c>
      <c r="T570" s="144"/>
      <c r="U570" s="144"/>
      <c r="V570" s="144"/>
      <c r="W570" s="144"/>
      <c r="X570" s="144"/>
      <c r="Y570" s="144"/>
      <c r="Z570" s="144"/>
      <c r="AA570" s="144"/>
    </row>
    <row r="571" spans="1:27" x14ac:dyDescent="0.25">
      <c r="A571" s="44">
        <v>570</v>
      </c>
      <c r="B571" s="125" t="s">
        <v>24</v>
      </c>
      <c r="C571" s="125" t="s">
        <v>97</v>
      </c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3">
        <v>6</v>
      </c>
      <c r="O571" s="143">
        <v>55</v>
      </c>
      <c r="P571" s="143">
        <v>10</v>
      </c>
      <c r="Q571" s="143">
        <v>90</v>
      </c>
      <c r="R571" s="143">
        <v>4</v>
      </c>
      <c r="S571" s="143">
        <v>36</v>
      </c>
      <c r="T571" s="143">
        <v>5</v>
      </c>
      <c r="U571" s="143">
        <v>48</v>
      </c>
      <c r="V571" s="143">
        <v>2</v>
      </c>
      <c r="W571" s="143">
        <v>19</v>
      </c>
      <c r="X571" s="144"/>
      <c r="Y571" s="144"/>
      <c r="Z571" s="144"/>
      <c r="AA571" s="144"/>
    </row>
    <row r="572" spans="1:27" x14ac:dyDescent="0.25">
      <c r="A572" s="44">
        <v>571</v>
      </c>
      <c r="B572" s="125" t="s">
        <v>24</v>
      </c>
      <c r="C572" s="125" t="s">
        <v>97</v>
      </c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3">
        <v>1</v>
      </c>
      <c r="O572" s="143">
        <v>245</v>
      </c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</row>
    <row r="573" spans="1:27" x14ac:dyDescent="0.25">
      <c r="A573" s="44">
        <v>572</v>
      </c>
      <c r="B573" s="125" t="s">
        <v>47</v>
      </c>
      <c r="C573" s="125" t="s">
        <v>95</v>
      </c>
      <c r="D573" s="143">
        <v>1</v>
      </c>
      <c r="E573" s="143">
        <v>17</v>
      </c>
      <c r="F573" s="143">
        <v>3</v>
      </c>
      <c r="G573" s="143">
        <v>52</v>
      </c>
      <c r="H573" s="144"/>
      <c r="I573" s="144"/>
      <c r="J573" s="144"/>
      <c r="K573" s="144"/>
      <c r="L573" s="143">
        <v>4</v>
      </c>
      <c r="M573" s="143">
        <v>70</v>
      </c>
      <c r="N573" s="143">
        <v>2</v>
      </c>
      <c r="O573" s="143">
        <v>35</v>
      </c>
      <c r="P573" s="143">
        <v>1</v>
      </c>
      <c r="Q573" s="143">
        <v>15</v>
      </c>
      <c r="R573" s="143">
        <v>1</v>
      </c>
      <c r="S573" s="143">
        <v>17</v>
      </c>
      <c r="T573" s="143">
        <v>2</v>
      </c>
      <c r="U573" s="143">
        <v>35</v>
      </c>
      <c r="V573" s="144"/>
      <c r="W573" s="144"/>
      <c r="X573" s="144"/>
      <c r="Y573" s="144"/>
      <c r="Z573" s="144"/>
      <c r="AA573" s="144"/>
    </row>
    <row r="574" spans="1:27" x14ac:dyDescent="0.25">
      <c r="A574" s="44">
        <v>573</v>
      </c>
      <c r="B574" s="125" t="s">
        <v>60</v>
      </c>
      <c r="C574" s="125" t="s">
        <v>97</v>
      </c>
      <c r="D574" s="143">
        <v>3</v>
      </c>
      <c r="E574" s="143">
        <v>13</v>
      </c>
      <c r="F574" s="143">
        <v>1</v>
      </c>
      <c r="G574" s="143">
        <v>4</v>
      </c>
      <c r="H574" s="143">
        <v>4</v>
      </c>
      <c r="I574" s="143">
        <v>18</v>
      </c>
      <c r="J574" s="143">
        <v>4</v>
      </c>
      <c r="K574" s="143">
        <v>16</v>
      </c>
      <c r="L574" s="143">
        <v>7</v>
      </c>
      <c r="M574" s="143">
        <v>30</v>
      </c>
      <c r="N574" s="143">
        <v>4</v>
      </c>
      <c r="O574" s="143">
        <v>16</v>
      </c>
      <c r="P574" s="143">
        <v>6</v>
      </c>
      <c r="Q574" s="143">
        <v>27</v>
      </c>
      <c r="R574" s="143">
        <v>6</v>
      </c>
      <c r="S574" s="143">
        <v>26</v>
      </c>
      <c r="T574" s="143">
        <v>9</v>
      </c>
      <c r="U574" s="143">
        <v>39</v>
      </c>
      <c r="V574" s="143">
        <v>3</v>
      </c>
      <c r="W574" s="143">
        <v>13</v>
      </c>
      <c r="X574" s="143">
        <v>6</v>
      </c>
      <c r="Y574" s="143">
        <v>24</v>
      </c>
      <c r="Z574" s="143">
        <v>2</v>
      </c>
      <c r="AA574" s="143">
        <v>10</v>
      </c>
    </row>
    <row r="575" spans="1:27" x14ac:dyDescent="0.25">
      <c r="A575" s="44">
        <v>574</v>
      </c>
      <c r="B575" s="125" t="s">
        <v>35</v>
      </c>
      <c r="C575" s="125" t="s">
        <v>97</v>
      </c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3">
        <v>10</v>
      </c>
      <c r="Q575" s="143">
        <v>60</v>
      </c>
      <c r="R575" s="143">
        <v>18</v>
      </c>
      <c r="S575" s="143">
        <v>85</v>
      </c>
      <c r="T575" s="143">
        <v>16</v>
      </c>
      <c r="U575" s="143">
        <v>80</v>
      </c>
      <c r="V575" s="144"/>
      <c r="W575" s="144"/>
      <c r="X575" s="144"/>
      <c r="Y575" s="144"/>
      <c r="Z575" s="144"/>
      <c r="AA575" s="144"/>
    </row>
    <row r="576" spans="1:27" x14ac:dyDescent="0.25">
      <c r="A576" s="44">
        <v>575</v>
      </c>
      <c r="B576" s="125" t="s">
        <v>24</v>
      </c>
      <c r="C576" s="125" t="s">
        <v>97</v>
      </c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3">
        <v>34</v>
      </c>
      <c r="Q576" s="143">
        <v>179</v>
      </c>
      <c r="R576" s="143">
        <v>4</v>
      </c>
      <c r="S576" s="143">
        <v>23</v>
      </c>
      <c r="T576" s="143">
        <v>1</v>
      </c>
      <c r="U576" s="143">
        <v>6</v>
      </c>
      <c r="V576" s="143">
        <v>1</v>
      </c>
      <c r="W576" s="143">
        <v>6</v>
      </c>
      <c r="X576" s="144"/>
      <c r="Y576" s="144"/>
      <c r="Z576" s="144"/>
      <c r="AA576" s="144"/>
    </row>
    <row r="577" spans="1:27" x14ac:dyDescent="0.25">
      <c r="A577" s="44">
        <v>576</v>
      </c>
      <c r="B577" s="125" t="s">
        <v>7</v>
      </c>
      <c r="C577" s="125" t="s">
        <v>94</v>
      </c>
      <c r="D577" s="143">
        <v>3</v>
      </c>
      <c r="E577" s="143">
        <v>35</v>
      </c>
      <c r="F577" s="144"/>
      <c r="G577" s="144"/>
      <c r="H577" s="143">
        <v>1</v>
      </c>
      <c r="I577" s="143">
        <v>19</v>
      </c>
      <c r="J577" s="143">
        <v>1</v>
      </c>
      <c r="K577" s="143">
        <v>23</v>
      </c>
      <c r="L577" s="144"/>
      <c r="M577" s="144"/>
      <c r="N577" s="144"/>
      <c r="O577" s="144"/>
      <c r="P577" s="144"/>
      <c r="Q577" s="144"/>
      <c r="R577" s="143">
        <v>2</v>
      </c>
      <c r="S577" s="143">
        <v>41</v>
      </c>
      <c r="T577" s="143">
        <v>1</v>
      </c>
      <c r="U577" s="143">
        <v>23</v>
      </c>
      <c r="V577" s="144"/>
      <c r="W577" s="144"/>
      <c r="X577" s="144"/>
      <c r="Y577" s="144"/>
      <c r="Z577" s="143">
        <v>4</v>
      </c>
      <c r="AA577" s="143">
        <v>70</v>
      </c>
    </row>
    <row r="578" spans="1:27" x14ac:dyDescent="0.25">
      <c r="A578" s="44">
        <v>577</v>
      </c>
      <c r="B578" s="125" t="s">
        <v>57</v>
      </c>
      <c r="C578" s="125" t="s">
        <v>94</v>
      </c>
      <c r="D578" s="143">
        <v>6</v>
      </c>
      <c r="E578" s="143">
        <v>27</v>
      </c>
      <c r="F578" s="143">
        <v>11</v>
      </c>
      <c r="G578" s="143">
        <v>55</v>
      </c>
      <c r="H578" s="143">
        <v>12</v>
      </c>
      <c r="I578" s="143">
        <v>67</v>
      </c>
      <c r="J578" s="143">
        <v>12</v>
      </c>
      <c r="K578" s="143">
        <v>38</v>
      </c>
      <c r="L578" s="144"/>
      <c r="M578" s="144"/>
      <c r="N578" s="143">
        <v>1</v>
      </c>
      <c r="O578" s="143">
        <v>5</v>
      </c>
      <c r="P578" s="143">
        <v>1</v>
      </c>
      <c r="Q578" s="143">
        <v>5</v>
      </c>
      <c r="R578" s="144"/>
      <c r="S578" s="144"/>
      <c r="T578" s="144"/>
      <c r="U578" s="144"/>
      <c r="V578" s="143">
        <v>2</v>
      </c>
      <c r="W578" s="143">
        <v>10</v>
      </c>
      <c r="X578" s="144"/>
      <c r="Y578" s="144"/>
      <c r="Z578" s="144"/>
      <c r="AA578" s="144"/>
    </row>
    <row r="579" spans="1:27" x14ac:dyDescent="0.25">
      <c r="A579" s="44">
        <v>578</v>
      </c>
      <c r="B579" s="125" t="s">
        <v>55</v>
      </c>
      <c r="C579" s="125" t="s">
        <v>94</v>
      </c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3">
        <v>2</v>
      </c>
      <c r="O579" s="143">
        <v>8</v>
      </c>
      <c r="P579" s="143">
        <v>2</v>
      </c>
      <c r="Q579" s="143">
        <v>8</v>
      </c>
      <c r="R579" s="143">
        <v>40</v>
      </c>
      <c r="S579" s="143">
        <v>150</v>
      </c>
      <c r="T579" s="143">
        <v>21</v>
      </c>
      <c r="U579" s="143">
        <v>42</v>
      </c>
      <c r="V579" s="144"/>
      <c r="W579" s="144"/>
      <c r="X579" s="144"/>
      <c r="Y579" s="144"/>
      <c r="Z579" s="144"/>
      <c r="AA579" s="144"/>
    </row>
    <row r="580" spans="1:27" x14ac:dyDescent="0.25">
      <c r="A580" s="44">
        <v>579</v>
      </c>
      <c r="B580" s="125" t="s">
        <v>14</v>
      </c>
      <c r="C580" s="125" t="s">
        <v>97</v>
      </c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3">
        <v>7</v>
      </c>
      <c r="O580" s="143">
        <v>49</v>
      </c>
      <c r="P580" s="143">
        <v>19</v>
      </c>
      <c r="Q580" s="143">
        <v>139</v>
      </c>
      <c r="R580" s="143">
        <v>1</v>
      </c>
      <c r="S580" s="143">
        <v>6</v>
      </c>
      <c r="T580" s="143">
        <v>2</v>
      </c>
      <c r="U580" s="143">
        <v>11</v>
      </c>
      <c r="V580" s="144"/>
      <c r="W580" s="144"/>
      <c r="X580" s="144"/>
      <c r="Y580" s="144"/>
      <c r="Z580" s="144"/>
      <c r="AA580" s="144"/>
    </row>
    <row r="581" spans="1:27" x14ac:dyDescent="0.25">
      <c r="A581" s="44">
        <v>580</v>
      </c>
      <c r="B581" s="125" t="s">
        <v>183</v>
      </c>
      <c r="C581" s="125" t="s">
        <v>97</v>
      </c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3">
        <v>1</v>
      </c>
      <c r="O581" s="143">
        <v>34</v>
      </c>
      <c r="P581" s="143">
        <v>1</v>
      </c>
      <c r="Q581" s="143">
        <v>34</v>
      </c>
      <c r="R581" s="144"/>
      <c r="S581" s="144"/>
      <c r="T581" s="144"/>
      <c r="U581" s="144"/>
      <c r="V581" s="144"/>
      <c r="W581" s="144"/>
      <c r="X581" s="143">
        <v>2</v>
      </c>
      <c r="Y581" s="143">
        <v>78</v>
      </c>
      <c r="Z581" s="143">
        <v>1</v>
      </c>
      <c r="AA581" s="143">
        <v>58</v>
      </c>
    </row>
    <row r="582" spans="1:27" x14ac:dyDescent="0.25">
      <c r="A582" s="44">
        <v>581</v>
      </c>
      <c r="B582" s="125" t="s">
        <v>62</v>
      </c>
      <c r="C582" s="125" t="s">
        <v>97</v>
      </c>
      <c r="D582" s="144"/>
      <c r="E582" s="144"/>
      <c r="F582" s="144"/>
      <c r="G582" s="144"/>
      <c r="H582" s="144"/>
      <c r="I582" s="144"/>
      <c r="J582" s="143">
        <v>3</v>
      </c>
      <c r="K582" s="143">
        <v>60</v>
      </c>
      <c r="L582" s="143">
        <v>4</v>
      </c>
      <c r="M582" s="143">
        <v>80</v>
      </c>
      <c r="N582" s="144"/>
      <c r="O582" s="144"/>
      <c r="P582" s="143">
        <v>1</v>
      </c>
      <c r="Q582" s="143">
        <v>20</v>
      </c>
      <c r="R582" s="144"/>
      <c r="S582" s="144"/>
      <c r="T582" s="143">
        <v>1</v>
      </c>
      <c r="U582" s="143">
        <v>21</v>
      </c>
      <c r="V582" s="143">
        <v>1</v>
      </c>
      <c r="W582" s="143">
        <v>24</v>
      </c>
      <c r="X582" s="144"/>
      <c r="Y582" s="144"/>
      <c r="Z582" s="144"/>
      <c r="AA582" s="144"/>
    </row>
    <row r="583" spans="1:27" x14ac:dyDescent="0.25">
      <c r="A583" s="44">
        <v>582</v>
      </c>
      <c r="B583" s="125" t="s">
        <v>7</v>
      </c>
      <c r="C583" s="125" t="s">
        <v>93</v>
      </c>
      <c r="D583" s="143">
        <v>2</v>
      </c>
      <c r="E583" s="143">
        <v>81</v>
      </c>
      <c r="F583" s="143">
        <v>3</v>
      </c>
      <c r="G583" s="143">
        <v>121</v>
      </c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</row>
    <row r="584" spans="1:27" x14ac:dyDescent="0.25">
      <c r="A584" s="44">
        <v>583</v>
      </c>
      <c r="B584" s="125" t="s">
        <v>24</v>
      </c>
      <c r="C584" s="125" t="s">
        <v>97</v>
      </c>
      <c r="D584" s="143">
        <v>1</v>
      </c>
      <c r="E584" s="143">
        <v>21</v>
      </c>
      <c r="F584" s="144"/>
      <c r="G584" s="144"/>
      <c r="H584" s="143">
        <v>2</v>
      </c>
      <c r="I584" s="143">
        <v>44</v>
      </c>
      <c r="J584" s="144"/>
      <c r="K584" s="144"/>
      <c r="L584" s="144"/>
      <c r="M584" s="144"/>
      <c r="N584" s="143">
        <v>5</v>
      </c>
      <c r="O584" s="143">
        <v>90</v>
      </c>
      <c r="P584" s="143">
        <v>2</v>
      </c>
      <c r="Q584" s="143">
        <v>42</v>
      </c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</row>
    <row r="585" spans="1:27" x14ac:dyDescent="0.25">
      <c r="A585" s="44">
        <v>584</v>
      </c>
      <c r="B585" s="125" t="s">
        <v>201</v>
      </c>
      <c r="C585" s="125" t="s">
        <v>97</v>
      </c>
      <c r="D585" s="143">
        <v>7</v>
      </c>
      <c r="E585" s="143">
        <v>196</v>
      </c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</row>
    <row r="586" spans="1:27" x14ac:dyDescent="0.25">
      <c r="A586" s="44">
        <v>585</v>
      </c>
      <c r="B586" s="125" t="s">
        <v>62</v>
      </c>
      <c r="C586" s="125" t="s">
        <v>97</v>
      </c>
      <c r="D586" s="144"/>
      <c r="E586" s="144"/>
      <c r="F586" s="144"/>
      <c r="G586" s="144"/>
      <c r="H586" s="144"/>
      <c r="I586" s="144"/>
      <c r="J586" s="144"/>
      <c r="K586" s="144"/>
      <c r="L586" s="143">
        <v>1</v>
      </c>
      <c r="M586" s="143">
        <v>40</v>
      </c>
      <c r="N586" s="143">
        <v>3</v>
      </c>
      <c r="O586" s="143">
        <v>117</v>
      </c>
      <c r="P586" s="144"/>
      <c r="Q586" s="144"/>
      <c r="R586" s="144"/>
      <c r="S586" s="144"/>
      <c r="T586" s="144"/>
      <c r="U586" s="144"/>
      <c r="V586" s="143">
        <v>1</v>
      </c>
      <c r="W586" s="143">
        <v>39</v>
      </c>
      <c r="X586" s="144"/>
      <c r="Y586" s="144"/>
      <c r="Z586" s="144"/>
      <c r="AA586" s="144"/>
    </row>
    <row r="587" spans="1:27" x14ac:dyDescent="0.25">
      <c r="A587" s="44">
        <v>586</v>
      </c>
      <c r="B587" s="125" t="s">
        <v>62</v>
      </c>
      <c r="C587" s="125" t="s">
        <v>97</v>
      </c>
      <c r="D587" s="143">
        <v>3</v>
      </c>
      <c r="E587" s="143">
        <v>33</v>
      </c>
      <c r="F587" s="143">
        <v>10</v>
      </c>
      <c r="G587" s="143">
        <v>99</v>
      </c>
      <c r="H587" s="143">
        <v>5</v>
      </c>
      <c r="I587" s="143">
        <v>60</v>
      </c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</row>
    <row r="588" spans="1:27" x14ac:dyDescent="0.25">
      <c r="A588" s="44">
        <v>587</v>
      </c>
      <c r="B588" s="125" t="s">
        <v>35</v>
      </c>
      <c r="C588" s="125" t="s">
        <v>94</v>
      </c>
      <c r="D588" s="144"/>
      <c r="E588" s="144"/>
      <c r="F588" s="144"/>
      <c r="G588" s="144"/>
      <c r="H588" s="143">
        <v>2</v>
      </c>
      <c r="I588" s="143">
        <v>26</v>
      </c>
      <c r="J588" s="143">
        <v>1</v>
      </c>
      <c r="K588" s="143">
        <v>13</v>
      </c>
      <c r="L588" s="143">
        <v>6</v>
      </c>
      <c r="M588" s="143">
        <v>70</v>
      </c>
      <c r="N588" s="144"/>
      <c r="O588" s="144"/>
      <c r="P588" s="143">
        <v>6</v>
      </c>
      <c r="Q588" s="143">
        <v>70</v>
      </c>
      <c r="R588" s="144"/>
      <c r="S588" s="144"/>
      <c r="T588" s="143">
        <v>1</v>
      </c>
      <c r="U588" s="143">
        <v>12</v>
      </c>
      <c r="V588" s="144"/>
      <c r="W588" s="144"/>
      <c r="X588" s="144"/>
      <c r="Y588" s="144"/>
      <c r="Z588" s="144"/>
      <c r="AA588" s="144"/>
    </row>
    <row r="589" spans="1:27" x14ac:dyDescent="0.25">
      <c r="A589" s="44">
        <v>588</v>
      </c>
      <c r="B589" s="125" t="s">
        <v>201</v>
      </c>
      <c r="C589" s="125" t="s">
        <v>97</v>
      </c>
      <c r="D589" s="144"/>
      <c r="E589" s="144"/>
      <c r="F589" s="144"/>
      <c r="G589" s="144"/>
      <c r="H589" s="144"/>
      <c r="I589" s="144"/>
      <c r="J589" s="144"/>
      <c r="K589" s="144"/>
      <c r="L589" s="143">
        <v>25</v>
      </c>
      <c r="M589" s="143">
        <v>163</v>
      </c>
      <c r="N589" s="143">
        <v>3</v>
      </c>
      <c r="O589" s="143">
        <v>23</v>
      </c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</row>
    <row r="590" spans="1:27" x14ac:dyDescent="0.25">
      <c r="A590" s="44">
        <v>589</v>
      </c>
      <c r="B590" s="125" t="s">
        <v>92</v>
      </c>
      <c r="C590" s="125" t="s">
        <v>97</v>
      </c>
      <c r="D590" s="144"/>
      <c r="E590" s="144"/>
      <c r="F590" s="144"/>
      <c r="G590" s="144"/>
      <c r="H590" s="144"/>
      <c r="I590" s="144"/>
      <c r="J590" s="144"/>
      <c r="K590" s="144"/>
      <c r="L590" s="143">
        <v>3</v>
      </c>
      <c r="M590" s="143">
        <v>105</v>
      </c>
      <c r="N590" s="143">
        <v>2</v>
      </c>
      <c r="O590" s="143">
        <v>78</v>
      </c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</row>
    <row r="591" spans="1:27" x14ac:dyDescent="0.25">
      <c r="A591" s="44">
        <v>590</v>
      </c>
      <c r="B591" s="125" t="s">
        <v>207</v>
      </c>
      <c r="C591" s="125" t="s">
        <v>97</v>
      </c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3">
        <v>74</v>
      </c>
      <c r="AA591" s="143">
        <v>181</v>
      </c>
    </row>
    <row r="592" spans="1:27" x14ac:dyDescent="0.25">
      <c r="A592" s="44">
        <v>591</v>
      </c>
      <c r="B592" s="125" t="s">
        <v>55</v>
      </c>
      <c r="C592" s="125" t="s">
        <v>97</v>
      </c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3">
        <v>4</v>
      </c>
      <c r="S592" s="143">
        <v>180</v>
      </c>
      <c r="T592" s="144"/>
      <c r="U592" s="144"/>
      <c r="V592" s="144"/>
      <c r="W592" s="144"/>
      <c r="X592" s="144"/>
      <c r="Y592" s="144"/>
      <c r="Z592" s="144"/>
      <c r="AA592" s="144"/>
    </row>
    <row r="593" spans="1:27" x14ac:dyDescent="0.25">
      <c r="A593" s="44">
        <v>592</v>
      </c>
      <c r="B593" s="125" t="s">
        <v>7</v>
      </c>
      <c r="C593" s="125" t="s">
        <v>94</v>
      </c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3">
        <v>1</v>
      </c>
      <c r="O593" s="143">
        <v>179</v>
      </c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</row>
    <row r="594" spans="1:27" x14ac:dyDescent="0.25">
      <c r="A594" s="44">
        <v>593</v>
      </c>
      <c r="B594" s="125" t="s">
        <v>9</v>
      </c>
      <c r="C594" s="125" t="s">
        <v>95</v>
      </c>
      <c r="D594" s="144"/>
      <c r="E594" s="144"/>
      <c r="F594" s="144"/>
      <c r="G594" s="144"/>
      <c r="H594" s="144"/>
      <c r="I594" s="144"/>
      <c r="J594" s="144"/>
      <c r="K594" s="144"/>
      <c r="L594" s="143">
        <v>5</v>
      </c>
      <c r="M594" s="143">
        <v>34</v>
      </c>
      <c r="N594" s="143">
        <v>5</v>
      </c>
      <c r="O594" s="143">
        <v>34</v>
      </c>
      <c r="P594" s="143">
        <v>9</v>
      </c>
      <c r="Q594" s="143">
        <v>69</v>
      </c>
      <c r="R594" s="143">
        <v>2</v>
      </c>
      <c r="S594" s="143">
        <v>11</v>
      </c>
      <c r="T594" s="143">
        <v>4</v>
      </c>
      <c r="U594" s="143">
        <v>29</v>
      </c>
      <c r="V594" s="144"/>
      <c r="W594" s="144"/>
      <c r="X594" s="144"/>
      <c r="Y594" s="144"/>
      <c r="Z594" s="144"/>
      <c r="AA594" s="144"/>
    </row>
    <row r="595" spans="1:27" x14ac:dyDescent="0.25">
      <c r="A595" s="44">
        <v>594</v>
      </c>
      <c r="B595" s="125" t="s">
        <v>35</v>
      </c>
      <c r="C595" s="125" t="s">
        <v>94</v>
      </c>
      <c r="D595" s="144"/>
      <c r="E595" s="144"/>
      <c r="F595" s="144"/>
      <c r="G595" s="144"/>
      <c r="H595" s="144"/>
      <c r="I595" s="144"/>
      <c r="J595" s="144"/>
      <c r="K595" s="144"/>
      <c r="L595" s="143">
        <v>3</v>
      </c>
      <c r="M595" s="143">
        <v>22</v>
      </c>
      <c r="N595" s="144"/>
      <c r="O595" s="144"/>
      <c r="P595" s="143">
        <v>7</v>
      </c>
      <c r="Q595" s="143">
        <v>43</v>
      </c>
      <c r="R595" s="143">
        <v>2</v>
      </c>
      <c r="S595" s="143">
        <v>15</v>
      </c>
      <c r="T595" s="144"/>
      <c r="U595" s="144"/>
      <c r="V595" s="143">
        <v>8</v>
      </c>
      <c r="W595" s="143">
        <v>51</v>
      </c>
      <c r="X595" s="143">
        <v>3</v>
      </c>
      <c r="Y595" s="143">
        <v>22</v>
      </c>
      <c r="Z595" s="143">
        <v>3</v>
      </c>
      <c r="AA595" s="143">
        <v>22</v>
      </c>
    </row>
    <row r="596" spans="1:27" x14ac:dyDescent="0.25">
      <c r="A596" s="44">
        <v>595</v>
      </c>
      <c r="B596" s="125" t="s">
        <v>10</v>
      </c>
      <c r="C596" s="125" t="s">
        <v>97</v>
      </c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3">
        <v>26</v>
      </c>
      <c r="Q596" s="143">
        <v>113</v>
      </c>
      <c r="R596" s="143">
        <v>13</v>
      </c>
      <c r="S596" s="143">
        <v>54</v>
      </c>
      <c r="T596" s="143">
        <v>1</v>
      </c>
      <c r="U596" s="143">
        <v>5</v>
      </c>
      <c r="V596" s="143">
        <v>1</v>
      </c>
      <c r="W596" s="143">
        <v>5</v>
      </c>
      <c r="X596" s="144"/>
      <c r="Y596" s="144"/>
      <c r="Z596" s="144"/>
      <c r="AA596" s="144"/>
    </row>
    <row r="597" spans="1:27" x14ac:dyDescent="0.25">
      <c r="A597" s="44">
        <v>596</v>
      </c>
      <c r="B597" s="125" t="s">
        <v>18</v>
      </c>
      <c r="C597" s="125" t="s">
        <v>97</v>
      </c>
      <c r="D597" s="143">
        <v>1</v>
      </c>
      <c r="E597" s="143">
        <v>12</v>
      </c>
      <c r="F597" s="144"/>
      <c r="G597" s="144"/>
      <c r="H597" s="144"/>
      <c r="I597" s="144"/>
      <c r="J597" s="144"/>
      <c r="K597" s="144"/>
      <c r="L597" s="144"/>
      <c r="M597" s="144"/>
      <c r="N597" s="143">
        <v>8</v>
      </c>
      <c r="O597" s="143">
        <v>80</v>
      </c>
      <c r="P597" s="143">
        <v>4</v>
      </c>
      <c r="Q597" s="143">
        <v>49</v>
      </c>
      <c r="R597" s="143">
        <v>2</v>
      </c>
      <c r="S597" s="143">
        <v>25</v>
      </c>
      <c r="T597" s="143">
        <v>1</v>
      </c>
      <c r="U597" s="143">
        <v>6</v>
      </c>
      <c r="V597" s="144"/>
      <c r="W597" s="144"/>
      <c r="X597" s="144"/>
      <c r="Y597" s="144"/>
      <c r="Z597" s="144"/>
      <c r="AA597" s="144"/>
    </row>
    <row r="598" spans="1:27" x14ac:dyDescent="0.25">
      <c r="A598" s="44">
        <v>597</v>
      </c>
      <c r="B598" s="125" t="s">
        <v>64</v>
      </c>
      <c r="C598" s="125" t="s">
        <v>97</v>
      </c>
      <c r="D598" s="144"/>
      <c r="E598" s="144"/>
      <c r="F598" s="143">
        <v>2</v>
      </c>
      <c r="G598" s="143">
        <v>32</v>
      </c>
      <c r="H598" s="143">
        <v>4</v>
      </c>
      <c r="I598" s="143">
        <v>80</v>
      </c>
      <c r="J598" s="143">
        <v>2</v>
      </c>
      <c r="K598" s="143">
        <v>40</v>
      </c>
      <c r="L598" s="143">
        <v>1</v>
      </c>
      <c r="M598" s="143">
        <v>20</v>
      </c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  <c r="AA598" s="144"/>
    </row>
    <row r="599" spans="1:27" x14ac:dyDescent="0.25">
      <c r="A599" s="44">
        <v>598</v>
      </c>
      <c r="B599" s="125" t="s">
        <v>53</v>
      </c>
      <c r="C599" s="125" t="s">
        <v>94</v>
      </c>
      <c r="D599" s="144"/>
      <c r="E599" s="144"/>
      <c r="F599" s="144"/>
      <c r="G599" s="144"/>
      <c r="H599" s="143">
        <v>3</v>
      </c>
      <c r="I599" s="143">
        <v>24</v>
      </c>
      <c r="J599" s="144"/>
      <c r="K599" s="144"/>
      <c r="L599" s="143">
        <v>3</v>
      </c>
      <c r="M599" s="143">
        <v>20</v>
      </c>
      <c r="N599" s="143">
        <v>2</v>
      </c>
      <c r="O599" s="143">
        <v>12</v>
      </c>
      <c r="P599" s="143">
        <v>1</v>
      </c>
      <c r="Q599" s="143">
        <v>12</v>
      </c>
      <c r="R599" s="143">
        <v>4</v>
      </c>
      <c r="S599" s="143">
        <v>32</v>
      </c>
      <c r="T599" s="143">
        <v>4</v>
      </c>
      <c r="U599" s="143">
        <v>36</v>
      </c>
      <c r="V599" s="143">
        <v>1</v>
      </c>
      <c r="W599" s="143">
        <v>12</v>
      </c>
      <c r="X599" s="144"/>
      <c r="Y599" s="144"/>
      <c r="Z599" s="143">
        <v>3</v>
      </c>
      <c r="AA599" s="143">
        <v>23</v>
      </c>
    </row>
    <row r="600" spans="1:27" x14ac:dyDescent="0.25">
      <c r="A600" s="44">
        <v>599</v>
      </c>
      <c r="B600" s="125" t="s">
        <v>4</v>
      </c>
      <c r="C600" s="125" t="s">
        <v>95</v>
      </c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3">
        <v>8</v>
      </c>
      <c r="O600" s="143">
        <v>22</v>
      </c>
      <c r="P600" s="143">
        <v>17</v>
      </c>
      <c r="Q600" s="143">
        <v>46</v>
      </c>
      <c r="R600" s="143">
        <v>36</v>
      </c>
      <c r="S600" s="143">
        <v>89</v>
      </c>
      <c r="T600" s="143">
        <v>4</v>
      </c>
      <c r="U600" s="143">
        <v>10</v>
      </c>
      <c r="V600" s="143">
        <v>1</v>
      </c>
      <c r="W600" s="143">
        <v>3</v>
      </c>
      <c r="X600" s="144"/>
      <c r="Y600" s="144"/>
      <c r="Z600" s="144"/>
      <c r="AA600" s="144"/>
    </row>
    <row r="601" spans="1:27" x14ac:dyDescent="0.25">
      <c r="A601" s="44">
        <v>600</v>
      </c>
      <c r="B601" s="125" t="s">
        <v>5</v>
      </c>
      <c r="C601" s="125" t="s">
        <v>93</v>
      </c>
      <c r="D601" s="143">
        <v>10</v>
      </c>
      <c r="E601" s="143">
        <v>93</v>
      </c>
      <c r="F601" s="143">
        <v>3</v>
      </c>
      <c r="G601" s="143">
        <v>28</v>
      </c>
      <c r="H601" s="143">
        <v>1</v>
      </c>
      <c r="I601" s="143">
        <v>9</v>
      </c>
      <c r="J601" s="143">
        <v>1</v>
      </c>
      <c r="K601" s="143">
        <v>9</v>
      </c>
      <c r="L601" s="144"/>
      <c r="M601" s="144"/>
      <c r="N601" s="143">
        <v>3</v>
      </c>
      <c r="O601" s="143">
        <v>28</v>
      </c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  <c r="AA601" s="144"/>
    </row>
    <row r="602" spans="1:27" x14ac:dyDescent="0.25">
      <c r="A602" s="44">
        <v>601</v>
      </c>
      <c r="B602" s="125" t="s">
        <v>16</v>
      </c>
      <c r="C602" s="125" t="s">
        <v>94</v>
      </c>
      <c r="D602" s="144"/>
      <c r="E602" s="144"/>
      <c r="F602" s="144"/>
      <c r="G602" s="144"/>
      <c r="H602" s="143">
        <v>1</v>
      </c>
      <c r="I602" s="143">
        <v>9</v>
      </c>
      <c r="J602" s="143">
        <v>14</v>
      </c>
      <c r="K602" s="143">
        <v>96</v>
      </c>
      <c r="L602" s="143">
        <v>4</v>
      </c>
      <c r="M602" s="143">
        <v>26</v>
      </c>
      <c r="N602" s="143">
        <v>4</v>
      </c>
      <c r="O602" s="143">
        <v>26</v>
      </c>
      <c r="P602" s="143">
        <v>1</v>
      </c>
      <c r="Q602" s="143">
        <v>9</v>
      </c>
      <c r="R602" s="144"/>
      <c r="S602" s="144"/>
      <c r="T602" s="144"/>
      <c r="U602" s="144"/>
      <c r="V602" s="144"/>
      <c r="W602" s="144"/>
      <c r="X602" s="144"/>
      <c r="Y602" s="144"/>
      <c r="Z602" s="144"/>
      <c r="AA602" s="144"/>
    </row>
    <row r="603" spans="1:27" x14ac:dyDescent="0.25">
      <c r="A603" s="44">
        <v>602</v>
      </c>
      <c r="B603" s="125" t="s">
        <v>209</v>
      </c>
      <c r="C603" s="125" t="s">
        <v>97</v>
      </c>
      <c r="D603" s="143">
        <v>1</v>
      </c>
      <c r="E603" s="143">
        <v>8</v>
      </c>
      <c r="F603" s="144"/>
      <c r="G603" s="144"/>
      <c r="H603" s="143">
        <v>3</v>
      </c>
      <c r="I603" s="143">
        <v>18</v>
      </c>
      <c r="J603" s="143">
        <v>2</v>
      </c>
      <c r="K603" s="143">
        <v>11</v>
      </c>
      <c r="L603" s="143">
        <v>2</v>
      </c>
      <c r="M603" s="143">
        <v>11</v>
      </c>
      <c r="N603" s="143">
        <v>5</v>
      </c>
      <c r="O603" s="143">
        <v>23</v>
      </c>
      <c r="P603" s="143">
        <v>7</v>
      </c>
      <c r="Q603" s="143">
        <v>32</v>
      </c>
      <c r="R603" s="143">
        <v>6</v>
      </c>
      <c r="S603" s="143">
        <v>42</v>
      </c>
      <c r="T603" s="143">
        <v>1</v>
      </c>
      <c r="U603" s="143">
        <v>11</v>
      </c>
      <c r="V603" s="143">
        <v>1</v>
      </c>
      <c r="W603" s="143">
        <v>8</v>
      </c>
      <c r="X603" s="144"/>
      <c r="Y603" s="144"/>
      <c r="Z603" s="144"/>
      <c r="AA603" s="144"/>
    </row>
    <row r="604" spans="1:27" x14ac:dyDescent="0.25">
      <c r="A604" s="44">
        <v>603</v>
      </c>
      <c r="B604" s="125" t="s">
        <v>205</v>
      </c>
      <c r="C604" s="125" t="s">
        <v>97</v>
      </c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3">
        <v>1</v>
      </c>
      <c r="O604" s="143">
        <v>166</v>
      </c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</row>
    <row r="605" spans="1:27" x14ac:dyDescent="0.25">
      <c r="A605" s="44">
        <v>604</v>
      </c>
      <c r="B605" s="125" t="s">
        <v>145</v>
      </c>
      <c r="C605" s="125" t="s">
        <v>94</v>
      </c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3">
        <v>1</v>
      </c>
      <c r="S605" s="143">
        <v>20</v>
      </c>
      <c r="T605" s="143">
        <v>3</v>
      </c>
      <c r="U605" s="143">
        <v>61</v>
      </c>
      <c r="V605" s="143">
        <v>4</v>
      </c>
      <c r="W605" s="143">
        <v>82</v>
      </c>
      <c r="X605" s="144"/>
      <c r="Y605" s="144"/>
      <c r="Z605" s="144"/>
      <c r="AA605" s="144"/>
    </row>
    <row r="606" spans="1:27" x14ac:dyDescent="0.25">
      <c r="A606" s="44">
        <v>605</v>
      </c>
      <c r="B606" s="125" t="s">
        <v>210</v>
      </c>
      <c r="C606" s="125" t="s">
        <v>94</v>
      </c>
      <c r="D606" s="144"/>
      <c r="E606" s="144"/>
      <c r="F606" s="143">
        <v>1</v>
      </c>
      <c r="G606" s="143">
        <v>9</v>
      </c>
      <c r="H606" s="144"/>
      <c r="I606" s="144"/>
      <c r="J606" s="144"/>
      <c r="K606" s="144"/>
      <c r="L606" s="143">
        <v>1</v>
      </c>
      <c r="M606" s="143">
        <v>9</v>
      </c>
      <c r="N606" s="143">
        <v>3</v>
      </c>
      <c r="O606" s="143">
        <v>27</v>
      </c>
      <c r="P606" s="143">
        <v>9</v>
      </c>
      <c r="Q606" s="143">
        <v>81</v>
      </c>
      <c r="R606" s="144"/>
      <c r="S606" s="144"/>
      <c r="T606" s="144"/>
      <c r="U606" s="144"/>
      <c r="V606" s="143">
        <v>3</v>
      </c>
      <c r="W606" s="143">
        <v>27</v>
      </c>
      <c r="X606" s="144"/>
      <c r="Y606" s="144"/>
      <c r="Z606" s="143">
        <v>1</v>
      </c>
      <c r="AA606" s="143">
        <v>9</v>
      </c>
    </row>
    <row r="607" spans="1:27" x14ac:dyDescent="0.25">
      <c r="A607" s="44">
        <v>606</v>
      </c>
      <c r="B607" s="125" t="s">
        <v>3</v>
      </c>
      <c r="C607" s="125" t="s">
        <v>95</v>
      </c>
      <c r="D607" s="144"/>
      <c r="E607" s="144"/>
      <c r="F607" s="144"/>
      <c r="G607" s="144"/>
      <c r="H607" s="144"/>
      <c r="I607" s="144"/>
      <c r="J607" s="144"/>
      <c r="K607" s="144"/>
      <c r="L607" s="143">
        <v>3</v>
      </c>
      <c r="M607" s="143">
        <v>25</v>
      </c>
      <c r="N607" s="143">
        <v>7</v>
      </c>
      <c r="O607" s="143">
        <v>59</v>
      </c>
      <c r="P607" s="143">
        <v>8</v>
      </c>
      <c r="Q607" s="143">
        <v>67</v>
      </c>
      <c r="R607" s="143">
        <v>1</v>
      </c>
      <c r="S607" s="143">
        <v>9</v>
      </c>
      <c r="T607" s="144"/>
      <c r="U607" s="144"/>
      <c r="V607" s="144"/>
      <c r="W607" s="144"/>
      <c r="X607" s="144"/>
      <c r="Y607" s="144"/>
      <c r="Z607" s="144"/>
      <c r="AA607" s="144"/>
    </row>
    <row r="608" spans="1:27" x14ac:dyDescent="0.25">
      <c r="A608" s="44">
        <v>607</v>
      </c>
      <c r="B608" s="125" t="s">
        <v>186</v>
      </c>
      <c r="C608" s="125" t="s">
        <v>98</v>
      </c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3">
        <v>1</v>
      </c>
      <c r="U608" s="143">
        <v>80</v>
      </c>
      <c r="V608" s="143">
        <v>1</v>
      </c>
      <c r="W608" s="143">
        <v>80</v>
      </c>
      <c r="X608" s="144"/>
      <c r="Y608" s="144"/>
      <c r="Z608" s="144"/>
      <c r="AA608" s="144"/>
    </row>
    <row r="609" spans="1:27" x14ac:dyDescent="0.25">
      <c r="A609" s="44">
        <v>608</v>
      </c>
      <c r="B609" s="125" t="s">
        <v>40</v>
      </c>
      <c r="C609" s="125" t="s">
        <v>97</v>
      </c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3">
        <v>13</v>
      </c>
      <c r="AA609" s="143">
        <v>159</v>
      </c>
    </row>
    <row r="610" spans="1:27" x14ac:dyDescent="0.25">
      <c r="A610" s="44">
        <v>609</v>
      </c>
      <c r="B610" s="125" t="s">
        <v>8</v>
      </c>
      <c r="C610" s="125" t="s">
        <v>93</v>
      </c>
      <c r="D610" s="143">
        <v>7</v>
      </c>
      <c r="E610" s="143">
        <v>31</v>
      </c>
      <c r="F610" s="143">
        <v>4</v>
      </c>
      <c r="G610" s="143">
        <v>33</v>
      </c>
      <c r="H610" s="143">
        <v>1</v>
      </c>
      <c r="I610" s="143">
        <v>6</v>
      </c>
      <c r="J610" s="144"/>
      <c r="K610" s="144"/>
      <c r="L610" s="144"/>
      <c r="M610" s="144"/>
      <c r="N610" s="144"/>
      <c r="O610" s="144"/>
      <c r="P610" s="143">
        <v>6</v>
      </c>
      <c r="Q610" s="143">
        <v>55</v>
      </c>
      <c r="R610" s="143">
        <v>1</v>
      </c>
      <c r="S610" s="143">
        <v>10</v>
      </c>
      <c r="T610" s="144"/>
      <c r="U610" s="144"/>
      <c r="V610" s="143">
        <v>2</v>
      </c>
      <c r="W610" s="143">
        <v>21</v>
      </c>
      <c r="X610" s="144"/>
      <c r="Y610" s="144"/>
      <c r="Z610" s="144"/>
      <c r="AA610" s="144"/>
    </row>
    <row r="611" spans="1:27" x14ac:dyDescent="0.25">
      <c r="A611" s="44">
        <v>610</v>
      </c>
      <c r="B611" s="125" t="s">
        <v>18</v>
      </c>
      <c r="C611" s="125" t="s">
        <v>94</v>
      </c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3">
        <v>22</v>
      </c>
      <c r="O611" s="143">
        <v>154</v>
      </c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  <c r="AA611" s="144"/>
    </row>
    <row r="612" spans="1:27" x14ac:dyDescent="0.25">
      <c r="A612" s="44">
        <v>611</v>
      </c>
      <c r="B612" s="125" t="s">
        <v>34</v>
      </c>
      <c r="C612" s="125" t="s">
        <v>94</v>
      </c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3">
        <v>12</v>
      </c>
      <c r="W612" s="143">
        <v>83</v>
      </c>
      <c r="X612" s="143">
        <v>7</v>
      </c>
      <c r="Y612" s="143">
        <v>49</v>
      </c>
      <c r="Z612" s="143">
        <v>3</v>
      </c>
      <c r="AA612" s="143">
        <v>21</v>
      </c>
    </row>
    <row r="613" spans="1:27" x14ac:dyDescent="0.25">
      <c r="A613" s="44">
        <v>612</v>
      </c>
      <c r="B613" s="125" t="s">
        <v>35</v>
      </c>
      <c r="C613" s="125" t="s">
        <v>97</v>
      </c>
      <c r="D613" s="144"/>
      <c r="E613" s="144"/>
      <c r="F613" s="144"/>
      <c r="G613" s="144"/>
      <c r="H613" s="144"/>
      <c r="I613" s="144"/>
      <c r="J613" s="143">
        <v>3</v>
      </c>
      <c r="K613" s="143">
        <v>25</v>
      </c>
      <c r="L613" s="143">
        <v>4</v>
      </c>
      <c r="M613" s="143">
        <v>34</v>
      </c>
      <c r="N613" s="143">
        <v>3</v>
      </c>
      <c r="O613" s="143">
        <v>21</v>
      </c>
      <c r="P613" s="143">
        <v>1</v>
      </c>
      <c r="Q613" s="143">
        <v>11</v>
      </c>
      <c r="R613" s="143">
        <v>1</v>
      </c>
      <c r="S613" s="143">
        <v>11</v>
      </c>
      <c r="T613" s="143">
        <v>3</v>
      </c>
      <c r="U613" s="143">
        <v>23</v>
      </c>
      <c r="V613" s="143">
        <v>3</v>
      </c>
      <c r="W613" s="143">
        <v>25</v>
      </c>
      <c r="X613" s="144"/>
      <c r="Y613" s="144"/>
      <c r="Z613" s="144"/>
      <c r="AA613" s="144"/>
    </row>
    <row r="614" spans="1:27" x14ac:dyDescent="0.25">
      <c r="A614" s="44">
        <v>613</v>
      </c>
      <c r="B614" s="125" t="s">
        <v>55</v>
      </c>
      <c r="C614" s="125" t="s">
        <v>97</v>
      </c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3">
        <v>16</v>
      </c>
      <c r="U614" s="143">
        <v>120</v>
      </c>
      <c r="V614" s="143">
        <v>4</v>
      </c>
      <c r="W614" s="143">
        <v>30</v>
      </c>
      <c r="X614" s="144"/>
      <c r="Y614" s="144"/>
      <c r="Z614" s="144"/>
      <c r="AA614" s="144"/>
    </row>
    <row r="615" spans="1:27" x14ac:dyDescent="0.25">
      <c r="A615" s="44">
        <v>614</v>
      </c>
      <c r="B615" s="125" t="s">
        <v>7</v>
      </c>
      <c r="C615" s="125" t="s">
        <v>94</v>
      </c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3">
        <v>1</v>
      </c>
      <c r="O615" s="143">
        <v>149</v>
      </c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</row>
    <row r="616" spans="1:27" x14ac:dyDescent="0.25">
      <c r="A616" s="44">
        <v>615</v>
      </c>
      <c r="B616" s="125" t="s">
        <v>14</v>
      </c>
      <c r="C616" s="125" t="s">
        <v>97</v>
      </c>
      <c r="D616" s="144"/>
      <c r="E616" s="144"/>
      <c r="F616" s="144"/>
      <c r="G616" s="144"/>
      <c r="H616" s="144"/>
      <c r="I616" s="144"/>
      <c r="J616" s="143">
        <v>5</v>
      </c>
      <c r="K616" s="143">
        <v>55</v>
      </c>
      <c r="L616" s="144"/>
      <c r="M616" s="144"/>
      <c r="N616" s="143">
        <v>2</v>
      </c>
      <c r="O616" s="143">
        <v>27</v>
      </c>
      <c r="P616" s="143">
        <v>5</v>
      </c>
      <c r="Q616" s="143">
        <v>66</v>
      </c>
      <c r="R616" s="144"/>
      <c r="S616" s="144"/>
      <c r="T616" s="144"/>
      <c r="U616" s="144"/>
      <c r="V616" s="144"/>
      <c r="W616" s="144"/>
      <c r="X616" s="144"/>
      <c r="Y616" s="144"/>
      <c r="Z616" s="144"/>
      <c r="AA616" s="144"/>
    </row>
    <row r="617" spans="1:27" x14ac:dyDescent="0.25">
      <c r="A617" s="44">
        <v>616</v>
      </c>
      <c r="B617" s="125" t="s">
        <v>4</v>
      </c>
      <c r="C617" s="125" t="s">
        <v>95</v>
      </c>
      <c r="D617" s="143">
        <v>3</v>
      </c>
      <c r="E617" s="143">
        <v>86</v>
      </c>
      <c r="F617" s="144"/>
      <c r="G617" s="144"/>
      <c r="H617" s="143">
        <v>1</v>
      </c>
      <c r="I617" s="143">
        <v>26</v>
      </c>
      <c r="J617" s="144"/>
      <c r="K617" s="144"/>
      <c r="L617" s="144"/>
      <c r="M617" s="144"/>
      <c r="N617" s="143">
        <v>2</v>
      </c>
      <c r="O617" s="143">
        <v>36</v>
      </c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</row>
    <row r="618" spans="1:27" x14ac:dyDescent="0.25">
      <c r="A618" s="44">
        <v>617</v>
      </c>
      <c r="B618" s="125" t="s">
        <v>213</v>
      </c>
      <c r="C618" s="125" t="s">
        <v>96</v>
      </c>
      <c r="D618" s="143">
        <v>3</v>
      </c>
      <c r="E618" s="143">
        <v>42</v>
      </c>
      <c r="F618" s="144"/>
      <c r="G618" s="144"/>
      <c r="H618" s="143">
        <v>1</v>
      </c>
      <c r="I618" s="143">
        <v>18</v>
      </c>
      <c r="J618" s="144"/>
      <c r="K618" s="144"/>
      <c r="L618" s="143">
        <v>3</v>
      </c>
      <c r="M618" s="143">
        <v>46</v>
      </c>
      <c r="N618" s="143">
        <v>3</v>
      </c>
      <c r="O618" s="143">
        <v>42</v>
      </c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  <c r="AA618" s="144"/>
    </row>
    <row r="619" spans="1:27" x14ac:dyDescent="0.25">
      <c r="A619" s="44">
        <v>618</v>
      </c>
      <c r="B619" s="125" t="s">
        <v>67</v>
      </c>
      <c r="C619" s="125" t="s">
        <v>98</v>
      </c>
      <c r="D619" s="144"/>
      <c r="E619" s="144"/>
      <c r="F619" s="143">
        <v>3</v>
      </c>
      <c r="G619" s="143">
        <v>54</v>
      </c>
      <c r="H619" s="143">
        <v>1</v>
      </c>
      <c r="I619" s="143">
        <v>19</v>
      </c>
      <c r="J619" s="143">
        <v>3</v>
      </c>
      <c r="K619" s="143">
        <v>56</v>
      </c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3">
        <v>1</v>
      </c>
      <c r="W619" s="143">
        <v>17</v>
      </c>
      <c r="X619" s="144"/>
      <c r="Y619" s="144"/>
      <c r="Z619" s="144"/>
      <c r="AA619" s="144"/>
    </row>
    <row r="620" spans="1:27" x14ac:dyDescent="0.25">
      <c r="A620" s="44">
        <v>619</v>
      </c>
      <c r="B620" s="125" t="s">
        <v>10</v>
      </c>
      <c r="C620" s="125" t="s">
        <v>97</v>
      </c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3">
        <v>7</v>
      </c>
      <c r="O620" s="143">
        <v>95</v>
      </c>
      <c r="P620" s="144"/>
      <c r="Q620" s="144"/>
      <c r="R620" s="144"/>
      <c r="S620" s="144"/>
      <c r="T620" s="143">
        <v>1</v>
      </c>
      <c r="U620" s="143">
        <v>25</v>
      </c>
      <c r="V620" s="143">
        <v>1</v>
      </c>
      <c r="W620" s="143">
        <v>25</v>
      </c>
      <c r="X620" s="144"/>
      <c r="Y620" s="144"/>
      <c r="Z620" s="144"/>
      <c r="AA620" s="144"/>
    </row>
    <row r="621" spans="1:27" x14ac:dyDescent="0.25">
      <c r="A621" s="44">
        <v>620</v>
      </c>
      <c r="B621" s="125" t="s">
        <v>5</v>
      </c>
      <c r="C621" s="125" t="s">
        <v>99</v>
      </c>
      <c r="D621" s="144"/>
      <c r="E621" s="144"/>
      <c r="F621" s="144"/>
      <c r="G621" s="144"/>
      <c r="H621" s="144"/>
      <c r="I621" s="144"/>
      <c r="J621" s="143">
        <v>3</v>
      </c>
      <c r="K621" s="143">
        <v>19</v>
      </c>
      <c r="L621" s="144"/>
      <c r="M621" s="144"/>
      <c r="N621" s="143">
        <v>6</v>
      </c>
      <c r="O621" s="143">
        <v>60</v>
      </c>
      <c r="P621" s="143">
        <v>5</v>
      </c>
      <c r="Q621" s="143">
        <v>55</v>
      </c>
      <c r="R621" s="144"/>
      <c r="S621" s="144"/>
      <c r="T621" s="143">
        <v>1</v>
      </c>
      <c r="U621" s="143">
        <v>10</v>
      </c>
      <c r="V621" s="144"/>
      <c r="W621" s="144"/>
      <c r="X621" s="144"/>
      <c r="Y621" s="144"/>
      <c r="Z621" s="144"/>
      <c r="AA621" s="144"/>
    </row>
    <row r="622" spans="1:27" x14ac:dyDescent="0.25">
      <c r="A622" s="44">
        <v>621</v>
      </c>
      <c r="B622" s="125" t="s">
        <v>3</v>
      </c>
      <c r="C622" s="125" t="s">
        <v>96</v>
      </c>
      <c r="D622" s="143">
        <v>1</v>
      </c>
      <c r="E622" s="143">
        <v>10</v>
      </c>
      <c r="F622" s="144"/>
      <c r="G622" s="144"/>
      <c r="H622" s="144"/>
      <c r="I622" s="144"/>
      <c r="J622" s="143">
        <v>2</v>
      </c>
      <c r="K622" s="143">
        <v>21</v>
      </c>
      <c r="L622" s="144"/>
      <c r="M622" s="144"/>
      <c r="N622" s="144"/>
      <c r="O622" s="144"/>
      <c r="P622" s="143">
        <v>3</v>
      </c>
      <c r="Q622" s="143">
        <v>34</v>
      </c>
      <c r="R622" s="143">
        <v>2</v>
      </c>
      <c r="S622" s="143">
        <v>22</v>
      </c>
      <c r="T622" s="143">
        <v>4</v>
      </c>
      <c r="U622" s="143">
        <v>32</v>
      </c>
      <c r="V622" s="143">
        <v>2</v>
      </c>
      <c r="W622" s="143">
        <v>24</v>
      </c>
      <c r="X622" s="144"/>
      <c r="Y622" s="144"/>
      <c r="Z622" s="144"/>
      <c r="AA622" s="144"/>
    </row>
    <row r="623" spans="1:27" x14ac:dyDescent="0.25">
      <c r="A623" s="44">
        <v>622</v>
      </c>
      <c r="B623" s="125" t="s">
        <v>10</v>
      </c>
      <c r="C623" s="125" t="s">
        <v>97</v>
      </c>
      <c r="D623" s="143">
        <v>3</v>
      </c>
      <c r="E623" s="143">
        <v>13</v>
      </c>
      <c r="F623" s="143">
        <v>6</v>
      </c>
      <c r="G623" s="143">
        <v>38</v>
      </c>
      <c r="H623" s="143">
        <v>5</v>
      </c>
      <c r="I623" s="143">
        <v>29</v>
      </c>
      <c r="J623" s="143">
        <v>6</v>
      </c>
      <c r="K623" s="143">
        <v>34</v>
      </c>
      <c r="L623" s="143">
        <v>1</v>
      </c>
      <c r="M623" s="143">
        <v>7</v>
      </c>
      <c r="N623" s="144"/>
      <c r="O623" s="144"/>
      <c r="P623" s="144"/>
      <c r="Q623" s="144"/>
      <c r="R623" s="144"/>
      <c r="S623" s="144"/>
      <c r="T623" s="144"/>
      <c r="U623" s="144"/>
      <c r="V623" s="143">
        <v>3</v>
      </c>
      <c r="W623" s="143">
        <v>14</v>
      </c>
      <c r="X623" s="144"/>
      <c r="Y623" s="144"/>
      <c r="Z623" s="143">
        <v>2</v>
      </c>
      <c r="AA623" s="143">
        <v>7</v>
      </c>
    </row>
    <row r="624" spans="1:27" x14ac:dyDescent="0.25">
      <c r="A624" s="44">
        <v>623</v>
      </c>
      <c r="B624" s="125" t="s">
        <v>186</v>
      </c>
      <c r="C624" s="125" t="s">
        <v>94</v>
      </c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3">
        <v>1</v>
      </c>
      <c r="Q624" s="143">
        <v>49</v>
      </c>
      <c r="R624" s="143">
        <v>1</v>
      </c>
      <c r="S624" s="143">
        <v>90</v>
      </c>
      <c r="T624" s="144"/>
      <c r="U624" s="144"/>
      <c r="V624" s="144"/>
      <c r="W624" s="144"/>
      <c r="X624" s="144"/>
      <c r="Y624" s="144"/>
      <c r="Z624" s="144"/>
      <c r="AA624" s="144"/>
    </row>
    <row r="625" spans="1:27" x14ac:dyDescent="0.25">
      <c r="A625" s="44">
        <v>624</v>
      </c>
      <c r="B625" s="125" t="s">
        <v>34</v>
      </c>
      <c r="C625" s="125" t="s">
        <v>94</v>
      </c>
      <c r="D625" s="144"/>
      <c r="E625" s="144"/>
      <c r="F625" s="144"/>
      <c r="G625" s="144"/>
      <c r="H625" s="144"/>
      <c r="I625" s="144"/>
      <c r="J625" s="144"/>
      <c r="K625" s="144"/>
      <c r="L625" s="143">
        <v>1</v>
      </c>
      <c r="M625" s="143">
        <v>9</v>
      </c>
      <c r="N625" s="143">
        <v>2</v>
      </c>
      <c r="O625" s="143">
        <v>18</v>
      </c>
      <c r="P625" s="143">
        <v>7</v>
      </c>
      <c r="Q625" s="143">
        <v>64</v>
      </c>
      <c r="R625" s="143">
        <v>2</v>
      </c>
      <c r="S625" s="143">
        <v>18</v>
      </c>
      <c r="T625" s="143">
        <v>3</v>
      </c>
      <c r="U625" s="143">
        <v>27</v>
      </c>
      <c r="V625" s="144"/>
      <c r="W625" s="144"/>
      <c r="X625" s="144"/>
      <c r="Y625" s="144"/>
      <c r="Z625" s="144"/>
      <c r="AA625" s="144"/>
    </row>
    <row r="626" spans="1:27" x14ac:dyDescent="0.25">
      <c r="A626" s="44">
        <v>625</v>
      </c>
      <c r="B626" s="125" t="s">
        <v>3</v>
      </c>
      <c r="C626" s="125" t="s">
        <v>95</v>
      </c>
      <c r="D626" s="144"/>
      <c r="E626" s="144"/>
      <c r="F626" s="143">
        <v>1</v>
      </c>
      <c r="G626" s="143">
        <v>7</v>
      </c>
      <c r="H626" s="144"/>
      <c r="I626" s="144"/>
      <c r="J626" s="144"/>
      <c r="K626" s="144"/>
      <c r="L626" s="144"/>
      <c r="M626" s="144"/>
      <c r="N626" s="143">
        <v>5</v>
      </c>
      <c r="O626" s="143">
        <v>41</v>
      </c>
      <c r="P626" s="143">
        <v>10</v>
      </c>
      <c r="Q626" s="143">
        <v>79</v>
      </c>
      <c r="R626" s="143">
        <v>1</v>
      </c>
      <c r="S626" s="143">
        <v>10</v>
      </c>
      <c r="T626" s="144"/>
      <c r="U626" s="144"/>
      <c r="V626" s="144"/>
      <c r="W626" s="144"/>
      <c r="X626" s="144"/>
      <c r="Y626" s="144"/>
      <c r="Z626" s="144"/>
      <c r="AA626" s="144"/>
    </row>
    <row r="627" spans="1:27" x14ac:dyDescent="0.25">
      <c r="A627" s="44">
        <v>626</v>
      </c>
      <c r="B627" s="125" t="s">
        <v>19</v>
      </c>
      <c r="C627" s="125" t="s">
        <v>94</v>
      </c>
      <c r="D627" s="143">
        <v>3</v>
      </c>
      <c r="E627" s="143">
        <v>76</v>
      </c>
      <c r="F627" s="144"/>
      <c r="G627" s="144"/>
      <c r="H627" s="143">
        <v>2</v>
      </c>
      <c r="I627" s="143">
        <v>61</v>
      </c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  <c r="AA627" s="144"/>
    </row>
    <row r="628" spans="1:27" x14ac:dyDescent="0.25">
      <c r="A628" s="44">
        <v>627</v>
      </c>
      <c r="B628" s="125" t="s">
        <v>195</v>
      </c>
      <c r="C628" s="125" t="s">
        <v>97</v>
      </c>
      <c r="D628" s="143">
        <v>1</v>
      </c>
      <c r="E628" s="143">
        <v>8</v>
      </c>
      <c r="F628" s="144"/>
      <c r="G628" s="144"/>
      <c r="H628" s="143">
        <v>1</v>
      </c>
      <c r="I628" s="143">
        <v>8</v>
      </c>
      <c r="J628" s="143">
        <v>2</v>
      </c>
      <c r="K628" s="143">
        <v>16</v>
      </c>
      <c r="L628" s="143">
        <v>5</v>
      </c>
      <c r="M628" s="143">
        <v>52</v>
      </c>
      <c r="N628" s="143">
        <v>1</v>
      </c>
      <c r="O628" s="143">
        <v>10</v>
      </c>
      <c r="P628" s="143">
        <v>3</v>
      </c>
      <c r="Q628" s="143">
        <v>42</v>
      </c>
      <c r="R628" s="144"/>
      <c r="S628" s="144"/>
      <c r="T628" s="144"/>
      <c r="U628" s="144"/>
      <c r="V628" s="144"/>
      <c r="W628" s="144"/>
      <c r="X628" s="144"/>
      <c r="Y628" s="144"/>
      <c r="Z628" s="144"/>
      <c r="AA628" s="144"/>
    </row>
    <row r="629" spans="1:27" x14ac:dyDescent="0.25">
      <c r="A629" s="44">
        <v>628</v>
      </c>
      <c r="B629" s="125" t="s">
        <v>65</v>
      </c>
      <c r="C629" s="125" t="s">
        <v>98</v>
      </c>
      <c r="D629" s="143">
        <v>6</v>
      </c>
      <c r="E629" s="143">
        <v>7</v>
      </c>
      <c r="F629" s="144"/>
      <c r="G629" s="144"/>
      <c r="H629" s="143">
        <v>4</v>
      </c>
      <c r="I629" s="143">
        <v>6</v>
      </c>
      <c r="J629" s="143">
        <v>4</v>
      </c>
      <c r="K629" s="143">
        <v>6</v>
      </c>
      <c r="L629" s="144"/>
      <c r="M629" s="144"/>
      <c r="N629" s="143">
        <v>27</v>
      </c>
      <c r="O629" s="143">
        <v>30</v>
      </c>
      <c r="P629" s="143">
        <v>26</v>
      </c>
      <c r="Q629" s="143">
        <v>45</v>
      </c>
      <c r="R629" s="143">
        <v>22</v>
      </c>
      <c r="S629" s="143">
        <v>41</v>
      </c>
      <c r="T629" s="144"/>
      <c r="U629" s="144"/>
      <c r="V629" s="144"/>
      <c r="W629" s="144"/>
      <c r="X629" s="144"/>
      <c r="Y629" s="144"/>
      <c r="Z629" s="144"/>
      <c r="AA629" s="144"/>
    </row>
    <row r="630" spans="1:27" x14ac:dyDescent="0.25">
      <c r="A630" s="44">
        <v>629</v>
      </c>
      <c r="B630" s="125" t="s">
        <v>43</v>
      </c>
      <c r="C630" s="125" t="s">
        <v>94</v>
      </c>
      <c r="D630" s="144"/>
      <c r="E630" s="144"/>
      <c r="F630" s="143">
        <v>1</v>
      </c>
      <c r="G630" s="143">
        <v>10</v>
      </c>
      <c r="H630" s="143">
        <v>6</v>
      </c>
      <c r="I630" s="143">
        <v>45</v>
      </c>
      <c r="J630" s="143">
        <v>3</v>
      </c>
      <c r="K630" s="143">
        <v>30</v>
      </c>
      <c r="L630" s="143">
        <v>1</v>
      </c>
      <c r="M630" s="143">
        <v>10</v>
      </c>
      <c r="N630" s="143">
        <v>2</v>
      </c>
      <c r="O630" s="143">
        <v>20</v>
      </c>
      <c r="P630" s="144"/>
      <c r="Q630" s="144"/>
      <c r="R630" s="144"/>
      <c r="S630" s="144"/>
      <c r="T630" s="144"/>
      <c r="U630" s="144"/>
      <c r="V630" s="143">
        <v>2</v>
      </c>
      <c r="W630" s="143">
        <v>20</v>
      </c>
      <c r="X630" s="144"/>
      <c r="Y630" s="144"/>
      <c r="Z630" s="144"/>
      <c r="AA630" s="144"/>
    </row>
    <row r="631" spans="1:27" x14ac:dyDescent="0.25">
      <c r="A631" s="44">
        <v>630</v>
      </c>
      <c r="B631" s="125" t="s">
        <v>37</v>
      </c>
      <c r="C631" s="125" t="s">
        <v>94</v>
      </c>
      <c r="D631" s="144"/>
      <c r="E631" s="144"/>
      <c r="F631" s="144"/>
      <c r="G631" s="144"/>
      <c r="H631" s="144"/>
      <c r="I631" s="144"/>
      <c r="J631" s="144"/>
      <c r="K631" s="144"/>
      <c r="L631" s="143">
        <v>2</v>
      </c>
      <c r="M631" s="143">
        <v>5</v>
      </c>
      <c r="N631" s="143">
        <v>7</v>
      </c>
      <c r="O631" s="143">
        <v>23</v>
      </c>
      <c r="P631" s="143">
        <v>17</v>
      </c>
      <c r="Q631" s="143">
        <v>62</v>
      </c>
      <c r="R631" s="143">
        <v>1</v>
      </c>
      <c r="S631" s="143">
        <v>3</v>
      </c>
      <c r="T631" s="143">
        <v>6</v>
      </c>
      <c r="U631" s="143">
        <v>18</v>
      </c>
      <c r="V631" s="143">
        <v>3</v>
      </c>
      <c r="W631" s="143">
        <v>11</v>
      </c>
      <c r="X631" s="143">
        <v>4</v>
      </c>
      <c r="Y631" s="143">
        <v>12</v>
      </c>
      <c r="Z631" s="144"/>
      <c r="AA631" s="144"/>
    </row>
    <row r="632" spans="1:27" x14ac:dyDescent="0.25">
      <c r="A632" s="44">
        <v>631</v>
      </c>
      <c r="B632" s="125" t="s">
        <v>175</v>
      </c>
      <c r="C632" s="125" t="s">
        <v>97</v>
      </c>
      <c r="D632" s="144"/>
      <c r="E632" s="144"/>
      <c r="F632" s="144"/>
      <c r="G632" s="144"/>
      <c r="H632" s="143">
        <v>2</v>
      </c>
      <c r="I632" s="143">
        <v>26</v>
      </c>
      <c r="J632" s="143">
        <v>1</v>
      </c>
      <c r="K632" s="143">
        <v>17</v>
      </c>
      <c r="L632" s="144"/>
      <c r="M632" s="144"/>
      <c r="N632" s="143">
        <v>4</v>
      </c>
      <c r="O632" s="143">
        <v>61</v>
      </c>
      <c r="P632" s="143">
        <v>2</v>
      </c>
      <c r="Q632" s="143">
        <v>30</v>
      </c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</row>
    <row r="633" spans="1:27" x14ac:dyDescent="0.25">
      <c r="A633" s="44">
        <v>632</v>
      </c>
      <c r="B633" s="125" t="s">
        <v>199</v>
      </c>
      <c r="C633" s="125" t="s">
        <v>97</v>
      </c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3">
        <v>1</v>
      </c>
      <c r="W633" s="143">
        <v>33</v>
      </c>
      <c r="X633" s="143">
        <v>2</v>
      </c>
      <c r="Y633" s="143">
        <v>100</v>
      </c>
      <c r="Z633" s="144"/>
      <c r="AA633" s="144"/>
    </row>
    <row r="634" spans="1:27" x14ac:dyDescent="0.25">
      <c r="A634" s="44">
        <v>633</v>
      </c>
      <c r="B634" s="125" t="s">
        <v>198</v>
      </c>
      <c r="C634" s="125" t="s">
        <v>97</v>
      </c>
      <c r="D634" s="144"/>
      <c r="E634" s="144"/>
      <c r="F634" s="144"/>
      <c r="G634" s="144"/>
      <c r="H634" s="144"/>
      <c r="I634" s="144"/>
      <c r="J634" s="143">
        <v>6</v>
      </c>
      <c r="K634" s="143">
        <v>132</v>
      </c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</row>
    <row r="635" spans="1:27" x14ac:dyDescent="0.25">
      <c r="A635" s="44">
        <v>634</v>
      </c>
      <c r="B635" s="125" t="s">
        <v>21</v>
      </c>
      <c r="C635" s="125" t="s">
        <v>98</v>
      </c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3">
        <v>5</v>
      </c>
      <c r="Q635" s="143">
        <v>130</v>
      </c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</row>
    <row r="636" spans="1:27" x14ac:dyDescent="0.25">
      <c r="A636" s="44">
        <v>635</v>
      </c>
      <c r="B636" s="125" t="s">
        <v>43</v>
      </c>
      <c r="C636" s="125" t="s">
        <v>94</v>
      </c>
      <c r="D636" s="143">
        <v>6</v>
      </c>
      <c r="E636" s="143">
        <v>50</v>
      </c>
      <c r="F636" s="144"/>
      <c r="G636" s="144"/>
      <c r="H636" s="144"/>
      <c r="I636" s="144"/>
      <c r="J636" s="144"/>
      <c r="K636" s="144"/>
      <c r="L636" s="144"/>
      <c r="M636" s="144"/>
      <c r="N636" s="143">
        <v>2</v>
      </c>
      <c r="O636" s="143">
        <v>15</v>
      </c>
      <c r="P636" s="143">
        <v>2</v>
      </c>
      <c r="Q636" s="143">
        <v>16</v>
      </c>
      <c r="R636" s="144"/>
      <c r="S636" s="144"/>
      <c r="T636" s="144"/>
      <c r="U636" s="144"/>
      <c r="V636" s="143">
        <v>4</v>
      </c>
      <c r="W636" s="143">
        <v>32</v>
      </c>
      <c r="X636" s="143">
        <v>2</v>
      </c>
      <c r="Y636" s="143">
        <v>16</v>
      </c>
      <c r="Z636" s="144"/>
      <c r="AA636" s="144"/>
    </row>
    <row r="637" spans="1:27" x14ac:dyDescent="0.25">
      <c r="A637" s="44">
        <v>636</v>
      </c>
      <c r="B637" s="125" t="s">
        <v>62</v>
      </c>
      <c r="C637" s="125" t="s">
        <v>97</v>
      </c>
      <c r="D637" s="144"/>
      <c r="E637" s="144"/>
      <c r="F637" s="144"/>
      <c r="G637" s="144"/>
      <c r="H637" s="143">
        <v>5</v>
      </c>
      <c r="I637" s="143">
        <v>5</v>
      </c>
      <c r="J637" s="143">
        <v>7</v>
      </c>
      <c r="K637" s="143">
        <v>7</v>
      </c>
      <c r="L637" s="143">
        <v>5</v>
      </c>
      <c r="M637" s="143">
        <v>11</v>
      </c>
      <c r="N637" s="143">
        <v>7</v>
      </c>
      <c r="O637" s="143">
        <v>17</v>
      </c>
      <c r="P637" s="143">
        <v>6</v>
      </c>
      <c r="Q637" s="143">
        <v>22</v>
      </c>
      <c r="R637" s="143">
        <v>11</v>
      </c>
      <c r="S637" s="143">
        <v>36</v>
      </c>
      <c r="T637" s="143">
        <v>1</v>
      </c>
      <c r="U637" s="143">
        <v>2</v>
      </c>
      <c r="V637" s="144"/>
      <c r="W637" s="144"/>
      <c r="X637" s="143">
        <v>1</v>
      </c>
      <c r="Y637" s="143">
        <v>2</v>
      </c>
      <c r="Z637" s="143">
        <v>6</v>
      </c>
      <c r="AA637" s="143">
        <v>26</v>
      </c>
    </row>
    <row r="638" spans="1:27" x14ac:dyDescent="0.25">
      <c r="A638" s="44">
        <v>637</v>
      </c>
      <c r="B638" s="125" t="s">
        <v>208</v>
      </c>
      <c r="C638" s="125" t="s">
        <v>97</v>
      </c>
      <c r="D638" s="144"/>
      <c r="E638" s="144"/>
      <c r="F638" s="144"/>
      <c r="G638" s="144"/>
      <c r="H638" s="144"/>
      <c r="I638" s="144"/>
      <c r="J638" s="144"/>
      <c r="K638" s="144"/>
      <c r="L638" s="143">
        <v>1</v>
      </c>
      <c r="M638" s="143">
        <v>12</v>
      </c>
      <c r="N638" s="144"/>
      <c r="O638" s="144"/>
      <c r="P638" s="143">
        <v>1</v>
      </c>
      <c r="Q638" s="143">
        <v>13</v>
      </c>
      <c r="R638" s="143">
        <v>5</v>
      </c>
      <c r="S638" s="143">
        <v>65</v>
      </c>
      <c r="T638" s="143">
        <v>2</v>
      </c>
      <c r="U638" s="143">
        <v>26</v>
      </c>
      <c r="V638" s="143">
        <v>1</v>
      </c>
      <c r="W638" s="143">
        <v>12</v>
      </c>
      <c r="X638" s="144"/>
      <c r="Y638" s="144"/>
      <c r="Z638" s="144"/>
      <c r="AA638" s="144"/>
    </row>
    <row r="639" spans="1:27" x14ac:dyDescent="0.25">
      <c r="A639" s="44">
        <v>638</v>
      </c>
      <c r="B639" s="125" t="s">
        <v>32</v>
      </c>
      <c r="C639" s="125" t="s">
        <v>94</v>
      </c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3">
        <v>5</v>
      </c>
      <c r="Q639" s="143">
        <v>103</v>
      </c>
      <c r="R639" s="144"/>
      <c r="S639" s="144"/>
      <c r="T639" s="143">
        <v>1</v>
      </c>
      <c r="U639" s="143">
        <v>23</v>
      </c>
      <c r="V639" s="144"/>
      <c r="W639" s="144"/>
      <c r="X639" s="144"/>
      <c r="Y639" s="144"/>
      <c r="Z639" s="144"/>
      <c r="AA639" s="144"/>
    </row>
    <row r="640" spans="1:27" x14ac:dyDescent="0.25">
      <c r="A640" s="44">
        <v>639</v>
      </c>
      <c r="B640" s="125" t="s">
        <v>55</v>
      </c>
      <c r="C640" s="125" t="s">
        <v>97</v>
      </c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3">
        <v>125</v>
      </c>
      <c r="AA640" s="143">
        <v>124</v>
      </c>
    </row>
    <row r="641" spans="1:27" x14ac:dyDescent="0.25">
      <c r="A641" s="44">
        <v>640</v>
      </c>
      <c r="B641" s="125" t="s">
        <v>17</v>
      </c>
      <c r="C641" s="125" t="s">
        <v>97</v>
      </c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3">
        <v>1</v>
      </c>
      <c r="W641" s="143">
        <v>120</v>
      </c>
      <c r="X641" s="144"/>
      <c r="Y641" s="144"/>
      <c r="Z641" s="144"/>
      <c r="AA641" s="144"/>
    </row>
    <row r="642" spans="1:27" x14ac:dyDescent="0.25">
      <c r="A642" s="44">
        <v>641</v>
      </c>
      <c r="B642" s="125" t="s">
        <v>212</v>
      </c>
      <c r="C642" s="125" t="s">
        <v>97</v>
      </c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3">
        <v>1</v>
      </c>
      <c r="O642" s="143">
        <v>15</v>
      </c>
      <c r="P642" s="143">
        <v>1</v>
      </c>
      <c r="Q642" s="143">
        <v>15</v>
      </c>
      <c r="R642" s="144"/>
      <c r="S642" s="144"/>
      <c r="T642" s="143">
        <v>3</v>
      </c>
      <c r="U642" s="143">
        <v>45</v>
      </c>
      <c r="V642" s="143">
        <v>2</v>
      </c>
      <c r="W642" s="143">
        <v>30</v>
      </c>
      <c r="X642" s="143">
        <v>1</v>
      </c>
      <c r="Y642" s="143">
        <v>15</v>
      </c>
      <c r="Z642" s="144"/>
      <c r="AA642" s="144"/>
    </row>
    <row r="643" spans="1:27" x14ac:dyDescent="0.25">
      <c r="A643" s="44">
        <v>642</v>
      </c>
      <c r="B643" s="125" t="s">
        <v>7</v>
      </c>
      <c r="C643" s="125" t="s">
        <v>94</v>
      </c>
      <c r="D643" s="144"/>
      <c r="E643" s="144"/>
      <c r="F643" s="144"/>
      <c r="G643" s="144"/>
      <c r="H643" s="144"/>
      <c r="I643" s="144"/>
      <c r="J643" s="143">
        <v>1</v>
      </c>
      <c r="K643" s="143">
        <v>10</v>
      </c>
      <c r="L643" s="144"/>
      <c r="M643" s="144"/>
      <c r="N643" s="143">
        <v>3</v>
      </c>
      <c r="O643" s="143">
        <v>30</v>
      </c>
      <c r="P643" s="143">
        <v>7</v>
      </c>
      <c r="Q643" s="143">
        <v>70</v>
      </c>
      <c r="R643" s="143">
        <v>1</v>
      </c>
      <c r="S643" s="143">
        <v>10</v>
      </c>
      <c r="T643" s="144"/>
      <c r="U643" s="144"/>
      <c r="V643" s="144"/>
      <c r="W643" s="144"/>
      <c r="X643" s="144"/>
      <c r="Y643" s="144"/>
      <c r="Z643" s="144"/>
      <c r="AA643" s="144"/>
    </row>
    <row r="644" spans="1:27" x14ac:dyDescent="0.25">
      <c r="A644" s="44">
        <v>643</v>
      </c>
      <c r="B644" s="125" t="s">
        <v>4</v>
      </c>
      <c r="C644" s="125" t="s">
        <v>95</v>
      </c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3">
        <v>9</v>
      </c>
      <c r="S644" s="143">
        <v>108</v>
      </c>
      <c r="T644" s="143">
        <v>1</v>
      </c>
      <c r="U644" s="143">
        <v>12</v>
      </c>
      <c r="V644" s="144"/>
      <c r="W644" s="144"/>
      <c r="X644" s="144"/>
      <c r="Y644" s="144"/>
      <c r="Z644" s="144"/>
      <c r="AA644" s="144"/>
    </row>
    <row r="645" spans="1:27" x14ac:dyDescent="0.25">
      <c r="A645" s="44">
        <v>644</v>
      </c>
      <c r="B645" s="125" t="s">
        <v>55</v>
      </c>
      <c r="C645" s="125" t="s">
        <v>95</v>
      </c>
      <c r="D645" s="144"/>
      <c r="E645" s="144"/>
      <c r="F645" s="144"/>
      <c r="G645" s="144"/>
      <c r="H645" s="143">
        <v>5</v>
      </c>
      <c r="I645" s="143">
        <v>46</v>
      </c>
      <c r="J645" s="144"/>
      <c r="K645" s="144"/>
      <c r="L645" s="144"/>
      <c r="M645" s="144"/>
      <c r="N645" s="143">
        <v>1</v>
      </c>
      <c r="O645" s="143">
        <v>18</v>
      </c>
      <c r="P645" s="144"/>
      <c r="Q645" s="144"/>
      <c r="R645" s="143">
        <v>1</v>
      </c>
      <c r="S645" s="143">
        <v>18</v>
      </c>
      <c r="T645" s="143">
        <v>1</v>
      </c>
      <c r="U645" s="143">
        <v>18</v>
      </c>
      <c r="V645" s="143">
        <v>1</v>
      </c>
      <c r="W645" s="143">
        <v>18</v>
      </c>
      <c r="X645" s="144"/>
      <c r="Y645" s="144"/>
      <c r="Z645" s="144"/>
      <c r="AA645" s="144"/>
    </row>
    <row r="646" spans="1:27" x14ac:dyDescent="0.25">
      <c r="A646" s="44">
        <v>645</v>
      </c>
      <c r="B646" s="125" t="s">
        <v>127</v>
      </c>
      <c r="C646" s="125" t="s">
        <v>93</v>
      </c>
      <c r="D646" s="143">
        <v>4</v>
      </c>
      <c r="E646" s="143">
        <v>9</v>
      </c>
      <c r="F646" s="143">
        <v>9</v>
      </c>
      <c r="G646" s="143">
        <v>17</v>
      </c>
      <c r="H646" s="143">
        <v>1</v>
      </c>
      <c r="I646" s="143">
        <v>2</v>
      </c>
      <c r="J646" s="144"/>
      <c r="K646" s="144"/>
      <c r="L646" s="143">
        <v>2</v>
      </c>
      <c r="M646" s="143">
        <v>3</v>
      </c>
      <c r="N646" s="144"/>
      <c r="O646" s="144"/>
      <c r="P646" s="143">
        <v>5</v>
      </c>
      <c r="Q646" s="143">
        <v>11</v>
      </c>
      <c r="R646" s="143">
        <v>1</v>
      </c>
      <c r="S646" s="143">
        <v>3</v>
      </c>
      <c r="T646" s="143">
        <v>13</v>
      </c>
      <c r="U646" s="143">
        <v>25</v>
      </c>
      <c r="V646" s="143">
        <v>7</v>
      </c>
      <c r="W646" s="143">
        <v>13</v>
      </c>
      <c r="X646" s="143">
        <v>7</v>
      </c>
      <c r="Y646" s="143">
        <v>12</v>
      </c>
      <c r="Z646" s="143">
        <v>12</v>
      </c>
      <c r="AA646" s="143">
        <v>24</v>
      </c>
    </row>
    <row r="647" spans="1:27" x14ac:dyDescent="0.25">
      <c r="A647" s="44">
        <v>646</v>
      </c>
      <c r="B647" s="125" t="s">
        <v>24</v>
      </c>
      <c r="C647" s="125" t="s">
        <v>97</v>
      </c>
      <c r="D647" s="144"/>
      <c r="E647" s="144"/>
      <c r="F647" s="144"/>
      <c r="G647" s="144"/>
      <c r="H647" s="144"/>
      <c r="I647" s="144"/>
      <c r="J647" s="144"/>
      <c r="K647" s="144"/>
      <c r="L647" s="143">
        <v>4</v>
      </c>
      <c r="M647" s="143">
        <v>38</v>
      </c>
      <c r="N647" s="144"/>
      <c r="O647" s="144"/>
      <c r="P647" s="143">
        <v>5</v>
      </c>
      <c r="Q647" s="143">
        <v>50</v>
      </c>
      <c r="R647" s="143">
        <v>3</v>
      </c>
      <c r="S647" s="143">
        <v>30</v>
      </c>
      <c r="T647" s="144"/>
      <c r="U647" s="144"/>
      <c r="V647" s="144"/>
      <c r="W647" s="144"/>
      <c r="X647" s="144"/>
      <c r="Y647" s="144"/>
      <c r="Z647" s="144"/>
      <c r="AA647" s="144"/>
    </row>
    <row r="648" spans="1:27" x14ac:dyDescent="0.25">
      <c r="A648" s="44">
        <v>647</v>
      </c>
      <c r="B648" s="125" t="s">
        <v>24</v>
      </c>
      <c r="C648" s="125" t="s">
        <v>94</v>
      </c>
      <c r="D648" s="144"/>
      <c r="E648" s="144"/>
      <c r="F648" s="144"/>
      <c r="G648" s="144"/>
      <c r="H648" s="144"/>
      <c r="I648" s="144"/>
      <c r="J648" s="143">
        <v>3</v>
      </c>
      <c r="K648" s="143">
        <v>118</v>
      </c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</row>
    <row r="649" spans="1:27" x14ac:dyDescent="0.25">
      <c r="A649" s="44">
        <v>648</v>
      </c>
      <c r="B649" s="125" t="s">
        <v>19</v>
      </c>
      <c r="C649" s="125" t="s">
        <v>98</v>
      </c>
      <c r="D649" s="143">
        <v>2</v>
      </c>
      <c r="E649" s="143">
        <v>7</v>
      </c>
      <c r="F649" s="143">
        <v>7</v>
      </c>
      <c r="G649" s="143">
        <v>13</v>
      </c>
      <c r="H649" s="143">
        <v>40</v>
      </c>
      <c r="I649" s="143">
        <v>53</v>
      </c>
      <c r="J649" s="143">
        <v>31</v>
      </c>
      <c r="K649" s="143">
        <v>42</v>
      </c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</row>
    <row r="650" spans="1:27" x14ac:dyDescent="0.25">
      <c r="A650" s="44">
        <v>649</v>
      </c>
      <c r="B650" s="125" t="s">
        <v>39</v>
      </c>
      <c r="C650" s="125" t="s">
        <v>95</v>
      </c>
      <c r="D650" s="143">
        <v>2</v>
      </c>
      <c r="E650" s="143">
        <v>16</v>
      </c>
      <c r="F650" s="143">
        <v>8</v>
      </c>
      <c r="G650" s="143">
        <v>72</v>
      </c>
      <c r="H650" s="143">
        <v>3</v>
      </c>
      <c r="I650" s="143">
        <v>27</v>
      </c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</row>
    <row r="651" spans="1:27" x14ac:dyDescent="0.25">
      <c r="A651" s="44">
        <v>650</v>
      </c>
      <c r="B651" s="125" t="s">
        <v>35</v>
      </c>
      <c r="C651" s="125" t="s">
        <v>94</v>
      </c>
      <c r="D651" s="144"/>
      <c r="E651" s="144"/>
      <c r="F651" s="143">
        <v>1</v>
      </c>
      <c r="G651" s="143">
        <v>6</v>
      </c>
      <c r="H651" s="144"/>
      <c r="I651" s="144"/>
      <c r="J651" s="144"/>
      <c r="K651" s="144"/>
      <c r="L651" s="144"/>
      <c r="M651" s="144"/>
      <c r="N651" s="143">
        <v>2</v>
      </c>
      <c r="O651" s="143">
        <v>12</v>
      </c>
      <c r="P651" s="143">
        <v>3</v>
      </c>
      <c r="Q651" s="143">
        <v>24</v>
      </c>
      <c r="R651" s="143">
        <v>3</v>
      </c>
      <c r="S651" s="143">
        <v>18</v>
      </c>
      <c r="T651" s="144"/>
      <c r="U651" s="144"/>
      <c r="V651" s="143">
        <v>6</v>
      </c>
      <c r="W651" s="143">
        <v>40</v>
      </c>
      <c r="X651" s="143">
        <v>1</v>
      </c>
      <c r="Y651" s="143">
        <v>6</v>
      </c>
      <c r="Z651" s="143">
        <v>1</v>
      </c>
      <c r="AA651" s="143">
        <v>6</v>
      </c>
    </row>
    <row r="652" spans="1:27" x14ac:dyDescent="0.25">
      <c r="A652" s="44">
        <v>651</v>
      </c>
      <c r="B652" s="125" t="s">
        <v>68</v>
      </c>
      <c r="C652" s="125" t="s">
        <v>98</v>
      </c>
      <c r="D652" s="144"/>
      <c r="E652" s="144"/>
      <c r="F652" s="144"/>
      <c r="G652" s="144"/>
      <c r="H652" s="144"/>
      <c r="I652" s="144"/>
      <c r="J652" s="144"/>
      <c r="K652" s="144"/>
      <c r="L652" s="143">
        <v>1</v>
      </c>
      <c r="M652" s="143">
        <v>5</v>
      </c>
      <c r="N652" s="143">
        <v>6</v>
      </c>
      <c r="O652" s="143">
        <v>30</v>
      </c>
      <c r="P652" s="143">
        <v>10</v>
      </c>
      <c r="Q652" s="143">
        <v>46</v>
      </c>
      <c r="R652" s="143">
        <v>6</v>
      </c>
      <c r="S652" s="143">
        <v>30</v>
      </c>
      <c r="T652" s="144"/>
      <c r="U652" s="144"/>
      <c r="V652" s="144"/>
      <c r="W652" s="144"/>
      <c r="X652" s="144"/>
      <c r="Y652" s="144"/>
      <c r="Z652" s="144"/>
      <c r="AA652" s="144"/>
    </row>
    <row r="653" spans="1:27" x14ac:dyDescent="0.25">
      <c r="A653" s="44">
        <v>652</v>
      </c>
      <c r="B653" s="125" t="s">
        <v>18</v>
      </c>
      <c r="C653" s="125" t="s">
        <v>97</v>
      </c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3">
        <v>35</v>
      </c>
      <c r="Q653" s="143">
        <v>110</v>
      </c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</row>
    <row r="654" spans="1:27" x14ac:dyDescent="0.25">
      <c r="A654" s="44">
        <v>653</v>
      </c>
      <c r="B654" s="125" t="s">
        <v>7</v>
      </c>
      <c r="C654" s="125" t="s">
        <v>98</v>
      </c>
      <c r="D654" s="144"/>
      <c r="E654" s="144"/>
      <c r="F654" s="143">
        <v>3</v>
      </c>
      <c r="G654" s="143">
        <v>11</v>
      </c>
      <c r="H654" s="143">
        <v>4</v>
      </c>
      <c r="I654" s="143">
        <v>12</v>
      </c>
      <c r="J654" s="144"/>
      <c r="K654" s="144"/>
      <c r="L654" s="144"/>
      <c r="M654" s="144"/>
      <c r="N654" s="143">
        <v>4</v>
      </c>
      <c r="O654" s="143">
        <v>29</v>
      </c>
      <c r="P654" s="143">
        <v>8</v>
      </c>
      <c r="Q654" s="143">
        <v>44</v>
      </c>
      <c r="R654" s="144"/>
      <c r="S654" s="144"/>
      <c r="T654" s="143">
        <v>1</v>
      </c>
      <c r="U654" s="143">
        <v>7</v>
      </c>
      <c r="V654" s="143">
        <v>1</v>
      </c>
      <c r="W654" s="143">
        <v>7</v>
      </c>
      <c r="X654" s="144"/>
      <c r="Y654" s="144"/>
      <c r="Z654" s="144"/>
      <c r="AA654" s="144"/>
    </row>
    <row r="655" spans="1:27" x14ac:dyDescent="0.25">
      <c r="A655" s="44">
        <v>654</v>
      </c>
      <c r="B655" s="125" t="s">
        <v>198</v>
      </c>
      <c r="C655" s="125" t="s">
        <v>97</v>
      </c>
      <c r="D655" s="144"/>
      <c r="E655" s="144"/>
      <c r="F655" s="144"/>
      <c r="G655" s="144"/>
      <c r="H655" s="144"/>
      <c r="I655" s="144"/>
      <c r="J655" s="144"/>
      <c r="K655" s="144"/>
      <c r="L655" s="143">
        <v>1</v>
      </c>
      <c r="M655" s="143">
        <v>10</v>
      </c>
      <c r="N655" s="143">
        <v>2</v>
      </c>
      <c r="O655" s="143">
        <v>20</v>
      </c>
      <c r="P655" s="143">
        <v>5</v>
      </c>
      <c r="Q655" s="143">
        <v>45</v>
      </c>
      <c r="R655" s="143">
        <v>6</v>
      </c>
      <c r="S655" s="143">
        <v>30</v>
      </c>
      <c r="T655" s="144"/>
      <c r="U655" s="144"/>
      <c r="V655" s="144"/>
      <c r="W655" s="144"/>
      <c r="X655" s="143">
        <v>1</v>
      </c>
      <c r="Y655" s="143">
        <v>5</v>
      </c>
      <c r="Z655" s="144"/>
      <c r="AA655" s="144"/>
    </row>
    <row r="656" spans="1:27" x14ac:dyDescent="0.25">
      <c r="A656" s="44">
        <v>655</v>
      </c>
      <c r="B656" s="125" t="s">
        <v>35</v>
      </c>
      <c r="C656" s="125" t="s">
        <v>98</v>
      </c>
      <c r="D656" s="144"/>
      <c r="E656" s="144"/>
      <c r="F656" s="144"/>
      <c r="G656" s="144"/>
      <c r="H656" s="144"/>
      <c r="I656" s="144"/>
      <c r="J656" s="143">
        <v>1</v>
      </c>
      <c r="K656" s="143">
        <v>15</v>
      </c>
      <c r="L656" s="144"/>
      <c r="M656" s="144"/>
      <c r="N656" s="143">
        <v>4</v>
      </c>
      <c r="O656" s="143">
        <v>59</v>
      </c>
      <c r="P656" s="144"/>
      <c r="Q656" s="144"/>
      <c r="R656" s="144"/>
      <c r="S656" s="144"/>
      <c r="T656" s="143">
        <v>1</v>
      </c>
      <c r="U656" s="143">
        <v>18</v>
      </c>
      <c r="V656" s="143">
        <v>1</v>
      </c>
      <c r="W656" s="143">
        <v>18</v>
      </c>
      <c r="X656" s="144"/>
      <c r="Y656" s="144"/>
      <c r="Z656" s="144"/>
      <c r="AA656" s="144"/>
    </row>
    <row r="657" spans="1:27" x14ac:dyDescent="0.25">
      <c r="A657" s="44">
        <v>656</v>
      </c>
      <c r="B657" s="125" t="s">
        <v>201</v>
      </c>
      <c r="C657" s="125" t="s">
        <v>97</v>
      </c>
      <c r="D657" s="144"/>
      <c r="E657" s="144"/>
      <c r="F657" s="144"/>
      <c r="G657" s="144"/>
      <c r="H657" s="144"/>
      <c r="I657" s="144"/>
      <c r="J657" s="144"/>
      <c r="K657" s="144"/>
      <c r="L657" s="143">
        <v>1</v>
      </c>
      <c r="M657" s="143">
        <v>5</v>
      </c>
      <c r="N657" s="143">
        <v>6</v>
      </c>
      <c r="O657" s="143">
        <v>29</v>
      </c>
      <c r="P657" s="143">
        <v>8</v>
      </c>
      <c r="Q657" s="143">
        <v>39</v>
      </c>
      <c r="R657" s="144"/>
      <c r="S657" s="144"/>
      <c r="T657" s="143">
        <v>4</v>
      </c>
      <c r="U657" s="143">
        <v>30</v>
      </c>
      <c r="V657" s="143">
        <v>1</v>
      </c>
      <c r="W657" s="143">
        <v>6</v>
      </c>
      <c r="X657" s="144"/>
      <c r="Y657" s="144"/>
      <c r="Z657" s="144"/>
      <c r="AA657" s="144"/>
    </row>
    <row r="658" spans="1:27" x14ac:dyDescent="0.25">
      <c r="A658" s="44">
        <v>657</v>
      </c>
      <c r="B658" s="125" t="s">
        <v>10</v>
      </c>
      <c r="C658" s="125" t="s">
        <v>97</v>
      </c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3">
        <v>2</v>
      </c>
      <c r="O658" s="143">
        <v>108</v>
      </c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</row>
    <row r="659" spans="1:27" x14ac:dyDescent="0.25">
      <c r="A659" s="44">
        <v>658</v>
      </c>
      <c r="B659" s="125" t="s">
        <v>186</v>
      </c>
      <c r="C659" s="125" t="s">
        <v>94</v>
      </c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3">
        <v>2</v>
      </c>
      <c r="O659" s="143">
        <v>18</v>
      </c>
      <c r="P659" s="143">
        <v>9</v>
      </c>
      <c r="Q659" s="143">
        <v>76</v>
      </c>
      <c r="R659" s="144"/>
      <c r="S659" s="144"/>
      <c r="T659" s="143">
        <v>3</v>
      </c>
      <c r="U659" s="143">
        <v>13</v>
      </c>
      <c r="V659" s="144"/>
      <c r="W659" s="144"/>
      <c r="X659" s="144"/>
      <c r="Y659" s="144"/>
      <c r="Z659" s="144"/>
      <c r="AA659" s="144"/>
    </row>
    <row r="660" spans="1:27" x14ac:dyDescent="0.25">
      <c r="A660" s="44">
        <v>659</v>
      </c>
      <c r="B660" s="125" t="s">
        <v>2</v>
      </c>
      <c r="C660" s="125" t="s">
        <v>95</v>
      </c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3">
        <v>12</v>
      </c>
      <c r="AA660" s="143">
        <v>104</v>
      </c>
    </row>
    <row r="661" spans="1:27" x14ac:dyDescent="0.25">
      <c r="A661" s="44">
        <v>660</v>
      </c>
      <c r="B661" s="125" t="s">
        <v>203</v>
      </c>
      <c r="C661" s="125" t="s">
        <v>97</v>
      </c>
      <c r="D661" s="143">
        <v>6</v>
      </c>
      <c r="E661" s="143">
        <v>26</v>
      </c>
      <c r="F661" s="143">
        <v>4</v>
      </c>
      <c r="G661" s="143">
        <v>11</v>
      </c>
      <c r="H661" s="143">
        <v>6</v>
      </c>
      <c r="I661" s="143">
        <v>22</v>
      </c>
      <c r="J661" s="143">
        <v>2</v>
      </c>
      <c r="K661" s="143">
        <v>6</v>
      </c>
      <c r="L661" s="144"/>
      <c r="M661" s="144"/>
      <c r="N661" s="143">
        <v>1</v>
      </c>
      <c r="O661" s="143">
        <v>2</v>
      </c>
      <c r="P661" s="143">
        <v>2</v>
      </c>
      <c r="Q661" s="143">
        <v>4</v>
      </c>
      <c r="R661" s="143">
        <v>3</v>
      </c>
      <c r="S661" s="143">
        <v>13</v>
      </c>
      <c r="T661" s="143">
        <v>2</v>
      </c>
      <c r="U661" s="143">
        <v>9</v>
      </c>
      <c r="V661" s="143">
        <v>1</v>
      </c>
      <c r="W661" s="143">
        <v>5</v>
      </c>
      <c r="X661" s="144"/>
      <c r="Y661" s="144"/>
      <c r="Z661" s="143">
        <v>1</v>
      </c>
      <c r="AA661" s="143">
        <v>4</v>
      </c>
    </row>
    <row r="662" spans="1:27" x14ac:dyDescent="0.25">
      <c r="A662" s="44">
        <v>661</v>
      </c>
      <c r="B662" s="125" t="s">
        <v>183</v>
      </c>
      <c r="C662" s="125" t="s">
        <v>97</v>
      </c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3">
        <v>6</v>
      </c>
      <c r="O662" s="143">
        <v>102</v>
      </c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</row>
    <row r="663" spans="1:27" x14ac:dyDescent="0.25">
      <c r="A663" s="44">
        <v>662</v>
      </c>
      <c r="B663" s="125" t="s">
        <v>62</v>
      </c>
      <c r="C663" s="125" t="s">
        <v>97</v>
      </c>
      <c r="D663" s="143">
        <v>3</v>
      </c>
      <c r="E663" s="143">
        <v>19</v>
      </c>
      <c r="F663" s="143">
        <v>3</v>
      </c>
      <c r="G663" s="143">
        <v>21</v>
      </c>
      <c r="H663" s="144"/>
      <c r="I663" s="144"/>
      <c r="J663" s="143">
        <v>2</v>
      </c>
      <c r="K663" s="143">
        <v>13</v>
      </c>
      <c r="L663" s="144"/>
      <c r="M663" s="144"/>
      <c r="N663" s="144"/>
      <c r="O663" s="144"/>
      <c r="P663" s="144"/>
      <c r="Q663" s="144"/>
      <c r="R663" s="144"/>
      <c r="S663" s="144"/>
      <c r="T663" s="143">
        <v>3</v>
      </c>
      <c r="U663" s="143">
        <v>21</v>
      </c>
      <c r="V663" s="143">
        <v>2</v>
      </c>
      <c r="W663" s="143">
        <v>14</v>
      </c>
      <c r="X663" s="143">
        <v>2</v>
      </c>
      <c r="Y663" s="143">
        <v>13</v>
      </c>
      <c r="Z663" s="144"/>
      <c r="AA663" s="144"/>
    </row>
    <row r="664" spans="1:27" x14ac:dyDescent="0.25">
      <c r="A664" s="44">
        <v>663</v>
      </c>
      <c r="B664" s="125" t="s">
        <v>9</v>
      </c>
      <c r="C664" s="125" t="s">
        <v>94</v>
      </c>
      <c r="D664" s="144"/>
      <c r="E664" s="144"/>
      <c r="F664" s="144"/>
      <c r="G664" s="144"/>
      <c r="H664" s="143">
        <v>1</v>
      </c>
      <c r="I664" s="143">
        <v>51</v>
      </c>
      <c r="J664" s="144"/>
      <c r="K664" s="144"/>
      <c r="L664" s="144"/>
      <c r="M664" s="144"/>
      <c r="N664" s="144"/>
      <c r="O664" s="144"/>
      <c r="P664" s="144"/>
      <c r="Q664" s="144"/>
      <c r="R664" s="143">
        <v>1</v>
      </c>
      <c r="S664" s="143">
        <v>50</v>
      </c>
      <c r="T664" s="144"/>
      <c r="U664" s="144"/>
      <c r="V664" s="144"/>
      <c r="W664" s="144"/>
      <c r="X664" s="144"/>
      <c r="Y664" s="144"/>
      <c r="Z664" s="144"/>
      <c r="AA664" s="144"/>
    </row>
    <row r="665" spans="1:27" x14ac:dyDescent="0.25">
      <c r="A665" s="44">
        <v>664</v>
      </c>
      <c r="B665" s="125" t="s">
        <v>62</v>
      </c>
      <c r="C665" s="125" t="s">
        <v>97</v>
      </c>
      <c r="D665" s="144"/>
      <c r="E665" s="144"/>
      <c r="F665" s="143">
        <v>1</v>
      </c>
      <c r="G665" s="143">
        <v>8</v>
      </c>
      <c r="H665" s="143">
        <v>4</v>
      </c>
      <c r="I665" s="143">
        <v>4</v>
      </c>
      <c r="J665" s="143">
        <v>4</v>
      </c>
      <c r="K665" s="143">
        <v>12</v>
      </c>
      <c r="L665" s="144"/>
      <c r="M665" s="144"/>
      <c r="N665" s="144"/>
      <c r="O665" s="144"/>
      <c r="P665" s="143">
        <v>3</v>
      </c>
      <c r="Q665" s="143">
        <v>24</v>
      </c>
      <c r="R665" s="143">
        <v>2</v>
      </c>
      <c r="S665" s="143">
        <v>15</v>
      </c>
      <c r="T665" s="143">
        <v>2</v>
      </c>
      <c r="U665" s="143">
        <v>15</v>
      </c>
      <c r="V665" s="144"/>
      <c r="W665" s="144"/>
      <c r="X665" s="143">
        <v>1</v>
      </c>
      <c r="Y665" s="143">
        <v>8</v>
      </c>
      <c r="Z665" s="143">
        <v>2</v>
      </c>
      <c r="AA665" s="143">
        <v>15</v>
      </c>
    </row>
    <row r="666" spans="1:27" x14ac:dyDescent="0.25">
      <c r="A666" s="44">
        <v>665</v>
      </c>
      <c r="B666" s="125" t="s">
        <v>55</v>
      </c>
      <c r="C666" s="125" t="s">
        <v>97</v>
      </c>
      <c r="D666" s="144"/>
      <c r="E666" s="144"/>
      <c r="F666" s="144"/>
      <c r="G666" s="144"/>
      <c r="H666" s="143">
        <v>2</v>
      </c>
      <c r="I666" s="143">
        <v>16</v>
      </c>
      <c r="J666" s="144"/>
      <c r="K666" s="144"/>
      <c r="L666" s="143">
        <v>2</v>
      </c>
      <c r="M666" s="143">
        <v>14</v>
      </c>
      <c r="N666" s="143">
        <v>2</v>
      </c>
      <c r="O666" s="143">
        <v>14</v>
      </c>
      <c r="P666" s="143">
        <v>5</v>
      </c>
      <c r="Q666" s="143">
        <v>35</v>
      </c>
      <c r="R666" s="143">
        <v>2</v>
      </c>
      <c r="S666" s="143">
        <v>4</v>
      </c>
      <c r="T666" s="143">
        <v>2</v>
      </c>
      <c r="U666" s="143">
        <v>14</v>
      </c>
      <c r="V666" s="144"/>
      <c r="W666" s="144"/>
      <c r="X666" s="144"/>
      <c r="Y666" s="144"/>
      <c r="Z666" s="144"/>
      <c r="AA666" s="144"/>
    </row>
    <row r="667" spans="1:27" x14ac:dyDescent="0.25">
      <c r="A667" s="44">
        <v>666</v>
      </c>
      <c r="B667" s="125" t="s">
        <v>29</v>
      </c>
      <c r="C667" s="125" t="s">
        <v>95</v>
      </c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3">
        <v>1</v>
      </c>
      <c r="S667" s="143">
        <v>99</v>
      </c>
      <c r="T667" s="144"/>
      <c r="U667" s="144"/>
      <c r="V667" s="144"/>
      <c r="W667" s="144"/>
      <c r="X667" s="144"/>
      <c r="Y667" s="144"/>
      <c r="Z667" s="144"/>
      <c r="AA667" s="144"/>
    </row>
    <row r="668" spans="1:27" x14ac:dyDescent="0.25">
      <c r="A668" s="44">
        <v>667</v>
      </c>
      <c r="B668" s="125" t="s">
        <v>206</v>
      </c>
      <c r="C668" s="125" t="s">
        <v>97</v>
      </c>
      <c r="D668" s="144"/>
      <c r="E668" s="144"/>
      <c r="F668" s="143">
        <v>4</v>
      </c>
      <c r="G668" s="143">
        <v>36</v>
      </c>
      <c r="H668" s="143">
        <v>1</v>
      </c>
      <c r="I668" s="143">
        <v>9</v>
      </c>
      <c r="J668" s="143">
        <v>2</v>
      </c>
      <c r="K668" s="143">
        <v>18</v>
      </c>
      <c r="L668" s="144"/>
      <c r="M668" s="144"/>
      <c r="N668" s="143">
        <v>2</v>
      </c>
      <c r="O668" s="143">
        <v>18</v>
      </c>
      <c r="P668" s="143">
        <v>1</v>
      </c>
      <c r="Q668" s="143">
        <v>9</v>
      </c>
      <c r="R668" s="143">
        <v>1</v>
      </c>
      <c r="S668" s="143">
        <v>9</v>
      </c>
      <c r="T668" s="144"/>
      <c r="U668" s="144"/>
      <c r="V668" s="144"/>
      <c r="W668" s="144"/>
      <c r="X668" s="144"/>
      <c r="Y668" s="144"/>
      <c r="Z668" s="144"/>
      <c r="AA668" s="144"/>
    </row>
    <row r="669" spans="1:27" x14ac:dyDescent="0.25">
      <c r="A669" s="44">
        <v>668</v>
      </c>
      <c r="B669" s="125" t="s">
        <v>7</v>
      </c>
      <c r="C669" s="125" t="s">
        <v>99</v>
      </c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3">
        <v>6</v>
      </c>
      <c r="W669" s="143">
        <v>66</v>
      </c>
      <c r="X669" s="143">
        <v>3</v>
      </c>
      <c r="Y669" s="143">
        <v>32</v>
      </c>
      <c r="Z669" s="144"/>
      <c r="AA669" s="144"/>
    </row>
    <row r="670" spans="1:27" x14ac:dyDescent="0.25">
      <c r="A670" s="44">
        <v>669</v>
      </c>
      <c r="B670" s="125" t="s">
        <v>27</v>
      </c>
      <c r="C670" s="125" t="s">
        <v>97</v>
      </c>
      <c r="D670" s="144"/>
      <c r="E670" s="144"/>
      <c r="F670" s="144"/>
      <c r="G670" s="144"/>
      <c r="H670" s="143">
        <v>2</v>
      </c>
      <c r="I670" s="143">
        <v>48</v>
      </c>
      <c r="J670" s="144"/>
      <c r="K670" s="144"/>
      <c r="L670" s="144"/>
      <c r="M670" s="144"/>
      <c r="N670" s="143">
        <v>2</v>
      </c>
      <c r="O670" s="143">
        <v>48</v>
      </c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</row>
    <row r="671" spans="1:27" x14ac:dyDescent="0.25">
      <c r="A671" s="44">
        <v>670</v>
      </c>
      <c r="B671" s="125" t="s">
        <v>19</v>
      </c>
      <c r="C671" s="125" t="s">
        <v>94</v>
      </c>
      <c r="D671" s="144"/>
      <c r="E671" s="144"/>
      <c r="F671" s="144"/>
      <c r="G671" s="144"/>
      <c r="H671" s="143">
        <v>2</v>
      </c>
      <c r="I671" s="143">
        <v>56</v>
      </c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3">
        <v>1</v>
      </c>
      <c r="Y671" s="143">
        <v>40</v>
      </c>
      <c r="Z671" s="144"/>
      <c r="AA671" s="144"/>
    </row>
    <row r="672" spans="1:27" x14ac:dyDescent="0.25">
      <c r="A672" s="44">
        <v>671</v>
      </c>
      <c r="B672" s="125" t="s">
        <v>63</v>
      </c>
      <c r="C672" s="125" t="s">
        <v>97</v>
      </c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3">
        <v>2</v>
      </c>
      <c r="O672" s="143">
        <v>15</v>
      </c>
      <c r="P672" s="143">
        <v>8</v>
      </c>
      <c r="Q672" s="143">
        <v>80</v>
      </c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</row>
    <row r="673" spans="1:27" x14ac:dyDescent="0.25">
      <c r="A673" s="44">
        <v>672</v>
      </c>
      <c r="B673" s="125" t="s">
        <v>18</v>
      </c>
      <c r="C673" s="125" t="s">
        <v>97</v>
      </c>
      <c r="D673" s="144"/>
      <c r="E673" s="144"/>
      <c r="F673" s="144"/>
      <c r="G673" s="144"/>
      <c r="H673" s="143">
        <v>5</v>
      </c>
      <c r="I673" s="143">
        <v>20</v>
      </c>
      <c r="J673" s="143">
        <v>4</v>
      </c>
      <c r="K673" s="143">
        <v>16</v>
      </c>
      <c r="L673" s="143">
        <v>2</v>
      </c>
      <c r="M673" s="143">
        <v>8</v>
      </c>
      <c r="N673" s="143">
        <v>8</v>
      </c>
      <c r="O673" s="143">
        <v>32</v>
      </c>
      <c r="P673" s="143">
        <v>3</v>
      </c>
      <c r="Q673" s="143">
        <v>12</v>
      </c>
      <c r="R673" s="143">
        <v>1</v>
      </c>
      <c r="S673" s="143">
        <v>4</v>
      </c>
      <c r="T673" s="143">
        <v>1</v>
      </c>
      <c r="U673" s="143">
        <v>4</v>
      </c>
      <c r="V673" s="144"/>
      <c r="W673" s="144"/>
      <c r="X673" s="144"/>
      <c r="Y673" s="144"/>
      <c r="Z673" s="144"/>
      <c r="AA673" s="144"/>
    </row>
    <row r="674" spans="1:27" x14ac:dyDescent="0.25">
      <c r="A674" s="44">
        <v>673</v>
      </c>
      <c r="B674" s="125" t="s">
        <v>18</v>
      </c>
      <c r="C674" s="125" t="s">
        <v>94</v>
      </c>
      <c r="D674" s="143">
        <v>9</v>
      </c>
      <c r="E674" s="143">
        <v>47</v>
      </c>
      <c r="F674" s="143">
        <v>3</v>
      </c>
      <c r="G674" s="143">
        <v>16</v>
      </c>
      <c r="H674" s="143">
        <v>5</v>
      </c>
      <c r="I674" s="143">
        <v>26</v>
      </c>
      <c r="J674" s="143">
        <v>1</v>
      </c>
      <c r="K674" s="143">
        <v>5</v>
      </c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</row>
    <row r="675" spans="1:27" x14ac:dyDescent="0.25">
      <c r="A675" s="44">
        <v>674</v>
      </c>
      <c r="B675" s="125" t="s">
        <v>9</v>
      </c>
      <c r="C675" s="125" t="s">
        <v>95</v>
      </c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3">
        <v>1</v>
      </c>
      <c r="O675" s="143">
        <v>8</v>
      </c>
      <c r="P675" s="143">
        <v>10</v>
      </c>
      <c r="Q675" s="143">
        <v>85</v>
      </c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</row>
    <row r="676" spans="1:27" x14ac:dyDescent="0.25">
      <c r="A676" s="44">
        <v>675</v>
      </c>
      <c r="B676" s="125" t="s">
        <v>55</v>
      </c>
      <c r="C676" s="125" t="s">
        <v>97</v>
      </c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3">
        <v>2</v>
      </c>
      <c r="W676" s="143">
        <v>28</v>
      </c>
      <c r="X676" s="143">
        <v>4</v>
      </c>
      <c r="Y676" s="143">
        <v>52</v>
      </c>
      <c r="Z676" s="143">
        <v>1</v>
      </c>
      <c r="AA676" s="143">
        <v>13</v>
      </c>
    </row>
    <row r="677" spans="1:27" x14ac:dyDescent="0.25">
      <c r="A677" s="44">
        <v>676</v>
      </c>
      <c r="B677" s="125" t="s">
        <v>11</v>
      </c>
      <c r="C677" s="125" t="s">
        <v>99</v>
      </c>
      <c r="D677" s="144"/>
      <c r="E677" s="144"/>
      <c r="F677" s="144"/>
      <c r="G677" s="144"/>
      <c r="H677" s="144"/>
      <c r="I677" s="144"/>
      <c r="J677" s="143">
        <v>1</v>
      </c>
      <c r="K677" s="143">
        <v>92</v>
      </c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</row>
    <row r="678" spans="1:27" x14ac:dyDescent="0.25">
      <c r="A678" s="44">
        <v>677</v>
      </c>
      <c r="B678" s="125" t="s">
        <v>4</v>
      </c>
      <c r="C678" s="125" t="s">
        <v>93</v>
      </c>
      <c r="D678" s="144"/>
      <c r="E678" s="144"/>
      <c r="F678" s="144"/>
      <c r="G678" s="144"/>
      <c r="H678" s="143">
        <v>3</v>
      </c>
      <c r="I678" s="143">
        <v>21</v>
      </c>
      <c r="J678" s="143">
        <v>6</v>
      </c>
      <c r="K678" s="143">
        <v>43</v>
      </c>
      <c r="L678" s="143">
        <v>4</v>
      </c>
      <c r="M678" s="143">
        <v>28</v>
      </c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</row>
    <row r="679" spans="1:27" x14ac:dyDescent="0.25">
      <c r="A679" s="44">
        <v>678</v>
      </c>
      <c r="B679" s="125" t="s">
        <v>186</v>
      </c>
      <c r="C679" s="125" t="s">
        <v>98</v>
      </c>
      <c r="D679" s="144"/>
      <c r="E679" s="144"/>
      <c r="F679" s="143">
        <v>1</v>
      </c>
      <c r="G679" s="143">
        <v>10</v>
      </c>
      <c r="H679" s="144"/>
      <c r="I679" s="144"/>
      <c r="J679" s="143">
        <v>2</v>
      </c>
      <c r="K679" s="143">
        <v>17</v>
      </c>
      <c r="L679" s="143">
        <v>3</v>
      </c>
      <c r="M679" s="143">
        <v>30</v>
      </c>
      <c r="N679" s="143">
        <v>2</v>
      </c>
      <c r="O679" s="143">
        <v>5</v>
      </c>
      <c r="P679" s="143">
        <v>2</v>
      </c>
      <c r="Q679" s="143">
        <v>20</v>
      </c>
      <c r="R679" s="143">
        <v>1</v>
      </c>
      <c r="S679" s="143">
        <v>10</v>
      </c>
      <c r="T679" s="144"/>
      <c r="U679" s="144"/>
      <c r="V679" s="144"/>
      <c r="W679" s="144"/>
      <c r="X679" s="144"/>
      <c r="Y679" s="144"/>
      <c r="Z679" s="144"/>
      <c r="AA679" s="144"/>
    </row>
    <row r="680" spans="1:27" x14ac:dyDescent="0.25">
      <c r="A680" s="44">
        <v>679</v>
      </c>
      <c r="B680" s="125" t="s">
        <v>20</v>
      </c>
      <c r="C680" s="125" t="s">
        <v>97</v>
      </c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3">
        <v>7</v>
      </c>
      <c r="U680" s="143">
        <v>91</v>
      </c>
      <c r="V680" s="144"/>
      <c r="W680" s="144"/>
      <c r="X680" s="144"/>
      <c r="Y680" s="144"/>
      <c r="Z680" s="144"/>
      <c r="AA680" s="144"/>
    </row>
    <row r="681" spans="1:27" x14ac:dyDescent="0.25">
      <c r="A681" s="44">
        <v>680</v>
      </c>
      <c r="B681" s="125" t="s">
        <v>7</v>
      </c>
      <c r="C681" s="125" t="s">
        <v>95</v>
      </c>
      <c r="D681" s="143">
        <v>1</v>
      </c>
      <c r="E681" s="143">
        <v>27</v>
      </c>
      <c r="F681" s="144"/>
      <c r="G681" s="144"/>
      <c r="H681" s="143">
        <v>2</v>
      </c>
      <c r="I681" s="143">
        <v>41</v>
      </c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3">
        <v>1</v>
      </c>
      <c r="W681" s="143">
        <v>22</v>
      </c>
      <c r="X681" s="144"/>
      <c r="Y681" s="144"/>
      <c r="Z681" s="144"/>
      <c r="AA681" s="144"/>
    </row>
    <row r="682" spans="1:27" x14ac:dyDescent="0.25">
      <c r="A682" s="44">
        <v>681</v>
      </c>
      <c r="B682" s="125" t="s">
        <v>18</v>
      </c>
      <c r="C682" s="125" t="s">
        <v>97</v>
      </c>
      <c r="D682" s="143">
        <v>3</v>
      </c>
      <c r="E682" s="143">
        <v>30</v>
      </c>
      <c r="F682" s="143">
        <v>2</v>
      </c>
      <c r="G682" s="143">
        <v>20</v>
      </c>
      <c r="H682" s="143">
        <v>2</v>
      </c>
      <c r="I682" s="143">
        <v>20</v>
      </c>
      <c r="J682" s="143">
        <v>1</v>
      </c>
      <c r="K682" s="143">
        <v>10</v>
      </c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3">
        <v>1</v>
      </c>
      <c r="AA682" s="143">
        <v>10</v>
      </c>
    </row>
    <row r="683" spans="1:27" x14ac:dyDescent="0.25">
      <c r="A683" s="44">
        <v>682</v>
      </c>
      <c r="B683" s="125" t="s">
        <v>214</v>
      </c>
      <c r="C683" s="125" t="s">
        <v>96</v>
      </c>
      <c r="D683" s="144"/>
      <c r="E683" s="144"/>
      <c r="F683" s="143">
        <v>1</v>
      </c>
      <c r="G683" s="143">
        <v>13</v>
      </c>
      <c r="H683" s="143">
        <v>1</v>
      </c>
      <c r="I683" s="143">
        <v>9</v>
      </c>
      <c r="J683" s="143">
        <v>3</v>
      </c>
      <c r="K683" s="143">
        <v>27</v>
      </c>
      <c r="L683" s="144"/>
      <c r="M683" s="144"/>
      <c r="N683" s="144"/>
      <c r="O683" s="144"/>
      <c r="P683" s="143">
        <v>1</v>
      </c>
      <c r="Q683" s="143">
        <v>9</v>
      </c>
      <c r="R683" s="143">
        <v>2</v>
      </c>
      <c r="S683" s="143">
        <v>18</v>
      </c>
      <c r="T683" s="144"/>
      <c r="U683" s="144"/>
      <c r="V683" s="144"/>
      <c r="W683" s="144"/>
      <c r="X683" s="144"/>
      <c r="Y683" s="144"/>
      <c r="Z683" s="143">
        <v>1</v>
      </c>
      <c r="AA683" s="143">
        <v>13</v>
      </c>
    </row>
    <row r="684" spans="1:27" x14ac:dyDescent="0.25">
      <c r="A684" s="44">
        <v>683</v>
      </c>
      <c r="B684" s="125" t="s">
        <v>27</v>
      </c>
      <c r="C684" s="125" t="s">
        <v>97</v>
      </c>
      <c r="D684" s="144"/>
      <c r="E684" s="144"/>
      <c r="F684" s="144"/>
      <c r="G684" s="144"/>
      <c r="H684" s="143">
        <v>2</v>
      </c>
      <c r="I684" s="143">
        <v>28</v>
      </c>
      <c r="J684" s="144"/>
      <c r="K684" s="144"/>
      <c r="L684" s="144"/>
      <c r="M684" s="144"/>
      <c r="N684" s="143">
        <v>1</v>
      </c>
      <c r="O684" s="143">
        <v>15</v>
      </c>
      <c r="P684" s="144"/>
      <c r="Q684" s="144"/>
      <c r="R684" s="143">
        <v>2</v>
      </c>
      <c r="S684" s="143">
        <v>30</v>
      </c>
      <c r="T684" s="143">
        <v>1</v>
      </c>
      <c r="U684" s="143">
        <v>15</v>
      </c>
      <c r="V684" s="144"/>
      <c r="W684" s="144"/>
      <c r="X684" s="144"/>
      <c r="Y684" s="144"/>
      <c r="Z684" s="144"/>
      <c r="AA684" s="144"/>
    </row>
    <row r="685" spans="1:27" x14ac:dyDescent="0.25">
      <c r="A685" s="44">
        <v>684</v>
      </c>
      <c r="B685" s="125" t="s">
        <v>204</v>
      </c>
      <c r="C685" s="125" t="s">
        <v>94</v>
      </c>
      <c r="D685" s="144"/>
      <c r="E685" s="144"/>
      <c r="F685" s="143">
        <v>1</v>
      </c>
      <c r="G685" s="143">
        <v>50</v>
      </c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3">
        <v>1</v>
      </c>
      <c r="U685" s="143">
        <v>38</v>
      </c>
      <c r="V685" s="144"/>
      <c r="W685" s="144"/>
      <c r="X685" s="144"/>
      <c r="Y685" s="144"/>
      <c r="Z685" s="144"/>
      <c r="AA685" s="144"/>
    </row>
    <row r="686" spans="1:27" x14ac:dyDescent="0.25">
      <c r="A686" s="44">
        <v>685</v>
      </c>
      <c r="B686" s="125" t="s">
        <v>40</v>
      </c>
      <c r="C686" s="125" t="s">
        <v>97</v>
      </c>
      <c r="D686" s="143">
        <v>1</v>
      </c>
      <c r="E686" s="143">
        <v>3</v>
      </c>
      <c r="F686" s="143">
        <v>2</v>
      </c>
      <c r="G686" s="143">
        <v>6</v>
      </c>
      <c r="H686" s="144"/>
      <c r="I686" s="144"/>
      <c r="J686" s="144"/>
      <c r="K686" s="144"/>
      <c r="L686" s="144"/>
      <c r="M686" s="144"/>
      <c r="N686" s="143">
        <v>8</v>
      </c>
      <c r="O686" s="143">
        <v>23</v>
      </c>
      <c r="P686" s="143">
        <v>6</v>
      </c>
      <c r="Q686" s="143">
        <v>18</v>
      </c>
      <c r="R686" s="143">
        <v>11</v>
      </c>
      <c r="S686" s="143">
        <v>32</v>
      </c>
      <c r="T686" s="143">
        <v>2</v>
      </c>
      <c r="U686" s="143">
        <v>6</v>
      </c>
      <c r="V686" s="144"/>
      <c r="W686" s="144"/>
      <c r="X686" s="144"/>
      <c r="Y686" s="144"/>
      <c r="Z686" s="144"/>
      <c r="AA686" s="144"/>
    </row>
    <row r="687" spans="1:27" x14ac:dyDescent="0.25">
      <c r="A687" s="44">
        <v>686</v>
      </c>
      <c r="B687" s="125" t="s">
        <v>7</v>
      </c>
      <c r="C687" s="125" t="s">
        <v>95</v>
      </c>
      <c r="D687" s="144"/>
      <c r="E687" s="144"/>
      <c r="F687" s="143">
        <v>2</v>
      </c>
      <c r="G687" s="143">
        <v>69</v>
      </c>
      <c r="H687" s="144"/>
      <c r="I687" s="144"/>
      <c r="J687" s="144"/>
      <c r="K687" s="144"/>
      <c r="L687" s="144"/>
      <c r="M687" s="144"/>
      <c r="N687" s="144"/>
      <c r="O687" s="144"/>
      <c r="P687" s="143">
        <v>1</v>
      </c>
      <c r="Q687" s="143">
        <v>17</v>
      </c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</row>
    <row r="688" spans="1:27" x14ac:dyDescent="0.25">
      <c r="A688" s="44">
        <v>687</v>
      </c>
      <c r="B688" s="125" t="s">
        <v>27</v>
      </c>
      <c r="C688" s="125" t="s">
        <v>97</v>
      </c>
      <c r="D688" s="143">
        <v>2</v>
      </c>
      <c r="E688" s="143">
        <v>8</v>
      </c>
      <c r="F688" s="143">
        <v>3</v>
      </c>
      <c r="G688" s="143">
        <v>12</v>
      </c>
      <c r="H688" s="143">
        <v>2</v>
      </c>
      <c r="I688" s="143">
        <v>10</v>
      </c>
      <c r="J688" s="143">
        <v>1</v>
      </c>
      <c r="K688" s="143">
        <v>4</v>
      </c>
      <c r="L688" s="143">
        <v>3</v>
      </c>
      <c r="M688" s="143">
        <v>12</v>
      </c>
      <c r="N688" s="144"/>
      <c r="O688" s="144"/>
      <c r="P688" s="144"/>
      <c r="Q688" s="144"/>
      <c r="R688" s="143">
        <v>1</v>
      </c>
      <c r="S688" s="143">
        <v>4</v>
      </c>
      <c r="T688" s="143">
        <v>1</v>
      </c>
      <c r="U688" s="143">
        <v>4</v>
      </c>
      <c r="V688" s="143">
        <v>3</v>
      </c>
      <c r="W688" s="143">
        <v>12</v>
      </c>
      <c r="X688" s="144"/>
      <c r="Y688" s="144"/>
      <c r="Z688" s="143">
        <v>4</v>
      </c>
      <c r="AA688" s="143">
        <v>16</v>
      </c>
    </row>
    <row r="689" spans="1:27" x14ac:dyDescent="0.25">
      <c r="A689" s="44">
        <v>688</v>
      </c>
      <c r="B689" s="125" t="s">
        <v>211</v>
      </c>
      <c r="C689" s="125" t="s">
        <v>94</v>
      </c>
      <c r="D689" s="144"/>
      <c r="E689" s="144"/>
      <c r="F689" s="144"/>
      <c r="G689" s="144"/>
      <c r="H689" s="143">
        <v>1</v>
      </c>
      <c r="I689" s="143">
        <v>16</v>
      </c>
      <c r="J689" s="144"/>
      <c r="K689" s="144"/>
      <c r="L689" s="144"/>
      <c r="M689" s="144"/>
      <c r="N689" s="144"/>
      <c r="O689" s="144"/>
      <c r="P689" s="144"/>
      <c r="Q689" s="144"/>
      <c r="R689" s="143">
        <v>3</v>
      </c>
      <c r="S689" s="143">
        <v>49</v>
      </c>
      <c r="T689" s="144"/>
      <c r="U689" s="144"/>
      <c r="V689" s="143">
        <v>1</v>
      </c>
      <c r="W689" s="143">
        <v>16</v>
      </c>
      <c r="X689" s="144"/>
      <c r="Y689" s="144"/>
      <c r="Z689" s="144"/>
      <c r="AA689" s="144"/>
    </row>
    <row r="690" spans="1:27" x14ac:dyDescent="0.25">
      <c r="A690" s="44">
        <v>689</v>
      </c>
      <c r="B690" s="125" t="s">
        <v>7</v>
      </c>
      <c r="C690" s="125" t="s">
        <v>94</v>
      </c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3">
        <v>1</v>
      </c>
      <c r="U690" s="143">
        <v>7</v>
      </c>
      <c r="V690" s="143">
        <v>8</v>
      </c>
      <c r="W690" s="143">
        <v>54</v>
      </c>
      <c r="X690" s="143">
        <v>3</v>
      </c>
      <c r="Y690" s="143">
        <v>21</v>
      </c>
      <c r="Z690" s="144"/>
      <c r="AA690" s="144"/>
    </row>
    <row r="691" spans="1:27" x14ac:dyDescent="0.25">
      <c r="A691" s="44">
        <v>690</v>
      </c>
      <c r="B691" s="125" t="s">
        <v>20</v>
      </c>
      <c r="C691" s="125" t="s">
        <v>97</v>
      </c>
      <c r="D691" s="143">
        <v>2</v>
      </c>
      <c r="E691" s="143">
        <v>13</v>
      </c>
      <c r="F691" s="143">
        <v>3</v>
      </c>
      <c r="G691" s="143">
        <v>18</v>
      </c>
      <c r="H691" s="143">
        <v>7</v>
      </c>
      <c r="I691" s="143">
        <v>38</v>
      </c>
      <c r="J691" s="144"/>
      <c r="K691" s="144"/>
      <c r="L691" s="144"/>
      <c r="M691" s="144"/>
      <c r="N691" s="143">
        <v>2</v>
      </c>
      <c r="O691" s="143">
        <v>12</v>
      </c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</row>
    <row r="692" spans="1:27" x14ac:dyDescent="0.25">
      <c r="A692" s="44">
        <v>691</v>
      </c>
      <c r="B692" s="125" t="s">
        <v>217</v>
      </c>
      <c r="C692" s="125" t="s">
        <v>97</v>
      </c>
      <c r="D692" s="143">
        <v>3</v>
      </c>
      <c r="E692" s="143">
        <v>15</v>
      </c>
      <c r="F692" s="143">
        <v>8</v>
      </c>
      <c r="G692" s="143">
        <v>40</v>
      </c>
      <c r="H692" s="144"/>
      <c r="I692" s="144"/>
      <c r="J692" s="143">
        <v>3</v>
      </c>
      <c r="K692" s="143">
        <v>16</v>
      </c>
      <c r="L692" s="144"/>
      <c r="M692" s="144"/>
      <c r="N692" s="144"/>
      <c r="O692" s="144"/>
      <c r="P692" s="143">
        <v>1</v>
      </c>
      <c r="Q692" s="143">
        <v>10</v>
      </c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</row>
    <row r="693" spans="1:27" x14ac:dyDescent="0.25">
      <c r="A693" s="44">
        <v>692</v>
      </c>
      <c r="B693" s="125" t="s">
        <v>10</v>
      </c>
      <c r="C693" s="125" t="s">
        <v>97</v>
      </c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3">
        <v>1</v>
      </c>
      <c r="S693" s="143">
        <v>40</v>
      </c>
      <c r="T693" s="144"/>
      <c r="U693" s="144"/>
      <c r="V693" s="144"/>
      <c r="W693" s="144"/>
      <c r="X693" s="144"/>
      <c r="Y693" s="144"/>
      <c r="Z693" s="143">
        <v>1</v>
      </c>
      <c r="AA693" s="143">
        <v>40</v>
      </c>
    </row>
    <row r="694" spans="1:27" x14ac:dyDescent="0.25">
      <c r="A694" s="44">
        <v>693</v>
      </c>
      <c r="B694" s="125" t="s">
        <v>66</v>
      </c>
      <c r="C694" s="125" t="s">
        <v>93</v>
      </c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3">
        <v>1</v>
      </c>
      <c r="O694" s="143">
        <v>40</v>
      </c>
      <c r="P694" s="143">
        <v>1</v>
      </c>
      <c r="Q694" s="143">
        <v>40</v>
      </c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</row>
    <row r="695" spans="1:27" x14ac:dyDescent="0.25">
      <c r="A695" s="44">
        <v>694</v>
      </c>
      <c r="B695" s="125" t="s">
        <v>29</v>
      </c>
      <c r="C695" s="125" t="s">
        <v>95</v>
      </c>
      <c r="D695" s="143">
        <v>2</v>
      </c>
      <c r="E695" s="143">
        <v>9</v>
      </c>
      <c r="F695" s="143">
        <v>5</v>
      </c>
      <c r="G695" s="143">
        <v>21</v>
      </c>
      <c r="H695" s="143">
        <v>4</v>
      </c>
      <c r="I695" s="143">
        <v>16</v>
      </c>
      <c r="J695" s="143">
        <v>6</v>
      </c>
      <c r="K695" s="143">
        <v>27</v>
      </c>
      <c r="L695" s="143">
        <v>1</v>
      </c>
      <c r="M695" s="143">
        <v>4</v>
      </c>
      <c r="N695" s="144"/>
      <c r="O695" s="144"/>
      <c r="P695" s="144"/>
      <c r="Q695" s="144"/>
      <c r="R695" s="143">
        <v>1</v>
      </c>
      <c r="S695" s="143">
        <v>2</v>
      </c>
      <c r="T695" s="144"/>
      <c r="U695" s="144"/>
      <c r="V695" s="144"/>
      <c r="W695" s="144"/>
      <c r="X695" s="144"/>
      <c r="Y695" s="144"/>
      <c r="Z695" s="144"/>
      <c r="AA695" s="144"/>
    </row>
    <row r="696" spans="1:27" x14ac:dyDescent="0.25">
      <c r="A696" s="44">
        <v>695</v>
      </c>
      <c r="B696" s="125" t="s">
        <v>9</v>
      </c>
      <c r="C696" s="125" t="s">
        <v>99</v>
      </c>
      <c r="D696" s="143">
        <v>6</v>
      </c>
      <c r="E696" s="143">
        <v>54</v>
      </c>
      <c r="F696" s="144"/>
      <c r="G696" s="144"/>
      <c r="H696" s="144"/>
      <c r="I696" s="144"/>
      <c r="J696" s="144"/>
      <c r="K696" s="144"/>
      <c r="L696" s="143">
        <v>1</v>
      </c>
      <c r="M696" s="143">
        <v>10</v>
      </c>
      <c r="N696" s="144"/>
      <c r="O696" s="144"/>
      <c r="P696" s="144"/>
      <c r="Q696" s="144"/>
      <c r="R696" s="144"/>
      <c r="S696" s="144"/>
      <c r="T696" s="143">
        <v>5</v>
      </c>
      <c r="U696" s="143">
        <v>15</v>
      </c>
      <c r="V696" s="144"/>
      <c r="W696" s="144"/>
      <c r="X696" s="144"/>
      <c r="Y696" s="144"/>
      <c r="Z696" s="144"/>
      <c r="AA696" s="144"/>
    </row>
    <row r="697" spans="1:27" x14ac:dyDescent="0.25">
      <c r="A697" s="44">
        <v>696</v>
      </c>
      <c r="B697" s="125" t="s">
        <v>43</v>
      </c>
      <c r="C697" s="125" t="s">
        <v>94</v>
      </c>
      <c r="D697" s="144"/>
      <c r="E697" s="144"/>
      <c r="F697" s="144"/>
      <c r="G697" s="144"/>
      <c r="H697" s="144"/>
      <c r="I697" s="144"/>
      <c r="J697" s="143">
        <v>3</v>
      </c>
      <c r="K697" s="143">
        <v>29</v>
      </c>
      <c r="L697" s="143">
        <v>2</v>
      </c>
      <c r="M697" s="143">
        <v>20</v>
      </c>
      <c r="N697" s="144"/>
      <c r="O697" s="144"/>
      <c r="P697" s="144"/>
      <c r="Q697" s="144"/>
      <c r="R697" s="143">
        <v>1</v>
      </c>
      <c r="S697" s="143">
        <v>10</v>
      </c>
      <c r="T697" s="143">
        <v>1</v>
      </c>
      <c r="U697" s="143">
        <v>10</v>
      </c>
      <c r="V697" s="143">
        <v>1</v>
      </c>
      <c r="W697" s="143">
        <v>10</v>
      </c>
      <c r="X697" s="144"/>
      <c r="Y697" s="144"/>
      <c r="Z697" s="144"/>
      <c r="AA697" s="144"/>
    </row>
    <row r="698" spans="1:27" x14ac:dyDescent="0.25">
      <c r="A698" s="44">
        <v>697</v>
      </c>
      <c r="B698" s="125" t="s">
        <v>24</v>
      </c>
      <c r="C698" s="125" t="s">
        <v>97</v>
      </c>
      <c r="D698" s="144"/>
      <c r="E698" s="144"/>
      <c r="F698" s="143">
        <v>3</v>
      </c>
      <c r="G698" s="143">
        <v>3</v>
      </c>
      <c r="H698" s="144"/>
      <c r="I698" s="144"/>
      <c r="J698" s="144"/>
      <c r="K698" s="144"/>
      <c r="L698" s="144"/>
      <c r="M698" s="144"/>
      <c r="N698" s="143">
        <v>3</v>
      </c>
      <c r="O698" s="143">
        <v>4</v>
      </c>
      <c r="P698" s="143">
        <v>14</v>
      </c>
      <c r="Q698" s="143">
        <v>21</v>
      </c>
      <c r="R698" s="143">
        <v>9</v>
      </c>
      <c r="S698" s="143">
        <v>13</v>
      </c>
      <c r="T698" s="143">
        <v>5</v>
      </c>
      <c r="U698" s="143">
        <v>7</v>
      </c>
      <c r="V698" s="143">
        <v>1</v>
      </c>
      <c r="W698" s="143">
        <v>1</v>
      </c>
      <c r="X698" s="143">
        <v>12</v>
      </c>
      <c r="Y698" s="143">
        <v>11</v>
      </c>
      <c r="Z698" s="143">
        <v>18</v>
      </c>
      <c r="AA698" s="143">
        <v>16</v>
      </c>
    </row>
    <row r="699" spans="1:27" x14ac:dyDescent="0.25">
      <c r="A699" s="44">
        <v>698</v>
      </c>
      <c r="B699" s="125" t="s">
        <v>14</v>
      </c>
      <c r="C699" s="125" t="s">
        <v>97</v>
      </c>
      <c r="D699" s="144"/>
      <c r="E699" s="144"/>
      <c r="F699" s="144"/>
      <c r="G699" s="144"/>
      <c r="H699" s="143">
        <v>3</v>
      </c>
      <c r="I699" s="143">
        <v>33</v>
      </c>
      <c r="J699" s="143">
        <v>4</v>
      </c>
      <c r="K699" s="143">
        <v>44</v>
      </c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</row>
    <row r="700" spans="1:27" x14ac:dyDescent="0.25">
      <c r="A700" s="44">
        <v>699</v>
      </c>
      <c r="B700" s="125" t="s">
        <v>14</v>
      </c>
      <c r="C700" s="125" t="s">
        <v>97</v>
      </c>
      <c r="D700" s="144"/>
      <c r="E700" s="144"/>
      <c r="F700" s="144"/>
      <c r="G700" s="144"/>
      <c r="H700" s="144"/>
      <c r="I700" s="144"/>
      <c r="J700" s="143">
        <v>3</v>
      </c>
      <c r="K700" s="143">
        <v>76</v>
      </c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</row>
    <row r="701" spans="1:27" x14ac:dyDescent="0.25">
      <c r="A701" s="44">
        <v>700</v>
      </c>
      <c r="B701" s="125" t="s">
        <v>205</v>
      </c>
      <c r="C701" s="125" t="s">
        <v>94</v>
      </c>
      <c r="D701" s="144"/>
      <c r="E701" s="144"/>
      <c r="F701" s="144"/>
      <c r="G701" s="144"/>
      <c r="H701" s="144"/>
      <c r="I701" s="144"/>
      <c r="J701" s="144"/>
      <c r="K701" s="144"/>
      <c r="L701" s="143">
        <v>1</v>
      </c>
      <c r="M701" s="143">
        <v>37</v>
      </c>
      <c r="N701" s="144"/>
      <c r="O701" s="144"/>
      <c r="P701" s="144"/>
      <c r="Q701" s="144"/>
      <c r="R701" s="143">
        <v>1</v>
      </c>
      <c r="S701" s="143">
        <v>37</v>
      </c>
      <c r="T701" s="144"/>
      <c r="U701" s="144"/>
      <c r="V701" s="144"/>
      <c r="W701" s="144"/>
      <c r="X701" s="144"/>
      <c r="Y701" s="144"/>
      <c r="Z701" s="144"/>
      <c r="AA701" s="144"/>
    </row>
    <row r="702" spans="1:27" x14ac:dyDescent="0.25">
      <c r="A702" s="44">
        <v>701</v>
      </c>
      <c r="B702" s="125" t="s">
        <v>14</v>
      </c>
      <c r="C702" s="125" t="s">
        <v>97</v>
      </c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3">
        <v>5</v>
      </c>
      <c r="W702" s="143">
        <v>51</v>
      </c>
      <c r="X702" s="143">
        <v>1</v>
      </c>
      <c r="Y702" s="143">
        <v>11</v>
      </c>
      <c r="Z702" s="143">
        <v>1</v>
      </c>
      <c r="AA702" s="143">
        <v>11</v>
      </c>
    </row>
    <row r="703" spans="1:27" x14ac:dyDescent="0.25">
      <c r="A703" s="44">
        <v>702</v>
      </c>
      <c r="B703" s="125" t="s">
        <v>201</v>
      </c>
      <c r="C703" s="125" t="s">
        <v>97</v>
      </c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3">
        <v>1</v>
      </c>
      <c r="Q703" s="143">
        <v>27</v>
      </c>
      <c r="R703" s="144"/>
      <c r="S703" s="144"/>
      <c r="T703" s="144"/>
      <c r="U703" s="144"/>
      <c r="V703" s="144"/>
      <c r="W703" s="144"/>
      <c r="X703" s="144"/>
      <c r="Y703" s="144"/>
      <c r="Z703" s="143">
        <v>1</v>
      </c>
      <c r="AA703" s="143">
        <v>46</v>
      </c>
    </row>
    <row r="704" spans="1:27" x14ac:dyDescent="0.25">
      <c r="A704" s="44">
        <v>703</v>
      </c>
      <c r="B704" s="125" t="s">
        <v>3</v>
      </c>
      <c r="C704" s="125" t="s">
        <v>96</v>
      </c>
      <c r="D704" s="144"/>
      <c r="E704" s="144"/>
      <c r="F704" s="144"/>
      <c r="G704" s="144"/>
      <c r="H704" s="144"/>
      <c r="I704" s="144"/>
      <c r="J704" s="144"/>
      <c r="K704" s="144"/>
      <c r="L704" s="143">
        <v>3</v>
      </c>
      <c r="M704" s="143">
        <v>45</v>
      </c>
      <c r="N704" s="143">
        <v>2</v>
      </c>
      <c r="O704" s="143">
        <v>28</v>
      </c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</row>
    <row r="705" spans="1:27" x14ac:dyDescent="0.25">
      <c r="A705" s="44">
        <v>704</v>
      </c>
      <c r="B705" s="125" t="s">
        <v>215</v>
      </c>
      <c r="C705" s="125" t="s">
        <v>96</v>
      </c>
      <c r="D705" s="144"/>
      <c r="E705" s="144"/>
      <c r="F705" s="144"/>
      <c r="G705" s="144"/>
      <c r="H705" s="143">
        <v>1</v>
      </c>
      <c r="I705" s="143">
        <v>13</v>
      </c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3">
        <v>2</v>
      </c>
      <c r="W705" s="143">
        <v>20</v>
      </c>
      <c r="X705" s="143">
        <v>1</v>
      </c>
      <c r="Y705" s="143">
        <v>10</v>
      </c>
      <c r="Z705" s="143">
        <v>3</v>
      </c>
      <c r="AA705" s="143">
        <v>30</v>
      </c>
    </row>
    <row r="706" spans="1:27" x14ac:dyDescent="0.25">
      <c r="A706" s="44">
        <v>705</v>
      </c>
      <c r="B706" s="125" t="s">
        <v>52</v>
      </c>
      <c r="C706" s="125" t="s">
        <v>97</v>
      </c>
      <c r="D706" s="144"/>
      <c r="E706" s="144"/>
      <c r="F706" s="143">
        <v>1</v>
      </c>
      <c r="G706" s="143">
        <v>14</v>
      </c>
      <c r="H706" s="143">
        <v>1</v>
      </c>
      <c r="I706" s="143">
        <v>14</v>
      </c>
      <c r="J706" s="144"/>
      <c r="K706" s="144"/>
      <c r="L706" s="143">
        <v>1</v>
      </c>
      <c r="M706" s="143">
        <v>14</v>
      </c>
      <c r="N706" s="144"/>
      <c r="O706" s="144"/>
      <c r="P706" s="144"/>
      <c r="Q706" s="144"/>
      <c r="R706" s="143">
        <v>1</v>
      </c>
      <c r="S706" s="143">
        <v>14</v>
      </c>
      <c r="T706" s="143">
        <v>1</v>
      </c>
      <c r="U706" s="143">
        <v>15</v>
      </c>
      <c r="V706" s="144"/>
      <c r="W706" s="144"/>
      <c r="X706" s="144"/>
      <c r="Y706" s="144"/>
      <c r="Z706" s="144"/>
      <c r="AA706" s="144"/>
    </row>
    <row r="707" spans="1:27" x14ac:dyDescent="0.25">
      <c r="A707" s="44">
        <v>706</v>
      </c>
      <c r="B707" s="125" t="s">
        <v>219</v>
      </c>
      <c r="C707" s="125" t="s">
        <v>97</v>
      </c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3">
        <v>1</v>
      </c>
      <c r="O707" s="143">
        <v>70</v>
      </c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</row>
    <row r="708" spans="1:27" x14ac:dyDescent="0.25">
      <c r="A708" s="44">
        <v>707</v>
      </c>
      <c r="B708" s="125" t="s">
        <v>201</v>
      </c>
      <c r="C708" s="125" t="s">
        <v>97</v>
      </c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3">
        <v>4</v>
      </c>
      <c r="Q708" s="143">
        <v>70</v>
      </c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</row>
    <row r="709" spans="1:27" x14ac:dyDescent="0.25">
      <c r="A709" s="44">
        <v>708</v>
      </c>
      <c r="B709" s="125" t="s">
        <v>221</v>
      </c>
      <c r="C709" s="125" t="s">
        <v>97</v>
      </c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3">
        <v>1</v>
      </c>
      <c r="O709" s="143">
        <v>69</v>
      </c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</row>
    <row r="710" spans="1:27" x14ac:dyDescent="0.25">
      <c r="A710" s="44">
        <v>709</v>
      </c>
      <c r="B710" s="125" t="s">
        <v>55</v>
      </c>
      <c r="C710" s="125" t="s">
        <v>97</v>
      </c>
      <c r="D710" s="144"/>
      <c r="E710" s="144"/>
      <c r="F710" s="144"/>
      <c r="G710" s="144"/>
      <c r="H710" s="144"/>
      <c r="I710" s="144"/>
      <c r="J710" s="143">
        <v>1</v>
      </c>
      <c r="K710" s="143">
        <v>35</v>
      </c>
      <c r="L710" s="144"/>
      <c r="M710" s="144"/>
      <c r="N710" s="143">
        <v>1</v>
      </c>
      <c r="O710" s="143">
        <v>32</v>
      </c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</row>
    <row r="711" spans="1:27" x14ac:dyDescent="0.25">
      <c r="A711" s="44">
        <v>710</v>
      </c>
      <c r="B711" s="125" t="s">
        <v>175</v>
      </c>
      <c r="C711" s="125" t="s">
        <v>95</v>
      </c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3">
        <v>1</v>
      </c>
      <c r="S711" s="143">
        <v>67</v>
      </c>
      <c r="T711" s="144"/>
      <c r="U711" s="144"/>
      <c r="V711" s="144"/>
      <c r="W711" s="144"/>
      <c r="X711" s="144"/>
      <c r="Y711" s="144"/>
      <c r="Z711" s="144"/>
      <c r="AA711" s="144"/>
    </row>
    <row r="712" spans="1:27" x14ac:dyDescent="0.25">
      <c r="A712" s="44">
        <v>711</v>
      </c>
      <c r="B712" s="125" t="s">
        <v>28</v>
      </c>
      <c r="C712" s="125" t="s">
        <v>93</v>
      </c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3">
        <v>5</v>
      </c>
      <c r="Y712" s="143">
        <v>67</v>
      </c>
      <c r="Z712" s="144"/>
      <c r="AA712" s="144"/>
    </row>
    <row r="713" spans="1:27" x14ac:dyDescent="0.25">
      <c r="A713" s="44">
        <v>712</v>
      </c>
      <c r="B713" s="125" t="s">
        <v>199</v>
      </c>
      <c r="C713" s="125" t="s">
        <v>97</v>
      </c>
      <c r="D713" s="144"/>
      <c r="E713" s="144"/>
      <c r="F713" s="143">
        <v>1</v>
      </c>
      <c r="G713" s="143">
        <v>7</v>
      </c>
      <c r="H713" s="144"/>
      <c r="I713" s="144"/>
      <c r="J713" s="143">
        <v>1</v>
      </c>
      <c r="K713" s="143">
        <v>7</v>
      </c>
      <c r="L713" s="143">
        <v>6</v>
      </c>
      <c r="M713" s="143">
        <v>44</v>
      </c>
      <c r="N713" s="143">
        <v>1</v>
      </c>
      <c r="O713" s="143">
        <v>7</v>
      </c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</row>
    <row r="714" spans="1:27" x14ac:dyDescent="0.25">
      <c r="A714" s="44">
        <v>713</v>
      </c>
      <c r="B714" s="125" t="s">
        <v>186</v>
      </c>
      <c r="C714" s="125" t="s">
        <v>98</v>
      </c>
      <c r="D714" s="144"/>
      <c r="E714" s="144"/>
      <c r="F714" s="144"/>
      <c r="G714" s="144"/>
      <c r="H714" s="144"/>
      <c r="I714" s="144"/>
      <c r="J714" s="144"/>
      <c r="K714" s="144"/>
      <c r="L714" s="143">
        <v>6</v>
      </c>
      <c r="M714" s="143">
        <v>66</v>
      </c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</row>
    <row r="715" spans="1:27" x14ac:dyDescent="0.25">
      <c r="A715" s="44">
        <v>714</v>
      </c>
      <c r="B715" s="125" t="s">
        <v>17</v>
      </c>
      <c r="C715" s="125" t="s">
        <v>97</v>
      </c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3">
        <v>1</v>
      </c>
      <c r="S715" s="143">
        <v>8</v>
      </c>
      <c r="T715" s="143">
        <v>4</v>
      </c>
      <c r="U715" s="143">
        <v>31</v>
      </c>
      <c r="V715" s="144"/>
      <c r="W715" s="144"/>
      <c r="X715" s="143">
        <v>3</v>
      </c>
      <c r="Y715" s="143">
        <v>27</v>
      </c>
      <c r="Z715" s="144"/>
      <c r="AA715" s="144"/>
    </row>
    <row r="716" spans="1:27" x14ac:dyDescent="0.25">
      <c r="A716" s="44">
        <v>715</v>
      </c>
      <c r="B716" s="125" t="s">
        <v>3</v>
      </c>
      <c r="C716" s="125" t="s">
        <v>94</v>
      </c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3">
        <v>1</v>
      </c>
      <c r="S716" s="143">
        <v>15</v>
      </c>
      <c r="T716" s="143">
        <v>2</v>
      </c>
      <c r="U716" s="143">
        <v>24</v>
      </c>
      <c r="V716" s="143">
        <v>2</v>
      </c>
      <c r="W716" s="143">
        <v>18</v>
      </c>
      <c r="X716" s="143">
        <v>1</v>
      </c>
      <c r="Y716" s="143">
        <v>8</v>
      </c>
      <c r="Z716" s="144"/>
      <c r="AA716" s="144"/>
    </row>
    <row r="717" spans="1:27" x14ac:dyDescent="0.25">
      <c r="A717" s="44">
        <v>716</v>
      </c>
      <c r="B717" s="125" t="s">
        <v>70</v>
      </c>
      <c r="C717" s="125" t="s">
        <v>96</v>
      </c>
      <c r="D717" s="144"/>
      <c r="E717" s="144"/>
      <c r="F717" s="144"/>
      <c r="G717" s="144"/>
      <c r="H717" s="144"/>
      <c r="I717" s="144"/>
      <c r="J717" s="144"/>
      <c r="K717" s="144"/>
      <c r="L717" s="143">
        <v>1</v>
      </c>
      <c r="M717" s="143">
        <v>7</v>
      </c>
      <c r="N717" s="143">
        <v>3</v>
      </c>
      <c r="O717" s="143">
        <v>19</v>
      </c>
      <c r="P717" s="143">
        <v>6</v>
      </c>
      <c r="Q717" s="143">
        <v>39</v>
      </c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</row>
    <row r="718" spans="1:27" x14ac:dyDescent="0.25">
      <c r="A718" s="44">
        <v>717</v>
      </c>
      <c r="B718" s="125" t="s">
        <v>24</v>
      </c>
      <c r="C718" s="125" t="s">
        <v>96</v>
      </c>
      <c r="D718" s="143">
        <v>2</v>
      </c>
      <c r="E718" s="143">
        <v>11</v>
      </c>
      <c r="F718" s="144"/>
      <c r="G718" s="144"/>
      <c r="H718" s="144"/>
      <c r="I718" s="144"/>
      <c r="J718" s="144"/>
      <c r="K718" s="144"/>
      <c r="L718" s="143">
        <v>1</v>
      </c>
      <c r="M718" s="143">
        <v>23</v>
      </c>
      <c r="N718" s="143">
        <v>1</v>
      </c>
      <c r="O718" s="143">
        <v>31</v>
      </c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</row>
    <row r="719" spans="1:27" x14ac:dyDescent="0.25">
      <c r="A719" s="44">
        <v>718</v>
      </c>
      <c r="B719" s="125" t="s">
        <v>75</v>
      </c>
      <c r="C719" s="125" t="s">
        <v>94</v>
      </c>
      <c r="D719" s="143">
        <v>3</v>
      </c>
      <c r="E719" s="143">
        <v>9</v>
      </c>
      <c r="F719" s="143">
        <v>5</v>
      </c>
      <c r="G719" s="143">
        <v>15</v>
      </c>
      <c r="H719" s="143">
        <v>2</v>
      </c>
      <c r="I719" s="143">
        <v>9</v>
      </c>
      <c r="J719" s="143">
        <v>1</v>
      </c>
      <c r="K719" s="143">
        <v>7</v>
      </c>
      <c r="L719" s="143">
        <v>1</v>
      </c>
      <c r="M719" s="143">
        <v>6</v>
      </c>
      <c r="N719" s="143">
        <v>4</v>
      </c>
      <c r="O719" s="143">
        <v>12</v>
      </c>
      <c r="P719" s="144"/>
      <c r="Q719" s="144"/>
      <c r="R719" s="143">
        <v>1</v>
      </c>
      <c r="S719" s="143">
        <v>3</v>
      </c>
      <c r="T719" s="143">
        <v>3</v>
      </c>
      <c r="U719" s="143">
        <v>3</v>
      </c>
      <c r="V719" s="144"/>
      <c r="W719" s="144"/>
      <c r="X719" s="144"/>
      <c r="Y719" s="144"/>
      <c r="Z719" s="144"/>
      <c r="AA719" s="144"/>
    </row>
    <row r="720" spans="1:27" x14ac:dyDescent="0.25">
      <c r="A720" s="44">
        <v>719</v>
      </c>
      <c r="B720" s="125" t="s">
        <v>62</v>
      </c>
      <c r="C720" s="125" t="s">
        <v>97</v>
      </c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3">
        <v>3</v>
      </c>
      <c r="Q720" s="143">
        <v>48</v>
      </c>
      <c r="R720" s="143">
        <v>1</v>
      </c>
      <c r="S720" s="143">
        <v>16</v>
      </c>
      <c r="T720" s="144"/>
      <c r="U720" s="144"/>
      <c r="V720" s="144"/>
      <c r="W720" s="144"/>
      <c r="X720" s="144"/>
      <c r="Y720" s="144"/>
      <c r="Z720" s="144"/>
      <c r="AA720" s="144"/>
    </row>
    <row r="721" spans="1:27" x14ac:dyDescent="0.25">
      <c r="A721" s="44">
        <v>720</v>
      </c>
      <c r="B721" s="125" t="s">
        <v>8</v>
      </c>
      <c r="C721" s="125" t="s">
        <v>98</v>
      </c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3">
        <v>2</v>
      </c>
      <c r="W721" s="143">
        <v>63</v>
      </c>
      <c r="X721" s="144"/>
      <c r="Y721" s="144"/>
      <c r="Z721" s="144"/>
      <c r="AA721" s="144"/>
    </row>
    <row r="722" spans="1:27" x14ac:dyDescent="0.25">
      <c r="A722" s="44">
        <v>721</v>
      </c>
      <c r="B722" s="125" t="s">
        <v>18</v>
      </c>
      <c r="C722" s="125" t="s">
        <v>94</v>
      </c>
      <c r="D722" s="144"/>
      <c r="E722" s="144"/>
      <c r="F722" s="144"/>
      <c r="G722" s="144"/>
      <c r="H722" s="144"/>
      <c r="I722" s="144"/>
      <c r="J722" s="143">
        <v>2</v>
      </c>
      <c r="K722" s="143">
        <v>16</v>
      </c>
      <c r="L722" s="143">
        <v>2</v>
      </c>
      <c r="M722" s="143">
        <v>16</v>
      </c>
      <c r="N722" s="144"/>
      <c r="O722" s="144"/>
      <c r="P722" s="144"/>
      <c r="Q722" s="144"/>
      <c r="R722" s="143">
        <v>1</v>
      </c>
      <c r="S722" s="143">
        <v>16</v>
      </c>
      <c r="T722" s="144"/>
      <c r="U722" s="144"/>
      <c r="V722" s="144"/>
      <c r="W722" s="144"/>
      <c r="X722" s="143">
        <v>1</v>
      </c>
      <c r="Y722" s="143">
        <v>14</v>
      </c>
      <c r="Z722" s="144"/>
      <c r="AA722" s="144"/>
    </row>
    <row r="723" spans="1:27" x14ac:dyDescent="0.25">
      <c r="A723" s="44">
        <v>722</v>
      </c>
      <c r="B723" s="125" t="s">
        <v>53</v>
      </c>
      <c r="C723" s="125" t="s">
        <v>94</v>
      </c>
      <c r="D723" s="144"/>
      <c r="E723" s="144"/>
      <c r="F723" s="144"/>
      <c r="G723" s="144"/>
      <c r="H723" s="144"/>
      <c r="I723" s="144"/>
      <c r="J723" s="144"/>
      <c r="K723" s="144"/>
      <c r="L723" s="143">
        <v>16</v>
      </c>
      <c r="M723" s="143">
        <v>63</v>
      </c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</row>
    <row r="724" spans="1:27" x14ac:dyDescent="0.25">
      <c r="A724" s="44">
        <v>723</v>
      </c>
      <c r="B724" s="125" t="s">
        <v>24</v>
      </c>
      <c r="C724" s="125" t="s">
        <v>94</v>
      </c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3">
        <v>5</v>
      </c>
      <c r="Q724" s="143">
        <v>8</v>
      </c>
      <c r="R724" s="143">
        <v>31</v>
      </c>
      <c r="S724" s="143">
        <v>52</v>
      </c>
      <c r="T724" s="143">
        <v>1</v>
      </c>
      <c r="U724" s="143">
        <v>2</v>
      </c>
      <c r="V724" s="144"/>
      <c r="W724" s="144"/>
      <c r="X724" s="144"/>
      <c r="Y724" s="144"/>
      <c r="Z724" s="144"/>
      <c r="AA724" s="144"/>
    </row>
    <row r="725" spans="1:27" x14ac:dyDescent="0.25">
      <c r="A725" s="44">
        <v>724</v>
      </c>
      <c r="B725" s="125" t="s">
        <v>19</v>
      </c>
      <c r="C725" s="125" t="s">
        <v>97</v>
      </c>
      <c r="D725" s="144"/>
      <c r="E725" s="144"/>
      <c r="F725" s="144"/>
      <c r="G725" s="144"/>
      <c r="H725" s="144"/>
      <c r="I725" s="144"/>
      <c r="J725" s="143">
        <v>1</v>
      </c>
      <c r="K725" s="143">
        <v>2</v>
      </c>
      <c r="L725" s="143">
        <v>2</v>
      </c>
      <c r="M725" s="143">
        <v>4</v>
      </c>
      <c r="N725" s="143">
        <v>8</v>
      </c>
      <c r="O725" s="143">
        <v>2</v>
      </c>
      <c r="P725" s="143">
        <v>17</v>
      </c>
      <c r="Q725" s="143">
        <v>30</v>
      </c>
      <c r="R725" s="143">
        <v>17</v>
      </c>
      <c r="S725" s="143">
        <v>24</v>
      </c>
      <c r="T725" s="144"/>
      <c r="U725" s="144"/>
      <c r="V725" s="144"/>
      <c r="W725" s="144"/>
      <c r="X725" s="144"/>
      <c r="Y725" s="144"/>
      <c r="Z725" s="144"/>
      <c r="AA725" s="144"/>
    </row>
    <row r="726" spans="1:27" x14ac:dyDescent="0.25">
      <c r="A726" s="44">
        <v>725</v>
      </c>
      <c r="B726" s="125" t="s">
        <v>198</v>
      </c>
      <c r="C726" s="125" t="s">
        <v>97</v>
      </c>
      <c r="D726" s="144"/>
      <c r="E726" s="144"/>
      <c r="F726" s="144"/>
      <c r="G726" s="144"/>
      <c r="H726" s="144"/>
      <c r="I726" s="144"/>
      <c r="J726" s="144"/>
      <c r="K726" s="144"/>
      <c r="L726" s="143">
        <v>1</v>
      </c>
      <c r="M726" s="143">
        <v>30</v>
      </c>
      <c r="N726" s="144"/>
      <c r="O726" s="144"/>
      <c r="P726" s="143">
        <v>1</v>
      </c>
      <c r="Q726" s="143">
        <v>30</v>
      </c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</row>
    <row r="727" spans="1:27" x14ac:dyDescent="0.25">
      <c r="A727" s="44">
        <v>726</v>
      </c>
      <c r="B727" s="125" t="s">
        <v>176</v>
      </c>
      <c r="C727" s="125" t="s">
        <v>94</v>
      </c>
      <c r="D727" s="144"/>
      <c r="E727" s="144"/>
      <c r="F727" s="143">
        <v>1</v>
      </c>
      <c r="G727" s="143">
        <v>30</v>
      </c>
      <c r="H727" s="144"/>
      <c r="I727" s="144"/>
      <c r="J727" s="143">
        <v>1</v>
      </c>
      <c r="K727" s="143">
        <v>30</v>
      </c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</row>
    <row r="728" spans="1:27" x14ac:dyDescent="0.25">
      <c r="A728" s="44">
        <v>727</v>
      </c>
      <c r="B728" s="125" t="s">
        <v>69</v>
      </c>
      <c r="C728" s="125" t="s">
        <v>99</v>
      </c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3">
        <v>12</v>
      </c>
      <c r="AA728" s="143">
        <v>60</v>
      </c>
    </row>
    <row r="729" spans="1:27" x14ac:dyDescent="0.25">
      <c r="A729" s="44">
        <v>728</v>
      </c>
      <c r="B729" s="125" t="s">
        <v>19</v>
      </c>
      <c r="C729" s="125" t="s">
        <v>94</v>
      </c>
      <c r="D729" s="144"/>
      <c r="E729" s="144"/>
      <c r="F729" s="143">
        <v>2</v>
      </c>
      <c r="G729" s="143">
        <v>13</v>
      </c>
      <c r="H729" s="144"/>
      <c r="I729" s="144"/>
      <c r="J729" s="144"/>
      <c r="K729" s="144"/>
      <c r="L729" s="143">
        <v>6</v>
      </c>
      <c r="M729" s="143">
        <v>38</v>
      </c>
      <c r="N729" s="144"/>
      <c r="O729" s="144"/>
      <c r="P729" s="144"/>
      <c r="Q729" s="144"/>
      <c r="R729" s="144"/>
      <c r="S729" s="144"/>
      <c r="T729" s="144"/>
      <c r="U729" s="144"/>
      <c r="V729" s="143">
        <v>2</v>
      </c>
      <c r="W729" s="143">
        <v>9</v>
      </c>
      <c r="X729" s="144"/>
      <c r="Y729" s="144"/>
      <c r="Z729" s="144"/>
      <c r="AA729" s="144"/>
    </row>
    <row r="730" spans="1:27" x14ac:dyDescent="0.25">
      <c r="A730" s="44">
        <v>729</v>
      </c>
      <c r="B730" s="125" t="s">
        <v>201</v>
      </c>
      <c r="C730" s="125" t="s">
        <v>97</v>
      </c>
      <c r="D730" s="144"/>
      <c r="E730" s="144"/>
      <c r="F730" s="144"/>
      <c r="G730" s="144"/>
      <c r="H730" s="143">
        <v>5</v>
      </c>
      <c r="I730" s="143">
        <v>20</v>
      </c>
      <c r="J730" s="143">
        <v>1</v>
      </c>
      <c r="K730" s="143">
        <v>4</v>
      </c>
      <c r="L730" s="144"/>
      <c r="M730" s="144"/>
      <c r="N730" s="144"/>
      <c r="O730" s="144"/>
      <c r="P730" s="143">
        <v>3</v>
      </c>
      <c r="Q730" s="143">
        <v>21</v>
      </c>
      <c r="R730" s="144"/>
      <c r="S730" s="144"/>
      <c r="T730" s="144"/>
      <c r="U730" s="144"/>
      <c r="V730" s="143">
        <v>2</v>
      </c>
      <c r="W730" s="143">
        <v>14</v>
      </c>
      <c r="X730" s="144"/>
      <c r="Y730" s="144"/>
      <c r="Z730" s="144"/>
      <c r="AA730" s="144"/>
    </row>
    <row r="731" spans="1:27" x14ac:dyDescent="0.25">
      <c r="A731" s="44">
        <v>730</v>
      </c>
      <c r="B731" s="125" t="s">
        <v>27</v>
      </c>
      <c r="C731" s="125" t="s">
        <v>97</v>
      </c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3">
        <v>2</v>
      </c>
      <c r="O731" s="143">
        <v>38</v>
      </c>
      <c r="P731" s="144"/>
      <c r="Q731" s="144"/>
      <c r="R731" s="144"/>
      <c r="S731" s="144"/>
      <c r="T731" s="144"/>
      <c r="U731" s="144"/>
      <c r="V731" s="143">
        <v>1</v>
      </c>
      <c r="W731" s="143">
        <v>19</v>
      </c>
      <c r="X731" s="144"/>
      <c r="Y731" s="144"/>
      <c r="Z731" s="144"/>
      <c r="AA731" s="144"/>
    </row>
    <row r="732" spans="1:27" x14ac:dyDescent="0.25">
      <c r="A732" s="44">
        <v>731</v>
      </c>
      <c r="B732" s="125" t="s">
        <v>40</v>
      </c>
      <c r="C732" s="125" t="s">
        <v>97</v>
      </c>
      <c r="D732" s="144"/>
      <c r="E732" s="144"/>
      <c r="F732" s="144"/>
      <c r="G732" s="144"/>
      <c r="H732" s="144"/>
      <c r="I732" s="144"/>
      <c r="J732" s="144"/>
      <c r="K732" s="144"/>
      <c r="L732" s="143">
        <v>1</v>
      </c>
      <c r="M732" s="143">
        <v>11</v>
      </c>
      <c r="N732" s="143">
        <v>2</v>
      </c>
      <c r="O732" s="143">
        <v>22</v>
      </c>
      <c r="P732" s="144"/>
      <c r="Q732" s="144"/>
      <c r="R732" s="143">
        <v>2</v>
      </c>
      <c r="S732" s="143">
        <v>22</v>
      </c>
      <c r="T732" s="144"/>
      <c r="U732" s="144"/>
      <c r="V732" s="144"/>
      <c r="W732" s="144"/>
      <c r="X732" s="144"/>
      <c r="Y732" s="144"/>
      <c r="Z732" s="144"/>
      <c r="AA732" s="144"/>
    </row>
    <row r="733" spans="1:27" x14ac:dyDescent="0.25">
      <c r="A733" s="44">
        <v>732</v>
      </c>
      <c r="B733" s="125" t="s">
        <v>35</v>
      </c>
      <c r="C733" s="125" t="s">
        <v>94</v>
      </c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3">
        <v>1</v>
      </c>
      <c r="Q733" s="143">
        <v>55</v>
      </c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</row>
    <row r="734" spans="1:27" x14ac:dyDescent="0.25">
      <c r="A734" s="44">
        <v>733</v>
      </c>
      <c r="B734" s="125" t="s">
        <v>8</v>
      </c>
      <c r="C734" s="125" t="s">
        <v>98</v>
      </c>
      <c r="D734" s="144"/>
      <c r="E734" s="144"/>
      <c r="F734" s="144"/>
      <c r="G734" s="144"/>
      <c r="H734" s="144"/>
      <c r="I734" s="144"/>
      <c r="J734" s="144"/>
      <c r="K734" s="144"/>
      <c r="L734" s="143">
        <v>5</v>
      </c>
      <c r="M734" s="143">
        <v>11</v>
      </c>
      <c r="N734" s="143">
        <v>11</v>
      </c>
      <c r="O734" s="143">
        <v>21</v>
      </c>
      <c r="P734" s="143">
        <v>8</v>
      </c>
      <c r="Q734" s="143">
        <v>17</v>
      </c>
      <c r="R734" s="143">
        <v>2</v>
      </c>
      <c r="S734" s="143">
        <v>4</v>
      </c>
      <c r="T734" s="143">
        <v>1</v>
      </c>
      <c r="U734" s="143">
        <v>2</v>
      </c>
      <c r="V734" s="144"/>
      <c r="W734" s="144"/>
      <c r="X734" s="144"/>
      <c r="Y734" s="144"/>
      <c r="Z734" s="144"/>
      <c r="AA734" s="144"/>
    </row>
    <row r="735" spans="1:27" x14ac:dyDescent="0.25">
      <c r="A735" s="44">
        <v>734</v>
      </c>
      <c r="B735" s="125" t="s">
        <v>68</v>
      </c>
      <c r="C735" s="125" t="s">
        <v>94</v>
      </c>
      <c r="D735" s="144"/>
      <c r="E735" s="144"/>
      <c r="F735" s="144"/>
      <c r="G735" s="144"/>
      <c r="H735" s="144"/>
      <c r="I735" s="144"/>
      <c r="J735" s="143">
        <v>1</v>
      </c>
      <c r="K735" s="143">
        <v>6</v>
      </c>
      <c r="L735" s="144"/>
      <c r="M735" s="144"/>
      <c r="N735" s="143">
        <v>2</v>
      </c>
      <c r="O735" s="143">
        <v>9</v>
      </c>
      <c r="P735" s="143">
        <v>1</v>
      </c>
      <c r="Q735" s="143">
        <v>8</v>
      </c>
      <c r="R735" s="143">
        <v>1</v>
      </c>
      <c r="S735" s="143">
        <v>11</v>
      </c>
      <c r="T735" s="143">
        <v>1</v>
      </c>
      <c r="U735" s="143">
        <v>8</v>
      </c>
      <c r="V735" s="143">
        <v>1</v>
      </c>
      <c r="W735" s="143">
        <v>4</v>
      </c>
      <c r="X735" s="144"/>
      <c r="Y735" s="144"/>
      <c r="Z735" s="143">
        <v>1</v>
      </c>
      <c r="AA735" s="143">
        <v>8</v>
      </c>
    </row>
    <row r="736" spans="1:27" x14ac:dyDescent="0.25">
      <c r="A736" s="44">
        <v>735</v>
      </c>
      <c r="B736" s="125" t="s">
        <v>72</v>
      </c>
      <c r="C736" s="125" t="s">
        <v>99</v>
      </c>
      <c r="D736" s="144"/>
      <c r="E736" s="144"/>
      <c r="F736" s="143">
        <v>5</v>
      </c>
      <c r="G736" s="143">
        <v>24</v>
      </c>
      <c r="H736" s="143">
        <v>2</v>
      </c>
      <c r="I736" s="143">
        <v>10</v>
      </c>
      <c r="J736" s="143">
        <v>2</v>
      </c>
      <c r="K736" s="143">
        <v>8</v>
      </c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3">
        <v>2</v>
      </c>
      <c r="AA736" s="143">
        <v>11</v>
      </c>
    </row>
    <row r="737" spans="1:27" x14ac:dyDescent="0.25">
      <c r="A737" s="44">
        <v>736</v>
      </c>
      <c r="B737" s="125" t="s">
        <v>71</v>
      </c>
      <c r="C737" s="125" t="s">
        <v>95</v>
      </c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3">
        <v>1</v>
      </c>
      <c r="O737" s="143">
        <v>26</v>
      </c>
      <c r="P737" s="144"/>
      <c r="Q737" s="144"/>
      <c r="R737" s="144"/>
      <c r="S737" s="144"/>
      <c r="T737" s="144"/>
      <c r="U737" s="144"/>
      <c r="V737" s="144"/>
      <c r="W737" s="144"/>
      <c r="X737" s="143">
        <v>1</v>
      </c>
      <c r="Y737" s="143">
        <v>26</v>
      </c>
      <c r="Z737" s="144"/>
      <c r="AA737" s="144"/>
    </row>
    <row r="738" spans="1:27" x14ac:dyDescent="0.25">
      <c r="A738" s="44">
        <v>737</v>
      </c>
      <c r="B738" s="125" t="s">
        <v>206</v>
      </c>
      <c r="C738" s="125" t="s">
        <v>94</v>
      </c>
      <c r="D738" s="143">
        <v>5</v>
      </c>
      <c r="E738" s="143">
        <v>52</v>
      </c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</row>
    <row r="739" spans="1:27" x14ac:dyDescent="0.25">
      <c r="A739" s="44">
        <v>738</v>
      </c>
      <c r="B739" s="125" t="s">
        <v>75</v>
      </c>
      <c r="C739" s="125" t="s">
        <v>94</v>
      </c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3">
        <v>1</v>
      </c>
      <c r="U739" s="143">
        <v>13</v>
      </c>
      <c r="V739" s="143">
        <v>1</v>
      </c>
      <c r="W739" s="143">
        <v>13</v>
      </c>
      <c r="X739" s="143">
        <v>2</v>
      </c>
      <c r="Y739" s="143">
        <v>26</v>
      </c>
      <c r="Z739" s="144"/>
      <c r="AA739" s="144"/>
    </row>
    <row r="740" spans="1:27" x14ac:dyDescent="0.25">
      <c r="A740" s="44">
        <v>739</v>
      </c>
      <c r="B740" s="125" t="s">
        <v>176</v>
      </c>
      <c r="C740" s="125" t="s">
        <v>94</v>
      </c>
      <c r="D740" s="144"/>
      <c r="E740" s="144"/>
      <c r="F740" s="144"/>
      <c r="G740" s="144"/>
      <c r="H740" s="144"/>
      <c r="I740" s="144"/>
      <c r="J740" s="144"/>
      <c r="K740" s="144"/>
      <c r="L740" s="143">
        <v>1</v>
      </c>
      <c r="M740" s="143">
        <v>17</v>
      </c>
      <c r="N740" s="144"/>
      <c r="O740" s="144"/>
      <c r="P740" s="143">
        <v>2</v>
      </c>
      <c r="Q740" s="143">
        <v>34</v>
      </c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</row>
    <row r="741" spans="1:27" x14ac:dyDescent="0.25">
      <c r="A741" s="44">
        <v>740</v>
      </c>
      <c r="B741" s="125" t="s">
        <v>56</v>
      </c>
      <c r="C741" s="125" t="s">
        <v>99</v>
      </c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3">
        <v>6</v>
      </c>
      <c r="W741" s="143">
        <v>38</v>
      </c>
      <c r="X741" s="143">
        <v>2</v>
      </c>
      <c r="Y741" s="143">
        <v>11</v>
      </c>
      <c r="Z741" s="144"/>
      <c r="AA741" s="144"/>
    </row>
    <row r="742" spans="1:27" x14ac:dyDescent="0.25">
      <c r="A742" s="44">
        <v>741</v>
      </c>
      <c r="B742" s="125" t="s">
        <v>3</v>
      </c>
      <c r="C742" s="125" t="s">
        <v>93</v>
      </c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3">
        <v>1</v>
      </c>
      <c r="Q742" s="143">
        <v>8</v>
      </c>
      <c r="R742" s="143">
        <v>2</v>
      </c>
      <c r="S742" s="143">
        <v>16</v>
      </c>
      <c r="T742" s="144"/>
      <c r="U742" s="144"/>
      <c r="V742" s="144"/>
      <c r="W742" s="144"/>
      <c r="X742" s="144"/>
      <c r="Y742" s="144"/>
      <c r="Z742" s="143">
        <v>3</v>
      </c>
      <c r="AA742" s="143">
        <v>25</v>
      </c>
    </row>
    <row r="743" spans="1:27" x14ac:dyDescent="0.25">
      <c r="A743" s="44">
        <v>742</v>
      </c>
      <c r="B743" s="125" t="s">
        <v>32</v>
      </c>
      <c r="C743" s="125" t="s">
        <v>97</v>
      </c>
      <c r="D743" s="144"/>
      <c r="E743" s="144"/>
      <c r="F743" s="144"/>
      <c r="G743" s="144"/>
      <c r="H743" s="144"/>
      <c r="I743" s="144"/>
      <c r="J743" s="144"/>
      <c r="K743" s="144"/>
      <c r="L743" s="143">
        <v>3</v>
      </c>
      <c r="M743" s="143">
        <v>48</v>
      </c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</row>
    <row r="744" spans="1:27" x14ac:dyDescent="0.25">
      <c r="A744" s="44">
        <v>743</v>
      </c>
      <c r="B744" s="125" t="s">
        <v>18</v>
      </c>
      <c r="C744" s="125" t="s">
        <v>99</v>
      </c>
      <c r="D744" s="143">
        <v>5</v>
      </c>
      <c r="E744" s="143">
        <v>13</v>
      </c>
      <c r="F744" s="144"/>
      <c r="G744" s="144"/>
      <c r="H744" s="143">
        <v>12</v>
      </c>
      <c r="I744" s="143">
        <v>35</v>
      </c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</row>
    <row r="745" spans="1:27" x14ac:dyDescent="0.25">
      <c r="A745" s="44">
        <v>744</v>
      </c>
      <c r="B745" s="125" t="s">
        <v>211</v>
      </c>
      <c r="C745" s="125" t="s">
        <v>94</v>
      </c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3">
        <v>1</v>
      </c>
      <c r="O745" s="143">
        <v>8</v>
      </c>
      <c r="P745" s="143">
        <v>5</v>
      </c>
      <c r="Q745" s="143">
        <v>40</v>
      </c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</row>
    <row r="746" spans="1:27" x14ac:dyDescent="0.25">
      <c r="A746" s="44">
        <v>745</v>
      </c>
      <c r="B746" s="125" t="s">
        <v>62</v>
      </c>
      <c r="C746" s="125" t="s">
        <v>97</v>
      </c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3">
        <v>7</v>
      </c>
      <c r="AA746" s="143">
        <v>47</v>
      </c>
    </row>
    <row r="747" spans="1:27" x14ac:dyDescent="0.25">
      <c r="A747" s="44">
        <v>746</v>
      </c>
      <c r="B747" s="125" t="s">
        <v>208</v>
      </c>
      <c r="C747" s="125" t="s">
        <v>97</v>
      </c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3">
        <v>3</v>
      </c>
      <c r="U747" s="143">
        <v>46</v>
      </c>
      <c r="V747" s="144"/>
      <c r="W747" s="144"/>
      <c r="X747" s="144"/>
      <c r="Y747" s="144"/>
      <c r="Z747" s="144"/>
      <c r="AA747" s="144"/>
    </row>
    <row r="748" spans="1:27" x14ac:dyDescent="0.25">
      <c r="A748" s="44">
        <v>747</v>
      </c>
      <c r="B748" s="125" t="s">
        <v>55</v>
      </c>
      <c r="C748" s="125" t="s">
        <v>97</v>
      </c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3">
        <v>2</v>
      </c>
      <c r="Q748" s="143">
        <v>46</v>
      </c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</row>
    <row r="749" spans="1:27" x14ac:dyDescent="0.25">
      <c r="A749" s="44">
        <v>748</v>
      </c>
      <c r="B749" s="125" t="s">
        <v>7</v>
      </c>
      <c r="C749" s="125" t="s">
        <v>97</v>
      </c>
      <c r="D749" s="144"/>
      <c r="E749" s="144"/>
      <c r="F749" s="144"/>
      <c r="G749" s="144"/>
      <c r="H749" s="143">
        <v>1</v>
      </c>
      <c r="I749" s="143">
        <v>23</v>
      </c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3">
        <v>1</v>
      </c>
      <c r="U749" s="143">
        <v>23</v>
      </c>
      <c r="V749" s="144"/>
      <c r="W749" s="144"/>
      <c r="X749" s="144"/>
      <c r="Y749" s="144"/>
      <c r="Z749" s="144"/>
      <c r="AA749" s="144"/>
    </row>
    <row r="750" spans="1:27" x14ac:dyDescent="0.25">
      <c r="A750" s="44">
        <v>749</v>
      </c>
      <c r="B750" s="125" t="s">
        <v>55</v>
      </c>
      <c r="C750" s="125" t="s">
        <v>99</v>
      </c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3">
        <v>5</v>
      </c>
      <c r="S750" s="143">
        <v>34</v>
      </c>
      <c r="T750" s="144"/>
      <c r="U750" s="144"/>
      <c r="V750" s="143">
        <v>2</v>
      </c>
      <c r="W750" s="143">
        <v>11</v>
      </c>
      <c r="X750" s="144"/>
      <c r="Y750" s="144"/>
      <c r="Z750" s="144"/>
      <c r="AA750" s="144"/>
    </row>
    <row r="751" spans="1:27" x14ac:dyDescent="0.25">
      <c r="A751" s="44">
        <v>750</v>
      </c>
      <c r="B751" s="125" t="s">
        <v>18</v>
      </c>
      <c r="C751" s="125" t="s">
        <v>94</v>
      </c>
      <c r="D751" s="144"/>
      <c r="E751" s="144"/>
      <c r="F751" s="144"/>
      <c r="G751" s="144"/>
      <c r="H751" s="143">
        <v>4</v>
      </c>
      <c r="I751" s="143">
        <v>45</v>
      </c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</row>
    <row r="752" spans="1:27" x14ac:dyDescent="0.25">
      <c r="A752" s="44">
        <v>751</v>
      </c>
      <c r="B752" s="125" t="s">
        <v>4</v>
      </c>
      <c r="C752" s="125" t="s">
        <v>95</v>
      </c>
      <c r="D752" s="144"/>
      <c r="E752" s="144"/>
      <c r="F752" s="144"/>
      <c r="G752" s="144"/>
      <c r="H752" s="143">
        <v>1</v>
      </c>
      <c r="I752" s="143">
        <v>7</v>
      </c>
      <c r="J752" s="143">
        <v>1</v>
      </c>
      <c r="K752" s="143">
        <v>7</v>
      </c>
      <c r="L752" s="144"/>
      <c r="M752" s="144"/>
      <c r="N752" s="143">
        <v>2</v>
      </c>
      <c r="O752" s="143">
        <v>15</v>
      </c>
      <c r="P752" s="143">
        <v>1</v>
      </c>
      <c r="Q752" s="143">
        <v>7</v>
      </c>
      <c r="R752" s="143">
        <v>1</v>
      </c>
      <c r="S752" s="143">
        <v>7</v>
      </c>
      <c r="T752" s="144"/>
      <c r="U752" s="144"/>
      <c r="V752" s="144"/>
      <c r="W752" s="144"/>
      <c r="X752" s="144"/>
      <c r="Y752" s="144"/>
      <c r="Z752" s="144"/>
      <c r="AA752" s="144"/>
    </row>
    <row r="753" spans="1:27" x14ac:dyDescent="0.25">
      <c r="A753" s="44">
        <v>752</v>
      </c>
      <c r="B753" s="125" t="s">
        <v>2</v>
      </c>
      <c r="C753" s="125" t="s">
        <v>98</v>
      </c>
      <c r="D753" s="143">
        <v>2</v>
      </c>
      <c r="E753" s="143">
        <v>22</v>
      </c>
      <c r="F753" s="143">
        <v>1</v>
      </c>
      <c r="G753" s="143">
        <v>11</v>
      </c>
      <c r="H753" s="144"/>
      <c r="I753" s="144"/>
      <c r="J753" s="143">
        <v>1</v>
      </c>
      <c r="K753" s="143">
        <v>11</v>
      </c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</row>
    <row r="754" spans="1:27" x14ac:dyDescent="0.25">
      <c r="A754" s="44">
        <v>753</v>
      </c>
      <c r="B754" s="125" t="s">
        <v>208</v>
      </c>
      <c r="C754" s="125" t="s">
        <v>97</v>
      </c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3">
        <v>2</v>
      </c>
      <c r="S754" s="143">
        <v>22</v>
      </c>
      <c r="T754" s="143">
        <v>1</v>
      </c>
      <c r="U754" s="143">
        <v>11</v>
      </c>
      <c r="V754" s="143">
        <v>1</v>
      </c>
      <c r="W754" s="143">
        <v>10</v>
      </c>
      <c r="X754" s="144"/>
      <c r="Y754" s="144"/>
      <c r="Z754" s="144"/>
      <c r="AA754" s="144"/>
    </row>
    <row r="755" spans="1:27" x14ac:dyDescent="0.25">
      <c r="A755" s="44">
        <v>754</v>
      </c>
      <c r="B755" s="125" t="s">
        <v>7</v>
      </c>
      <c r="C755" s="125" t="s">
        <v>95</v>
      </c>
      <c r="D755" s="143">
        <v>1</v>
      </c>
      <c r="E755" s="143">
        <v>21</v>
      </c>
      <c r="F755" s="144"/>
      <c r="G755" s="144"/>
      <c r="H755" s="144"/>
      <c r="I755" s="144"/>
      <c r="J755" s="144"/>
      <c r="K755" s="144"/>
      <c r="L755" s="144"/>
      <c r="M755" s="144"/>
      <c r="N755" s="143">
        <v>1</v>
      </c>
      <c r="O755" s="143">
        <v>21</v>
      </c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</row>
    <row r="756" spans="1:27" x14ac:dyDescent="0.25">
      <c r="A756" s="44">
        <v>755</v>
      </c>
      <c r="B756" s="125" t="s">
        <v>68</v>
      </c>
      <c r="C756" s="125" t="s">
        <v>94</v>
      </c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3">
        <v>3</v>
      </c>
      <c r="AA756" s="143">
        <v>42</v>
      </c>
    </row>
    <row r="757" spans="1:27" x14ac:dyDescent="0.25">
      <c r="A757" s="44">
        <v>756</v>
      </c>
      <c r="B757" s="125" t="s">
        <v>223</v>
      </c>
      <c r="C757" s="125" t="s">
        <v>97</v>
      </c>
      <c r="D757" s="144"/>
      <c r="E757" s="144"/>
      <c r="F757" s="144"/>
      <c r="G757" s="144"/>
      <c r="H757" s="144"/>
      <c r="I757" s="144"/>
      <c r="J757" s="143">
        <v>3</v>
      </c>
      <c r="K757" s="143">
        <v>8</v>
      </c>
      <c r="L757" s="143">
        <v>3</v>
      </c>
      <c r="M757" s="143">
        <v>8</v>
      </c>
      <c r="N757" s="143">
        <v>3</v>
      </c>
      <c r="O757" s="143">
        <v>6</v>
      </c>
      <c r="P757" s="143">
        <v>4</v>
      </c>
      <c r="Q757" s="143">
        <v>7</v>
      </c>
      <c r="R757" s="143">
        <v>3</v>
      </c>
      <c r="S757" s="143">
        <v>6</v>
      </c>
      <c r="T757" s="143">
        <v>2</v>
      </c>
      <c r="U757" s="143">
        <v>4</v>
      </c>
      <c r="V757" s="143">
        <v>1</v>
      </c>
      <c r="W757" s="143">
        <v>2</v>
      </c>
      <c r="X757" s="144"/>
      <c r="Y757" s="144"/>
      <c r="Z757" s="144"/>
      <c r="AA757" s="144"/>
    </row>
    <row r="758" spans="1:27" x14ac:dyDescent="0.25">
      <c r="A758" s="44">
        <v>757</v>
      </c>
      <c r="B758" s="125" t="s">
        <v>35</v>
      </c>
      <c r="C758" s="125" t="s">
        <v>94</v>
      </c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3">
        <v>2</v>
      </c>
      <c r="Q758" s="143">
        <v>40</v>
      </c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</row>
    <row r="759" spans="1:27" x14ac:dyDescent="0.25">
      <c r="A759" s="44">
        <v>758</v>
      </c>
      <c r="B759" s="125" t="s">
        <v>35</v>
      </c>
      <c r="C759" s="125" t="s">
        <v>94</v>
      </c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3">
        <v>3</v>
      </c>
      <c r="S759" s="143">
        <v>20</v>
      </c>
      <c r="T759" s="143">
        <v>17</v>
      </c>
      <c r="U759" s="143">
        <v>19</v>
      </c>
      <c r="V759" s="143">
        <v>1</v>
      </c>
      <c r="W759" s="143">
        <v>1</v>
      </c>
      <c r="X759" s="144"/>
      <c r="Y759" s="144"/>
      <c r="Z759" s="144"/>
      <c r="AA759" s="144"/>
    </row>
    <row r="760" spans="1:27" x14ac:dyDescent="0.25">
      <c r="A760" s="44">
        <v>759</v>
      </c>
      <c r="B760" s="125" t="s">
        <v>40</v>
      </c>
      <c r="C760" s="125" t="s">
        <v>97</v>
      </c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3">
        <v>13</v>
      </c>
      <c r="W760" s="143">
        <v>30</v>
      </c>
      <c r="X760" s="143">
        <v>4</v>
      </c>
      <c r="Y760" s="143">
        <v>10</v>
      </c>
      <c r="Z760" s="144"/>
      <c r="AA760" s="144"/>
    </row>
    <row r="761" spans="1:27" x14ac:dyDescent="0.25">
      <c r="A761" s="44">
        <v>760</v>
      </c>
      <c r="B761" s="125" t="s">
        <v>216</v>
      </c>
      <c r="C761" s="125" t="s">
        <v>97</v>
      </c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3">
        <v>1</v>
      </c>
      <c r="O761" s="143">
        <v>40</v>
      </c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</row>
    <row r="762" spans="1:27" x14ac:dyDescent="0.25">
      <c r="A762" s="44">
        <v>761</v>
      </c>
      <c r="B762" s="125" t="s">
        <v>201</v>
      </c>
      <c r="C762" s="125" t="s">
        <v>97</v>
      </c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3">
        <v>1</v>
      </c>
      <c r="Q762" s="143">
        <v>40</v>
      </c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</row>
    <row r="763" spans="1:27" x14ac:dyDescent="0.25">
      <c r="A763" s="44">
        <v>762</v>
      </c>
      <c r="B763" s="125" t="s">
        <v>27</v>
      </c>
      <c r="C763" s="125" t="s">
        <v>97</v>
      </c>
      <c r="D763" s="144"/>
      <c r="E763" s="144"/>
      <c r="F763" s="144"/>
      <c r="G763" s="144"/>
      <c r="H763" s="144"/>
      <c r="I763" s="144"/>
      <c r="J763" s="144"/>
      <c r="K763" s="144"/>
      <c r="L763" s="143">
        <v>1</v>
      </c>
      <c r="M763" s="143">
        <v>40</v>
      </c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</row>
    <row r="764" spans="1:27" x14ac:dyDescent="0.25">
      <c r="A764" s="44">
        <v>763</v>
      </c>
      <c r="B764" s="125" t="s">
        <v>18</v>
      </c>
      <c r="C764" s="125" t="s">
        <v>95</v>
      </c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3">
        <v>2</v>
      </c>
      <c r="AA764" s="143">
        <v>40</v>
      </c>
    </row>
    <row r="765" spans="1:27" x14ac:dyDescent="0.25">
      <c r="A765" s="44">
        <v>764</v>
      </c>
      <c r="B765" s="125" t="s">
        <v>73</v>
      </c>
      <c r="C765" s="125" t="s">
        <v>97</v>
      </c>
      <c r="D765" s="144"/>
      <c r="E765" s="144"/>
      <c r="F765" s="143">
        <v>1</v>
      </c>
      <c r="G765" s="143">
        <v>10</v>
      </c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3">
        <v>3</v>
      </c>
      <c r="W765" s="143">
        <v>30</v>
      </c>
      <c r="X765" s="144"/>
      <c r="Y765" s="144"/>
      <c r="Z765" s="144"/>
      <c r="AA765" s="144"/>
    </row>
    <row r="766" spans="1:27" x14ac:dyDescent="0.25">
      <c r="A766" s="44">
        <v>765</v>
      </c>
      <c r="B766" s="125" t="s">
        <v>145</v>
      </c>
      <c r="C766" s="125" t="s">
        <v>94</v>
      </c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3">
        <v>3</v>
      </c>
      <c r="O766" s="143">
        <v>39</v>
      </c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</row>
    <row r="767" spans="1:27" x14ac:dyDescent="0.25">
      <c r="A767" s="44">
        <v>766</v>
      </c>
      <c r="B767" s="125" t="s">
        <v>9</v>
      </c>
      <c r="C767" s="125" t="s">
        <v>95</v>
      </c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3">
        <v>6</v>
      </c>
      <c r="Y767" s="143">
        <v>39</v>
      </c>
      <c r="Z767" s="144"/>
      <c r="AA767" s="144"/>
    </row>
    <row r="768" spans="1:27" x14ac:dyDescent="0.25">
      <c r="A768" s="44">
        <v>767</v>
      </c>
      <c r="B768" s="125" t="s">
        <v>187</v>
      </c>
      <c r="C768" s="125" t="s">
        <v>97</v>
      </c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3">
        <v>2</v>
      </c>
      <c r="Y768" s="143">
        <v>27</v>
      </c>
      <c r="Z768" s="143">
        <v>1</v>
      </c>
      <c r="AA768" s="143">
        <v>12</v>
      </c>
    </row>
    <row r="769" spans="1:27" x14ac:dyDescent="0.25">
      <c r="A769" s="44">
        <v>768</v>
      </c>
      <c r="B769" s="125" t="s">
        <v>40</v>
      </c>
      <c r="C769" s="125" t="s">
        <v>97</v>
      </c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3">
        <v>1</v>
      </c>
      <c r="O769" s="143">
        <v>38</v>
      </c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</row>
    <row r="770" spans="1:27" x14ac:dyDescent="0.25">
      <c r="A770" s="44">
        <v>769</v>
      </c>
      <c r="B770" s="125" t="s">
        <v>35</v>
      </c>
      <c r="C770" s="125" t="s">
        <v>94</v>
      </c>
      <c r="D770" s="144"/>
      <c r="E770" s="144"/>
      <c r="F770" s="144"/>
      <c r="G770" s="144"/>
      <c r="H770" s="144"/>
      <c r="I770" s="144"/>
      <c r="J770" s="144"/>
      <c r="K770" s="144"/>
      <c r="L770" s="143">
        <v>2</v>
      </c>
      <c r="M770" s="143">
        <v>36</v>
      </c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3">
        <v>1</v>
      </c>
      <c r="AA770" s="143">
        <v>1</v>
      </c>
    </row>
    <row r="771" spans="1:27" x14ac:dyDescent="0.25">
      <c r="A771" s="44">
        <v>770</v>
      </c>
      <c r="B771" s="125" t="s">
        <v>62</v>
      </c>
      <c r="C771" s="125" t="s">
        <v>97</v>
      </c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3">
        <v>3</v>
      </c>
      <c r="Q771" s="143">
        <v>13</v>
      </c>
      <c r="R771" s="143">
        <v>3</v>
      </c>
      <c r="S771" s="143">
        <v>13</v>
      </c>
      <c r="T771" s="143">
        <v>3</v>
      </c>
      <c r="U771" s="143">
        <v>12</v>
      </c>
      <c r="V771" s="144"/>
      <c r="W771" s="144"/>
      <c r="X771" s="144"/>
      <c r="Y771" s="144"/>
      <c r="Z771" s="144"/>
      <c r="AA771" s="144"/>
    </row>
    <row r="772" spans="1:27" x14ac:dyDescent="0.25">
      <c r="A772" s="44">
        <v>771</v>
      </c>
      <c r="B772" s="125" t="s">
        <v>10</v>
      </c>
      <c r="C772" s="125" t="s">
        <v>97</v>
      </c>
      <c r="D772" s="144"/>
      <c r="E772" s="144"/>
      <c r="F772" s="144"/>
      <c r="G772" s="144"/>
      <c r="H772" s="144"/>
      <c r="I772" s="144"/>
      <c r="J772" s="143">
        <v>1</v>
      </c>
      <c r="K772" s="143">
        <v>36</v>
      </c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</row>
    <row r="773" spans="1:27" x14ac:dyDescent="0.25">
      <c r="A773" s="44">
        <v>772</v>
      </c>
      <c r="B773" s="125" t="s">
        <v>186</v>
      </c>
      <c r="C773" s="125" t="s">
        <v>98</v>
      </c>
      <c r="D773" s="143">
        <v>1</v>
      </c>
      <c r="E773" s="143">
        <v>19</v>
      </c>
      <c r="F773" s="144"/>
      <c r="G773" s="144"/>
      <c r="H773" s="143">
        <v>1</v>
      </c>
      <c r="I773" s="143">
        <v>18</v>
      </c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</row>
    <row r="774" spans="1:27" x14ac:dyDescent="0.25">
      <c r="A774" s="44">
        <v>773</v>
      </c>
      <c r="B774" s="125" t="s">
        <v>216</v>
      </c>
      <c r="C774" s="125" t="s">
        <v>97</v>
      </c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3">
        <v>4</v>
      </c>
      <c r="AA774" s="143">
        <v>36</v>
      </c>
    </row>
    <row r="775" spans="1:27" x14ac:dyDescent="0.25">
      <c r="A775" s="44">
        <v>774</v>
      </c>
      <c r="B775" s="125" t="s">
        <v>35</v>
      </c>
      <c r="C775" s="125" t="s">
        <v>94</v>
      </c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3">
        <v>2</v>
      </c>
      <c r="Q775" s="143">
        <v>36</v>
      </c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</row>
    <row r="776" spans="1:27" x14ac:dyDescent="0.25">
      <c r="A776" s="44">
        <v>775</v>
      </c>
      <c r="B776" s="125" t="s">
        <v>179</v>
      </c>
      <c r="C776" s="125" t="s">
        <v>97</v>
      </c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3">
        <v>2</v>
      </c>
      <c r="O776" s="143">
        <v>10</v>
      </c>
      <c r="P776" s="143">
        <v>2</v>
      </c>
      <c r="Q776" s="143">
        <v>10</v>
      </c>
      <c r="R776" s="143">
        <v>3</v>
      </c>
      <c r="S776" s="143">
        <v>15</v>
      </c>
      <c r="T776" s="144"/>
      <c r="U776" s="144"/>
      <c r="V776" s="144"/>
      <c r="W776" s="144"/>
      <c r="X776" s="144"/>
      <c r="Y776" s="144"/>
      <c r="Z776" s="144"/>
      <c r="AA776" s="144"/>
    </row>
    <row r="777" spans="1:27" x14ac:dyDescent="0.25">
      <c r="A777" s="44">
        <v>776</v>
      </c>
      <c r="B777" s="125" t="s">
        <v>19</v>
      </c>
      <c r="C777" s="125" t="s">
        <v>94</v>
      </c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3">
        <v>16</v>
      </c>
      <c r="AA777" s="143">
        <v>36</v>
      </c>
    </row>
    <row r="778" spans="1:27" x14ac:dyDescent="0.25">
      <c r="A778" s="44">
        <v>777</v>
      </c>
      <c r="B778" s="125" t="s">
        <v>207</v>
      </c>
      <c r="C778" s="125" t="s">
        <v>97</v>
      </c>
      <c r="D778" s="143">
        <v>2</v>
      </c>
      <c r="E778" s="143">
        <v>16</v>
      </c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3">
        <v>2</v>
      </c>
      <c r="Q778" s="143">
        <v>20</v>
      </c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</row>
    <row r="779" spans="1:27" x14ac:dyDescent="0.25">
      <c r="A779" s="44">
        <v>778</v>
      </c>
      <c r="B779" s="125" t="s">
        <v>220</v>
      </c>
      <c r="C779" s="125" t="s">
        <v>96</v>
      </c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3">
        <v>1</v>
      </c>
      <c r="W779" s="143">
        <v>35</v>
      </c>
      <c r="X779" s="144"/>
      <c r="Y779" s="144"/>
      <c r="Z779" s="144"/>
      <c r="AA779" s="144"/>
    </row>
    <row r="780" spans="1:27" x14ac:dyDescent="0.25">
      <c r="A780" s="44">
        <v>779</v>
      </c>
      <c r="B780" s="125" t="s">
        <v>24</v>
      </c>
      <c r="C780" s="125" t="s">
        <v>94</v>
      </c>
      <c r="D780" s="144"/>
      <c r="E780" s="144"/>
      <c r="F780" s="144"/>
      <c r="G780" s="144"/>
      <c r="H780" s="144"/>
      <c r="I780" s="144"/>
      <c r="J780" s="144"/>
      <c r="K780" s="144"/>
      <c r="L780" s="143">
        <v>4</v>
      </c>
      <c r="M780" s="143">
        <v>35</v>
      </c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</row>
    <row r="781" spans="1:27" x14ac:dyDescent="0.25">
      <c r="A781" s="44">
        <v>780</v>
      </c>
      <c r="B781" s="125" t="s">
        <v>14</v>
      </c>
      <c r="C781" s="125" t="s">
        <v>97</v>
      </c>
      <c r="D781" s="144"/>
      <c r="E781" s="144"/>
      <c r="F781" s="144"/>
      <c r="G781" s="144"/>
      <c r="H781" s="143">
        <v>1</v>
      </c>
      <c r="I781" s="143">
        <v>4</v>
      </c>
      <c r="J781" s="143">
        <v>3</v>
      </c>
      <c r="K781" s="143">
        <v>11</v>
      </c>
      <c r="L781" s="143">
        <v>3</v>
      </c>
      <c r="M781" s="143">
        <v>11</v>
      </c>
      <c r="N781" s="144"/>
      <c r="O781" s="144"/>
      <c r="P781" s="143">
        <v>3</v>
      </c>
      <c r="Q781" s="143">
        <v>11</v>
      </c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</row>
    <row r="782" spans="1:27" x14ac:dyDescent="0.25">
      <c r="A782" s="44">
        <v>781</v>
      </c>
      <c r="B782" s="125" t="s">
        <v>21</v>
      </c>
      <c r="C782" s="125" t="s">
        <v>98</v>
      </c>
      <c r="D782" s="143">
        <v>1</v>
      </c>
      <c r="E782" s="143">
        <v>35</v>
      </c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</row>
    <row r="783" spans="1:27" x14ac:dyDescent="0.25">
      <c r="A783" s="44">
        <v>782</v>
      </c>
      <c r="B783" s="125" t="s">
        <v>62</v>
      </c>
      <c r="C783" s="125" t="s">
        <v>97</v>
      </c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3">
        <v>1</v>
      </c>
      <c r="U783" s="143">
        <v>13</v>
      </c>
      <c r="V783" s="143">
        <v>2</v>
      </c>
      <c r="W783" s="143">
        <v>22</v>
      </c>
      <c r="X783" s="144"/>
      <c r="Y783" s="144"/>
      <c r="Z783" s="144"/>
      <c r="AA783" s="144"/>
    </row>
    <row r="784" spans="1:27" x14ac:dyDescent="0.25">
      <c r="A784" s="44">
        <v>783</v>
      </c>
      <c r="B784" s="125" t="s">
        <v>204</v>
      </c>
      <c r="C784" s="125" t="s">
        <v>94</v>
      </c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3">
        <v>1</v>
      </c>
      <c r="W784" s="143">
        <v>34</v>
      </c>
      <c r="X784" s="144"/>
      <c r="Y784" s="144"/>
      <c r="Z784" s="144"/>
      <c r="AA784" s="144"/>
    </row>
    <row r="785" spans="1:27" x14ac:dyDescent="0.25">
      <c r="A785" s="44">
        <v>784</v>
      </c>
      <c r="B785" s="125" t="s">
        <v>10</v>
      </c>
      <c r="C785" s="125" t="s">
        <v>97</v>
      </c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3">
        <v>2</v>
      </c>
      <c r="Q785" s="143">
        <v>23</v>
      </c>
      <c r="R785" s="144"/>
      <c r="S785" s="144"/>
      <c r="T785" s="144"/>
      <c r="U785" s="144"/>
      <c r="V785" s="144"/>
      <c r="W785" s="144"/>
      <c r="X785" s="143">
        <v>1</v>
      </c>
      <c r="Y785" s="143">
        <v>11</v>
      </c>
      <c r="Z785" s="144"/>
      <c r="AA785" s="144"/>
    </row>
    <row r="786" spans="1:27" x14ac:dyDescent="0.25">
      <c r="A786" s="44">
        <v>785</v>
      </c>
      <c r="B786" s="125" t="s">
        <v>227</v>
      </c>
      <c r="C786" s="125" t="s">
        <v>98</v>
      </c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3">
        <v>1</v>
      </c>
      <c r="Q786" s="143">
        <v>32</v>
      </c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</row>
    <row r="787" spans="1:27" x14ac:dyDescent="0.25">
      <c r="A787" s="44">
        <v>786</v>
      </c>
      <c r="B787" s="125" t="s">
        <v>18</v>
      </c>
      <c r="C787" s="125" t="s">
        <v>98</v>
      </c>
      <c r="D787" s="144"/>
      <c r="E787" s="144"/>
      <c r="F787" s="144"/>
      <c r="G787" s="144"/>
      <c r="H787" s="143">
        <v>1</v>
      </c>
      <c r="I787" s="143">
        <v>16</v>
      </c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3">
        <v>1</v>
      </c>
      <c r="W787" s="143">
        <v>16</v>
      </c>
      <c r="X787" s="144"/>
      <c r="Y787" s="144"/>
      <c r="Z787" s="144"/>
      <c r="AA787" s="144"/>
    </row>
    <row r="788" spans="1:27" x14ac:dyDescent="0.25">
      <c r="A788" s="44">
        <v>787</v>
      </c>
      <c r="B788" s="125" t="s">
        <v>35</v>
      </c>
      <c r="C788" s="125" t="s">
        <v>98</v>
      </c>
      <c r="D788" s="144"/>
      <c r="E788" s="144"/>
      <c r="F788" s="144"/>
      <c r="G788" s="144"/>
      <c r="H788" s="144"/>
      <c r="I788" s="144"/>
      <c r="J788" s="144"/>
      <c r="K788" s="144"/>
      <c r="L788" s="143">
        <v>1</v>
      </c>
      <c r="M788" s="143">
        <v>18</v>
      </c>
      <c r="N788" s="144"/>
      <c r="O788" s="144"/>
      <c r="P788" s="144"/>
      <c r="Q788" s="144"/>
      <c r="R788" s="144"/>
      <c r="S788" s="144"/>
      <c r="T788" s="144"/>
      <c r="U788" s="144"/>
      <c r="V788" s="143">
        <v>1</v>
      </c>
      <c r="W788" s="143">
        <v>13</v>
      </c>
      <c r="X788" s="144"/>
      <c r="Y788" s="144"/>
      <c r="Z788" s="144"/>
      <c r="AA788" s="144"/>
    </row>
    <row r="789" spans="1:27" x14ac:dyDescent="0.25">
      <c r="A789" s="44">
        <v>788</v>
      </c>
      <c r="B789" s="125" t="s">
        <v>19</v>
      </c>
      <c r="C789" s="125" t="s">
        <v>94</v>
      </c>
      <c r="D789" s="144"/>
      <c r="E789" s="144"/>
      <c r="F789" s="144"/>
      <c r="G789" s="144"/>
      <c r="H789" s="143">
        <v>1</v>
      </c>
      <c r="I789" s="143">
        <v>5</v>
      </c>
      <c r="J789" s="144"/>
      <c r="K789" s="144"/>
      <c r="L789" s="144"/>
      <c r="M789" s="144"/>
      <c r="N789" s="144"/>
      <c r="O789" s="144"/>
      <c r="P789" s="144"/>
      <c r="Q789" s="144"/>
      <c r="R789" s="143">
        <v>4</v>
      </c>
      <c r="S789" s="143">
        <v>27</v>
      </c>
      <c r="T789" s="144"/>
      <c r="U789" s="144"/>
      <c r="V789" s="144"/>
      <c r="W789" s="144"/>
      <c r="X789" s="144"/>
      <c r="Y789" s="144"/>
      <c r="Z789" s="144"/>
      <c r="AA789" s="144"/>
    </row>
    <row r="790" spans="1:27" x14ac:dyDescent="0.25">
      <c r="A790" s="44">
        <v>789</v>
      </c>
      <c r="B790" s="125" t="s">
        <v>229</v>
      </c>
      <c r="C790" s="125" t="s">
        <v>95</v>
      </c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3">
        <v>1</v>
      </c>
      <c r="S790" s="143">
        <v>8</v>
      </c>
      <c r="T790" s="144"/>
      <c r="U790" s="144"/>
      <c r="V790" s="143">
        <v>3</v>
      </c>
      <c r="W790" s="143">
        <v>23</v>
      </c>
      <c r="X790" s="144"/>
      <c r="Y790" s="144"/>
      <c r="Z790" s="144"/>
      <c r="AA790" s="144"/>
    </row>
    <row r="791" spans="1:27" x14ac:dyDescent="0.25">
      <c r="A791" s="44">
        <v>790</v>
      </c>
      <c r="B791" s="125" t="s">
        <v>205</v>
      </c>
      <c r="C791" s="125" t="s">
        <v>97</v>
      </c>
      <c r="D791" s="144"/>
      <c r="E791" s="144"/>
      <c r="F791" s="144"/>
      <c r="G791" s="144"/>
      <c r="H791" s="144"/>
      <c r="I791" s="144"/>
      <c r="J791" s="143">
        <v>1</v>
      </c>
      <c r="K791" s="143">
        <v>15</v>
      </c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3">
        <v>1</v>
      </c>
      <c r="W791" s="143">
        <v>16</v>
      </c>
      <c r="X791" s="144"/>
      <c r="Y791" s="144"/>
      <c r="Z791" s="144"/>
      <c r="AA791" s="144"/>
    </row>
    <row r="792" spans="1:27" x14ac:dyDescent="0.25">
      <c r="A792" s="44">
        <v>791</v>
      </c>
      <c r="B792" s="125" t="s">
        <v>40</v>
      </c>
      <c r="C792" s="125" t="s">
        <v>97</v>
      </c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3">
        <v>1</v>
      </c>
      <c r="U792" s="143">
        <v>30</v>
      </c>
      <c r="V792" s="144"/>
      <c r="W792" s="144"/>
      <c r="X792" s="144"/>
      <c r="Y792" s="144"/>
      <c r="Z792" s="144"/>
      <c r="AA792" s="144"/>
    </row>
    <row r="793" spans="1:27" x14ac:dyDescent="0.25">
      <c r="A793" s="44">
        <v>792</v>
      </c>
      <c r="B793" s="125" t="s">
        <v>18</v>
      </c>
      <c r="C793" s="125" t="s">
        <v>95</v>
      </c>
      <c r="D793" s="144"/>
      <c r="E793" s="144"/>
      <c r="F793" s="144"/>
      <c r="G793" s="144"/>
      <c r="H793" s="144"/>
      <c r="I793" s="144"/>
      <c r="J793" s="143">
        <v>1</v>
      </c>
      <c r="K793" s="143">
        <v>22</v>
      </c>
      <c r="L793" s="144"/>
      <c r="M793" s="144"/>
      <c r="N793" s="144"/>
      <c r="O793" s="144"/>
      <c r="P793" s="143">
        <v>4</v>
      </c>
      <c r="Q793" s="143">
        <v>4</v>
      </c>
      <c r="R793" s="143">
        <v>2</v>
      </c>
      <c r="S793" s="143">
        <v>2</v>
      </c>
      <c r="T793" s="143">
        <v>2</v>
      </c>
      <c r="U793" s="143">
        <v>2</v>
      </c>
      <c r="V793" s="144"/>
      <c r="W793" s="144"/>
      <c r="X793" s="144"/>
      <c r="Y793" s="144"/>
      <c r="Z793" s="144"/>
      <c r="AA793" s="144"/>
    </row>
    <row r="794" spans="1:27" x14ac:dyDescent="0.25">
      <c r="A794" s="44">
        <v>793</v>
      </c>
      <c r="B794" s="125" t="s">
        <v>176</v>
      </c>
      <c r="C794" s="125" t="s">
        <v>98</v>
      </c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3">
        <v>1</v>
      </c>
      <c r="Q794" s="143">
        <v>15</v>
      </c>
      <c r="R794" s="143">
        <v>1</v>
      </c>
      <c r="S794" s="143">
        <v>15</v>
      </c>
      <c r="T794" s="144"/>
      <c r="U794" s="144"/>
      <c r="V794" s="144"/>
      <c r="W794" s="144"/>
      <c r="X794" s="144"/>
      <c r="Y794" s="144"/>
      <c r="Z794" s="144"/>
      <c r="AA794" s="144"/>
    </row>
    <row r="795" spans="1:27" x14ac:dyDescent="0.25">
      <c r="A795" s="44">
        <v>794</v>
      </c>
      <c r="B795" s="125" t="s">
        <v>186</v>
      </c>
      <c r="C795" s="125" t="s">
        <v>94</v>
      </c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3">
        <v>1</v>
      </c>
      <c r="U795" s="143">
        <v>6</v>
      </c>
      <c r="V795" s="143">
        <v>2</v>
      </c>
      <c r="W795" s="143">
        <v>12</v>
      </c>
      <c r="X795" s="143">
        <v>2</v>
      </c>
      <c r="Y795" s="143">
        <v>12</v>
      </c>
      <c r="Z795" s="144"/>
      <c r="AA795" s="144"/>
    </row>
    <row r="796" spans="1:27" x14ac:dyDescent="0.25">
      <c r="A796" s="44">
        <v>795</v>
      </c>
      <c r="B796" s="125" t="s">
        <v>186</v>
      </c>
      <c r="C796" s="125" t="s">
        <v>98</v>
      </c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3">
        <v>1</v>
      </c>
      <c r="Q796" s="143">
        <v>10</v>
      </c>
      <c r="R796" s="144"/>
      <c r="S796" s="144"/>
      <c r="T796" s="143">
        <v>1</v>
      </c>
      <c r="U796" s="143">
        <v>10</v>
      </c>
      <c r="V796" s="143">
        <v>1</v>
      </c>
      <c r="W796" s="143">
        <v>10</v>
      </c>
      <c r="X796" s="144"/>
      <c r="Y796" s="144"/>
      <c r="Z796" s="144"/>
      <c r="AA796" s="144"/>
    </row>
    <row r="797" spans="1:27" x14ac:dyDescent="0.25">
      <c r="A797" s="44">
        <v>796</v>
      </c>
      <c r="B797" s="125" t="s">
        <v>20</v>
      </c>
      <c r="C797" s="125" t="s">
        <v>94</v>
      </c>
      <c r="D797" s="144"/>
      <c r="E797" s="144"/>
      <c r="F797" s="144"/>
      <c r="G797" s="144"/>
      <c r="H797" s="144"/>
      <c r="I797" s="144"/>
      <c r="J797" s="144"/>
      <c r="K797" s="144"/>
      <c r="L797" s="143">
        <v>1</v>
      </c>
      <c r="M797" s="143">
        <v>10</v>
      </c>
      <c r="N797" s="143">
        <v>1</v>
      </c>
      <c r="O797" s="143">
        <v>10</v>
      </c>
      <c r="P797" s="144"/>
      <c r="Q797" s="144"/>
      <c r="R797" s="144"/>
      <c r="S797" s="144"/>
      <c r="T797" s="143">
        <v>1</v>
      </c>
      <c r="U797" s="143">
        <v>10</v>
      </c>
      <c r="V797" s="144"/>
      <c r="W797" s="144"/>
      <c r="X797" s="144"/>
      <c r="Y797" s="144"/>
      <c r="Z797" s="144"/>
      <c r="AA797" s="144"/>
    </row>
    <row r="798" spans="1:27" x14ac:dyDescent="0.25">
      <c r="A798" s="44">
        <v>797</v>
      </c>
      <c r="B798" s="125" t="s">
        <v>231</v>
      </c>
      <c r="C798" s="125" t="s">
        <v>97</v>
      </c>
      <c r="D798" s="143">
        <v>1</v>
      </c>
      <c r="E798" s="143">
        <v>4</v>
      </c>
      <c r="F798" s="144"/>
      <c r="G798" s="144"/>
      <c r="H798" s="143">
        <v>1</v>
      </c>
      <c r="I798" s="143">
        <v>4</v>
      </c>
      <c r="J798" s="144"/>
      <c r="K798" s="144"/>
      <c r="L798" s="144"/>
      <c r="M798" s="144"/>
      <c r="N798" s="144"/>
      <c r="O798" s="144"/>
      <c r="P798" s="143">
        <v>4</v>
      </c>
      <c r="Q798" s="143">
        <v>16</v>
      </c>
      <c r="R798" s="144"/>
      <c r="S798" s="144"/>
      <c r="T798" s="143">
        <v>1</v>
      </c>
      <c r="U798" s="143">
        <v>4</v>
      </c>
      <c r="V798" s="144"/>
      <c r="W798" s="144"/>
      <c r="X798" s="143">
        <v>1</v>
      </c>
      <c r="Y798" s="143">
        <v>2</v>
      </c>
      <c r="Z798" s="144"/>
      <c r="AA798" s="144"/>
    </row>
    <row r="799" spans="1:27" x14ac:dyDescent="0.25">
      <c r="A799" s="44">
        <v>798</v>
      </c>
      <c r="B799" s="125" t="s">
        <v>230</v>
      </c>
      <c r="C799" s="125" t="s">
        <v>94</v>
      </c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3">
        <v>1</v>
      </c>
      <c r="Y799" s="143">
        <v>29</v>
      </c>
      <c r="Z799" s="144"/>
      <c r="AA799" s="144"/>
    </row>
    <row r="800" spans="1:27" x14ac:dyDescent="0.25">
      <c r="A800" s="44">
        <v>799</v>
      </c>
      <c r="B800" s="125" t="s">
        <v>201</v>
      </c>
      <c r="C800" s="125" t="s">
        <v>97</v>
      </c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3">
        <v>1</v>
      </c>
      <c r="W800" s="143">
        <v>29</v>
      </c>
      <c r="X800" s="144"/>
      <c r="Y800" s="144"/>
      <c r="Z800" s="144"/>
      <c r="AA800" s="144"/>
    </row>
    <row r="801" spans="1:27" x14ac:dyDescent="0.25">
      <c r="A801" s="44">
        <v>800</v>
      </c>
      <c r="B801" s="125" t="s">
        <v>186</v>
      </c>
      <c r="C801" s="125" t="s">
        <v>94</v>
      </c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3">
        <v>1</v>
      </c>
      <c r="O801" s="143">
        <v>29</v>
      </c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</row>
    <row r="802" spans="1:27" x14ac:dyDescent="0.25">
      <c r="A802" s="44">
        <v>801</v>
      </c>
      <c r="B802" s="125" t="s">
        <v>8</v>
      </c>
      <c r="C802" s="125" t="s">
        <v>96</v>
      </c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3">
        <v>1</v>
      </c>
      <c r="Y802" s="143">
        <v>29</v>
      </c>
      <c r="Z802" s="144"/>
      <c r="AA802" s="144"/>
    </row>
    <row r="803" spans="1:27" x14ac:dyDescent="0.25">
      <c r="A803" s="44">
        <v>802</v>
      </c>
      <c r="B803" s="125" t="s">
        <v>40</v>
      </c>
      <c r="C803" s="125" t="s">
        <v>97</v>
      </c>
      <c r="D803" s="144"/>
      <c r="E803" s="144"/>
      <c r="F803" s="144"/>
      <c r="G803" s="144"/>
      <c r="H803" s="144"/>
      <c r="I803" s="144"/>
      <c r="J803" s="143">
        <v>1</v>
      </c>
      <c r="K803" s="143">
        <v>6</v>
      </c>
      <c r="L803" s="143">
        <v>1</v>
      </c>
      <c r="M803" s="143">
        <v>6</v>
      </c>
      <c r="N803" s="144"/>
      <c r="O803" s="144"/>
      <c r="P803" s="144"/>
      <c r="Q803" s="144"/>
      <c r="R803" s="143">
        <v>1</v>
      </c>
      <c r="S803" s="143">
        <v>9</v>
      </c>
      <c r="T803" s="144"/>
      <c r="U803" s="144"/>
      <c r="V803" s="144"/>
      <c r="W803" s="144"/>
      <c r="X803" s="144"/>
      <c r="Y803" s="144"/>
      <c r="Z803" s="143">
        <v>1</v>
      </c>
      <c r="AA803" s="143">
        <v>8</v>
      </c>
    </row>
    <row r="804" spans="1:27" x14ac:dyDescent="0.25">
      <c r="A804" s="44">
        <v>803</v>
      </c>
      <c r="B804" s="125" t="s">
        <v>39</v>
      </c>
      <c r="C804" s="125" t="s">
        <v>98</v>
      </c>
      <c r="D804" s="144"/>
      <c r="E804" s="144"/>
      <c r="F804" s="144"/>
      <c r="G804" s="144"/>
      <c r="H804" s="144"/>
      <c r="I804" s="144"/>
      <c r="J804" s="144"/>
      <c r="K804" s="144"/>
      <c r="L804" s="143">
        <v>1</v>
      </c>
      <c r="M804" s="143">
        <v>20</v>
      </c>
      <c r="N804" s="144"/>
      <c r="O804" s="144"/>
      <c r="P804" s="144"/>
      <c r="Q804" s="144"/>
      <c r="R804" s="144"/>
      <c r="S804" s="144"/>
      <c r="T804" s="144"/>
      <c r="U804" s="144"/>
      <c r="V804" s="143">
        <v>1</v>
      </c>
      <c r="W804" s="143">
        <v>8</v>
      </c>
      <c r="X804" s="144"/>
      <c r="Y804" s="144"/>
      <c r="Z804" s="144"/>
      <c r="AA804" s="144"/>
    </row>
    <row r="805" spans="1:27" x14ac:dyDescent="0.25">
      <c r="A805" s="44">
        <v>804</v>
      </c>
      <c r="B805" s="125" t="s">
        <v>212</v>
      </c>
      <c r="C805" s="125" t="s">
        <v>97</v>
      </c>
      <c r="D805" s="143">
        <v>1</v>
      </c>
      <c r="E805" s="143">
        <v>2</v>
      </c>
      <c r="F805" s="144"/>
      <c r="G805" s="144"/>
      <c r="H805" s="143">
        <v>2</v>
      </c>
      <c r="I805" s="143">
        <v>2</v>
      </c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3">
        <v>8</v>
      </c>
      <c r="U805" s="143">
        <v>15</v>
      </c>
      <c r="V805" s="144"/>
      <c r="W805" s="144"/>
      <c r="X805" s="143">
        <v>2</v>
      </c>
      <c r="Y805" s="143">
        <v>2</v>
      </c>
      <c r="Z805" s="143">
        <v>3</v>
      </c>
      <c r="AA805" s="143">
        <v>7</v>
      </c>
    </row>
    <row r="806" spans="1:27" x14ac:dyDescent="0.25">
      <c r="A806" s="44">
        <v>805</v>
      </c>
      <c r="B806" s="125" t="s">
        <v>127</v>
      </c>
      <c r="C806" s="125" t="s">
        <v>99</v>
      </c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3">
        <v>1</v>
      </c>
      <c r="O806" s="143">
        <v>28</v>
      </c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</row>
    <row r="807" spans="1:27" x14ac:dyDescent="0.25">
      <c r="A807" s="44">
        <v>806</v>
      </c>
      <c r="B807" s="125" t="s">
        <v>35</v>
      </c>
      <c r="C807" s="125" t="s">
        <v>94</v>
      </c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3">
        <v>1</v>
      </c>
      <c r="O807" s="143">
        <v>14</v>
      </c>
      <c r="P807" s="144"/>
      <c r="Q807" s="144"/>
      <c r="R807" s="143">
        <v>1</v>
      </c>
      <c r="S807" s="143">
        <v>14</v>
      </c>
      <c r="T807" s="144"/>
      <c r="U807" s="144"/>
      <c r="V807" s="144"/>
      <c r="W807" s="144"/>
      <c r="X807" s="144"/>
      <c r="Y807" s="144"/>
      <c r="Z807" s="144"/>
      <c r="AA807" s="144"/>
    </row>
    <row r="808" spans="1:27" x14ac:dyDescent="0.25">
      <c r="A808" s="44">
        <v>807</v>
      </c>
      <c r="B808" s="125" t="s">
        <v>24</v>
      </c>
      <c r="C808" s="125" t="s">
        <v>97</v>
      </c>
      <c r="D808" s="144"/>
      <c r="E808" s="144"/>
      <c r="F808" s="144"/>
      <c r="G808" s="144"/>
      <c r="H808" s="144"/>
      <c r="I808" s="144"/>
      <c r="J808" s="143">
        <v>5</v>
      </c>
      <c r="K808" s="143">
        <v>18</v>
      </c>
      <c r="L808" s="143">
        <v>3</v>
      </c>
      <c r="M808" s="143">
        <v>9</v>
      </c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</row>
    <row r="809" spans="1:27" x14ac:dyDescent="0.25">
      <c r="A809" s="44">
        <v>808</v>
      </c>
      <c r="B809" s="125" t="s">
        <v>175</v>
      </c>
      <c r="C809" s="125" t="s">
        <v>94</v>
      </c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3">
        <v>2</v>
      </c>
      <c r="O809" s="143">
        <v>27</v>
      </c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</row>
    <row r="810" spans="1:27" x14ac:dyDescent="0.25">
      <c r="A810" s="44">
        <v>809</v>
      </c>
      <c r="B810" s="125" t="s">
        <v>32</v>
      </c>
      <c r="C810" s="125" t="s">
        <v>94</v>
      </c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3">
        <v>2</v>
      </c>
      <c r="O810" s="143">
        <v>26</v>
      </c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</row>
    <row r="811" spans="1:27" x14ac:dyDescent="0.25">
      <c r="A811" s="44">
        <v>810</v>
      </c>
      <c r="B811" s="125" t="s">
        <v>206</v>
      </c>
      <c r="C811" s="125" t="s">
        <v>93</v>
      </c>
      <c r="D811" s="144"/>
      <c r="E811" s="144"/>
      <c r="F811" s="143">
        <v>15</v>
      </c>
      <c r="G811" s="143">
        <v>15</v>
      </c>
      <c r="H811" s="143">
        <v>12</v>
      </c>
      <c r="I811" s="143">
        <v>12</v>
      </c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</row>
    <row r="812" spans="1:27" x14ac:dyDescent="0.25">
      <c r="A812" s="44">
        <v>811</v>
      </c>
      <c r="B812" s="125" t="s">
        <v>18</v>
      </c>
      <c r="C812" s="125" t="s">
        <v>94</v>
      </c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3">
        <v>4</v>
      </c>
      <c r="Q812" s="143">
        <v>13</v>
      </c>
      <c r="R812" s="143">
        <v>4</v>
      </c>
      <c r="S812" s="143">
        <v>13</v>
      </c>
      <c r="T812" s="144"/>
      <c r="U812" s="144"/>
      <c r="V812" s="144"/>
      <c r="W812" s="144"/>
      <c r="X812" s="144"/>
      <c r="Y812" s="144"/>
      <c r="Z812" s="144"/>
      <c r="AA812" s="144"/>
    </row>
    <row r="813" spans="1:27" x14ac:dyDescent="0.25">
      <c r="A813" s="44">
        <v>812</v>
      </c>
      <c r="B813" s="125" t="s">
        <v>232</v>
      </c>
      <c r="C813" s="125" t="s">
        <v>94</v>
      </c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3">
        <v>2</v>
      </c>
      <c r="S813" s="143">
        <v>26</v>
      </c>
      <c r="T813" s="144"/>
      <c r="U813" s="144"/>
      <c r="V813" s="144"/>
      <c r="W813" s="144"/>
      <c r="X813" s="144"/>
      <c r="Y813" s="144"/>
      <c r="Z813" s="144"/>
      <c r="AA813" s="144"/>
    </row>
    <row r="814" spans="1:27" x14ac:dyDescent="0.25">
      <c r="A814" s="44">
        <v>813</v>
      </c>
      <c r="B814" s="125" t="s">
        <v>43</v>
      </c>
      <c r="C814" s="125" t="s">
        <v>94</v>
      </c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3">
        <v>2</v>
      </c>
      <c r="Q814" s="143">
        <v>26</v>
      </c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</row>
    <row r="815" spans="1:27" x14ac:dyDescent="0.25">
      <c r="A815" s="44">
        <v>814</v>
      </c>
      <c r="B815" s="125" t="s">
        <v>40</v>
      </c>
      <c r="C815" s="125" t="s">
        <v>97</v>
      </c>
      <c r="D815" s="143">
        <v>4</v>
      </c>
      <c r="E815" s="143">
        <v>7</v>
      </c>
      <c r="F815" s="144"/>
      <c r="G815" s="144"/>
      <c r="H815" s="143">
        <v>3</v>
      </c>
      <c r="I815" s="143">
        <v>5</v>
      </c>
      <c r="J815" s="143">
        <v>7</v>
      </c>
      <c r="K815" s="143">
        <v>14</v>
      </c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</row>
    <row r="816" spans="1:27" x14ac:dyDescent="0.25">
      <c r="A816" s="44">
        <v>815</v>
      </c>
      <c r="B816" s="125" t="s">
        <v>27</v>
      </c>
      <c r="C816" s="125" t="s">
        <v>97</v>
      </c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3">
        <v>2</v>
      </c>
      <c r="Q816" s="143">
        <v>26</v>
      </c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</row>
    <row r="817" spans="1:27" x14ac:dyDescent="0.25">
      <c r="A817" s="44">
        <v>816</v>
      </c>
      <c r="B817" s="125" t="s">
        <v>10</v>
      </c>
      <c r="C817" s="125" t="s">
        <v>97</v>
      </c>
      <c r="D817" s="144"/>
      <c r="E817" s="144"/>
      <c r="F817" s="144"/>
      <c r="G817" s="144"/>
      <c r="H817" s="143">
        <v>1</v>
      </c>
      <c r="I817" s="143">
        <v>13</v>
      </c>
      <c r="J817" s="144"/>
      <c r="K817" s="144"/>
      <c r="L817" s="144"/>
      <c r="M817" s="144"/>
      <c r="N817" s="144"/>
      <c r="O817" s="144"/>
      <c r="P817" s="143">
        <v>1</v>
      </c>
      <c r="Q817" s="143">
        <v>13</v>
      </c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</row>
    <row r="818" spans="1:27" x14ac:dyDescent="0.25">
      <c r="A818" s="44">
        <v>817</v>
      </c>
      <c r="B818" s="125" t="s">
        <v>24</v>
      </c>
      <c r="C818" s="125" t="s">
        <v>94</v>
      </c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3">
        <v>1</v>
      </c>
      <c r="Q818" s="143">
        <v>25</v>
      </c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</row>
    <row r="819" spans="1:27" x14ac:dyDescent="0.25">
      <c r="A819" s="44">
        <v>818</v>
      </c>
      <c r="B819" s="125" t="s">
        <v>3</v>
      </c>
      <c r="C819" s="125" t="s">
        <v>94</v>
      </c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3">
        <v>2</v>
      </c>
      <c r="O819" s="143">
        <v>15</v>
      </c>
      <c r="P819" s="144"/>
      <c r="Q819" s="144"/>
      <c r="R819" s="144"/>
      <c r="S819" s="144"/>
      <c r="T819" s="144"/>
      <c r="U819" s="144"/>
      <c r="V819" s="143">
        <v>1</v>
      </c>
      <c r="W819" s="143">
        <v>10</v>
      </c>
      <c r="X819" s="144"/>
      <c r="Y819" s="144"/>
      <c r="Z819" s="144"/>
      <c r="AA819" s="144"/>
    </row>
    <row r="820" spans="1:27" x14ac:dyDescent="0.25">
      <c r="A820" s="44">
        <v>819</v>
      </c>
      <c r="B820" s="125" t="s">
        <v>233</v>
      </c>
      <c r="C820" s="125" t="s">
        <v>97</v>
      </c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3">
        <v>3</v>
      </c>
      <c r="U820" s="143">
        <v>12</v>
      </c>
      <c r="V820" s="143">
        <v>6</v>
      </c>
      <c r="W820" s="143">
        <v>13</v>
      </c>
      <c r="X820" s="144"/>
      <c r="Y820" s="144"/>
      <c r="Z820" s="144"/>
      <c r="AA820" s="144"/>
    </row>
    <row r="821" spans="1:27" x14ac:dyDescent="0.25">
      <c r="A821" s="44">
        <v>820</v>
      </c>
      <c r="B821" s="125" t="s">
        <v>224</v>
      </c>
      <c r="C821" s="125" t="s">
        <v>97</v>
      </c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3">
        <v>1</v>
      </c>
      <c r="Q821" s="143">
        <v>25</v>
      </c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</row>
    <row r="822" spans="1:27" x14ac:dyDescent="0.25">
      <c r="A822" s="44">
        <v>821</v>
      </c>
      <c r="B822" s="125" t="s">
        <v>222</v>
      </c>
      <c r="C822" s="125" t="s">
        <v>96</v>
      </c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3">
        <v>1</v>
      </c>
      <c r="S822" s="143">
        <v>25</v>
      </c>
      <c r="T822" s="144"/>
      <c r="U822" s="144"/>
      <c r="V822" s="144"/>
      <c r="W822" s="144"/>
      <c r="X822" s="144"/>
      <c r="Y822" s="144"/>
      <c r="Z822" s="144"/>
      <c r="AA822" s="144"/>
    </row>
    <row r="823" spans="1:27" x14ac:dyDescent="0.25">
      <c r="A823" s="44">
        <v>822</v>
      </c>
      <c r="B823" s="125" t="s">
        <v>14</v>
      </c>
      <c r="C823" s="125" t="s">
        <v>97</v>
      </c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3">
        <v>4</v>
      </c>
      <c r="AA823" s="143">
        <v>25</v>
      </c>
    </row>
    <row r="824" spans="1:27" x14ac:dyDescent="0.25">
      <c r="A824" s="44">
        <v>823</v>
      </c>
      <c r="B824" s="125" t="s">
        <v>4</v>
      </c>
      <c r="C824" s="125" t="s">
        <v>94</v>
      </c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3">
        <v>1</v>
      </c>
      <c r="Q824" s="143">
        <v>24</v>
      </c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</row>
    <row r="825" spans="1:27" x14ac:dyDescent="0.25">
      <c r="A825" s="44">
        <v>824</v>
      </c>
      <c r="B825" s="125" t="s">
        <v>176</v>
      </c>
      <c r="C825" s="125" t="s">
        <v>94</v>
      </c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3">
        <v>1</v>
      </c>
      <c r="Q825" s="143">
        <v>15</v>
      </c>
      <c r="R825" s="143">
        <v>1</v>
      </c>
      <c r="S825" s="143">
        <v>9</v>
      </c>
      <c r="T825" s="144"/>
      <c r="U825" s="144"/>
      <c r="V825" s="144"/>
      <c r="W825" s="144"/>
      <c r="X825" s="144"/>
      <c r="Y825" s="144"/>
      <c r="Z825" s="144"/>
      <c r="AA825" s="144"/>
    </row>
    <row r="826" spans="1:27" x14ac:dyDescent="0.25">
      <c r="A826" s="44">
        <v>825</v>
      </c>
      <c r="B826" s="125" t="s">
        <v>186</v>
      </c>
      <c r="C826" s="125" t="s">
        <v>94</v>
      </c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3">
        <v>6</v>
      </c>
      <c r="Y826" s="143">
        <v>24</v>
      </c>
      <c r="Z826" s="144"/>
      <c r="AA826" s="144"/>
    </row>
    <row r="827" spans="1:27" x14ac:dyDescent="0.25">
      <c r="A827" s="44">
        <v>826</v>
      </c>
      <c r="B827" s="125" t="s">
        <v>3</v>
      </c>
      <c r="C827" s="125" t="s">
        <v>98</v>
      </c>
      <c r="D827" s="144"/>
      <c r="E827" s="144"/>
      <c r="F827" s="144"/>
      <c r="G827" s="144"/>
      <c r="H827" s="144"/>
      <c r="I827" s="144"/>
      <c r="J827" s="144"/>
      <c r="K827" s="144"/>
      <c r="L827" s="143">
        <v>2</v>
      </c>
      <c r="M827" s="143">
        <v>24</v>
      </c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  <c r="AA827" s="144"/>
    </row>
    <row r="828" spans="1:27" x14ac:dyDescent="0.25">
      <c r="A828" s="44">
        <v>827</v>
      </c>
      <c r="B828" s="125" t="s">
        <v>206</v>
      </c>
      <c r="C828" s="125" t="s">
        <v>97</v>
      </c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3">
        <v>3</v>
      </c>
      <c r="S828" s="143">
        <v>24</v>
      </c>
      <c r="T828" s="144"/>
      <c r="U828" s="144"/>
      <c r="V828" s="144"/>
      <c r="W828" s="144"/>
      <c r="X828" s="144"/>
      <c r="Y828" s="144"/>
      <c r="Z828" s="144"/>
      <c r="AA828" s="144"/>
    </row>
    <row r="829" spans="1:27" x14ac:dyDescent="0.25">
      <c r="A829" s="44">
        <v>828</v>
      </c>
      <c r="B829" s="125" t="s">
        <v>176</v>
      </c>
      <c r="C829" s="125" t="s">
        <v>94</v>
      </c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3">
        <v>2</v>
      </c>
      <c r="AA829" s="143">
        <v>22</v>
      </c>
    </row>
    <row r="830" spans="1:27" x14ac:dyDescent="0.25">
      <c r="A830" s="44">
        <v>829</v>
      </c>
      <c r="B830" s="125" t="s">
        <v>2</v>
      </c>
      <c r="C830" s="125" t="s">
        <v>93</v>
      </c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3">
        <v>3</v>
      </c>
      <c r="Y830" s="143">
        <v>22</v>
      </c>
      <c r="Z830" s="144"/>
      <c r="AA830" s="144"/>
    </row>
    <row r="831" spans="1:27" x14ac:dyDescent="0.25">
      <c r="A831" s="44">
        <v>830</v>
      </c>
      <c r="B831" s="125" t="s">
        <v>35</v>
      </c>
      <c r="C831" s="125" t="s">
        <v>94</v>
      </c>
      <c r="D831" s="144"/>
      <c r="E831" s="144"/>
      <c r="F831" s="144"/>
      <c r="G831" s="144"/>
      <c r="H831" s="143">
        <v>1</v>
      </c>
      <c r="I831" s="143">
        <v>14</v>
      </c>
      <c r="J831" s="144"/>
      <c r="K831" s="144"/>
      <c r="L831" s="143">
        <v>1</v>
      </c>
      <c r="M831" s="143">
        <v>8</v>
      </c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  <c r="AA831" s="144"/>
    </row>
    <row r="832" spans="1:27" x14ac:dyDescent="0.25">
      <c r="A832" s="44">
        <v>831</v>
      </c>
      <c r="B832" s="125" t="s">
        <v>205</v>
      </c>
      <c r="C832" s="125" t="s">
        <v>94</v>
      </c>
      <c r="D832" s="144"/>
      <c r="E832" s="144"/>
      <c r="F832" s="144"/>
      <c r="G832" s="144"/>
      <c r="H832" s="143">
        <v>6</v>
      </c>
      <c r="I832" s="143">
        <v>19</v>
      </c>
      <c r="J832" s="143">
        <v>1</v>
      </c>
      <c r="K832" s="143">
        <v>3</v>
      </c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  <c r="AA832" s="144"/>
    </row>
    <row r="833" spans="1:27" x14ac:dyDescent="0.25">
      <c r="A833" s="44">
        <v>832</v>
      </c>
      <c r="B833" s="125" t="s">
        <v>18</v>
      </c>
      <c r="C833" s="125" t="s">
        <v>97</v>
      </c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3">
        <v>4</v>
      </c>
      <c r="S833" s="143">
        <v>8</v>
      </c>
      <c r="T833" s="144"/>
      <c r="U833" s="144"/>
      <c r="V833" s="143">
        <v>3</v>
      </c>
      <c r="W833" s="143">
        <v>14</v>
      </c>
      <c r="X833" s="144"/>
      <c r="Y833" s="144"/>
      <c r="Z833" s="144"/>
      <c r="AA833" s="144"/>
    </row>
    <row r="834" spans="1:27" x14ac:dyDescent="0.25">
      <c r="A834" s="44">
        <v>833</v>
      </c>
      <c r="B834" s="125" t="s">
        <v>176</v>
      </c>
      <c r="C834" s="125" t="s">
        <v>94</v>
      </c>
      <c r="D834" s="143">
        <v>2</v>
      </c>
      <c r="E834" s="143">
        <v>2</v>
      </c>
      <c r="F834" s="143">
        <v>4</v>
      </c>
      <c r="G834" s="143">
        <v>3</v>
      </c>
      <c r="H834" s="143">
        <v>1</v>
      </c>
      <c r="I834" s="143">
        <v>1</v>
      </c>
      <c r="J834" s="143">
        <v>3</v>
      </c>
      <c r="K834" s="143">
        <v>2</v>
      </c>
      <c r="L834" s="143">
        <v>4</v>
      </c>
      <c r="M834" s="143">
        <v>3</v>
      </c>
      <c r="N834" s="143">
        <v>12</v>
      </c>
      <c r="O834" s="143">
        <v>9</v>
      </c>
      <c r="P834" s="143">
        <v>1</v>
      </c>
      <c r="Q834" s="143">
        <v>1</v>
      </c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</row>
    <row r="835" spans="1:27" x14ac:dyDescent="0.25">
      <c r="A835" s="44">
        <v>834</v>
      </c>
      <c r="B835" s="125" t="s">
        <v>68</v>
      </c>
      <c r="C835" s="125" t="s">
        <v>97</v>
      </c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3">
        <v>4</v>
      </c>
      <c r="AA835" s="143">
        <v>21</v>
      </c>
    </row>
    <row r="836" spans="1:27" x14ac:dyDescent="0.25">
      <c r="A836" s="44">
        <v>835</v>
      </c>
      <c r="B836" s="125" t="s">
        <v>234</v>
      </c>
      <c r="C836" s="125" t="s">
        <v>97</v>
      </c>
      <c r="D836" s="144"/>
      <c r="E836" s="144"/>
      <c r="F836" s="144"/>
      <c r="G836" s="144"/>
      <c r="H836" s="144"/>
      <c r="I836" s="144"/>
      <c r="J836" s="143">
        <v>1</v>
      </c>
      <c r="K836" s="143">
        <v>4</v>
      </c>
      <c r="L836" s="143">
        <v>1</v>
      </c>
      <c r="M836" s="143">
        <v>4</v>
      </c>
      <c r="N836" s="143">
        <v>1</v>
      </c>
      <c r="O836" s="143">
        <v>4</v>
      </c>
      <c r="P836" s="143">
        <v>3</v>
      </c>
      <c r="Q836" s="143">
        <v>8</v>
      </c>
      <c r="R836" s="144"/>
      <c r="S836" s="144"/>
      <c r="T836" s="144"/>
      <c r="U836" s="144"/>
      <c r="V836" s="144"/>
      <c r="W836" s="144"/>
      <c r="X836" s="144"/>
      <c r="Y836" s="144"/>
      <c r="Z836" s="144"/>
      <c r="AA836" s="144"/>
    </row>
    <row r="837" spans="1:27" x14ac:dyDescent="0.25">
      <c r="A837" s="44">
        <v>836</v>
      </c>
      <c r="B837" s="125" t="s">
        <v>226</v>
      </c>
      <c r="C837" s="125" t="s">
        <v>96</v>
      </c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3">
        <v>1</v>
      </c>
      <c r="O837" s="143">
        <v>21</v>
      </c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  <c r="AA837" s="144"/>
    </row>
    <row r="838" spans="1:27" x14ac:dyDescent="0.25">
      <c r="A838" s="44">
        <v>837</v>
      </c>
      <c r="B838" s="125" t="s">
        <v>2</v>
      </c>
      <c r="C838" s="125" t="s">
        <v>94</v>
      </c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3">
        <v>1</v>
      </c>
      <c r="W838" s="143">
        <v>8</v>
      </c>
      <c r="X838" s="144"/>
      <c r="Y838" s="144"/>
      <c r="Z838" s="143">
        <v>1</v>
      </c>
      <c r="AA838" s="143">
        <v>13</v>
      </c>
    </row>
    <row r="839" spans="1:27" x14ac:dyDescent="0.25">
      <c r="A839" s="44">
        <v>838</v>
      </c>
      <c r="B839" s="125" t="s">
        <v>9</v>
      </c>
      <c r="C839" s="125" t="s">
        <v>95</v>
      </c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3">
        <v>2</v>
      </c>
      <c r="O839" s="143">
        <v>9</v>
      </c>
      <c r="P839" s="143">
        <v>1</v>
      </c>
      <c r="Q839" s="143">
        <v>8</v>
      </c>
      <c r="R839" s="144"/>
      <c r="S839" s="144"/>
      <c r="T839" s="144"/>
      <c r="U839" s="144"/>
      <c r="V839" s="143">
        <v>1</v>
      </c>
      <c r="W839" s="143">
        <v>4</v>
      </c>
      <c r="X839" s="144"/>
      <c r="Y839" s="144"/>
      <c r="Z839" s="144"/>
      <c r="AA839" s="144"/>
    </row>
    <row r="840" spans="1:27" x14ac:dyDescent="0.25">
      <c r="A840" s="44">
        <v>839</v>
      </c>
      <c r="B840" s="125" t="s">
        <v>186</v>
      </c>
      <c r="C840" s="125" t="s">
        <v>94</v>
      </c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3">
        <v>1</v>
      </c>
      <c r="W840" s="143">
        <v>10</v>
      </c>
      <c r="X840" s="144"/>
      <c r="Y840" s="144"/>
      <c r="Z840" s="143">
        <v>1</v>
      </c>
      <c r="AA840" s="143">
        <v>11</v>
      </c>
    </row>
    <row r="841" spans="1:27" x14ac:dyDescent="0.25">
      <c r="A841" s="44">
        <v>840</v>
      </c>
      <c r="B841" s="125" t="s">
        <v>23</v>
      </c>
      <c r="C841" s="125" t="s">
        <v>97</v>
      </c>
      <c r="D841" s="144"/>
      <c r="E841" s="144"/>
      <c r="F841" s="143">
        <v>1</v>
      </c>
      <c r="G841" s="143">
        <v>7</v>
      </c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3">
        <v>1</v>
      </c>
      <c r="S841" s="143">
        <v>7</v>
      </c>
      <c r="T841" s="144"/>
      <c r="U841" s="144"/>
      <c r="V841" s="143">
        <v>1</v>
      </c>
      <c r="W841" s="143">
        <v>6</v>
      </c>
      <c r="X841" s="144"/>
      <c r="Y841" s="144"/>
      <c r="Z841" s="144"/>
      <c r="AA841" s="144"/>
    </row>
    <row r="842" spans="1:27" x14ac:dyDescent="0.25">
      <c r="A842" s="44">
        <v>841</v>
      </c>
      <c r="B842" s="125" t="s">
        <v>186</v>
      </c>
      <c r="C842" s="125" t="s">
        <v>98</v>
      </c>
      <c r="D842" s="144"/>
      <c r="E842" s="144"/>
      <c r="F842" s="143">
        <v>1</v>
      </c>
      <c r="G842" s="143">
        <v>1</v>
      </c>
      <c r="H842" s="143">
        <v>6</v>
      </c>
      <c r="I842" s="143">
        <v>6</v>
      </c>
      <c r="J842" s="143">
        <v>13</v>
      </c>
      <c r="K842" s="143">
        <v>13</v>
      </c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</row>
    <row r="843" spans="1:27" x14ac:dyDescent="0.25">
      <c r="A843" s="44">
        <v>842</v>
      </c>
      <c r="B843" s="125" t="s">
        <v>186</v>
      </c>
      <c r="C843" s="125" t="s">
        <v>93</v>
      </c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3">
        <v>2</v>
      </c>
      <c r="AA843" s="143">
        <v>20</v>
      </c>
    </row>
    <row r="844" spans="1:27" x14ac:dyDescent="0.25">
      <c r="A844" s="44">
        <v>843</v>
      </c>
      <c r="B844" s="125" t="s">
        <v>176</v>
      </c>
      <c r="C844" s="125" t="s">
        <v>94</v>
      </c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3">
        <v>2</v>
      </c>
      <c r="W844" s="143">
        <v>20</v>
      </c>
      <c r="X844" s="144"/>
      <c r="Y844" s="144"/>
      <c r="Z844" s="144"/>
      <c r="AA844" s="144"/>
    </row>
    <row r="845" spans="1:27" x14ac:dyDescent="0.25">
      <c r="A845" s="44">
        <v>844</v>
      </c>
      <c r="B845" s="125" t="s">
        <v>201</v>
      </c>
      <c r="C845" s="125" t="s">
        <v>97</v>
      </c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3">
        <v>3</v>
      </c>
      <c r="Y845" s="143">
        <v>19</v>
      </c>
      <c r="Z845" s="144"/>
      <c r="AA845" s="144"/>
    </row>
    <row r="846" spans="1:27" x14ac:dyDescent="0.25">
      <c r="A846" s="44">
        <v>845</v>
      </c>
      <c r="B846" s="125" t="s">
        <v>68</v>
      </c>
      <c r="C846" s="125" t="s">
        <v>94</v>
      </c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3">
        <v>1</v>
      </c>
      <c r="O846" s="143">
        <v>19</v>
      </c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  <c r="AA846" s="144"/>
    </row>
    <row r="847" spans="1:27" x14ac:dyDescent="0.25">
      <c r="A847" s="44">
        <v>846</v>
      </c>
      <c r="B847" s="125" t="s">
        <v>3</v>
      </c>
      <c r="C847" s="125" t="s">
        <v>96</v>
      </c>
      <c r="D847" s="143">
        <v>2</v>
      </c>
      <c r="E847" s="143">
        <v>8</v>
      </c>
      <c r="F847" s="143">
        <v>3</v>
      </c>
      <c r="G847" s="143">
        <v>11</v>
      </c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  <c r="AA847" s="144"/>
    </row>
    <row r="848" spans="1:27" x14ac:dyDescent="0.25">
      <c r="A848" s="44">
        <v>847</v>
      </c>
      <c r="B848" s="125" t="s">
        <v>195</v>
      </c>
      <c r="C848" s="125" t="s">
        <v>97</v>
      </c>
      <c r="D848" s="144"/>
      <c r="E848" s="144"/>
      <c r="F848" s="144"/>
      <c r="G848" s="144"/>
      <c r="H848" s="144"/>
      <c r="I848" s="144"/>
      <c r="J848" s="144"/>
      <c r="K848" s="144"/>
      <c r="L848" s="143">
        <v>1</v>
      </c>
      <c r="M848" s="143">
        <v>3</v>
      </c>
      <c r="N848" s="143">
        <v>1</v>
      </c>
      <c r="O848" s="143">
        <v>3</v>
      </c>
      <c r="P848" s="144"/>
      <c r="Q848" s="144"/>
      <c r="R848" s="144"/>
      <c r="S848" s="144"/>
      <c r="T848" s="144"/>
      <c r="U848" s="144"/>
      <c r="V848" s="143">
        <v>3</v>
      </c>
      <c r="W848" s="143">
        <v>13</v>
      </c>
      <c r="X848" s="144"/>
      <c r="Y848" s="144"/>
      <c r="Z848" s="144"/>
      <c r="AA848" s="144"/>
    </row>
    <row r="849" spans="1:27" x14ac:dyDescent="0.25">
      <c r="A849" s="44">
        <v>848</v>
      </c>
      <c r="B849" s="125" t="s">
        <v>4</v>
      </c>
      <c r="C849" s="125" t="s">
        <v>95</v>
      </c>
      <c r="D849" s="144"/>
      <c r="E849" s="144"/>
      <c r="F849" s="143">
        <v>3</v>
      </c>
      <c r="G849" s="143">
        <v>5</v>
      </c>
      <c r="H849" s="144"/>
      <c r="I849" s="144"/>
      <c r="J849" s="144"/>
      <c r="K849" s="144"/>
      <c r="L849" s="143">
        <v>5</v>
      </c>
      <c r="M849" s="143">
        <v>9</v>
      </c>
      <c r="N849" s="144"/>
      <c r="O849" s="144"/>
      <c r="P849" s="144"/>
      <c r="Q849" s="144"/>
      <c r="R849" s="144"/>
      <c r="S849" s="144"/>
      <c r="T849" s="143">
        <v>7</v>
      </c>
      <c r="U849" s="143">
        <v>4</v>
      </c>
      <c r="V849" s="144"/>
      <c r="W849" s="144"/>
      <c r="X849" s="144"/>
      <c r="Y849" s="144"/>
      <c r="Z849" s="144"/>
      <c r="AA849" s="144"/>
    </row>
    <row r="850" spans="1:27" x14ac:dyDescent="0.25">
      <c r="A850" s="44">
        <v>849</v>
      </c>
      <c r="B850" s="125" t="s">
        <v>205</v>
      </c>
      <c r="C850" s="125" t="s">
        <v>94</v>
      </c>
      <c r="D850" s="143">
        <v>4</v>
      </c>
      <c r="E850" s="143">
        <v>19</v>
      </c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  <c r="AA850" s="144"/>
    </row>
    <row r="851" spans="1:27" x14ac:dyDescent="0.25">
      <c r="A851" s="44">
        <v>850</v>
      </c>
      <c r="B851" s="125" t="s">
        <v>225</v>
      </c>
      <c r="C851" s="125" t="s">
        <v>96</v>
      </c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3">
        <v>2</v>
      </c>
      <c r="W851" s="143">
        <v>19</v>
      </c>
      <c r="X851" s="144"/>
      <c r="Y851" s="144"/>
      <c r="Z851" s="144"/>
      <c r="AA851" s="144"/>
    </row>
    <row r="852" spans="1:27" x14ac:dyDescent="0.25">
      <c r="A852" s="44">
        <v>851</v>
      </c>
      <c r="B852" s="125" t="s">
        <v>5</v>
      </c>
      <c r="C852" s="125" t="s">
        <v>93</v>
      </c>
      <c r="D852" s="143">
        <v>1</v>
      </c>
      <c r="E852" s="143">
        <v>5</v>
      </c>
      <c r="F852" s="144"/>
      <c r="G852" s="144"/>
      <c r="H852" s="144"/>
      <c r="I852" s="144"/>
      <c r="J852" s="144"/>
      <c r="K852" s="144"/>
      <c r="L852" s="144"/>
      <c r="M852" s="144"/>
      <c r="N852" s="143">
        <v>1</v>
      </c>
      <c r="O852" s="143">
        <v>4</v>
      </c>
      <c r="P852" s="144"/>
      <c r="Q852" s="144"/>
      <c r="R852" s="144"/>
      <c r="S852" s="144"/>
      <c r="T852" s="144"/>
      <c r="U852" s="144"/>
      <c r="V852" s="144"/>
      <c r="W852" s="144"/>
      <c r="X852" s="143">
        <v>1</v>
      </c>
      <c r="Y852" s="143">
        <v>9</v>
      </c>
      <c r="Z852" s="144"/>
      <c r="AA852" s="144"/>
    </row>
    <row r="853" spans="1:27" x14ac:dyDescent="0.25">
      <c r="A853" s="44">
        <v>852</v>
      </c>
      <c r="B853" s="125" t="s">
        <v>43</v>
      </c>
      <c r="C853" s="125" t="s">
        <v>97</v>
      </c>
      <c r="D853" s="143">
        <v>2</v>
      </c>
      <c r="E853" s="143">
        <v>18</v>
      </c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  <c r="AA853" s="144"/>
    </row>
    <row r="854" spans="1:27" x14ac:dyDescent="0.25">
      <c r="A854" s="44">
        <v>853</v>
      </c>
      <c r="B854" s="125" t="s">
        <v>77</v>
      </c>
      <c r="C854" s="125" t="s">
        <v>96</v>
      </c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3">
        <v>1</v>
      </c>
      <c r="Q854" s="143">
        <v>18</v>
      </c>
      <c r="R854" s="144"/>
      <c r="S854" s="144"/>
      <c r="T854" s="144"/>
      <c r="U854" s="144"/>
      <c r="V854" s="144"/>
      <c r="W854" s="144"/>
      <c r="X854" s="144"/>
      <c r="Y854" s="144"/>
      <c r="Z854" s="144"/>
      <c r="AA854" s="144"/>
    </row>
    <row r="855" spans="1:27" x14ac:dyDescent="0.25">
      <c r="A855" s="44">
        <v>854</v>
      </c>
      <c r="B855" s="125" t="s">
        <v>8</v>
      </c>
      <c r="C855" s="125" t="s">
        <v>96</v>
      </c>
      <c r="D855" s="144"/>
      <c r="E855" s="144"/>
      <c r="F855" s="144"/>
      <c r="G855" s="144"/>
      <c r="H855" s="143">
        <v>2</v>
      </c>
      <c r="I855" s="143">
        <v>12</v>
      </c>
      <c r="J855" s="143">
        <v>1</v>
      </c>
      <c r="K855" s="143">
        <v>6</v>
      </c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  <c r="AA855" s="144"/>
    </row>
    <row r="856" spans="1:27" x14ac:dyDescent="0.25">
      <c r="A856" s="44">
        <v>855</v>
      </c>
      <c r="B856" s="125" t="s">
        <v>62</v>
      </c>
      <c r="C856" s="125" t="s">
        <v>97</v>
      </c>
      <c r="D856" s="144"/>
      <c r="E856" s="144"/>
      <c r="F856" s="143">
        <v>1</v>
      </c>
      <c r="G856" s="143">
        <v>9</v>
      </c>
      <c r="H856" s="143">
        <v>1</v>
      </c>
      <c r="I856" s="143">
        <v>9</v>
      </c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  <c r="AA856" s="144"/>
    </row>
    <row r="857" spans="1:27" x14ac:dyDescent="0.25">
      <c r="A857" s="44">
        <v>856</v>
      </c>
      <c r="B857" s="125" t="s">
        <v>74</v>
      </c>
      <c r="C857" s="125" t="s">
        <v>94</v>
      </c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3">
        <v>3</v>
      </c>
      <c r="Q857" s="143">
        <v>18</v>
      </c>
      <c r="R857" s="144"/>
      <c r="S857" s="144"/>
      <c r="T857" s="144"/>
      <c r="U857" s="144"/>
      <c r="V857" s="144"/>
      <c r="W857" s="144"/>
      <c r="X857" s="144"/>
      <c r="Y857" s="144"/>
      <c r="Z857" s="144"/>
      <c r="AA857" s="144"/>
    </row>
    <row r="858" spans="1:27" x14ac:dyDescent="0.25">
      <c r="A858" s="44">
        <v>857</v>
      </c>
      <c r="B858" s="125" t="s">
        <v>176</v>
      </c>
      <c r="C858" s="125" t="s">
        <v>94</v>
      </c>
      <c r="D858" s="143">
        <v>1</v>
      </c>
      <c r="E858" s="143">
        <v>9</v>
      </c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3">
        <v>1</v>
      </c>
      <c r="Q858" s="143">
        <v>9</v>
      </c>
      <c r="R858" s="144"/>
      <c r="S858" s="144"/>
      <c r="T858" s="144"/>
      <c r="U858" s="144"/>
      <c r="V858" s="144"/>
      <c r="W858" s="144"/>
      <c r="X858" s="144"/>
      <c r="Y858" s="144"/>
      <c r="Z858" s="144"/>
      <c r="AA858" s="144"/>
    </row>
    <row r="859" spans="1:27" x14ac:dyDescent="0.25">
      <c r="A859" s="44">
        <v>858</v>
      </c>
      <c r="B859" s="125" t="s">
        <v>66</v>
      </c>
      <c r="C859" s="125" t="s">
        <v>93</v>
      </c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3">
        <v>2</v>
      </c>
      <c r="W859" s="143">
        <v>11</v>
      </c>
      <c r="X859" s="143">
        <v>1</v>
      </c>
      <c r="Y859" s="143">
        <v>7</v>
      </c>
      <c r="Z859" s="144"/>
      <c r="AA859" s="144"/>
    </row>
    <row r="860" spans="1:27" x14ac:dyDescent="0.25">
      <c r="A860" s="44">
        <v>859</v>
      </c>
      <c r="B860" s="125" t="s">
        <v>35</v>
      </c>
      <c r="C860" s="125" t="s">
        <v>97</v>
      </c>
      <c r="D860" s="144"/>
      <c r="E860" s="144"/>
      <c r="F860" s="144"/>
      <c r="G860" s="144"/>
      <c r="H860" s="143">
        <v>2</v>
      </c>
      <c r="I860" s="143">
        <v>10</v>
      </c>
      <c r="J860" s="143">
        <v>2</v>
      </c>
      <c r="K860" s="143">
        <v>8</v>
      </c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  <c r="AA860" s="144"/>
    </row>
    <row r="861" spans="1:27" x14ac:dyDescent="0.25">
      <c r="A861" s="44">
        <v>860</v>
      </c>
      <c r="B861" s="125" t="s">
        <v>17</v>
      </c>
      <c r="C861" s="125" t="s">
        <v>94</v>
      </c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3">
        <v>3</v>
      </c>
      <c r="AA861" s="143">
        <v>17</v>
      </c>
    </row>
    <row r="862" spans="1:27" x14ac:dyDescent="0.25">
      <c r="A862" s="44">
        <v>861</v>
      </c>
      <c r="B862" s="125" t="s">
        <v>92</v>
      </c>
      <c r="C862" s="125" t="s">
        <v>94</v>
      </c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3">
        <v>1</v>
      </c>
      <c r="O862" s="143">
        <v>13</v>
      </c>
      <c r="P862" s="144"/>
      <c r="Q862" s="144"/>
      <c r="R862" s="144"/>
      <c r="S862" s="144"/>
      <c r="T862" s="144"/>
      <c r="U862" s="144"/>
      <c r="V862" s="143">
        <v>1</v>
      </c>
      <c r="W862" s="143">
        <v>4</v>
      </c>
      <c r="X862" s="144"/>
      <c r="Y862" s="144"/>
      <c r="Z862" s="144"/>
      <c r="AA862" s="144"/>
    </row>
    <row r="863" spans="1:27" x14ac:dyDescent="0.25">
      <c r="A863" s="44">
        <v>862</v>
      </c>
      <c r="B863" s="125" t="s">
        <v>206</v>
      </c>
      <c r="C863" s="125" t="s">
        <v>94</v>
      </c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3">
        <v>4</v>
      </c>
      <c r="AA863" s="143">
        <v>17</v>
      </c>
    </row>
    <row r="864" spans="1:27" x14ac:dyDescent="0.25">
      <c r="A864" s="44">
        <v>863</v>
      </c>
      <c r="B864" s="125" t="s">
        <v>55</v>
      </c>
      <c r="C864" s="125" t="s">
        <v>94</v>
      </c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3">
        <v>1</v>
      </c>
      <c r="Q864" s="143">
        <v>16</v>
      </c>
      <c r="R864" s="144"/>
      <c r="S864" s="144"/>
      <c r="T864" s="144"/>
      <c r="U864" s="144"/>
      <c r="V864" s="144"/>
      <c r="W864" s="144"/>
      <c r="X864" s="144"/>
      <c r="Y864" s="144"/>
      <c r="Z864" s="144"/>
      <c r="AA864" s="144"/>
    </row>
    <row r="865" spans="1:27" x14ac:dyDescent="0.25">
      <c r="A865" s="44">
        <v>864</v>
      </c>
      <c r="B865" s="125" t="s">
        <v>9</v>
      </c>
      <c r="C865" s="125" t="s">
        <v>95</v>
      </c>
      <c r="D865" s="144"/>
      <c r="E865" s="144"/>
      <c r="F865" s="144"/>
      <c r="G865" s="144"/>
      <c r="H865" s="144"/>
      <c r="I865" s="144"/>
      <c r="J865" s="144"/>
      <c r="K865" s="144"/>
      <c r="L865" s="143">
        <v>2</v>
      </c>
      <c r="M865" s="143">
        <v>16</v>
      </c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  <c r="AA865" s="144"/>
    </row>
    <row r="866" spans="1:27" x14ac:dyDescent="0.25">
      <c r="A866" s="44">
        <v>865</v>
      </c>
      <c r="B866" s="125" t="s">
        <v>214</v>
      </c>
      <c r="C866" s="125" t="s">
        <v>96</v>
      </c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3">
        <v>1</v>
      </c>
      <c r="W866" s="143">
        <v>8</v>
      </c>
      <c r="X866" s="143">
        <v>1</v>
      </c>
      <c r="Y866" s="143">
        <v>8</v>
      </c>
      <c r="Z866" s="144"/>
      <c r="AA866" s="144"/>
    </row>
    <row r="867" spans="1:27" x14ac:dyDescent="0.25">
      <c r="A867" s="44">
        <v>866</v>
      </c>
      <c r="B867" s="125" t="s">
        <v>9</v>
      </c>
      <c r="C867" s="125" t="s">
        <v>95</v>
      </c>
      <c r="D867" s="144"/>
      <c r="E867" s="144"/>
      <c r="F867" s="144"/>
      <c r="G867" s="144"/>
      <c r="H867" s="144"/>
      <c r="I867" s="144"/>
      <c r="J867" s="144"/>
      <c r="K867" s="144"/>
      <c r="L867" s="143">
        <v>2</v>
      </c>
      <c r="M867" s="143">
        <v>16</v>
      </c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  <c r="AA867" s="144"/>
    </row>
    <row r="868" spans="1:27" x14ac:dyDescent="0.25">
      <c r="A868" s="44">
        <v>867</v>
      </c>
      <c r="B868" s="125" t="s">
        <v>35</v>
      </c>
      <c r="C868" s="125" t="s">
        <v>94</v>
      </c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3">
        <v>1</v>
      </c>
      <c r="Y868" s="143">
        <v>15</v>
      </c>
      <c r="Z868" s="144"/>
      <c r="AA868" s="144"/>
    </row>
    <row r="869" spans="1:27" x14ac:dyDescent="0.25">
      <c r="A869" s="44">
        <v>868</v>
      </c>
      <c r="B869" s="125" t="s">
        <v>92</v>
      </c>
      <c r="C869" s="125" t="s">
        <v>96</v>
      </c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3">
        <v>3</v>
      </c>
      <c r="U869" s="143">
        <v>15</v>
      </c>
      <c r="V869" s="144"/>
      <c r="W869" s="144"/>
      <c r="X869" s="144"/>
      <c r="Y869" s="144"/>
      <c r="Z869" s="144"/>
      <c r="AA869" s="144"/>
    </row>
    <row r="870" spans="1:27" x14ac:dyDescent="0.25">
      <c r="A870" s="44">
        <v>869</v>
      </c>
      <c r="B870" s="125" t="s">
        <v>62</v>
      </c>
      <c r="C870" s="125" t="s">
        <v>97</v>
      </c>
      <c r="D870" s="144"/>
      <c r="E870" s="144"/>
      <c r="F870" s="144"/>
      <c r="G870" s="144"/>
      <c r="H870" s="143">
        <v>5</v>
      </c>
      <c r="I870" s="143">
        <v>6</v>
      </c>
      <c r="J870" s="144"/>
      <c r="K870" s="144"/>
      <c r="L870" s="144"/>
      <c r="M870" s="144"/>
      <c r="N870" s="144"/>
      <c r="O870" s="144"/>
      <c r="P870" s="144"/>
      <c r="Q870" s="144"/>
      <c r="R870" s="143">
        <v>1</v>
      </c>
      <c r="S870" s="143">
        <v>3</v>
      </c>
      <c r="T870" s="143">
        <v>2</v>
      </c>
      <c r="U870" s="143">
        <v>6</v>
      </c>
      <c r="V870" s="144"/>
      <c r="W870" s="144"/>
      <c r="X870" s="144"/>
      <c r="Y870" s="144"/>
      <c r="Z870" s="144"/>
      <c r="AA870" s="144"/>
    </row>
    <row r="871" spans="1:27" x14ac:dyDescent="0.25">
      <c r="A871" s="44">
        <v>870</v>
      </c>
      <c r="B871" s="125" t="s">
        <v>18</v>
      </c>
      <c r="C871" s="125" t="s">
        <v>94</v>
      </c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3">
        <v>1</v>
      </c>
      <c r="S871" s="143">
        <v>15</v>
      </c>
      <c r="T871" s="144"/>
      <c r="U871" s="144"/>
      <c r="V871" s="144"/>
      <c r="W871" s="144"/>
      <c r="X871" s="144"/>
      <c r="Y871" s="144"/>
      <c r="Z871" s="144"/>
      <c r="AA871" s="144"/>
    </row>
    <row r="872" spans="1:27" x14ac:dyDescent="0.25">
      <c r="A872" s="44">
        <v>871</v>
      </c>
      <c r="B872" s="125" t="s">
        <v>216</v>
      </c>
      <c r="C872" s="125" t="s">
        <v>97</v>
      </c>
      <c r="D872" s="144"/>
      <c r="E872" s="144"/>
      <c r="F872" s="144"/>
      <c r="G872" s="144"/>
      <c r="H872" s="144"/>
      <c r="I872" s="144"/>
      <c r="J872" s="143">
        <v>1</v>
      </c>
      <c r="K872" s="143">
        <v>7</v>
      </c>
      <c r="L872" s="144"/>
      <c r="M872" s="144"/>
      <c r="N872" s="144"/>
      <c r="O872" s="144"/>
      <c r="P872" s="144"/>
      <c r="Q872" s="144"/>
      <c r="R872" s="143">
        <v>1</v>
      </c>
      <c r="S872" s="143">
        <v>7</v>
      </c>
      <c r="T872" s="144"/>
      <c r="U872" s="144"/>
      <c r="V872" s="144"/>
      <c r="W872" s="144"/>
      <c r="X872" s="144"/>
      <c r="Y872" s="144"/>
      <c r="Z872" s="144"/>
      <c r="AA872" s="144"/>
    </row>
    <row r="873" spans="1:27" x14ac:dyDescent="0.25">
      <c r="A873" s="44">
        <v>872</v>
      </c>
      <c r="B873" s="125" t="s">
        <v>6</v>
      </c>
      <c r="C873" s="125" t="s">
        <v>98</v>
      </c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3">
        <v>1</v>
      </c>
      <c r="W873" s="143">
        <v>15</v>
      </c>
      <c r="X873" s="144"/>
      <c r="Y873" s="144"/>
      <c r="Z873" s="144"/>
      <c r="AA873" s="144"/>
    </row>
    <row r="874" spans="1:27" x14ac:dyDescent="0.25">
      <c r="A874" s="44">
        <v>873</v>
      </c>
      <c r="B874" s="125" t="s">
        <v>3</v>
      </c>
      <c r="C874" s="125" t="s">
        <v>94</v>
      </c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3">
        <v>1</v>
      </c>
      <c r="W874" s="143">
        <v>15</v>
      </c>
      <c r="X874" s="144"/>
      <c r="Y874" s="144"/>
      <c r="Z874" s="144"/>
      <c r="AA874" s="144"/>
    </row>
    <row r="875" spans="1:27" x14ac:dyDescent="0.25">
      <c r="A875" s="44">
        <v>874</v>
      </c>
      <c r="B875" s="125" t="s">
        <v>40</v>
      </c>
      <c r="C875" s="125" t="s">
        <v>97</v>
      </c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3">
        <v>1</v>
      </c>
      <c r="W875" s="143">
        <v>15</v>
      </c>
      <c r="X875" s="144"/>
      <c r="Y875" s="144"/>
      <c r="Z875" s="144"/>
      <c r="AA875" s="144"/>
    </row>
    <row r="876" spans="1:27" x14ac:dyDescent="0.25">
      <c r="A876" s="44">
        <v>875</v>
      </c>
      <c r="B876" s="125" t="s">
        <v>6</v>
      </c>
      <c r="C876" s="125" t="s">
        <v>95</v>
      </c>
      <c r="D876" s="144"/>
      <c r="E876" s="144"/>
      <c r="F876" s="144"/>
      <c r="G876" s="144"/>
      <c r="H876" s="144"/>
      <c r="I876" s="144"/>
      <c r="J876" s="144"/>
      <c r="K876" s="144"/>
      <c r="L876" s="143">
        <v>1</v>
      </c>
      <c r="M876" s="143">
        <v>5</v>
      </c>
      <c r="N876" s="144"/>
      <c r="O876" s="144"/>
      <c r="P876" s="143">
        <v>1</v>
      </c>
      <c r="Q876" s="143">
        <v>5</v>
      </c>
      <c r="R876" s="144"/>
      <c r="S876" s="144"/>
      <c r="T876" s="144"/>
      <c r="U876" s="144"/>
      <c r="V876" s="144"/>
      <c r="W876" s="144"/>
      <c r="X876" s="143">
        <v>1</v>
      </c>
      <c r="Y876" s="143">
        <v>4</v>
      </c>
      <c r="Z876" s="144"/>
      <c r="AA876" s="144"/>
    </row>
    <row r="877" spans="1:27" x14ac:dyDescent="0.25">
      <c r="A877" s="44">
        <v>876</v>
      </c>
      <c r="B877" s="125" t="s">
        <v>236</v>
      </c>
      <c r="C877" s="125" t="s">
        <v>95</v>
      </c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3">
        <v>1</v>
      </c>
      <c r="Y877" s="143">
        <v>14</v>
      </c>
      <c r="Z877" s="144"/>
      <c r="AA877" s="144"/>
    </row>
    <row r="878" spans="1:27" x14ac:dyDescent="0.25">
      <c r="A878" s="44">
        <v>877</v>
      </c>
      <c r="B878" s="125" t="s">
        <v>55</v>
      </c>
      <c r="C878" s="125" t="s">
        <v>94</v>
      </c>
      <c r="D878" s="144"/>
      <c r="E878" s="144"/>
      <c r="F878" s="144"/>
      <c r="G878" s="144"/>
      <c r="H878" s="143">
        <v>1</v>
      </c>
      <c r="I878" s="143">
        <v>14</v>
      </c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  <c r="AA878" s="144"/>
    </row>
    <row r="879" spans="1:27" x14ac:dyDescent="0.25">
      <c r="A879" s="44">
        <v>878</v>
      </c>
      <c r="B879" s="125" t="s">
        <v>53</v>
      </c>
      <c r="C879" s="125" t="s">
        <v>97</v>
      </c>
      <c r="D879" s="144"/>
      <c r="E879" s="144"/>
      <c r="F879" s="144"/>
      <c r="G879" s="144"/>
      <c r="H879" s="144"/>
      <c r="I879" s="144"/>
      <c r="J879" s="143">
        <v>1</v>
      </c>
      <c r="K879" s="143">
        <v>14</v>
      </c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  <c r="AA879" s="144"/>
    </row>
    <row r="880" spans="1:27" x14ac:dyDescent="0.25">
      <c r="A880" s="44">
        <v>879</v>
      </c>
      <c r="B880" s="125" t="s">
        <v>127</v>
      </c>
      <c r="C880" s="125" t="s">
        <v>95</v>
      </c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3">
        <v>2</v>
      </c>
      <c r="Y880" s="143">
        <v>5</v>
      </c>
      <c r="Z880" s="143">
        <v>3</v>
      </c>
      <c r="AA880" s="143">
        <v>9</v>
      </c>
    </row>
    <row r="881" spans="1:27" x14ac:dyDescent="0.25">
      <c r="A881" s="44">
        <v>880</v>
      </c>
      <c r="B881" s="125" t="s">
        <v>73</v>
      </c>
      <c r="C881" s="125" t="s">
        <v>97</v>
      </c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3">
        <v>1</v>
      </c>
      <c r="W881" s="143">
        <v>14</v>
      </c>
      <c r="X881" s="144"/>
      <c r="Y881" s="144"/>
      <c r="Z881" s="144"/>
      <c r="AA881" s="144"/>
    </row>
    <row r="882" spans="1:27" x14ac:dyDescent="0.25">
      <c r="A882" s="44">
        <v>881</v>
      </c>
      <c r="B882" s="125" t="s">
        <v>3</v>
      </c>
      <c r="C882" s="125" t="s">
        <v>93</v>
      </c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3">
        <v>1</v>
      </c>
      <c r="Q882" s="143">
        <v>13</v>
      </c>
      <c r="R882" s="144"/>
      <c r="S882" s="144"/>
      <c r="T882" s="144"/>
      <c r="U882" s="144"/>
      <c r="V882" s="144"/>
      <c r="W882" s="144"/>
      <c r="X882" s="144"/>
      <c r="Y882" s="144"/>
      <c r="Z882" s="144"/>
      <c r="AA882" s="144"/>
    </row>
    <row r="883" spans="1:27" x14ac:dyDescent="0.25">
      <c r="A883" s="44">
        <v>882</v>
      </c>
      <c r="B883" s="125" t="s">
        <v>12</v>
      </c>
      <c r="C883" s="125" t="s">
        <v>94</v>
      </c>
      <c r="D883" s="144"/>
      <c r="E883" s="144"/>
      <c r="F883" s="144"/>
      <c r="G883" s="144"/>
      <c r="H883" s="144"/>
      <c r="I883" s="144"/>
      <c r="J883" s="144"/>
      <c r="K883" s="144"/>
      <c r="L883" s="143">
        <v>1</v>
      </c>
      <c r="M883" s="143">
        <v>13</v>
      </c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</row>
    <row r="884" spans="1:27" x14ac:dyDescent="0.25">
      <c r="A884" s="44">
        <v>883</v>
      </c>
      <c r="B884" s="125" t="s">
        <v>65</v>
      </c>
      <c r="C884" s="125" t="s">
        <v>98</v>
      </c>
      <c r="D884" s="144"/>
      <c r="E884" s="144"/>
      <c r="F884" s="144"/>
      <c r="G884" s="144"/>
      <c r="H884" s="144"/>
      <c r="I884" s="144"/>
      <c r="J884" s="144"/>
      <c r="K884" s="144"/>
      <c r="L884" s="143">
        <v>1</v>
      </c>
      <c r="M884" s="143">
        <v>13</v>
      </c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  <c r="AA884" s="144"/>
    </row>
    <row r="885" spans="1:27" x14ac:dyDescent="0.25">
      <c r="A885" s="44">
        <v>884</v>
      </c>
      <c r="B885" s="125" t="s">
        <v>40</v>
      </c>
      <c r="C885" s="125" t="s">
        <v>94</v>
      </c>
      <c r="D885" s="144"/>
      <c r="E885" s="144"/>
      <c r="F885" s="144"/>
      <c r="G885" s="144"/>
      <c r="H885" s="144"/>
      <c r="I885" s="144"/>
      <c r="J885" s="143">
        <v>1</v>
      </c>
      <c r="K885" s="143">
        <v>6</v>
      </c>
      <c r="L885" s="143">
        <v>1</v>
      </c>
      <c r="M885" s="143">
        <v>6</v>
      </c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  <c r="AA885" s="144"/>
    </row>
    <row r="886" spans="1:27" x14ac:dyDescent="0.25">
      <c r="A886" s="44">
        <v>885</v>
      </c>
      <c r="B886" s="125" t="s">
        <v>19</v>
      </c>
      <c r="C886" s="125" t="s">
        <v>94</v>
      </c>
      <c r="D886" s="144"/>
      <c r="E886" s="144"/>
      <c r="F886" s="144"/>
      <c r="G886" s="144"/>
      <c r="H886" s="143">
        <v>1</v>
      </c>
      <c r="I886" s="143">
        <v>2</v>
      </c>
      <c r="J886" s="144"/>
      <c r="K886" s="144"/>
      <c r="L886" s="144"/>
      <c r="M886" s="144"/>
      <c r="N886" s="143">
        <v>1</v>
      </c>
      <c r="O886" s="143">
        <v>2</v>
      </c>
      <c r="P886" s="143">
        <v>1</v>
      </c>
      <c r="Q886" s="143">
        <v>8</v>
      </c>
      <c r="R886" s="144"/>
      <c r="S886" s="144"/>
      <c r="T886" s="144"/>
      <c r="U886" s="144"/>
      <c r="V886" s="144"/>
      <c r="W886" s="144"/>
      <c r="X886" s="144"/>
      <c r="Y886" s="144"/>
      <c r="Z886" s="144"/>
      <c r="AA886" s="144"/>
    </row>
    <row r="887" spans="1:27" x14ac:dyDescent="0.25">
      <c r="A887" s="44">
        <v>886</v>
      </c>
      <c r="B887" s="125" t="s">
        <v>62</v>
      </c>
      <c r="C887" s="125" t="s">
        <v>97</v>
      </c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3">
        <v>1</v>
      </c>
      <c r="Q887" s="143">
        <v>8</v>
      </c>
      <c r="R887" s="143">
        <v>1</v>
      </c>
      <c r="S887" s="143">
        <v>4</v>
      </c>
      <c r="T887" s="144"/>
      <c r="U887" s="144"/>
      <c r="V887" s="144"/>
      <c r="W887" s="144"/>
      <c r="X887" s="144"/>
      <c r="Y887" s="144"/>
      <c r="Z887" s="144"/>
      <c r="AA887" s="144"/>
    </row>
    <row r="888" spans="1:27" x14ac:dyDescent="0.25">
      <c r="A888" s="44">
        <v>887</v>
      </c>
      <c r="B888" s="125" t="s">
        <v>10</v>
      </c>
      <c r="C888" s="125" t="s">
        <v>97</v>
      </c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3">
        <v>1</v>
      </c>
      <c r="O888" s="143">
        <v>12</v>
      </c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  <c r="AA888" s="144"/>
    </row>
    <row r="889" spans="1:27" x14ac:dyDescent="0.25">
      <c r="A889" s="44">
        <v>888</v>
      </c>
      <c r="B889" s="125" t="s">
        <v>7</v>
      </c>
      <c r="C889" s="125" t="s">
        <v>99</v>
      </c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3">
        <v>1</v>
      </c>
      <c r="S889" s="143">
        <v>12</v>
      </c>
      <c r="T889" s="144"/>
      <c r="U889" s="144"/>
      <c r="V889" s="144"/>
      <c r="W889" s="144"/>
      <c r="X889" s="144"/>
      <c r="Y889" s="144"/>
      <c r="Z889" s="144"/>
      <c r="AA889" s="144"/>
    </row>
    <row r="890" spans="1:27" x14ac:dyDescent="0.25">
      <c r="A890" s="44">
        <v>889</v>
      </c>
      <c r="B890" s="125" t="s">
        <v>18</v>
      </c>
      <c r="C890" s="125" t="s">
        <v>94</v>
      </c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3">
        <v>1</v>
      </c>
      <c r="Q890" s="143">
        <v>12</v>
      </c>
      <c r="R890" s="144"/>
      <c r="S890" s="144"/>
      <c r="T890" s="144"/>
      <c r="U890" s="144"/>
      <c r="V890" s="144"/>
      <c r="W890" s="144"/>
      <c r="X890" s="144"/>
      <c r="Y890" s="144"/>
      <c r="Z890" s="144"/>
      <c r="AA890" s="144"/>
    </row>
    <row r="891" spans="1:27" x14ac:dyDescent="0.25">
      <c r="A891" s="44">
        <v>890</v>
      </c>
      <c r="B891" s="125" t="s">
        <v>224</v>
      </c>
      <c r="C891" s="125" t="s">
        <v>97</v>
      </c>
      <c r="D891" s="144"/>
      <c r="E891" s="144"/>
      <c r="F891" s="144"/>
      <c r="G891" s="144"/>
      <c r="H891" s="144"/>
      <c r="I891" s="144"/>
      <c r="J891" s="143">
        <v>4</v>
      </c>
      <c r="K891" s="143">
        <v>12</v>
      </c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  <c r="AA891" s="144"/>
    </row>
    <row r="892" spans="1:27" x14ac:dyDescent="0.25">
      <c r="A892" s="44">
        <v>891</v>
      </c>
      <c r="B892" s="125" t="s">
        <v>8</v>
      </c>
      <c r="C892" s="125" t="s">
        <v>96</v>
      </c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3">
        <v>1</v>
      </c>
      <c r="S892" s="143">
        <v>12</v>
      </c>
      <c r="T892" s="144"/>
      <c r="U892" s="144"/>
      <c r="V892" s="144"/>
      <c r="W892" s="144"/>
      <c r="X892" s="144"/>
      <c r="Y892" s="144"/>
      <c r="Z892" s="144"/>
      <c r="AA892" s="144"/>
    </row>
    <row r="893" spans="1:27" x14ac:dyDescent="0.25">
      <c r="A893" s="44">
        <v>892</v>
      </c>
      <c r="B893" s="125" t="s">
        <v>55</v>
      </c>
      <c r="C893" s="125" t="s">
        <v>99</v>
      </c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3">
        <v>1</v>
      </c>
      <c r="W893" s="143">
        <v>12</v>
      </c>
      <c r="X893" s="144"/>
      <c r="Y893" s="144"/>
      <c r="Z893" s="144"/>
      <c r="AA893" s="144"/>
    </row>
    <row r="894" spans="1:27" x14ac:dyDescent="0.25">
      <c r="A894" s="44">
        <v>893</v>
      </c>
      <c r="B894" s="125" t="s">
        <v>21</v>
      </c>
      <c r="C894" s="125" t="s">
        <v>98</v>
      </c>
      <c r="D894" s="144"/>
      <c r="E894" s="144"/>
      <c r="F894" s="143">
        <v>1</v>
      </c>
      <c r="G894" s="143">
        <v>12</v>
      </c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  <c r="AA894" s="144"/>
    </row>
    <row r="895" spans="1:27" x14ac:dyDescent="0.25">
      <c r="A895" s="44">
        <v>894</v>
      </c>
      <c r="B895" s="125" t="s">
        <v>24</v>
      </c>
      <c r="C895" s="125" t="s">
        <v>96</v>
      </c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3">
        <v>1</v>
      </c>
      <c r="AA895" s="143">
        <v>11</v>
      </c>
    </row>
    <row r="896" spans="1:27" x14ac:dyDescent="0.25">
      <c r="A896" s="44">
        <v>895</v>
      </c>
      <c r="B896" s="125" t="s">
        <v>39</v>
      </c>
      <c r="C896" s="125" t="s">
        <v>94</v>
      </c>
      <c r="D896" s="144"/>
      <c r="E896" s="144"/>
      <c r="F896" s="143">
        <v>1</v>
      </c>
      <c r="G896" s="143">
        <v>6</v>
      </c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3">
        <v>1</v>
      </c>
      <c r="W896" s="143">
        <v>6</v>
      </c>
      <c r="X896" s="144"/>
      <c r="Y896" s="144"/>
      <c r="Z896" s="144"/>
      <c r="AA896" s="144"/>
    </row>
    <row r="897" spans="1:27" x14ac:dyDescent="0.25">
      <c r="A897" s="44">
        <v>896</v>
      </c>
      <c r="B897" s="125" t="s">
        <v>235</v>
      </c>
      <c r="C897" s="125" t="s">
        <v>97</v>
      </c>
      <c r="D897" s="143">
        <v>3</v>
      </c>
      <c r="E897" s="143">
        <v>5</v>
      </c>
      <c r="F897" s="143">
        <v>1</v>
      </c>
      <c r="G897" s="143">
        <v>1</v>
      </c>
      <c r="H897" s="144"/>
      <c r="I897" s="144"/>
      <c r="J897" s="144"/>
      <c r="K897" s="144"/>
      <c r="L897" s="143">
        <v>1</v>
      </c>
      <c r="M897" s="143">
        <v>1</v>
      </c>
      <c r="N897" s="144"/>
      <c r="O897" s="144"/>
      <c r="P897" s="144"/>
      <c r="Q897" s="144"/>
      <c r="R897" s="144"/>
      <c r="S897" s="144"/>
      <c r="T897" s="143">
        <v>1</v>
      </c>
      <c r="U897" s="143">
        <v>4</v>
      </c>
      <c r="V897" s="144"/>
      <c r="W897" s="144"/>
      <c r="X897" s="144"/>
      <c r="Y897" s="144"/>
      <c r="Z897" s="144"/>
      <c r="AA897" s="144"/>
    </row>
    <row r="898" spans="1:27" x14ac:dyDescent="0.25">
      <c r="A898" s="44">
        <v>897</v>
      </c>
      <c r="B898" s="125" t="s">
        <v>17</v>
      </c>
      <c r="C898" s="125" t="s">
        <v>97</v>
      </c>
      <c r="D898" s="144"/>
      <c r="E898" s="144"/>
      <c r="F898" s="143">
        <v>2</v>
      </c>
      <c r="G898" s="143">
        <v>11</v>
      </c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  <c r="AA898" s="144"/>
    </row>
    <row r="899" spans="1:27" x14ac:dyDescent="0.25">
      <c r="A899" s="44">
        <v>898</v>
      </c>
      <c r="B899" s="125" t="s">
        <v>218</v>
      </c>
      <c r="C899" s="125" t="s">
        <v>94</v>
      </c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3">
        <v>1</v>
      </c>
      <c r="Q899" s="143">
        <v>10</v>
      </c>
      <c r="R899" s="144"/>
      <c r="S899" s="144"/>
      <c r="T899" s="144"/>
      <c r="U899" s="144"/>
      <c r="V899" s="144"/>
      <c r="W899" s="144"/>
      <c r="X899" s="144"/>
      <c r="Y899" s="144"/>
      <c r="Z899" s="144"/>
      <c r="AA899" s="144"/>
    </row>
    <row r="900" spans="1:27" x14ac:dyDescent="0.25">
      <c r="A900" s="44">
        <v>899</v>
      </c>
      <c r="B900" s="125" t="s">
        <v>78</v>
      </c>
      <c r="C900" s="125" t="s">
        <v>95</v>
      </c>
      <c r="D900" s="144"/>
      <c r="E900" s="144"/>
      <c r="F900" s="143">
        <v>4</v>
      </c>
      <c r="G900" s="143">
        <v>8</v>
      </c>
      <c r="H900" s="143">
        <v>1</v>
      </c>
      <c r="I900" s="143">
        <v>2</v>
      </c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  <c r="AA900" s="144"/>
    </row>
    <row r="901" spans="1:27" x14ac:dyDescent="0.25">
      <c r="A901" s="44">
        <v>900</v>
      </c>
      <c r="B901" s="125" t="s">
        <v>62</v>
      </c>
      <c r="C901" s="125" t="s">
        <v>97</v>
      </c>
      <c r="D901" s="144"/>
      <c r="E901" s="144"/>
      <c r="F901" s="143">
        <v>1</v>
      </c>
      <c r="G901" s="143">
        <v>10</v>
      </c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  <c r="AA901" s="144"/>
    </row>
    <row r="902" spans="1:27" x14ac:dyDescent="0.25">
      <c r="A902" s="44">
        <v>901</v>
      </c>
      <c r="B902" s="125" t="s">
        <v>68</v>
      </c>
      <c r="C902" s="125" t="s">
        <v>94</v>
      </c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3">
        <v>3</v>
      </c>
      <c r="Q902" s="143">
        <v>10</v>
      </c>
      <c r="R902" s="144"/>
      <c r="S902" s="144"/>
      <c r="T902" s="144"/>
      <c r="U902" s="144"/>
      <c r="V902" s="144"/>
      <c r="W902" s="144"/>
      <c r="X902" s="144"/>
      <c r="Y902" s="144"/>
      <c r="Z902" s="144"/>
      <c r="AA902" s="144"/>
    </row>
    <row r="903" spans="1:27" x14ac:dyDescent="0.25">
      <c r="A903" s="44">
        <v>902</v>
      </c>
      <c r="B903" s="125" t="s">
        <v>80</v>
      </c>
      <c r="C903" s="125" t="s">
        <v>97</v>
      </c>
      <c r="D903" s="143">
        <v>3</v>
      </c>
      <c r="E903" s="143">
        <v>10</v>
      </c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  <c r="AA903" s="144"/>
    </row>
    <row r="904" spans="1:27" x14ac:dyDescent="0.25">
      <c r="A904" s="44">
        <v>903</v>
      </c>
      <c r="B904" s="125" t="s">
        <v>8</v>
      </c>
      <c r="C904" s="125" t="s">
        <v>94</v>
      </c>
      <c r="D904" s="144"/>
      <c r="E904" s="144"/>
      <c r="F904" s="144"/>
      <c r="G904" s="144"/>
      <c r="H904" s="144"/>
      <c r="I904" s="144"/>
      <c r="J904" s="144"/>
      <c r="K904" s="144"/>
      <c r="L904" s="143">
        <v>1</v>
      </c>
      <c r="M904" s="143">
        <v>10</v>
      </c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  <c r="AA904" s="144"/>
    </row>
    <row r="905" spans="1:27" x14ac:dyDescent="0.25">
      <c r="A905" s="44">
        <v>904</v>
      </c>
      <c r="B905" s="125" t="s">
        <v>40</v>
      </c>
      <c r="C905" s="125" t="s">
        <v>94</v>
      </c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3">
        <v>1</v>
      </c>
      <c r="O905" s="143">
        <v>10</v>
      </c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  <c r="AA905" s="144"/>
    </row>
    <row r="906" spans="1:27" x14ac:dyDescent="0.25">
      <c r="A906" s="44">
        <v>905</v>
      </c>
      <c r="B906" s="125" t="s">
        <v>32</v>
      </c>
      <c r="C906" s="125" t="s">
        <v>94</v>
      </c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3">
        <v>2</v>
      </c>
      <c r="O906" s="143">
        <v>4</v>
      </c>
      <c r="P906" s="143">
        <v>3</v>
      </c>
      <c r="Q906" s="143">
        <v>6</v>
      </c>
      <c r="R906" s="144"/>
      <c r="S906" s="144"/>
      <c r="T906" s="144"/>
      <c r="U906" s="144"/>
      <c r="V906" s="144"/>
      <c r="W906" s="144"/>
      <c r="X906" s="144"/>
      <c r="Y906" s="144"/>
      <c r="Z906" s="144"/>
      <c r="AA906" s="144"/>
    </row>
    <row r="907" spans="1:27" x14ac:dyDescent="0.25">
      <c r="A907" s="44">
        <v>906</v>
      </c>
      <c r="B907" s="125" t="s">
        <v>198</v>
      </c>
      <c r="C907" s="125" t="s">
        <v>97</v>
      </c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3">
        <v>5</v>
      </c>
      <c r="Y907" s="143">
        <v>10</v>
      </c>
      <c r="Z907" s="144"/>
      <c r="AA907" s="144"/>
    </row>
    <row r="908" spans="1:27" x14ac:dyDescent="0.25">
      <c r="A908" s="44">
        <v>907</v>
      </c>
      <c r="B908" s="125" t="s">
        <v>175</v>
      </c>
      <c r="C908" s="125" t="s">
        <v>98</v>
      </c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3">
        <v>1</v>
      </c>
      <c r="W908" s="143">
        <v>10</v>
      </c>
      <c r="X908" s="144"/>
      <c r="Y908" s="144"/>
      <c r="Z908" s="144"/>
      <c r="AA908" s="144"/>
    </row>
    <row r="909" spans="1:27" x14ac:dyDescent="0.25">
      <c r="A909" s="44">
        <v>908</v>
      </c>
      <c r="B909" s="125" t="s">
        <v>8</v>
      </c>
      <c r="C909" s="125" t="s">
        <v>94</v>
      </c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3">
        <v>2</v>
      </c>
      <c r="AA909" s="143">
        <v>10</v>
      </c>
    </row>
    <row r="910" spans="1:27" x14ac:dyDescent="0.25">
      <c r="A910" s="44">
        <v>909</v>
      </c>
      <c r="B910" s="125" t="s">
        <v>238</v>
      </c>
      <c r="C910" s="125" t="s">
        <v>94</v>
      </c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3">
        <v>1</v>
      </c>
      <c r="S910" s="143">
        <v>10</v>
      </c>
      <c r="T910" s="144"/>
      <c r="U910" s="144"/>
      <c r="V910" s="144"/>
      <c r="W910" s="144"/>
      <c r="X910" s="144"/>
      <c r="Y910" s="144"/>
      <c r="Z910" s="144"/>
      <c r="AA910" s="144"/>
    </row>
    <row r="911" spans="1:27" x14ac:dyDescent="0.25">
      <c r="A911" s="44">
        <v>910</v>
      </c>
      <c r="B911" s="125" t="s">
        <v>35</v>
      </c>
      <c r="C911" s="125" t="s">
        <v>97</v>
      </c>
      <c r="D911" s="144"/>
      <c r="E911" s="144"/>
      <c r="F911" s="144"/>
      <c r="G911" s="144"/>
      <c r="H911" s="144"/>
      <c r="I911" s="144"/>
      <c r="J911" s="143">
        <v>1</v>
      </c>
      <c r="K911" s="143">
        <v>10</v>
      </c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  <c r="AA911" s="144"/>
    </row>
    <row r="912" spans="1:27" x14ac:dyDescent="0.25">
      <c r="A912" s="44">
        <v>911</v>
      </c>
      <c r="B912" s="125" t="s">
        <v>9</v>
      </c>
      <c r="C912" s="125" t="s">
        <v>99</v>
      </c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3">
        <v>3</v>
      </c>
      <c r="AA912" s="143">
        <v>9</v>
      </c>
    </row>
    <row r="913" spans="1:27" x14ac:dyDescent="0.25">
      <c r="A913" s="44">
        <v>912</v>
      </c>
      <c r="B913" s="125" t="s">
        <v>40</v>
      </c>
      <c r="C913" s="125" t="s">
        <v>98</v>
      </c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3">
        <v>1</v>
      </c>
      <c r="Y913" s="143">
        <v>9</v>
      </c>
      <c r="Z913" s="144"/>
      <c r="AA913" s="144"/>
    </row>
    <row r="914" spans="1:27" x14ac:dyDescent="0.25">
      <c r="A914" s="44">
        <v>913</v>
      </c>
      <c r="B914" s="125" t="s">
        <v>18</v>
      </c>
      <c r="C914" s="125" t="s">
        <v>94</v>
      </c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3">
        <v>1</v>
      </c>
      <c r="O914" s="143">
        <v>2</v>
      </c>
      <c r="P914" s="144"/>
      <c r="Q914" s="144"/>
      <c r="R914" s="143">
        <v>1</v>
      </c>
      <c r="S914" s="143">
        <v>4</v>
      </c>
      <c r="T914" s="144"/>
      <c r="U914" s="144"/>
      <c r="V914" s="143">
        <v>1</v>
      </c>
      <c r="W914" s="143">
        <v>3</v>
      </c>
      <c r="X914" s="144"/>
      <c r="Y914" s="144"/>
      <c r="Z914" s="144"/>
      <c r="AA914" s="144"/>
    </row>
    <row r="915" spans="1:27" x14ac:dyDescent="0.25">
      <c r="A915" s="44">
        <v>914</v>
      </c>
      <c r="B915" s="125" t="s">
        <v>27</v>
      </c>
      <c r="C915" s="125" t="s">
        <v>97</v>
      </c>
      <c r="D915" s="144"/>
      <c r="E915" s="144"/>
      <c r="F915" s="144"/>
      <c r="G915" s="144"/>
      <c r="H915" s="144"/>
      <c r="I915" s="144"/>
      <c r="J915" s="143">
        <v>1</v>
      </c>
      <c r="K915" s="143">
        <v>9</v>
      </c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  <c r="AA915" s="144"/>
    </row>
    <row r="916" spans="1:27" x14ac:dyDescent="0.25">
      <c r="A916" s="44">
        <v>915</v>
      </c>
      <c r="B916" s="125" t="s">
        <v>68</v>
      </c>
      <c r="C916" s="125" t="s">
        <v>93</v>
      </c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3">
        <v>1</v>
      </c>
      <c r="S916" s="143">
        <v>9</v>
      </c>
      <c r="T916" s="144"/>
      <c r="U916" s="144"/>
      <c r="V916" s="144"/>
      <c r="W916" s="144"/>
      <c r="X916" s="144"/>
      <c r="Y916" s="144"/>
      <c r="Z916" s="144"/>
      <c r="AA916" s="144"/>
    </row>
    <row r="917" spans="1:27" x14ac:dyDescent="0.25">
      <c r="A917" s="44">
        <v>916</v>
      </c>
      <c r="B917" s="125" t="s">
        <v>4</v>
      </c>
      <c r="C917" s="125" t="s">
        <v>96</v>
      </c>
      <c r="D917" s="143">
        <v>2</v>
      </c>
      <c r="E917" s="143">
        <v>4</v>
      </c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3">
        <v>2</v>
      </c>
      <c r="Y917" s="143">
        <v>4</v>
      </c>
      <c r="Z917" s="144"/>
      <c r="AA917" s="144"/>
    </row>
    <row r="918" spans="1:27" x14ac:dyDescent="0.25">
      <c r="A918" s="44">
        <v>917</v>
      </c>
      <c r="B918" s="125" t="s">
        <v>19</v>
      </c>
      <c r="C918" s="125" t="s">
        <v>94</v>
      </c>
      <c r="D918" s="144"/>
      <c r="E918" s="144"/>
      <c r="F918" s="143">
        <v>1</v>
      </c>
      <c r="G918" s="143">
        <v>8</v>
      </c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  <c r="AA918" s="144"/>
    </row>
    <row r="919" spans="1:27" x14ac:dyDescent="0.25">
      <c r="A919" s="44">
        <v>918</v>
      </c>
      <c r="B919" s="125" t="s">
        <v>214</v>
      </c>
      <c r="C919" s="125" t="s">
        <v>96</v>
      </c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3">
        <v>1</v>
      </c>
      <c r="S919" s="143">
        <v>8</v>
      </c>
      <c r="T919" s="144"/>
      <c r="U919" s="144"/>
      <c r="V919" s="144"/>
      <c r="W919" s="144"/>
      <c r="X919" s="144"/>
      <c r="Y919" s="144"/>
      <c r="Z919" s="144"/>
      <c r="AA919" s="144"/>
    </row>
    <row r="920" spans="1:27" x14ac:dyDescent="0.25">
      <c r="A920" s="44">
        <v>919</v>
      </c>
      <c r="B920" s="125" t="s">
        <v>214</v>
      </c>
      <c r="C920" s="125" t="s">
        <v>96</v>
      </c>
      <c r="D920" s="144"/>
      <c r="E920" s="144"/>
      <c r="F920" s="144"/>
      <c r="G920" s="144"/>
      <c r="H920" s="144"/>
      <c r="I920" s="144"/>
      <c r="J920" s="144"/>
      <c r="K920" s="144"/>
      <c r="L920" s="143">
        <v>1</v>
      </c>
      <c r="M920" s="143">
        <v>8</v>
      </c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  <c r="AA920" s="144"/>
    </row>
    <row r="921" spans="1:27" x14ac:dyDescent="0.25">
      <c r="A921" s="44">
        <v>920</v>
      </c>
      <c r="B921" s="125" t="s">
        <v>186</v>
      </c>
      <c r="C921" s="125" t="s">
        <v>98</v>
      </c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3">
        <v>1</v>
      </c>
      <c r="S921" s="143">
        <v>8</v>
      </c>
      <c r="T921" s="144"/>
      <c r="U921" s="144"/>
      <c r="V921" s="144"/>
      <c r="W921" s="144"/>
      <c r="X921" s="144"/>
      <c r="Y921" s="144"/>
      <c r="Z921" s="144"/>
      <c r="AA921" s="144"/>
    </row>
    <row r="922" spans="1:27" x14ac:dyDescent="0.25">
      <c r="A922" s="44">
        <v>921</v>
      </c>
      <c r="B922" s="125" t="s">
        <v>4</v>
      </c>
      <c r="C922" s="125" t="s">
        <v>96</v>
      </c>
      <c r="D922" s="144"/>
      <c r="E922" s="144"/>
      <c r="F922" s="144"/>
      <c r="G922" s="144"/>
      <c r="H922" s="144"/>
      <c r="I922" s="144"/>
      <c r="J922" s="144"/>
      <c r="K922" s="144"/>
      <c r="L922" s="143">
        <v>1</v>
      </c>
      <c r="M922" s="143">
        <v>8</v>
      </c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  <c r="AA922" s="144"/>
    </row>
    <row r="923" spans="1:27" x14ac:dyDescent="0.25">
      <c r="A923" s="44">
        <v>922</v>
      </c>
      <c r="B923" s="125" t="s">
        <v>92</v>
      </c>
      <c r="C923" s="125" t="s">
        <v>94</v>
      </c>
      <c r="D923" s="144"/>
      <c r="E923" s="144"/>
      <c r="F923" s="144"/>
      <c r="G923" s="144"/>
      <c r="H923" s="144"/>
      <c r="I923" s="144"/>
      <c r="J923" s="143">
        <v>2</v>
      </c>
      <c r="K923" s="143">
        <v>7</v>
      </c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  <c r="AA923" s="144"/>
    </row>
    <row r="924" spans="1:27" x14ac:dyDescent="0.25">
      <c r="A924" s="44">
        <v>923</v>
      </c>
      <c r="B924" s="125" t="s">
        <v>81</v>
      </c>
      <c r="C924" s="125" t="s">
        <v>98</v>
      </c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3">
        <v>3</v>
      </c>
      <c r="AA924" s="143">
        <v>7</v>
      </c>
    </row>
    <row r="925" spans="1:27" x14ac:dyDescent="0.25">
      <c r="A925" s="44">
        <v>924</v>
      </c>
      <c r="B925" s="125" t="s">
        <v>27</v>
      </c>
      <c r="C925" s="125" t="s">
        <v>94</v>
      </c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3">
        <v>1</v>
      </c>
      <c r="O925" s="143">
        <v>7</v>
      </c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  <c r="AA925" s="144"/>
    </row>
    <row r="926" spans="1:27" x14ac:dyDescent="0.25">
      <c r="A926" s="44">
        <v>925</v>
      </c>
      <c r="B926" s="125" t="s">
        <v>237</v>
      </c>
      <c r="C926" s="125" t="s">
        <v>94</v>
      </c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3">
        <v>1</v>
      </c>
      <c r="W926" s="143">
        <v>7</v>
      </c>
      <c r="X926" s="144"/>
      <c r="Y926" s="144"/>
      <c r="Z926" s="144"/>
      <c r="AA926" s="144"/>
    </row>
    <row r="927" spans="1:27" x14ac:dyDescent="0.25">
      <c r="A927" s="44">
        <v>926</v>
      </c>
      <c r="B927" s="125" t="s">
        <v>24</v>
      </c>
      <c r="C927" s="125" t="s">
        <v>96</v>
      </c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3">
        <v>1</v>
      </c>
      <c r="W927" s="143">
        <v>7</v>
      </c>
      <c r="X927" s="144"/>
      <c r="Y927" s="144"/>
      <c r="Z927" s="144"/>
      <c r="AA927" s="144"/>
    </row>
    <row r="928" spans="1:27" x14ac:dyDescent="0.25">
      <c r="A928" s="44">
        <v>927</v>
      </c>
      <c r="B928" s="125" t="s">
        <v>214</v>
      </c>
      <c r="C928" s="125" t="s">
        <v>96</v>
      </c>
      <c r="D928" s="144"/>
      <c r="E928" s="144"/>
      <c r="F928" s="143">
        <v>1</v>
      </c>
      <c r="G928" s="143">
        <v>3</v>
      </c>
      <c r="H928" s="144"/>
      <c r="I928" s="144"/>
      <c r="J928" s="144"/>
      <c r="K928" s="144"/>
      <c r="L928" s="144"/>
      <c r="M928" s="144"/>
      <c r="N928" s="143">
        <v>1</v>
      </c>
      <c r="O928" s="143">
        <v>3</v>
      </c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  <c r="AA928" s="144"/>
    </row>
    <row r="929" spans="1:27" x14ac:dyDescent="0.25">
      <c r="A929" s="44">
        <v>928</v>
      </c>
      <c r="B929" s="125" t="s">
        <v>239</v>
      </c>
      <c r="C929" s="125" t="s">
        <v>99</v>
      </c>
      <c r="D929" s="144"/>
      <c r="E929" s="144"/>
      <c r="F929" s="144"/>
      <c r="G929" s="144"/>
      <c r="H929" s="144"/>
      <c r="I929" s="144"/>
      <c r="J929" s="143">
        <v>1</v>
      </c>
      <c r="K929" s="143">
        <v>6</v>
      </c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  <c r="AA929" s="144"/>
    </row>
    <row r="930" spans="1:27" x14ac:dyDescent="0.25">
      <c r="A930" s="44">
        <v>929</v>
      </c>
      <c r="B930" s="125" t="s">
        <v>32</v>
      </c>
      <c r="C930" s="125" t="s">
        <v>97</v>
      </c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3">
        <v>1</v>
      </c>
      <c r="W930" s="143">
        <v>6</v>
      </c>
      <c r="X930" s="144"/>
      <c r="Y930" s="144"/>
      <c r="Z930" s="144"/>
      <c r="AA930" s="144"/>
    </row>
    <row r="931" spans="1:27" x14ac:dyDescent="0.25">
      <c r="A931" s="44">
        <v>930</v>
      </c>
      <c r="B931" s="125" t="s">
        <v>228</v>
      </c>
      <c r="C931" s="125" t="s">
        <v>94</v>
      </c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3">
        <v>3</v>
      </c>
      <c r="O931" s="143">
        <v>3</v>
      </c>
      <c r="P931" s="144"/>
      <c r="Q931" s="144"/>
      <c r="R931" s="143">
        <v>2</v>
      </c>
      <c r="S931" s="143">
        <v>2</v>
      </c>
      <c r="T931" s="144"/>
      <c r="U931" s="144"/>
      <c r="V931" s="144"/>
      <c r="W931" s="144"/>
      <c r="X931" s="143">
        <v>1</v>
      </c>
      <c r="Y931" s="143">
        <v>1</v>
      </c>
      <c r="Z931" s="144"/>
      <c r="AA931" s="144"/>
    </row>
    <row r="932" spans="1:27" x14ac:dyDescent="0.25">
      <c r="A932" s="44">
        <v>931</v>
      </c>
      <c r="B932" s="125" t="s">
        <v>68</v>
      </c>
      <c r="C932" s="125" t="s">
        <v>98</v>
      </c>
      <c r="D932" s="144"/>
      <c r="E932" s="144"/>
      <c r="F932" s="144"/>
      <c r="G932" s="144"/>
      <c r="H932" s="143">
        <v>2</v>
      </c>
      <c r="I932" s="143">
        <v>6</v>
      </c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  <c r="AA932" s="144"/>
    </row>
    <row r="933" spans="1:27" x14ac:dyDescent="0.25">
      <c r="A933" s="44">
        <v>932</v>
      </c>
      <c r="B933" s="125" t="s">
        <v>32</v>
      </c>
      <c r="C933" s="125" t="s">
        <v>94</v>
      </c>
      <c r="D933" s="143">
        <v>1</v>
      </c>
      <c r="E933" s="143">
        <v>6</v>
      </c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  <c r="AA933" s="144"/>
    </row>
    <row r="934" spans="1:27" x14ac:dyDescent="0.25">
      <c r="A934" s="44">
        <v>933</v>
      </c>
      <c r="B934" s="125" t="s">
        <v>68</v>
      </c>
      <c r="C934" s="125" t="s">
        <v>97</v>
      </c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3">
        <v>1</v>
      </c>
      <c r="S934" s="143">
        <v>5</v>
      </c>
      <c r="T934" s="144"/>
      <c r="U934" s="144"/>
      <c r="V934" s="144"/>
      <c r="W934" s="144"/>
      <c r="X934" s="144"/>
      <c r="Y934" s="144"/>
      <c r="Z934" s="144"/>
      <c r="AA934" s="144"/>
    </row>
    <row r="935" spans="1:27" x14ac:dyDescent="0.25">
      <c r="A935" s="44">
        <v>934</v>
      </c>
      <c r="B935" s="125" t="s">
        <v>49</v>
      </c>
      <c r="C935" s="125" t="s">
        <v>97</v>
      </c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3">
        <v>1</v>
      </c>
      <c r="U935" s="143">
        <v>5</v>
      </c>
      <c r="V935" s="144"/>
      <c r="W935" s="144"/>
      <c r="X935" s="144"/>
      <c r="Y935" s="144"/>
      <c r="Z935" s="144"/>
      <c r="AA935" s="144"/>
    </row>
    <row r="936" spans="1:27" x14ac:dyDescent="0.25">
      <c r="A936" s="44">
        <v>935</v>
      </c>
      <c r="B936" s="125" t="s">
        <v>240</v>
      </c>
      <c r="C936" s="125" t="s">
        <v>97</v>
      </c>
      <c r="D936" s="143">
        <v>1</v>
      </c>
      <c r="E936" s="143">
        <v>5</v>
      </c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  <c r="AA936" s="144"/>
    </row>
    <row r="937" spans="1:27" x14ac:dyDescent="0.25">
      <c r="A937" s="44">
        <v>936</v>
      </c>
      <c r="B937" s="125" t="s">
        <v>8</v>
      </c>
      <c r="C937" s="125" t="s">
        <v>94</v>
      </c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3">
        <v>1</v>
      </c>
      <c r="U937" s="143">
        <v>5</v>
      </c>
      <c r="V937" s="144"/>
      <c r="W937" s="144"/>
      <c r="X937" s="144"/>
      <c r="Y937" s="144"/>
      <c r="Z937" s="144"/>
      <c r="AA937" s="144"/>
    </row>
    <row r="938" spans="1:27" x14ac:dyDescent="0.25">
      <c r="A938" s="44">
        <v>937</v>
      </c>
      <c r="B938" s="125" t="s">
        <v>176</v>
      </c>
      <c r="C938" s="125" t="s">
        <v>94</v>
      </c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3">
        <v>1</v>
      </c>
      <c r="S938" s="143">
        <v>5</v>
      </c>
      <c r="T938" s="144"/>
      <c r="U938" s="144"/>
      <c r="V938" s="144"/>
      <c r="W938" s="144"/>
      <c r="X938" s="144"/>
      <c r="Y938" s="144"/>
      <c r="Z938" s="144"/>
      <c r="AA938" s="144"/>
    </row>
    <row r="939" spans="1:27" x14ac:dyDescent="0.25">
      <c r="A939" s="44">
        <v>938</v>
      </c>
      <c r="B939" s="125" t="s">
        <v>176</v>
      </c>
      <c r="C939" s="125" t="s">
        <v>94</v>
      </c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3">
        <v>1</v>
      </c>
      <c r="Y939" s="143">
        <v>5</v>
      </c>
      <c r="Z939" s="144"/>
      <c r="AA939" s="144"/>
    </row>
    <row r="940" spans="1:27" x14ac:dyDescent="0.25">
      <c r="A940" s="44">
        <v>939</v>
      </c>
      <c r="B940" s="125" t="s">
        <v>176</v>
      </c>
      <c r="C940" s="125" t="s">
        <v>94</v>
      </c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3">
        <v>1</v>
      </c>
      <c r="AA940" s="143">
        <v>4</v>
      </c>
    </row>
    <row r="941" spans="1:27" x14ac:dyDescent="0.25">
      <c r="A941" s="44">
        <v>940</v>
      </c>
      <c r="B941" s="125" t="s">
        <v>206</v>
      </c>
      <c r="C941" s="125" t="s">
        <v>94</v>
      </c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3">
        <v>1</v>
      </c>
      <c r="U941" s="143">
        <v>4</v>
      </c>
      <c r="V941" s="144"/>
      <c r="W941" s="144"/>
      <c r="X941" s="144"/>
      <c r="Y941" s="144"/>
      <c r="Z941" s="144"/>
      <c r="AA941" s="144"/>
    </row>
    <row r="942" spans="1:27" x14ac:dyDescent="0.25">
      <c r="A942" s="44">
        <v>941</v>
      </c>
      <c r="B942" s="125" t="s">
        <v>83</v>
      </c>
      <c r="C942" s="125" t="s">
        <v>96</v>
      </c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3">
        <v>1</v>
      </c>
      <c r="W942" s="143">
        <v>4</v>
      </c>
      <c r="X942" s="144"/>
      <c r="Y942" s="144"/>
      <c r="Z942" s="144"/>
      <c r="AA942" s="144"/>
    </row>
    <row r="943" spans="1:27" x14ac:dyDescent="0.25">
      <c r="A943" s="44">
        <v>942</v>
      </c>
      <c r="B943" s="125" t="s">
        <v>16</v>
      </c>
      <c r="C943" s="125" t="s">
        <v>94</v>
      </c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3">
        <v>1</v>
      </c>
      <c r="O943" s="143">
        <v>4</v>
      </c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  <c r="AA943" s="144"/>
    </row>
    <row r="944" spans="1:27" x14ac:dyDescent="0.25">
      <c r="A944" s="44">
        <v>943</v>
      </c>
      <c r="B944" s="125" t="s">
        <v>24</v>
      </c>
      <c r="C944" s="125" t="s">
        <v>96</v>
      </c>
      <c r="D944" s="143">
        <v>2</v>
      </c>
      <c r="E944" s="143">
        <v>4</v>
      </c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  <c r="AA944" s="144"/>
    </row>
    <row r="945" spans="1:27" x14ac:dyDescent="0.25">
      <c r="A945" s="44">
        <v>944</v>
      </c>
      <c r="B945" s="125" t="s">
        <v>40</v>
      </c>
      <c r="C945" s="125" t="s">
        <v>99</v>
      </c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3">
        <v>1</v>
      </c>
      <c r="Q945" s="143">
        <v>3</v>
      </c>
      <c r="R945" s="144"/>
      <c r="S945" s="144"/>
      <c r="T945" s="144"/>
      <c r="U945" s="144"/>
      <c r="V945" s="144"/>
      <c r="W945" s="144"/>
      <c r="X945" s="144"/>
      <c r="Y945" s="144"/>
      <c r="Z945" s="144"/>
      <c r="AA945" s="144"/>
    </row>
    <row r="946" spans="1:27" x14ac:dyDescent="0.25">
      <c r="A946" s="44">
        <v>945</v>
      </c>
      <c r="B946" s="125" t="s">
        <v>68</v>
      </c>
      <c r="C946" s="125" t="s">
        <v>94</v>
      </c>
      <c r="D946" s="144"/>
      <c r="E946" s="144"/>
      <c r="F946" s="144"/>
      <c r="G946" s="144"/>
      <c r="H946" s="144"/>
      <c r="I946" s="144"/>
      <c r="J946" s="144"/>
      <c r="K946" s="144"/>
      <c r="L946" s="143">
        <v>1</v>
      </c>
      <c r="M946" s="143">
        <v>3</v>
      </c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  <c r="AA946" s="144"/>
    </row>
    <row r="947" spans="1:27" x14ac:dyDescent="0.25">
      <c r="A947" s="44">
        <v>946</v>
      </c>
      <c r="B947" s="125" t="s">
        <v>82</v>
      </c>
      <c r="C947" s="125" t="s">
        <v>96</v>
      </c>
      <c r="D947" s="144"/>
      <c r="E947" s="144"/>
      <c r="F947" s="144"/>
      <c r="G947" s="144"/>
      <c r="H947" s="144"/>
      <c r="I947" s="144"/>
      <c r="J947" s="144"/>
      <c r="K947" s="144"/>
      <c r="L947" s="143">
        <v>1</v>
      </c>
      <c r="M947" s="143">
        <v>3</v>
      </c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</row>
    <row r="948" spans="1:27" x14ac:dyDescent="0.25">
      <c r="A948" s="44">
        <v>947</v>
      </c>
      <c r="B948" s="125" t="s">
        <v>40</v>
      </c>
      <c r="C948" s="125" t="s">
        <v>97</v>
      </c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3">
        <v>1</v>
      </c>
      <c r="Y948" s="143">
        <v>3</v>
      </c>
      <c r="Z948" s="144"/>
      <c r="AA948" s="144"/>
    </row>
    <row r="949" spans="1:27" x14ac:dyDescent="0.25">
      <c r="A949" s="44">
        <v>948</v>
      </c>
      <c r="B949" s="125" t="s">
        <v>79</v>
      </c>
      <c r="C949" s="125" t="s">
        <v>94</v>
      </c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3">
        <v>1</v>
      </c>
      <c r="O949" s="143">
        <v>3</v>
      </c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  <c r="AA949" s="144"/>
    </row>
    <row r="950" spans="1:27" x14ac:dyDescent="0.25">
      <c r="A950" s="44">
        <v>949</v>
      </c>
      <c r="B950" s="125" t="s">
        <v>181</v>
      </c>
      <c r="C950" s="125" t="s">
        <v>97</v>
      </c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3">
        <v>1</v>
      </c>
      <c r="W950" s="143">
        <v>3</v>
      </c>
      <c r="X950" s="144"/>
      <c r="Y950" s="144"/>
      <c r="Z950" s="144"/>
      <c r="AA950" s="144"/>
    </row>
    <row r="951" spans="1:27" x14ac:dyDescent="0.25">
      <c r="A951" s="44">
        <v>950</v>
      </c>
      <c r="B951" s="125" t="s">
        <v>35</v>
      </c>
      <c r="C951" s="125" t="s">
        <v>94</v>
      </c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3">
        <v>2</v>
      </c>
      <c r="S951" s="143">
        <v>2</v>
      </c>
      <c r="T951" s="144"/>
      <c r="U951" s="144"/>
      <c r="V951" s="144"/>
      <c r="W951" s="144"/>
      <c r="X951" s="144"/>
      <c r="Y951" s="144"/>
      <c r="Z951" s="144"/>
      <c r="AA951" s="144"/>
    </row>
    <row r="952" spans="1:27" x14ac:dyDescent="0.25">
      <c r="A952" s="44">
        <v>951</v>
      </c>
      <c r="B952" s="125" t="s">
        <v>40</v>
      </c>
      <c r="C952" s="125" t="s">
        <v>94</v>
      </c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3">
        <v>1</v>
      </c>
      <c r="AA952" s="143">
        <v>2</v>
      </c>
    </row>
    <row r="953" spans="1:27" x14ac:dyDescent="0.25">
      <c r="A953" s="44">
        <v>952</v>
      </c>
      <c r="B953" s="125" t="s">
        <v>40</v>
      </c>
      <c r="C953" s="125" t="s">
        <v>97</v>
      </c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3">
        <v>1</v>
      </c>
      <c r="O953" s="143">
        <v>1</v>
      </c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  <c r="AA953" s="144"/>
    </row>
    <row r="954" spans="1:27" x14ac:dyDescent="0.25">
      <c r="A954" s="44">
        <v>953</v>
      </c>
      <c r="B954" s="125" t="s">
        <v>18</v>
      </c>
      <c r="C954" s="125" t="s">
        <v>94</v>
      </c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3">
        <v>1</v>
      </c>
      <c r="Q954" s="143">
        <v>1</v>
      </c>
      <c r="R954" s="144"/>
      <c r="S954" s="144"/>
      <c r="T954" s="144"/>
      <c r="U954" s="144"/>
      <c r="V954" s="144"/>
      <c r="W954" s="144"/>
      <c r="X954" s="144"/>
      <c r="Y954" s="144"/>
      <c r="Z954" s="144"/>
      <c r="AA954" s="144"/>
    </row>
    <row r="955" spans="1:27" x14ac:dyDescent="0.25">
      <c r="A955" s="44">
        <v>954</v>
      </c>
      <c r="B955" s="125" t="s">
        <v>18</v>
      </c>
      <c r="C955" s="125" t="s">
        <v>97</v>
      </c>
      <c r="D955" s="144"/>
      <c r="E955" s="144"/>
      <c r="F955" s="144"/>
      <c r="G955" s="144"/>
      <c r="H955" s="144"/>
      <c r="I955" s="144"/>
      <c r="J955" s="143">
        <v>1</v>
      </c>
      <c r="K955" s="143">
        <v>1</v>
      </c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</row>
    <row r="956" spans="1:27" x14ac:dyDescent="0.25">
      <c r="A956" s="44">
        <v>955</v>
      </c>
      <c r="B956" s="125" t="s">
        <v>24</v>
      </c>
      <c r="C956" s="125" t="s">
        <v>94</v>
      </c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3">
        <v>2</v>
      </c>
      <c r="Q956" s="143">
        <v>1</v>
      </c>
      <c r="R956" s="144"/>
      <c r="S956" s="144"/>
      <c r="T956" s="144"/>
      <c r="U956" s="144"/>
      <c r="V956" s="144"/>
      <c r="W956" s="144"/>
      <c r="X956" s="144"/>
      <c r="Y956" s="144"/>
      <c r="Z956" s="144"/>
      <c r="AA956" s="144"/>
    </row>
    <row r="957" spans="1:27" x14ac:dyDescent="0.25">
      <c r="A957" s="44">
        <v>956</v>
      </c>
      <c r="B957" s="125" t="s">
        <v>18</v>
      </c>
      <c r="C957" s="125" t="s">
        <v>94</v>
      </c>
      <c r="D957" s="144"/>
      <c r="E957" s="144"/>
      <c r="F957" s="143">
        <v>1</v>
      </c>
      <c r="G957" s="143">
        <v>1</v>
      </c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  <c r="AA957" s="144"/>
    </row>
    <row r="958" spans="1:27" x14ac:dyDescent="0.25"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3">
        <v>1</v>
      </c>
      <c r="AA958" s="143">
        <v>0</v>
      </c>
    </row>
    <row r="959" spans="1:27" x14ac:dyDescent="0.25"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  <c r="AA959" s="144"/>
    </row>
    <row r="960" spans="1:27" x14ac:dyDescent="0.25"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  <c r="AA960" s="144"/>
    </row>
    <row r="961" spans="4:27" x14ac:dyDescent="0.25"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  <c r="AA961" s="144"/>
    </row>
    <row r="962" spans="4:27" x14ac:dyDescent="0.25"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  <c r="AA962" s="144"/>
    </row>
    <row r="963" spans="4:27" x14ac:dyDescent="0.25"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  <c r="AA963" s="144"/>
    </row>
    <row r="964" spans="4:27" x14ac:dyDescent="0.25"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  <c r="AA964" s="144"/>
    </row>
    <row r="965" spans="4:27" x14ac:dyDescent="0.25"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  <c r="AA965" s="144"/>
    </row>
    <row r="966" spans="4:27" x14ac:dyDescent="0.25"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</row>
    <row r="967" spans="4:27" x14ac:dyDescent="0.25"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  <c r="AA967" s="144"/>
    </row>
    <row r="968" spans="4:27" x14ac:dyDescent="0.25"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</row>
    <row r="969" spans="4:27" x14ac:dyDescent="0.25"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  <c r="AA969" s="144"/>
    </row>
    <row r="970" spans="4:27" x14ac:dyDescent="0.25"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  <c r="AA970" s="144"/>
    </row>
    <row r="971" spans="4:27" x14ac:dyDescent="0.25"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  <c r="AA971" s="144"/>
    </row>
    <row r="972" spans="4:27" x14ac:dyDescent="0.25"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  <c r="AA972" s="144"/>
    </row>
    <row r="973" spans="4:27" x14ac:dyDescent="0.25"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  <c r="AA973" s="144"/>
    </row>
    <row r="974" spans="4:27" x14ac:dyDescent="0.25"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  <c r="AA974" s="144"/>
    </row>
    <row r="975" spans="4:27" x14ac:dyDescent="0.25"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  <c r="AA975" s="144"/>
    </row>
    <row r="976" spans="4:27" x14ac:dyDescent="0.25"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  <c r="AA976" s="144"/>
    </row>
    <row r="977" spans="4:27" x14ac:dyDescent="0.25"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  <c r="AA977" s="144"/>
    </row>
    <row r="978" spans="4:27" x14ac:dyDescent="0.25"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  <c r="AA978" s="144"/>
    </row>
    <row r="979" spans="4:27" x14ac:dyDescent="0.25"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  <c r="AA979" s="144"/>
    </row>
    <row r="980" spans="4:27" x14ac:dyDescent="0.25"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  <c r="AA980" s="144"/>
    </row>
    <row r="981" spans="4:27" x14ac:dyDescent="0.25"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  <c r="AA981" s="144"/>
    </row>
    <row r="982" spans="4:27" x14ac:dyDescent="0.25"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  <c r="AA982" s="144"/>
    </row>
    <row r="983" spans="4:27" x14ac:dyDescent="0.25"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  <c r="AA983" s="144"/>
    </row>
    <row r="984" spans="4:27" x14ac:dyDescent="0.25"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  <c r="AA984" s="144"/>
    </row>
    <row r="985" spans="4:27" x14ac:dyDescent="0.25"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  <c r="AA985" s="144"/>
    </row>
    <row r="986" spans="4:27" x14ac:dyDescent="0.25"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  <c r="AA986" s="144"/>
    </row>
    <row r="987" spans="4:27" x14ac:dyDescent="0.25"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  <c r="AA987" s="144"/>
    </row>
    <row r="988" spans="4:27" x14ac:dyDescent="0.25"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  <c r="AA988" s="144"/>
    </row>
    <row r="989" spans="4:27" x14ac:dyDescent="0.25"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  <c r="AA989" s="144"/>
    </row>
    <row r="990" spans="4:27" x14ac:dyDescent="0.25"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  <c r="AA990" s="144"/>
    </row>
    <row r="991" spans="4:27" x14ac:dyDescent="0.25"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  <c r="AA991" s="144"/>
    </row>
    <row r="992" spans="4:27" x14ac:dyDescent="0.25"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  <c r="AA992" s="144"/>
    </row>
    <row r="993" spans="4:27" x14ac:dyDescent="0.25"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  <c r="AA993" s="144"/>
    </row>
    <row r="994" spans="4:27" x14ac:dyDescent="0.25"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  <c r="AA994" s="144"/>
    </row>
    <row r="995" spans="4:27" x14ac:dyDescent="0.25"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  <c r="AA995" s="144"/>
    </row>
    <row r="996" spans="4:27" x14ac:dyDescent="0.25"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  <c r="AA996" s="144"/>
    </row>
    <row r="997" spans="4:27" x14ac:dyDescent="0.25"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  <c r="AA997" s="144"/>
    </row>
    <row r="998" spans="4:27" x14ac:dyDescent="0.25"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  <c r="AA998" s="144"/>
    </row>
    <row r="999" spans="4:27" x14ac:dyDescent="0.25"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  <c r="AA999" s="144"/>
    </row>
    <row r="1000" spans="4:27" x14ac:dyDescent="0.25"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  <c r="AA1000" s="144"/>
    </row>
    <row r="1001" spans="4:27" x14ac:dyDescent="0.25">
      <c r="D1001" s="144"/>
      <c r="E1001" s="144"/>
      <c r="F1001" s="144"/>
      <c r="G1001" s="144"/>
      <c r="H1001" s="144"/>
      <c r="I1001" s="144"/>
      <c r="J1001" s="144"/>
      <c r="K1001" s="144"/>
      <c r="L1001" s="144"/>
      <c r="M1001" s="144"/>
      <c r="N1001" s="144"/>
      <c r="O1001" s="144"/>
      <c r="P1001" s="144"/>
      <c r="Q1001" s="144"/>
      <c r="R1001" s="144"/>
      <c r="S1001" s="144"/>
      <c r="T1001" s="144"/>
      <c r="U1001" s="144"/>
      <c r="V1001" s="144"/>
      <c r="W1001" s="144"/>
      <c r="X1001" s="144"/>
      <c r="Y1001" s="144"/>
      <c r="Z1001" s="144"/>
      <c r="AA1001" s="144"/>
    </row>
    <row r="1002" spans="4:27" x14ac:dyDescent="0.25">
      <c r="D1002" s="144"/>
      <c r="E1002" s="144"/>
      <c r="F1002" s="144"/>
      <c r="G1002" s="144"/>
      <c r="H1002" s="144"/>
      <c r="I1002" s="144"/>
      <c r="J1002" s="144"/>
      <c r="K1002" s="144"/>
      <c r="L1002" s="144"/>
      <c r="M1002" s="144"/>
      <c r="N1002" s="144"/>
      <c r="O1002" s="144"/>
      <c r="P1002" s="144"/>
      <c r="Q1002" s="144"/>
      <c r="R1002" s="144"/>
      <c r="S1002" s="144"/>
      <c r="T1002" s="144"/>
      <c r="U1002" s="144"/>
      <c r="V1002" s="144"/>
      <c r="W1002" s="144"/>
      <c r="X1002" s="144"/>
      <c r="Y1002" s="144"/>
      <c r="Z1002" s="144"/>
      <c r="AA1002" s="144"/>
    </row>
    <row r="1003" spans="4:27" x14ac:dyDescent="0.25">
      <c r="D1003" s="144"/>
      <c r="E1003" s="144"/>
      <c r="F1003" s="144"/>
      <c r="G1003" s="144"/>
      <c r="H1003" s="144"/>
      <c r="I1003" s="144"/>
      <c r="J1003" s="144"/>
      <c r="K1003" s="144"/>
      <c r="L1003" s="144"/>
      <c r="M1003" s="144"/>
      <c r="N1003" s="144"/>
      <c r="O1003" s="144"/>
      <c r="P1003" s="144"/>
      <c r="Q1003" s="144"/>
      <c r="R1003" s="144"/>
      <c r="S1003" s="144"/>
      <c r="T1003" s="144"/>
      <c r="U1003" s="144"/>
      <c r="V1003" s="144"/>
      <c r="W1003" s="144"/>
      <c r="X1003" s="144"/>
      <c r="Y1003" s="144"/>
      <c r="Z1003" s="144"/>
      <c r="AA1003" s="144"/>
    </row>
    <row r="1004" spans="4:27" x14ac:dyDescent="0.25">
      <c r="D1004" s="144"/>
      <c r="E1004" s="144"/>
      <c r="F1004" s="144"/>
      <c r="G1004" s="144"/>
      <c r="H1004" s="144"/>
      <c r="I1004" s="144"/>
      <c r="J1004" s="144"/>
      <c r="K1004" s="144"/>
      <c r="L1004" s="144"/>
      <c r="M1004" s="144"/>
      <c r="N1004" s="144"/>
      <c r="O1004" s="144"/>
      <c r="P1004" s="144"/>
      <c r="Q1004" s="144"/>
      <c r="R1004" s="144"/>
      <c r="S1004" s="144"/>
      <c r="T1004" s="144"/>
      <c r="U1004" s="144"/>
      <c r="V1004" s="144"/>
      <c r="W1004" s="144"/>
      <c r="X1004" s="144"/>
      <c r="Y1004" s="144"/>
      <c r="Z1004" s="144"/>
      <c r="AA1004" s="144"/>
    </row>
    <row r="1005" spans="4:27" x14ac:dyDescent="0.25">
      <c r="D1005" s="144"/>
      <c r="E1005" s="144"/>
      <c r="F1005" s="144"/>
      <c r="G1005" s="144"/>
      <c r="H1005" s="144"/>
      <c r="I1005" s="144"/>
      <c r="J1005" s="144"/>
      <c r="K1005" s="144"/>
      <c r="L1005" s="144"/>
      <c r="M1005" s="144"/>
      <c r="N1005" s="144"/>
      <c r="O1005" s="144"/>
      <c r="P1005" s="144"/>
      <c r="Q1005" s="144"/>
      <c r="R1005" s="144"/>
      <c r="S1005" s="144"/>
      <c r="T1005" s="144"/>
      <c r="U1005" s="144"/>
      <c r="V1005" s="144"/>
      <c r="W1005" s="144"/>
      <c r="X1005" s="144"/>
      <c r="Y1005" s="144"/>
      <c r="Z1005" s="144"/>
      <c r="AA1005" s="144"/>
    </row>
    <row r="1006" spans="4:27" x14ac:dyDescent="0.25">
      <c r="D1006" s="144"/>
      <c r="E1006" s="144"/>
      <c r="F1006" s="144"/>
      <c r="G1006" s="144"/>
      <c r="H1006" s="144"/>
      <c r="I1006" s="144"/>
      <c r="J1006" s="144"/>
      <c r="K1006" s="144"/>
      <c r="L1006" s="144"/>
      <c r="M1006" s="144"/>
      <c r="N1006" s="144"/>
      <c r="O1006" s="144"/>
      <c r="P1006" s="144"/>
      <c r="Q1006" s="144"/>
      <c r="R1006" s="144"/>
      <c r="S1006" s="144"/>
      <c r="T1006" s="144"/>
      <c r="U1006" s="144"/>
      <c r="V1006" s="144"/>
      <c r="W1006" s="144"/>
      <c r="X1006" s="144"/>
      <c r="Y1006" s="144"/>
      <c r="Z1006" s="144"/>
      <c r="AA1006" s="144"/>
    </row>
    <row r="1007" spans="4:27" x14ac:dyDescent="0.25">
      <c r="D1007" s="144"/>
      <c r="E1007" s="144"/>
      <c r="F1007" s="144"/>
      <c r="G1007" s="144"/>
      <c r="H1007" s="144"/>
      <c r="I1007" s="144"/>
      <c r="J1007" s="144"/>
      <c r="K1007" s="144"/>
      <c r="L1007" s="144"/>
      <c r="M1007" s="144"/>
      <c r="N1007" s="144"/>
      <c r="O1007" s="144"/>
      <c r="P1007" s="144"/>
      <c r="Q1007" s="144"/>
      <c r="R1007" s="144"/>
      <c r="S1007" s="144"/>
      <c r="T1007" s="144"/>
      <c r="U1007" s="144"/>
      <c r="V1007" s="144"/>
      <c r="W1007" s="144"/>
      <c r="X1007" s="144"/>
      <c r="Y1007" s="144"/>
      <c r="Z1007" s="144"/>
      <c r="AA1007" s="144"/>
    </row>
    <row r="1008" spans="4:27" x14ac:dyDescent="0.25">
      <c r="D1008" s="144"/>
      <c r="E1008" s="144"/>
      <c r="F1008" s="144"/>
      <c r="G1008" s="144"/>
      <c r="H1008" s="144"/>
      <c r="I1008" s="144"/>
      <c r="J1008" s="144"/>
      <c r="K1008" s="144"/>
      <c r="L1008" s="144"/>
      <c r="M1008" s="144"/>
      <c r="N1008" s="144"/>
      <c r="O1008" s="144"/>
      <c r="P1008" s="144"/>
      <c r="Q1008" s="144"/>
      <c r="R1008" s="144"/>
      <c r="S1008" s="144"/>
      <c r="T1008" s="144"/>
      <c r="U1008" s="144"/>
      <c r="V1008" s="144"/>
      <c r="W1008" s="144"/>
      <c r="X1008" s="144"/>
      <c r="Y1008" s="144"/>
      <c r="Z1008" s="144"/>
      <c r="AA1008" s="144"/>
    </row>
    <row r="1009" spans="4:27" x14ac:dyDescent="0.25">
      <c r="D1009" s="144"/>
      <c r="E1009" s="144"/>
      <c r="F1009" s="144"/>
      <c r="G1009" s="144"/>
      <c r="H1009" s="144"/>
      <c r="I1009" s="144"/>
      <c r="J1009" s="144"/>
      <c r="K1009" s="144"/>
      <c r="L1009" s="144"/>
      <c r="M1009" s="144"/>
      <c r="N1009" s="144"/>
      <c r="O1009" s="144"/>
      <c r="P1009" s="144"/>
      <c r="Q1009" s="144"/>
      <c r="R1009" s="144"/>
      <c r="S1009" s="144"/>
      <c r="T1009" s="144"/>
      <c r="U1009" s="144"/>
      <c r="V1009" s="144"/>
      <c r="W1009" s="144"/>
      <c r="X1009" s="144"/>
      <c r="Y1009" s="144"/>
      <c r="Z1009" s="144"/>
      <c r="AA1009" s="144"/>
    </row>
    <row r="1010" spans="4:27" x14ac:dyDescent="0.25">
      <c r="D1010" s="144"/>
      <c r="E1010" s="144"/>
      <c r="F1010" s="144"/>
      <c r="G1010" s="144"/>
      <c r="H1010" s="144"/>
      <c r="I1010" s="144"/>
      <c r="J1010" s="144"/>
      <c r="K1010" s="144"/>
      <c r="L1010" s="144"/>
      <c r="M1010" s="144"/>
      <c r="N1010" s="144"/>
      <c r="O1010" s="144"/>
      <c r="P1010" s="144"/>
      <c r="Q1010" s="144"/>
      <c r="R1010" s="144"/>
      <c r="S1010" s="144"/>
      <c r="T1010" s="144"/>
      <c r="U1010" s="144"/>
      <c r="V1010" s="144"/>
      <c r="W1010" s="144"/>
      <c r="X1010" s="144"/>
      <c r="Y1010" s="144"/>
      <c r="Z1010" s="144"/>
      <c r="AA1010" s="144"/>
    </row>
    <row r="1011" spans="4:27" x14ac:dyDescent="0.25">
      <c r="D1011" s="144"/>
      <c r="E1011" s="144"/>
      <c r="F1011" s="144"/>
      <c r="G1011" s="144"/>
      <c r="H1011" s="144"/>
      <c r="I1011" s="144"/>
      <c r="J1011" s="144"/>
      <c r="K1011" s="144"/>
      <c r="L1011" s="144"/>
      <c r="M1011" s="144"/>
      <c r="N1011" s="144"/>
      <c r="O1011" s="144"/>
      <c r="P1011" s="144"/>
      <c r="Q1011" s="144"/>
      <c r="R1011" s="144"/>
      <c r="S1011" s="144"/>
      <c r="T1011" s="144"/>
      <c r="U1011" s="144"/>
      <c r="V1011" s="144"/>
      <c r="W1011" s="144"/>
      <c r="X1011" s="144"/>
      <c r="Y1011" s="144"/>
      <c r="Z1011" s="144"/>
      <c r="AA1011" s="144"/>
    </row>
    <row r="1012" spans="4:27" x14ac:dyDescent="0.25">
      <c r="D1012" s="144"/>
      <c r="E1012" s="144"/>
      <c r="F1012" s="144"/>
      <c r="G1012" s="144"/>
      <c r="H1012" s="144"/>
      <c r="I1012" s="144"/>
      <c r="J1012" s="144"/>
      <c r="K1012" s="144"/>
      <c r="L1012" s="144"/>
      <c r="M1012" s="144"/>
      <c r="N1012" s="144"/>
      <c r="O1012" s="144"/>
      <c r="P1012" s="144"/>
      <c r="Q1012" s="144"/>
      <c r="R1012" s="144"/>
      <c r="S1012" s="144"/>
      <c r="T1012" s="144"/>
      <c r="U1012" s="144"/>
      <c r="V1012" s="144"/>
      <c r="W1012" s="144"/>
      <c r="X1012" s="144"/>
      <c r="Y1012" s="144"/>
      <c r="Z1012" s="144"/>
      <c r="AA1012" s="144"/>
    </row>
    <row r="1013" spans="4:27" x14ac:dyDescent="0.25">
      <c r="D1013" s="144"/>
      <c r="E1013" s="144"/>
      <c r="F1013" s="144"/>
      <c r="G1013" s="144"/>
      <c r="H1013" s="144"/>
      <c r="I1013" s="144"/>
      <c r="J1013" s="144"/>
      <c r="K1013" s="144"/>
      <c r="L1013" s="144"/>
      <c r="M1013" s="144"/>
      <c r="N1013" s="144"/>
      <c r="O1013" s="144"/>
      <c r="P1013" s="144"/>
      <c r="Q1013" s="144"/>
      <c r="R1013" s="144"/>
      <c r="S1013" s="144"/>
      <c r="T1013" s="144"/>
      <c r="U1013" s="144"/>
      <c r="V1013" s="144"/>
      <c r="W1013" s="144"/>
      <c r="X1013" s="144"/>
      <c r="Y1013" s="144"/>
      <c r="Z1013" s="144"/>
      <c r="AA1013" s="144"/>
    </row>
    <row r="1014" spans="4:27" x14ac:dyDescent="0.25">
      <c r="D1014" s="144"/>
      <c r="E1014" s="144"/>
      <c r="F1014" s="144"/>
      <c r="G1014" s="144"/>
      <c r="H1014" s="144"/>
      <c r="I1014" s="144"/>
      <c r="J1014" s="144"/>
      <c r="K1014" s="144"/>
      <c r="L1014" s="144"/>
      <c r="M1014" s="144"/>
      <c r="N1014" s="144"/>
      <c r="O1014" s="144"/>
      <c r="P1014" s="144"/>
      <c r="Q1014" s="144"/>
      <c r="R1014" s="144"/>
      <c r="S1014" s="144"/>
      <c r="T1014" s="144"/>
      <c r="U1014" s="144"/>
      <c r="V1014" s="144"/>
      <c r="W1014" s="144"/>
      <c r="X1014" s="144"/>
      <c r="Y1014" s="144"/>
      <c r="Z1014" s="144"/>
      <c r="AA1014" s="144"/>
    </row>
    <row r="1015" spans="4:27" x14ac:dyDescent="0.25">
      <c r="D1015" s="144"/>
      <c r="E1015" s="144"/>
      <c r="F1015" s="144"/>
      <c r="G1015" s="144"/>
      <c r="H1015" s="144"/>
      <c r="I1015" s="144"/>
      <c r="J1015" s="144"/>
      <c r="K1015" s="144"/>
      <c r="L1015" s="144"/>
      <c r="M1015" s="144"/>
      <c r="N1015" s="144"/>
      <c r="O1015" s="144"/>
      <c r="P1015" s="144"/>
      <c r="Q1015" s="144"/>
      <c r="R1015" s="144"/>
      <c r="S1015" s="144"/>
      <c r="T1015" s="144"/>
      <c r="U1015" s="144"/>
      <c r="V1015" s="144"/>
      <c r="W1015" s="144"/>
      <c r="X1015" s="144"/>
      <c r="Y1015" s="144"/>
      <c r="Z1015" s="144"/>
      <c r="AA1015" s="144"/>
    </row>
    <row r="1016" spans="4:27" x14ac:dyDescent="0.25">
      <c r="D1016" s="144"/>
      <c r="E1016" s="144"/>
      <c r="F1016" s="144"/>
      <c r="G1016" s="144"/>
      <c r="H1016" s="144"/>
      <c r="I1016" s="144"/>
      <c r="J1016" s="144"/>
      <c r="K1016" s="144"/>
      <c r="L1016" s="144"/>
      <c r="M1016" s="144"/>
      <c r="N1016" s="144"/>
      <c r="O1016" s="144"/>
      <c r="P1016" s="144"/>
      <c r="Q1016" s="144"/>
      <c r="R1016" s="144"/>
      <c r="S1016" s="144"/>
      <c r="T1016" s="144"/>
      <c r="U1016" s="144"/>
      <c r="V1016" s="144"/>
      <c r="W1016" s="144"/>
      <c r="X1016" s="144"/>
      <c r="Y1016" s="144"/>
      <c r="Z1016" s="144"/>
      <c r="AA1016" s="144"/>
    </row>
    <row r="1017" spans="4:27" x14ac:dyDescent="0.25">
      <c r="D1017" s="144"/>
      <c r="E1017" s="144"/>
      <c r="F1017" s="144"/>
      <c r="G1017" s="144"/>
      <c r="H1017" s="144"/>
      <c r="I1017" s="144"/>
      <c r="J1017" s="144"/>
      <c r="K1017" s="144"/>
      <c r="L1017" s="144"/>
      <c r="M1017" s="144"/>
      <c r="N1017" s="144"/>
      <c r="O1017" s="144"/>
      <c r="P1017" s="144"/>
      <c r="Q1017" s="144"/>
      <c r="R1017" s="144"/>
      <c r="S1017" s="144"/>
      <c r="T1017" s="144"/>
      <c r="U1017" s="144"/>
      <c r="V1017" s="144"/>
      <c r="W1017" s="144"/>
      <c r="X1017" s="144"/>
      <c r="Y1017" s="144"/>
      <c r="Z1017" s="144"/>
      <c r="AA1017" s="144"/>
    </row>
    <row r="1018" spans="4:27" x14ac:dyDescent="0.25">
      <c r="D1018" s="144"/>
      <c r="E1018" s="144"/>
      <c r="F1018" s="144"/>
      <c r="G1018" s="144"/>
      <c r="H1018" s="144"/>
      <c r="I1018" s="144"/>
      <c r="J1018" s="144"/>
      <c r="K1018" s="144"/>
      <c r="L1018" s="144"/>
      <c r="M1018" s="144"/>
      <c r="N1018" s="144"/>
      <c r="O1018" s="144"/>
      <c r="P1018" s="144"/>
      <c r="Q1018" s="144"/>
      <c r="R1018" s="144"/>
      <c r="S1018" s="144"/>
      <c r="T1018" s="144"/>
      <c r="U1018" s="144"/>
      <c r="V1018" s="144"/>
      <c r="W1018" s="144"/>
      <c r="X1018" s="144"/>
      <c r="Y1018" s="144"/>
      <c r="Z1018" s="144"/>
      <c r="AA1018" s="144"/>
    </row>
    <row r="1019" spans="4:27" x14ac:dyDescent="0.25">
      <c r="D1019" s="144"/>
      <c r="E1019" s="144"/>
      <c r="F1019" s="144"/>
      <c r="G1019" s="144"/>
      <c r="H1019" s="144"/>
      <c r="I1019" s="144"/>
      <c r="J1019" s="144"/>
      <c r="K1019" s="144"/>
      <c r="L1019" s="144"/>
      <c r="M1019" s="144"/>
      <c r="N1019" s="144"/>
      <c r="O1019" s="144"/>
      <c r="P1019" s="144"/>
      <c r="Q1019" s="144"/>
      <c r="R1019" s="144"/>
      <c r="S1019" s="144"/>
      <c r="T1019" s="144"/>
      <c r="U1019" s="144"/>
      <c r="V1019" s="144"/>
      <c r="W1019" s="144"/>
      <c r="X1019" s="144"/>
      <c r="Y1019" s="144"/>
      <c r="Z1019" s="144"/>
      <c r="AA1019" s="144"/>
    </row>
    <row r="1020" spans="4:27" x14ac:dyDescent="0.25">
      <c r="D1020" s="144"/>
      <c r="E1020" s="144"/>
      <c r="F1020" s="144"/>
      <c r="G1020" s="144"/>
      <c r="H1020" s="144"/>
      <c r="I1020" s="144"/>
      <c r="J1020" s="144"/>
      <c r="K1020" s="144"/>
      <c r="L1020" s="144"/>
      <c r="M1020" s="144"/>
      <c r="N1020" s="144"/>
      <c r="O1020" s="144"/>
      <c r="P1020" s="144"/>
      <c r="Q1020" s="144"/>
      <c r="R1020" s="144"/>
      <c r="S1020" s="144"/>
      <c r="T1020" s="144"/>
      <c r="U1020" s="144"/>
      <c r="V1020" s="144"/>
      <c r="W1020" s="144"/>
      <c r="X1020" s="144"/>
      <c r="Y1020" s="144"/>
      <c r="Z1020" s="144"/>
      <c r="AA1020" s="144"/>
    </row>
    <row r="1021" spans="4:27" x14ac:dyDescent="0.25">
      <c r="D1021" s="144"/>
      <c r="E1021" s="144"/>
      <c r="F1021" s="144"/>
      <c r="G1021" s="144"/>
      <c r="H1021" s="144"/>
      <c r="I1021" s="144"/>
      <c r="J1021" s="144"/>
      <c r="K1021" s="144"/>
      <c r="L1021" s="144"/>
      <c r="M1021" s="144"/>
      <c r="N1021" s="144"/>
      <c r="O1021" s="144"/>
      <c r="P1021" s="144"/>
      <c r="Q1021" s="144"/>
      <c r="R1021" s="144"/>
      <c r="S1021" s="144"/>
      <c r="T1021" s="144"/>
      <c r="U1021" s="144"/>
      <c r="V1021" s="144"/>
      <c r="W1021" s="144"/>
      <c r="X1021" s="144"/>
      <c r="Y1021" s="144"/>
      <c r="Z1021" s="144"/>
      <c r="AA1021" s="144"/>
    </row>
    <row r="1022" spans="4:27" x14ac:dyDescent="0.25">
      <c r="D1022" s="144"/>
      <c r="E1022" s="144"/>
      <c r="F1022" s="144"/>
      <c r="G1022" s="144"/>
      <c r="H1022" s="144"/>
      <c r="I1022" s="144"/>
      <c r="J1022" s="144"/>
      <c r="K1022" s="144"/>
      <c r="L1022" s="144"/>
      <c r="M1022" s="144"/>
      <c r="N1022" s="144"/>
      <c r="O1022" s="144"/>
      <c r="P1022" s="144"/>
      <c r="Q1022" s="144"/>
      <c r="R1022" s="144"/>
      <c r="S1022" s="144"/>
      <c r="T1022" s="144"/>
      <c r="U1022" s="144"/>
      <c r="V1022" s="144"/>
      <c r="W1022" s="144"/>
      <c r="X1022" s="144"/>
      <c r="Y1022" s="144"/>
      <c r="Z1022" s="144"/>
      <c r="AA1022" s="144"/>
    </row>
    <row r="1023" spans="4:27" x14ac:dyDescent="0.25">
      <c r="D1023" s="144"/>
      <c r="E1023" s="144"/>
      <c r="F1023" s="144"/>
      <c r="G1023" s="144"/>
      <c r="H1023" s="144"/>
      <c r="I1023" s="144"/>
      <c r="J1023" s="144"/>
      <c r="K1023" s="144"/>
      <c r="L1023" s="144"/>
      <c r="M1023" s="144"/>
      <c r="N1023" s="144"/>
      <c r="O1023" s="144"/>
      <c r="P1023" s="144"/>
      <c r="Q1023" s="144"/>
      <c r="R1023" s="144"/>
      <c r="S1023" s="144"/>
      <c r="T1023" s="144"/>
      <c r="U1023" s="144"/>
      <c r="V1023" s="144"/>
      <c r="W1023" s="144"/>
      <c r="X1023" s="144"/>
      <c r="Y1023" s="144"/>
      <c r="Z1023" s="144"/>
      <c r="AA1023" s="144"/>
    </row>
    <row r="1024" spans="4:27" x14ac:dyDescent="0.25">
      <c r="D1024" s="144"/>
      <c r="E1024" s="144"/>
      <c r="F1024" s="144"/>
      <c r="G1024" s="144"/>
      <c r="H1024" s="144"/>
      <c r="I1024" s="144"/>
      <c r="J1024" s="144"/>
      <c r="K1024" s="144"/>
      <c r="L1024" s="144"/>
      <c r="M1024" s="144"/>
      <c r="N1024" s="144"/>
      <c r="O1024" s="144"/>
      <c r="P1024" s="144"/>
      <c r="Q1024" s="144"/>
      <c r="R1024" s="144"/>
      <c r="S1024" s="144"/>
      <c r="T1024" s="144"/>
      <c r="U1024" s="144"/>
      <c r="V1024" s="144"/>
      <c r="W1024" s="144"/>
      <c r="X1024" s="144"/>
      <c r="Y1024" s="144"/>
      <c r="Z1024" s="144"/>
      <c r="AA1024" s="144"/>
    </row>
    <row r="1025" spans="4:27" x14ac:dyDescent="0.25">
      <c r="D1025" s="144"/>
      <c r="E1025" s="144"/>
      <c r="F1025" s="144"/>
      <c r="G1025" s="144"/>
      <c r="H1025" s="144"/>
      <c r="I1025" s="144"/>
      <c r="J1025" s="144"/>
      <c r="K1025" s="144"/>
      <c r="L1025" s="144"/>
      <c r="M1025" s="144"/>
      <c r="N1025" s="144"/>
      <c r="O1025" s="144"/>
      <c r="P1025" s="144"/>
      <c r="Q1025" s="144"/>
      <c r="R1025" s="144"/>
      <c r="S1025" s="144"/>
      <c r="T1025" s="144"/>
      <c r="U1025" s="144"/>
      <c r="V1025" s="144"/>
      <c r="W1025" s="144"/>
      <c r="X1025" s="144"/>
      <c r="Y1025" s="144"/>
      <c r="Z1025" s="144"/>
      <c r="AA1025" s="144"/>
    </row>
    <row r="1026" spans="4:27" x14ac:dyDescent="0.25">
      <c r="D1026" s="144"/>
      <c r="E1026" s="144"/>
      <c r="F1026" s="144"/>
      <c r="G1026" s="144"/>
      <c r="H1026" s="144"/>
      <c r="I1026" s="144"/>
      <c r="J1026" s="144"/>
      <c r="K1026" s="144"/>
      <c r="L1026" s="144"/>
      <c r="M1026" s="144"/>
      <c r="N1026" s="144"/>
      <c r="O1026" s="144"/>
      <c r="P1026" s="144"/>
      <c r="Q1026" s="144"/>
      <c r="R1026" s="144"/>
      <c r="S1026" s="144"/>
      <c r="T1026" s="144"/>
      <c r="U1026" s="144"/>
      <c r="V1026" s="144"/>
      <c r="W1026" s="144"/>
      <c r="X1026" s="144"/>
      <c r="Y1026" s="144"/>
      <c r="Z1026" s="144"/>
      <c r="AA1026" s="144"/>
    </row>
    <row r="1027" spans="4:27" x14ac:dyDescent="0.25"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  <c r="AA1027" s="144"/>
    </row>
    <row r="1028" spans="4:27" x14ac:dyDescent="0.25"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  <c r="AA1028" s="144"/>
    </row>
    <row r="1029" spans="4:27" x14ac:dyDescent="0.25">
      <c r="D1029" s="144"/>
      <c r="E1029" s="144"/>
      <c r="F1029" s="144"/>
      <c r="G1029" s="144"/>
      <c r="H1029" s="144"/>
      <c r="I1029" s="144"/>
      <c r="J1029" s="144"/>
      <c r="K1029" s="144"/>
      <c r="L1029" s="144"/>
      <c r="M1029" s="144"/>
      <c r="N1029" s="144"/>
      <c r="O1029" s="144"/>
      <c r="P1029" s="144"/>
      <c r="Q1029" s="144"/>
      <c r="R1029" s="144"/>
      <c r="S1029" s="144"/>
      <c r="T1029" s="144"/>
      <c r="U1029" s="144"/>
      <c r="V1029" s="144"/>
      <c r="W1029" s="144"/>
      <c r="X1029" s="144"/>
      <c r="Y1029" s="144"/>
      <c r="Z1029" s="144"/>
      <c r="AA1029" s="144"/>
    </row>
    <row r="1030" spans="4:27" x14ac:dyDescent="0.25">
      <c r="D1030" s="144"/>
      <c r="E1030" s="144"/>
      <c r="F1030" s="144"/>
      <c r="G1030" s="144"/>
      <c r="H1030" s="144"/>
      <c r="I1030" s="144"/>
      <c r="J1030" s="144"/>
      <c r="K1030" s="144"/>
      <c r="L1030" s="144"/>
      <c r="M1030" s="144"/>
      <c r="N1030" s="144"/>
      <c r="O1030" s="144"/>
      <c r="P1030" s="144"/>
      <c r="Q1030" s="144"/>
      <c r="R1030" s="144"/>
      <c r="S1030" s="144"/>
      <c r="T1030" s="144"/>
      <c r="U1030" s="144"/>
      <c r="V1030" s="144"/>
      <c r="W1030" s="144"/>
      <c r="X1030" s="144"/>
      <c r="Y1030" s="144"/>
      <c r="Z1030" s="144"/>
      <c r="AA1030" s="144"/>
    </row>
    <row r="1031" spans="4:27" x14ac:dyDescent="0.25">
      <c r="D1031" s="144"/>
      <c r="E1031" s="144"/>
      <c r="F1031" s="144"/>
      <c r="G1031" s="144"/>
      <c r="H1031" s="144"/>
      <c r="I1031" s="144"/>
      <c r="J1031" s="144"/>
      <c r="K1031" s="144"/>
      <c r="L1031" s="144"/>
      <c r="M1031" s="144"/>
      <c r="N1031" s="144"/>
      <c r="O1031" s="144"/>
      <c r="P1031" s="144"/>
      <c r="Q1031" s="144"/>
      <c r="R1031" s="144"/>
      <c r="S1031" s="144"/>
      <c r="T1031" s="144"/>
      <c r="U1031" s="144"/>
      <c r="V1031" s="144"/>
      <c r="W1031" s="144"/>
      <c r="X1031" s="144"/>
      <c r="Y1031" s="144"/>
      <c r="Z1031" s="144"/>
      <c r="AA1031" s="144"/>
    </row>
    <row r="1032" spans="4:27" x14ac:dyDescent="0.25">
      <c r="D1032" s="144"/>
      <c r="E1032" s="144"/>
      <c r="F1032" s="144"/>
      <c r="G1032" s="144"/>
      <c r="H1032" s="144"/>
      <c r="I1032" s="144"/>
      <c r="J1032" s="144"/>
      <c r="K1032" s="144"/>
      <c r="L1032" s="144"/>
      <c r="M1032" s="144"/>
      <c r="N1032" s="144"/>
      <c r="O1032" s="144"/>
      <c r="P1032" s="144"/>
      <c r="Q1032" s="144"/>
      <c r="R1032" s="144"/>
      <c r="S1032" s="144"/>
      <c r="T1032" s="144"/>
      <c r="U1032" s="144"/>
      <c r="V1032" s="144"/>
      <c r="W1032" s="144"/>
      <c r="X1032" s="144"/>
      <c r="Y1032" s="144"/>
      <c r="Z1032" s="144"/>
      <c r="AA1032" s="144"/>
    </row>
    <row r="1033" spans="4:27" x14ac:dyDescent="0.25">
      <c r="D1033" s="144"/>
      <c r="E1033" s="144"/>
      <c r="F1033" s="144"/>
      <c r="G1033" s="144"/>
      <c r="H1033" s="144"/>
      <c r="I1033" s="144"/>
      <c r="J1033" s="144"/>
      <c r="K1033" s="144"/>
      <c r="L1033" s="144"/>
      <c r="M1033" s="144"/>
      <c r="N1033" s="144"/>
      <c r="O1033" s="144"/>
      <c r="P1033" s="144"/>
      <c r="Q1033" s="144"/>
      <c r="R1033" s="144"/>
      <c r="S1033" s="144"/>
      <c r="T1033" s="144"/>
      <c r="U1033" s="144"/>
      <c r="V1033" s="144"/>
      <c r="W1033" s="144"/>
      <c r="X1033" s="144"/>
      <c r="Y1033" s="144"/>
      <c r="Z1033" s="144"/>
      <c r="AA1033" s="144"/>
    </row>
    <row r="1034" spans="4:27" x14ac:dyDescent="0.25">
      <c r="D1034" s="144"/>
      <c r="E1034" s="144"/>
      <c r="F1034" s="144"/>
      <c r="G1034" s="144"/>
      <c r="H1034" s="144"/>
      <c r="I1034" s="144"/>
      <c r="J1034" s="144"/>
      <c r="K1034" s="144"/>
      <c r="L1034" s="144"/>
      <c r="M1034" s="144"/>
      <c r="N1034" s="144"/>
      <c r="O1034" s="144"/>
      <c r="P1034" s="144"/>
      <c r="Q1034" s="144"/>
      <c r="R1034" s="144"/>
      <c r="S1034" s="144"/>
      <c r="T1034" s="144"/>
      <c r="U1034" s="144"/>
      <c r="V1034" s="144"/>
      <c r="W1034" s="144"/>
      <c r="X1034" s="144"/>
      <c r="Y1034" s="144"/>
      <c r="Z1034" s="144"/>
      <c r="AA1034" s="144"/>
    </row>
    <row r="1035" spans="4:27" x14ac:dyDescent="0.25">
      <c r="D1035" s="144"/>
      <c r="E1035" s="144"/>
      <c r="F1035" s="144"/>
      <c r="G1035" s="144"/>
      <c r="H1035" s="144"/>
      <c r="I1035" s="144"/>
      <c r="J1035" s="144"/>
      <c r="K1035" s="144"/>
      <c r="L1035" s="144"/>
      <c r="M1035" s="144"/>
      <c r="N1035" s="144"/>
      <c r="O1035" s="144"/>
      <c r="P1035" s="144"/>
      <c r="Q1035" s="144"/>
      <c r="R1035" s="144"/>
      <c r="S1035" s="144"/>
      <c r="T1035" s="144"/>
      <c r="U1035" s="144"/>
      <c r="V1035" s="144"/>
      <c r="W1035" s="144"/>
      <c r="X1035" s="144"/>
      <c r="Y1035" s="144"/>
      <c r="Z1035" s="144"/>
      <c r="AA1035" s="144"/>
    </row>
    <row r="1036" spans="4:27" x14ac:dyDescent="0.25">
      <c r="D1036" s="144"/>
      <c r="E1036" s="144"/>
      <c r="F1036" s="144"/>
      <c r="G1036" s="144"/>
      <c r="H1036" s="144"/>
      <c r="I1036" s="144"/>
      <c r="J1036" s="144"/>
      <c r="K1036" s="144"/>
      <c r="L1036" s="144"/>
      <c r="M1036" s="144"/>
      <c r="N1036" s="144"/>
      <c r="O1036" s="144"/>
      <c r="P1036" s="144"/>
      <c r="Q1036" s="144"/>
      <c r="R1036" s="144"/>
      <c r="S1036" s="144"/>
      <c r="T1036" s="144"/>
      <c r="U1036" s="144"/>
      <c r="V1036" s="144"/>
      <c r="W1036" s="144"/>
      <c r="X1036" s="144"/>
      <c r="Y1036" s="144"/>
      <c r="Z1036" s="144"/>
      <c r="AA1036" s="144"/>
    </row>
    <row r="1037" spans="4:27" x14ac:dyDescent="0.25">
      <c r="D1037" s="144"/>
      <c r="E1037" s="144"/>
      <c r="F1037" s="144"/>
      <c r="G1037" s="144"/>
      <c r="H1037" s="144"/>
      <c r="I1037" s="144"/>
      <c r="J1037" s="144"/>
      <c r="K1037" s="144"/>
      <c r="L1037" s="144"/>
      <c r="M1037" s="144"/>
      <c r="N1037" s="144"/>
      <c r="O1037" s="144"/>
      <c r="P1037" s="144"/>
      <c r="Q1037" s="144"/>
      <c r="R1037" s="144"/>
      <c r="S1037" s="144"/>
      <c r="T1037" s="144"/>
      <c r="U1037" s="144"/>
      <c r="V1037" s="144"/>
      <c r="W1037" s="144"/>
      <c r="X1037" s="144"/>
      <c r="Y1037" s="144"/>
      <c r="Z1037" s="144"/>
      <c r="AA1037" s="144"/>
    </row>
    <row r="1038" spans="4:27" x14ac:dyDescent="0.25">
      <c r="D1038" s="144"/>
      <c r="E1038" s="144"/>
      <c r="F1038" s="144"/>
      <c r="G1038" s="144"/>
      <c r="H1038" s="144"/>
      <c r="I1038" s="144"/>
      <c r="J1038" s="144"/>
      <c r="K1038" s="144"/>
      <c r="L1038" s="144"/>
      <c r="M1038" s="144"/>
      <c r="N1038" s="144"/>
      <c r="O1038" s="144"/>
      <c r="P1038" s="144"/>
      <c r="Q1038" s="144"/>
      <c r="R1038" s="144"/>
      <c r="S1038" s="144"/>
      <c r="T1038" s="144"/>
      <c r="U1038" s="144"/>
      <c r="V1038" s="144"/>
      <c r="W1038" s="144"/>
      <c r="X1038" s="144"/>
      <c r="Y1038" s="144"/>
      <c r="Z1038" s="144"/>
      <c r="AA1038" s="144"/>
    </row>
    <row r="1039" spans="4:27" x14ac:dyDescent="0.25">
      <c r="D1039" s="144"/>
      <c r="E1039" s="144"/>
      <c r="F1039" s="144"/>
      <c r="G1039" s="144"/>
      <c r="H1039" s="144"/>
      <c r="I1039" s="144"/>
      <c r="J1039" s="144"/>
      <c r="K1039" s="144"/>
      <c r="L1039" s="144"/>
      <c r="M1039" s="144"/>
      <c r="N1039" s="144"/>
      <c r="O1039" s="144"/>
      <c r="P1039" s="144"/>
      <c r="Q1039" s="144"/>
      <c r="R1039" s="144"/>
      <c r="S1039" s="144"/>
      <c r="T1039" s="144"/>
      <c r="U1039" s="144"/>
      <c r="V1039" s="144"/>
      <c r="W1039" s="144"/>
      <c r="X1039" s="144"/>
      <c r="Y1039" s="144"/>
      <c r="Z1039" s="144"/>
      <c r="AA1039" s="144"/>
    </row>
    <row r="1040" spans="4:27" x14ac:dyDescent="0.25">
      <c r="D1040" s="144"/>
      <c r="E1040" s="144"/>
      <c r="F1040" s="144"/>
      <c r="G1040" s="144"/>
      <c r="H1040" s="144"/>
      <c r="I1040" s="144"/>
      <c r="J1040" s="144"/>
      <c r="K1040" s="144"/>
      <c r="L1040" s="144"/>
      <c r="M1040" s="144"/>
      <c r="N1040" s="144"/>
      <c r="O1040" s="144"/>
      <c r="P1040" s="144"/>
      <c r="Q1040" s="144"/>
      <c r="R1040" s="144"/>
      <c r="S1040" s="144"/>
      <c r="T1040" s="144"/>
      <c r="U1040" s="144"/>
      <c r="V1040" s="144"/>
      <c r="W1040" s="144"/>
      <c r="X1040" s="144"/>
      <c r="Y1040" s="144"/>
      <c r="Z1040" s="144"/>
      <c r="AA1040" s="144"/>
    </row>
    <row r="1041" spans="4:27" x14ac:dyDescent="0.25">
      <c r="D1041" s="144"/>
      <c r="E1041" s="144"/>
      <c r="F1041" s="144"/>
      <c r="G1041" s="144"/>
      <c r="H1041" s="144"/>
      <c r="I1041" s="144"/>
      <c r="J1041" s="144"/>
      <c r="K1041" s="144"/>
      <c r="L1041" s="144"/>
      <c r="M1041" s="144"/>
      <c r="N1041" s="144"/>
      <c r="O1041" s="144"/>
      <c r="P1041" s="144"/>
      <c r="Q1041" s="144"/>
      <c r="R1041" s="144"/>
      <c r="S1041" s="144"/>
      <c r="T1041" s="144"/>
      <c r="U1041" s="144"/>
      <c r="V1041" s="144"/>
      <c r="W1041" s="144"/>
      <c r="X1041" s="144"/>
      <c r="Y1041" s="144"/>
      <c r="Z1041" s="144"/>
      <c r="AA1041" s="144"/>
    </row>
    <row r="1042" spans="4:27" x14ac:dyDescent="0.25"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  <c r="O1042" s="144"/>
      <c r="P1042" s="144"/>
      <c r="Q1042" s="144"/>
      <c r="R1042" s="144"/>
      <c r="S1042" s="144"/>
      <c r="T1042" s="144"/>
      <c r="U1042" s="144"/>
      <c r="V1042" s="144"/>
      <c r="W1042" s="144"/>
      <c r="X1042" s="144"/>
      <c r="Y1042" s="144"/>
      <c r="Z1042" s="144"/>
      <c r="AA1042" s="144"/>
    </row>
    <row r="1043" spans="4:27" x14ac:dyDescent="0.25">
      <c r="D1043" s="144"/>
      <c r="E1043" s="144"/>
      <c r="F1043" s="144"/>
      <c r="G1043" s="144"/>
      <c r="H1043" s="144"/>
      <c r="I1043" s="144"/>
      <c r="J1043" s="144"/>
      <c r="K1043" s="144"/>
      <c r="L1043" s="144"/>
      <c r="M1043" s="144"/>
      <c r="N1043" s="144"/>
      <c r="O1043" s="144"/>
      <c r="P1043" s="144"/>
      <c r="Q1043" s="144"/>
      <c r="R1043" s="144"/>
      <c r="S1043" s="144"/>
      <c r="T1043" s="144"/>
      <c r="U1043" s="144"/>
      <c r="V1043" s="144"/>
      <c r="W1043" s="144"/>
      <c r="X1043" s="144"/>
      <c r="Y1043" s="144"/>
      <c r="Z1043" s="144"/>
      <c r="AA1043" s="144"/>
    </row>
    <row r="1044" spans="4:27" x14ac:dyDescent="0.25">
      <c r="D1044" s="144"/>
      <c r="E1044" s="144"/>
      <c r="F1044" s="144"/>
      <c r="G1044" s="144"/>
      <c r="H1044" s="144"/>
      <c r="I1044" s="144"/>
      <c r="J1044" s="144"/>
      <c r="K1044" s="144"/>
      <c r="L1044" s="144"/>
      <c r="M1044" s="144"/>
      <c r="N1044" s="144"/>
      <c r="O1044" s="144"/>
      <c r="P1044" s="144"/>
      <c r="Q1044" s="144"/>
      <c r="R1044" s="144"/>
      <c r="S1044" s="144"/>
      <c r="T1044" s="144"/>
      <c r="U1044" s="144"/>
      <c r="V1044" s="144"/>
      <c r="W1044" s="144"/>
      <c r="X1044" s="144"/>
      <c r="Y1044" s="144"/>
      <c r="Z1044" s="144"/>
      <c r="AA1044" s="144"/>
    </row>
    <row r="1045" spans="4:27" x14ac:dyDescent="0.25">
      <c r="D1045" s="144"/>
      <c r="E1045" s="144"/>
      <c r="F1045" s="144"/>
      <c r="G1045" s="144"/>
      <c r="H1045" s="144"/>
      <c r="I1045" s="144"/>
      <c r="J1045" s="144"/>
      <c r="K1045" s="144"/>
      <c r="L1045" s="144"/>
      <c r="M1045" s="144"/>
      <c r="N1045" s="144"/>
      <c r="O1045" s="144"/>
      <c r="P1045" s="144"/>
      <c r="Q1045" s="144"/>
      <c r="R1045" s="144"/>
      <c r="S1045" s="144"/>
      <c r="T1045" s="144"/>
      <c r="U1045" s="144"/>
      <c r="V1045" s="144"/>
      <c r="W1045" s="144"/>
      <c r="X1045" s="144"/>
      <c r="Y1045" s="144"/>
      <c r="Z1045" s="144"/>
      <c r="AA1045" s="144"/>
    </row>
    <row r="1046" spans="4:27" x14ac:dyDescent="0.25">
      <c r="D1046" s="144"/>
      <c r="E1046" s="144"/>
      <c r="F1046" s="144"/>
      <c r="G1046" s="144"/>
      <c r="H1046" s="144"/>
      <c r="I1046" s="144"/>
      <c r="J1046" s="144"/>
      <c r="K1046" s="144"/>
      <c r="L1046" s="144"/>
      <c r="M1046" s="144"/>
      <c r="N1046" s="144"/>
      <c r="O1046" s="144"/>
      <c r="P1046" s="144"/>
      <c r="Q1046" s="144"/>
      <c r="R1046" s="144"/>
      <c r="S1046" s="144"/>
      <c r="T1046" s="144"/>
      <c r="U1046" s="144"/>
      <c r="V1046" s="144"/>
      <c r="W1046" s="144"/>
      <c r="X1046" s="144"/>
      <c r="Y1046" s="144"/>
      <c r="Z1046" s="144"/>
      <c r="AA1046" s="144"/>
    </row>
    <row r="1047" spans="4:27" x14ac:dyDescent="0.25">
      <c r="D1047" s="144"/>
      <c r="E1047" s="144"/>
      <c r="F1047" s="144"/>
      <c r="G1047" s="144"/>
      <c r="H1047" s="144"/>
      <c r="I1047" s="144"/>
      <c r="J1047" s="144"/>
      <c r="K1047" s="144"/>
      <c r="L1047" s="144"/>
      <c r="M1047" s="144"/>
      <c r="N1047" s="144"/>
      <c r="O1047" s="144"/>
      <c r="P1047" s="144"/>
      <c r="Q1047" s="144"/>
      <c r="R1047" s="144"/>
      <c r="S1047" s="144"/>
      <c r="T1047" s="144"/>
      <c r="U1047" s="144"/>
      <c r="V1047" s="144"/>
      <c r="W1047" s="144"/>
      <c r="X1047" s="144"/>
      <c r="Y1047" s="144"/>
      <c r="Z1047" s="144"/>
      <c r="AA1047" s="144"/>
    </row>
    <row r="1048" spans="4:27" x14ac:dyDescent="0.25">
      <c r="D1048" s="144"/>
      <c r="E1048" s="144"/>
      <c r="F1048" s="144"/>
      <c r="G1048" s="144"/>
      <c r="H1048" s="144"/>
      <c r="I1048" s="144"/>
      <c r="J1048" s="144"/>
      <c r="K1048" s="144"/>
      <c r="L1048" s="144"/>
      <c r="M1048" s="144"/>
      <c r="N1048" s="144"/>
      <c r="O1048" s="144"/>
      <c r="P1048" s="144"/>
      <c r="Q1048" s="144"/>
      <c r="R1048" s="144"/>
      <c r="S1048" s="144"/>
      <c r="T1048" s="144"/>
      <c r="U1048" s="144"/>
      <c r="V1048" s="144"/>
      <c r="W1048" s="144"/>
      <c r="X1048" s="144"/>
      <c r="Y1048" s="144"/>
      <c r="Z1048" s="144"/>
      <c r="AA1048" s="144"/>
    </row>
    <row r="1049" spans="4:27" x14ac:dyDescent="0.25">
      <c r="D1049" s="144"/>
      <c r="E1049" s="144"/>
      <c r="F1049" s="144"/>
      <c r="G1049" s="144"/>
      <c r="H1049" s="144"/>
      <c r="I1049" s="144"/>
      <c r="J1049" s="144"/>
      <c r="K1049" s="144"/>
      <c r="L1049" s="144"/>
      <c r="M1049" s="144"/>
      <c r="N1049" s="144"/>
      <c r="O1049" s="144"/>
      <c r="P1049" s="144"/>
      <c r="Q1049" s="144"/>
      <c r="R1049" s="144"/>
      <c r="S1049" s="144"/>
      <c r="T1049" s="144"/>
      <c r="U1049" s="144"/>
      <c r="V1049" s="144"/>
      <c r="W1049" s="144"/>
      <c r="X1049" s="144"/>
      <c r="Y1049" s="144"/>
      <c r="Z1049" s="144"/>
      <c r="AA1049" s="144"/>
    </row>
    <row r="1050" spans="4:27" x14ac:dyDescent="0.25">
      <c r="D1050" s="144"/>
      <c r="E1050" s="144"/>
      <c r="F1050" s="144"/>
      <c r="G1050" s="144"/>
      <c r="H1050" s="144"/>
      <c r="I1050" s="144"/>
      <c r="J1050" s="144"/>
      <c r="K1050" s="144"/>
      <c r="L1050" s="144"/>
      <c r="M1050" s="144"/>
      <c r="N1050" s="144"/>
      <c r="O1050" s="144"/>
      <c r="P1050" s="144"/>
      <c r="Q1050" s="144"/>
      <c r="R1050" s="144"/>
      <c r="S1050" s="144"/>
      <c r="T1050" s="144"/>
      <c r="U1050" s="144"/>
      <c r="V1050" s="144"/>
      <c r="W1050" s="144"/>
      <c r="X1050" s="144"/>
      <c r="Y1050" s="144"/>
      <c r="Z1050" s="144"/>
      <c r="AA1050" s="144"/>
    </row>
    <row r="1051" spans="4:27" x14ac:dyDescent="0.25">
      <c r="D1051" s="144"/>
      <c r="E1051" s="144"/>
      <c r="F1051" s="144"/>
      <c r="G1051" s="144"/>
      <c r="H1051" s="144"/>
      <c r="I1051" s="144"/>
      <c r="J1051" s="144"/>
      <c r="K1051" s="144"/>
      <c r="L1051" s="144"/>
      <c r="M1051" s="144"/>
      <c r="N1051" s="144"/>
      <c r="O1051" s="144"/>
      <c r="P1051" s="144"/>
      <c r="Q1051" s="144"/>
      <c r="R1051" s="144"/>
      <c r="S1051" s="144"/>
      <c r="T1051" s="144"/>
      <c r="U1051" s="144"/>
      <c r="V1051" s="144"/>
      <c r="W1051" s="144"/>
      <c r="X1051" s="144"/>
      <c r="Y1051" s="144"/>
      <c r="Z1051" s="144"/>
      <c r="AA1051" s="144"/>
    </row>
    <row r="1052" spans="4:27" x14ac:dyDescent="0.25">
      <c r="D1052" s="144"/>
      <c r="E1052" s="144"/>
      <c r="F1052" s="144"/>
      <c r="G1052" s="144"/>
      <c r="H1052" s="144"/>
      <c r="I1052" s="144"/>
      <c r="J1052" s="144"/>
      <c r="K1052" s="144"/>
      <c r="L1052" s="144"/>
      <c r="M1052" s="144"/>
      <c r="N1052" s="144"/>
      <c r="O1052" s="144"/>
      <c r="P1052" s="144"/>
      <c r="Q1052" s="144"/>
      <c r="R1052" s="144"/>
      <c r="S1052" s="144"/>
      <c r="T1052" s="144"/>
      <c r="U1052" s="144"/>
      <c r="V1052" s="144"/>
      <c r="W1052" s="144"/>
      <c r="X1052" s="144"/>
      <c r="Y1052" s="144"/>
      <c r="Z1052" s="144"/>
      <c r="AA1052" s="144"/>
    </row>
    <row r="1053" spans="4:27" x14ac:dyDescent="0.25">
      <c r="D1053" s="144"/>
      <c r="E1053" s="144"/>
      <c r="F1053" s="144"/>
      <c r="G1053" s="144"/>
      <c r="H1053" s="144"/>
      <c r="I1053" s="144"/>
      <c r="J1053" s="144"/>
      <c r="K1053" s="144"/>
      <c r="L1053" s="144"/>
      <c r="M1053" s="144"/>
      <c r="N1053" s="144"/>
      <c r="O1053" s="144"/>
      <c r="P1053" s="144"/>
      <c r="Q1053" s="144"/>
      <c r="R1053" s="144"/>
      <c r="S1053" s="144"/>
      <c r="T1053" s="144"/>
      <c r="U1053" s="144"/>
      <c r="V1053" s="144"/>
      <c r="W1053" s="144"/>
      <c r="X1053" s="144"/>
      <c r="Y1053" s="144"/>
      <c r="Z1053" s="144"/>
      <c r="AA1053" s="144"/>
    </row>
    <row r="1054" spans="4:27" x14ac:dyDescent="0.25">
      <c r="D1054" s="144"/>
      <c r="E1054" s="144"/>
      <c r="F1054" s="144"/>
      <c r="G1054" s="144"/>
      <c r="H1054" s="144"/>
      <c r="I1054" s="144"/>
      <c r="J1054" s="144"/>
      <c r="K1054" s="144"/>
      <c r="L1054" s="144"/>
      <c r="M1054" s="144"/>
      <c r="N1054" s="144"/>
      <c r="O1054" s="144"/>
      <c r="P1054" s="144"/>
      <c r="Q1054" s="144"/>
      <c r="R1054" s="144"/>
      <c r="S1054" s="144"/>
      <c r="T1054" s="144"/>
      <c r="U1054" s="144"/>
      <c r="V1054" s="144"/>
      <c r="W1054" s="144"/>
      <c r="X1054" s="144"/>
      <c r="Y1054" s="144"/>
      <c r="Z1054" s="144"/>
      <c r="AA1054" s="144"/>
    </row>
    <row r="1055" spans="4:27" x14ac:dyDescent="0.25">
      <c r="D1055" s="144"/>
      <c r="E1055" s="144"/>
      <c r="F1055" s="144"/>
      <c r="G1055" s="144"/>
      <c r="H1055" s="144"/>
      <c r="I1055" s="144"/>
      <c r="J1055" s="144"/>
      <c r="K1055" s="144"/>
      <c r="L1055" s="144"/>
      <c r="M1055" s="144"/>
      <c r="N1055" s="144"/>
      <c r="O1055" s="144"/>
      <c r="P1055" s="144"/>
      <c r="Q1055" s="144"/>
      <c r="R1055" s="144"/>
      <c r="S1055" s="144"/>
      <c r="T1055" s="144"/>
      <c r="U1055" s="144"/>
      <c r="V1055" s="144"/>
      <c r="W1055" s="144"/>
      <c r="X1055" s="144"/>
      <c r="Y1055" s="144"/>
      <c r="Z1055" s="144"/>
      <c r="AA1055" s="144"/>
    </row>
    <row r="1056" spans="4:27" x14ac:dyDescent="0.25">
      <c r="D1056" s="144"/>
      <c r="E1056" s="144"/>
      <c r="F1056" s="144"/>
      <c r="G1056" s="144"/>
      <c r="H1056" s="144"/>
      <c r="I1056" s="144"/>
      <c r="J1056" s="144"/>
      <c r="K1056" s="144"/>
      <c r="L1056" s="144"/>
      <c r="M1056" s="144"/>
      <c r="N1056" s="144"/>
      <c r="O1056" s="144"/>
      <c r="P1056" s="144"/>
      <c r="Q1056" s="144"/>
      <c r="R1056" s="144"/>
      <c r="S1056" s="144"/>
      <c r="T1056" s="144"/>
      <c r="U1056" s="144"/>
      <c r="V1056" s="144"/>
      <c r="W1056" s="144"/>
      <c r="X1056" s="144"/>
      <c r="Y1056" s="144"/>
      <c r="Z1056" s="144"/>
      <c r="AA1056" s="144"/>
    </row>
    <row r="1057" spans="4:27" x14ac:dyDescent="0.25">
      <c r="D1057" s="144"/>
      <c r="E1057" s="144"/>
      <c r="F1057" s="144"/>
      <c r="G1057" s="144"/>
      <c r="H1057" s="144"/>
      <c r="I1057" s="144"/>
      <c r="J1057" s="144"/>
      <c r="K1057" s="144"/>
      <c r="L1057" s="144"/>
      <c r="M1057" s="144"/>
      <c r="N1057" s="144"/>
      <c r="O1057" s="144"/>
      <c r="P1057" s="144"/>
      <c r="Q1057" s="144"/>
      <c r="R1057" s="144"/>
      <c r="S1057" s="144"/>
      <c r="T1057" s="144"/>
      <c r="U1057" s="144"/>
      <c r="V1057" s="144"/>
      <c r="W1057" s="144"/>
      <c r="X1057" s="144"/>
      <c r="Y1057" s="144"/>
      <c r="Z1057" s="144"/>
      <c r="AA1057" s="144"/>
    </row>
    <row r="1058" spans="4:27" x14ac:dyDescent="0.25">
      <c r="D1058" s="144"/>
      <c r="E1058" s="144"/>
      <c r="F1058" s="144"/>
      <c r="G1058" s="144"/>
      <c r="H1058" s="144"/>
      <c r="I1058" s="144"/>
      <c r="J1058" s="144"/>
      <c r="K1058" s="144"/>
      <c r="L1058" s="144"/>
      <c r="M1058" s="144"/>
      <c r="N1058" s="144"/>
      <c r="O1058" s="144"/>
      <c r="P1058" s="144"/>
      <c r="Q1058" s="144"/>
      <c r="R1058" s="144"/>
      <c r="S1058" s="144"/>
      <c r="T1058" s="144"/>
      <c r="U1058" s="144"/>
      <c r="V1058" s="144"/>
      <c r="W1058" s="144"/>
      <c r="X1058" s="144"/>
      <c r="Y1058" s="144"/>
      <c r="Z1058" s="144"/>
      <c r="AA1058" s="144"/>
    </row>
    <row r="1059" spans="4:27" x14ac:dyDescent="0.25">
      <c r="D1059" s="144"/>
      <c r="E1059" s="144"/>
      <c r="F1059" s="144"/>
      <c r="G1059" s="144"/>
      <c r="H1059" s="144"/>
      <c r="I1059" s="144"/>
      <c r="J1059" s="144"/>
      <c r="K1059" s="144"/>
      <c r="L1059" s="144"/>
      <c r="M1059" s="144"/>
      <c r="N1059" s="144"/>
      <c r="O1059" s="144"/>
      <c r="P1059" s="144"/>
      <c r="Q1059" s="144"/>
      <c r="R1059" s="144"/>
      <c r="S1059" s="144"/>
      <c r="T1059" s="144"/>
      <c r="U1059" s="144"/>
      <c r="V1059" s="144"/>
      <c r="W1059" s="144"/>
      <c r="X1059" s="144"/>
      <c r="Y1059" s="144"/>
      <c r="Z1059" s="144"/>
      <c r="AA1059" s="144"/>
    </row>
    <row r="1060" spans="4:27" x14ac:dyDescent="0.25">
      <c r="D1060" s="144"/>
      <c r="E1060" s="144"/>
      <c r="F1060" s="144"/>
      <c r="G1060" s="144"/>
      <c r="H1060" s="144"/>
      <c r="I1060" s="144"/>
      <c r="J1060" s="144"/>
      <c r="K1060" s="144"/>
      <c r="L1060" s="144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</row>
    <row r="1061" spans="4:27" x14ac:dyDescent="0.25">
      <c r="D1061" s="144"/>
      <c r="E1061" s="144"/>
      <c r="F1061" s="144"/>
      <c r="G1061" s="144"/>
      <c r="H1061" s="144"/>
      <c r="I1061" s="144"/>
      <c r="J1061" s="144"/>
      <c r="K1061" s="144"/>
      <c r="L1061" s="144"/>
      <c r="M1061" s="144"/>
      <c r="N1061" s="144"/>
      <c r="O1061" s="144"/>
      <c r="P1061" s="144"/>
      <c r="Q1061" s="144"/>
      <c r="R1061" s="144"/>
      <c r="S1061" s="144"/>
      <c r="T1061" s="144"/>
      <c r="U1061" s="144"/>
      <c r="V1061" s="144"/>
      <c r="W1061" s="144"/>
      <c r="X1061" s="144"/>
      <c r="Y1061" s="144"/>
      <c r="Z1061" s="144"/>
      <c r="AA1061" s="144"/>
    </row>
    <row r="1062" spans="4:27" x14ac:dyDescent="0.25">
      <c r="D1062" s="144"/>
      <c r="E1062" s="144"/>
      <c r="F1062" s="144"/>
      <c r="G1062" s="144"/>
      <c r="H1062" s="144"/>
      <c r="I1062" s="144"/>
      <c r="J1062" s="144"/>
      <c r="K1062" s="144"/>
      <c r="L1062" s="144"/>
      <c r="M1062" s="144"/>
      <c r="N1062" s="144"/>
      <c r="O1062" s="144"/>
      <c r="P1062" s="144"/>
      <c r="Q1062" s="144"/>
      <c r="R1062" s="144"/>
      <c r="S1062" s="144"/>
      <c r="T1062" s="144"/>
      <c r="U1062" s="144"/>
      <c r="V1062" s="144"/>
      <c r="W1062" s="144"/>
      <c r="X1062" s="144"/>
      <c r="Y1062" s="144"/>
      <c r="Z1062" s="144"/>
      <c r="AA1062" s="144"/>
    </row>
    <row r="1063" spans="4:27" x14ac:dyDescent="0.25">
      <c r="D1063" s="144"/>
      <c r="E1063" s="144"/>
      <c r="F1063" s="144"/>
      <c r="G1063" s="144"/>
      <c r="H1063" s="144"/>
      <c r="I1063" s="144"/>
      <c r="J1063" s="144"/>
      <c r="K1063" s="144"/>
      <c r="L1063" s="144"/>
      <c r="M1063" s="144"/>
      <c r="N1063" s="144"/>
      <c r="O1063" s="144"/>
      <c r="P1063" s="144"/>
      <c r="Q1063" s="144"/>
      <c r="R1063" s="144"/>
      <c r="S1063" s="144"/>
      <c r="T1063" s="144"/>
      <c r="U1063" s="144"/>
      <c r="V1063" s="144"/>
      <c r="W1063" s="144"/>
      <c r="X1063" s="144"/>
      <c r="Y1063" s="144"/>
      <c r="Z1063" s="144"/>
      <c r="AA1063" s="144"/>
    </row>
    <row r="1064" spans="4:27" x14ac:dyDescent="0.25">
      <c r="D1064" s="144"/>
      <c r="E1064" s="144"/>
      <c r="F1064" s="144"/>
      <c r="G1064" s="144"/>
      <c r="H1064" s="144"/>
      <c r="I1064" s="144"/>
      <c r="J1064" s="144"/>
      <c r="K1064" s="144"/>
      <c r="L1064" s="144"/>
      <c r="M1064" s="144"/>
      <c r="N1064" s="144"/>
      <c r="O1064" s="144"/>
      <c r="P1064" s="144"/>
      <c r="Q1064" s="144"/>
      <c r="R1064" s="144"/>
      <c r="S1064" s="144"/>
      <c r="T1064" s="144"/>
      <c r="U1064" s="144"/>
      <c r="V1064" s="144"/>
      <c r="W1064" s="144"/>
      <c r="X1064" s="144"/>
      <c r="Y1064" s="144"/>
      <c r="Z1064" s="144"/>
      <c r="AA1064" s="144"/>
    </row>
    <row r="1065" spans="4:27" x14ac:dyDescent="0.25">
      <c r="D1065" s="144"/>
      <c r="E1065" s="144"/>
      <c r="F1065" s="144"/>
      <c r="G1065" s="144"/>
      <c r="H1065" s="144"/>
      <c r="I1065" s="144"/>
      <c r="J1065" s="144"/>
      <c r="K1065" s="144"/>
      <c r="L1065" s="144"/>
      <c r="M1065" s="144"/>
      <c r="N1065" s="144"/>
      <c r="O1065" s="144"/>
      <c r="P1065" s="144"/>
      <c r="Q1065" s="144"/>
      <c r="R1065" s="144"/>
      <c r="S1065" s="144"/>
      <c r="T1065" s="144"/>
      <c r="U1065" s="144"/>
      <c r="V1065" s="144"/>
      <c r="W1065" s="144"/>
      <c r="X1065" s="144"/>
      <c r="Y1065" s="144"/>
      <c r="Z1065" s="144"/>
      <c r="AA1065" s="144"/>
    </row>
    <row r="1066" spans="4:27" x14ac:dyDescent="0.25">
      <c r="D1066" s="144"/>
      <c r="E1066" s="144"/>
      <c r="F1066" s="144"/>
      <c r="G1066" s="144"/>
      <c r="H1066" s="144"/>
      <c r="I1066" s="144"/>
      <c r="J1066" s="144"/>
      <c r="K1066" s="144"/>
      <c r="L1066" s="144"/>
      <c r="M1066" s="144"/>
      <c r="N1066" s="144"/>
      <c r="O1066" s="144"/>
      <c r="P1066" s="144"/>
      <c r="Q1066" s="144"/>
      <c r="R1066" s="144"/>
      <c r="S1066" s="144"/>
      <c r="T1066" s="144"/>
      <c r="U1066" s="144"/>
      <c r="V1066" s="144"/>
      <c r="W1066" s="144"/>
      <c r="X1066" s="144"/>
      <c r="Y1066" s="144"/>
      <c r="Z1066" s="144"/>
      <c r="AA1066" s="144"/>
    </row>
    <row r="1067" spans="4:27" x14ac:dyDescent="0.25">
      <c r="D1067" s="144"/>
      <c r="E1067" s="144"/>
      <c r="F1067" s="144"/>
      <c r="G1067" s="144"/>
      <c r="H1067" s="144"/>
      <c r="I1067" s="144"/>
      <c r="J1067" s="144"/>
      <c r="K1067" s="144"/>
      <c r="L1067" s="144"/>
      <c r="M1067" s="144"/>
      <c r="N1067" s="144"/>
      <c r="O1067" s="144"/>
      <c r="P1067" s="144"/>
      <c r="Q1067" s="144"/>
      <c r="R1067" s="144"/>
      <c r="S1067" s="144"/>
      <c r="T1067" s="144"/>
      <c r="U1067" s="144"/>
      <c r="V1067" s="144"/>
      <c r="W1067" s="144"/>
      <c r="X1067" s="144"/>
      <c r="Y1067" s="144"/>
      <c r="Z1067" s="144"/>
      <c r="AA1067" s="144"/>
    </row>
    <row r="1068" spans="4:27" x14ac:dyDescent="0.25">
      <c r="D1068" s="144"/>
      <c r="E1068" s="144"/>
      <c r="F1068" s="144"/>
      <c r="G1068" s="144"/>
      <c r="H1068" s="144"/>
      <c r="I1068" s="144"/>
      <c r="J1068" s="144"/>
      <c r="K1068" s="144"/>
      <c r="L1068" s="144"/>
      <c r="M1068" s="144"/>
      <c r="N1068" s="144"/>
      <c r="O1068" s="144"/>
      <c r="P1068" s="144"/>
      <c r="Q1068" s="144"/>
      <c r="R1068" s="144"/>
      <c r="S1068" s="144"/>
      <c r="T1068" s="144"/>
      <c r="U1068" s="144"/>
      <c r="V1068" s="144"/>
      <c r="W1068" s="144"/>
      <c r="X1068" s="144"/>
      <c r="Y1068" s="144"/>
      <c r="Z1068" s="144"/>
      <c r="AA1068" s="144"/>
    </row>
    <row r="1069" spans="4:27" x14ac:dyDescent="0.25">
      <c r="D1069" s="144"/>
      <c r="E1069" s="144"/>
      <c r="F1069" s="144"/>
      <c r="G1069" s="144"/>
      <c r="H1069" s="144"/>
      <c r="I1069" s="144"/>
      <c r="J1069" s="144"/>
      <c r="K1069" s="144"/>
      <c r="L1069" s="144"/>
      <c r="M1069" s="144"/>
      <c r="N1069" s="144"/>
      <c r="O1069" s="144"/>
      <c r="P1069" s="144"/>
      <c r="Q1069" s="144"/>
      <c r="R1069" s="144"/>
      <c r="S1069" s="144"/>
      <c r="T1069" s="144"/>
      <c r="U1069" s="144"/>
      <c r="V1069" s="144"/>
      <c r="W1069" s="144"/>
      <c r="X1069" s="144"/>
      <c r="Y1069" s="144"/>
      <c r="Z1069" s="144"/>
      <c r="AA1069" s="144"/>
    </row>
    <row r="1070" spans="4:27" x14ac:dyDescent="0.25">
      <c r="D1070" s="144"/>
      <c r="E1070" s="144"/>
      <c r="F1070" s="144"/>
      <c r="G1070" s="144"/>
      <c r="H1070" s="144"/>
      <c r="I1070" s="144"/>
      <c r="J1070" s="144"/>
      <c r="K1070" s="144"/>
      <c r="L1070" s="144"/>
      <c r="M1070" s="144"/>
      <c r="N1070" s="144"/>
      <c r="O1070" s="144"/>
      <c r="P1070" s="144"/>
      <c r="Q1070" s="144"/>
      <c r="R1070" s="144"/>
      <c r="S1070" s="144"/>
      <c r="T1070" s="144"/>
      <c r="U1070" s="144"/>
      <c r="V1070" s="144"/>
      <c r="W1070" s="144"/>
      <c r="X1070" s="144"/>
      <c r="Y1070" s="144"/>
      <c r="Z1070" s="144"/>
      <c r="AA1070" s="144"/>
    </row>
    <row r="1071" spans="4:27" x14ac:dyDescent="0.25">
      <c r="D1071" s="144"/>
      <c r="E1071" s="144"/>
      <c r="F1071" s="144"/>
      <c r="G1071" s="144"/>
      <c r="H1071" s="144"/>
      <c r="I1071" s="144"/>
      <c r="J1071" s="144"/>
      <c r="K1071" s="144"/>
      <c r="L1071" s="144"/>
      <c r="M1071" s="144"/>
      <c r="N1071" s="144"/>
      <c r="O1071" s="144"/>
      <c r="P1071" s="144"/>
      <c r="Q1071" s="144"/>
      <c r="R1071" s="144"/>
      <c r="S1071" s="144"/>
      <c r="T1071" s="144"/>
      <c r="U1071" s="144"/>
      <c r="V1071" s="144"/>
      <c r="W1071" s="144"/>
      <c r="X1071" s="144"/>
      <c r="Y1071" s="144"/>
      <c r="Z1071" s="144"/>
      <c r="AA1071" s="144"/>
    </row>
    <row r="1072" spans="4:27" x14ac:dyDescent="0.25"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</row>
    <row r="1073" spans="4:27" x14ac:dyDescent="0.25">
      <c r="D1073" s="144"/>
      <c r="E1073" s="144"/>
      <c r="F1073" s="144"/>
      <c r="G1073" s="144"/>
      <c r="H1073" s="144"/>
      <c r="I1073" s="144"/>
      <c r="J1073" s="144"/>
      <c r="K1073" s="144"/>
      <c r="L1073" s="144"/>
      <c r="M1073" s="144"/>
      <c r="N1073" s="144"/>
      <c r="O1073" s="144"/>
      <c r="P1073" s="144"/>
      <c r="Q1073" s="144"/>
      <c r="R1073" s="144"/>
      <c r="S1073" s="144"/>
      <c r="T1073" s="144"/>
      <c r="U1073" s="144"/>
      <c r="V1073" s="144"/>
      <c r="W1073" s="144"/>
      <c r="X1073" s="144"/>
      <c r="Y1073" s="144"/>
      <c r="Z1073" s="144"/>
      <c r="AA1073" s="144"/>
    </row>
    <row r="1074" spans="4:27" x14ac:dyDescent="0.25">
      <c r="D1074" s="144"/>
      <c r="E1074" s="144"/>
      <c r="F1074" s="144"/>
      <c r="G1074" s="144"/>
      <c r="H1074" s="144"/>
      <c r="I1074" s="144"/>
      <c r="J1074" s="144"/>
      <c r="K1074" s="144"/>
      <c r="L1074" s="144"/>
      <c r="M1074" s="144"/>
      <c r="N1074" s="144"/>
      <c r="O1074" s="144"/>
      <c r="P1074" s="144"/>
      <c r="Q1074" s="144"/>
      <c r="R1074" s="144"/>
      <c r="S1074" s="144"/>
      <c r="T1074" s="144"/>
      <c r="U1074" s="144"/>
      <c r="V1074" s="144"/>
      <c r="W1074" s="144"/>
      <c r="X1074" s="144"/>
      <c r="Y1074" s="144"/>
      <c r="Z1074" s="144"/>
      <c r="AA1074" s="144"/>
    </row>
    <row r="1075" spans="4:27" x14ac:dyDescent="0.25">
      <c r="D1075" s="144"/>
      <c r="E1075" s="144"/>
      <c r="F1075" s="144"/>
      <c r="G1075" s="144"/>
      <c r="H1075" s="144"/>
      <c r="I1075" s="144"/>
      <c r="J1075" s="144"/>
      <c r="K1075" s="144"/>
      <c r="L1075" s="144"/>
      <c r="M1075" s="144"/>
      <c r="N1075" s="144"/>
      <c r="O1075" s="144"/>
      <c r="P1075" s="144"/>
      <c r="Q1075" s="144"/>
      <c r="R1075" s="144"/>
      <c r="S1075" s="144"/>
      <c r="T1075" s="144"/>
      <c r="U1075" s="144"/>
      <c r="V1075" s="144"/>
      <c r="W1075" s="144"/>
      <c r="X1075" s="144"/>
      <c r="Y1075" s="144"/>
      <c r="Z1075" s="144"/>
      <c r="AA1075" s="144"/>
    </row>
    <row r="1076" spans="4:27" x14ac:dyDescent="0.25">
      <c r="D1076" s="144"/>
      <c r="E1076" s="144"/>
      <c r="F1076" s="144"/>
      <c r="G1076" s="144"/>
      <c r="H1076" s="144"/>
      <c r="I1076" s="144"/>
      <c r="J1076" s="144"/>
      <c r="K1076" s="144"/>
      <c r="L1076" s="144"/>
      <c r="M1076" s="144"/>
      <c r="N1076" s="144"/>
      <c r="O1076" s="144"/>
      <c r="P1076" s="144"/>
      <c r="Q1076" s="144"/>
      <c r="R1076" s="144"/>
      <c r="S1076" s="144"/>
      <c r="T1076" s="144"/>
      <c r="U1076" s="144"/>
      <c r="V1076" s="144"/>
      <c r="W1076" s="144"/>
      <c r="X1076" s="144"/>
      <c r="Y1076" s="144"/>
      <c r="Z1076" s="144"/>
      <c r="AA1076" s="144"/>
    </row>
    <row r="1077" spans="4:27" x14ac:dyDescent="0.25">
      <c r="D1077" s="144"/>
      <c r="E1077" s="144"/>
      <c r="F1077" s="144"/>
      <c r="G1077" s="144"/>
      <c r="H1077" s="144"/>
      <c r="I1077" s="144"/>
      <c r="J1077" s="144"/>
      <c r="K1077" s="144"/>
      <c r="L1077" s="144"/>
      <c r="M1077" s="144"/>
      <c r="N1077" s="144"/>
      <c r="O1077" s="144"/>
      <c r="P1077" s="144"/>
      <c r="Q1077" s="144"/>
      <c r="R1077" s="144"/>
      <c r="S1077" s="144"/>
      <c r="T1077" s="144"/>
      <c r="U1077" s="144"/>
      <c r="V1077" s="144"/>
      <c r="W1077" s="144"/>
      <c r="X1077" s="144"/>
      <c r="Y1077" s="144"/>
      <c r="Z1077" s="144"/>
      <c r="AA1077" s="144"/>
    </row>
    <row r="1078" spans="4:27" x14ac:dyDescent="0.25">
      <c r="D1078" s="144"/>
      <c r="E1078" s="144"/>
      <c r="F1078" s="144"/>
      <c r="G1078" s="144"/>
      <c r="H1078" s="144"/>
      <c r="I1078" s="144"/>
      <c r="J1078" s="144"/>
      <c r="K1078" s="144"/>
      <c r="L1078" s="144"/>
      <c r="M1078" s="144"/>
      <c r="N1078" s="144"/>
      <c r="O1078" s="144"/>
      <c r="P1078" s="144"/>
      <c r="Q1078" s="144"/>
      <c r="R1078" s="144"/>
      <c r="S1078" s="144"/>
      <c r="T1078" s="144"/>
      <c r="U1078" s="144"/>
      <c r="V1078" s="144"/>
      <c r="W1078" s="144"/>
      <c r="X1078" s="144"/>
      <c r="Y1078" s="144"/>
      <c r="Z1078" s="144"/>
      <c r="AA1078" s="144"/>
    </row>
    <row r="1079" spans="4:27" x14ac:dyDescent="0.25">
      <c r="D1079" s="144"/>
      <c r="E1079" s="144"/>
      <c r="F1079" s="144"/>
      <c r="G1079" s="144"/>
      <c r="H1079" s="144"/>
      <c r="I1079" s="144"/>
      <c r="J1079" s="144"/>
      <c r="K1079" s="144"/>
      <c r="L1079" s="144"/>
      <c r="M1079" s="144"/>
      <c r="N1079" s="144"/>
      <c r="O1079" s="144"/>
      <c r="P1079" s="144"/>
      <c r="Q1079" s="144"/>
      <c r="R1079" s="144"/>
      <c r="S1079" s="144"/>
      <c r="T1079" s="144"/>
      <c r="U1079" s="144"/>
      <c r="V1079" s="144"/>
      <c r="W1079" s="144"/>
      <c r="X1079" s="144"/>
      <c r="Y1079" s="144"/>
      <c r="Z1079" s="144"/>
      <c r="AA1079" s="144"/>
    </row>
    <row r="1080" spans="4:27" x14ac:dyDescent="0.25">
      <c r="D1080" s="144"/>
      <c r="E1080" s="144"/>
      <c r="F1080" s="144"/>
      <c r="G1080" s="144"/>
      <c r="H1080" s="144"/>
      <c r="I1080" s="144"/>
      <c r="J1080" s="144"/>
      <c r="K1080" s="144"/>
      <c r="L1080" s="144"/>
      <c r="M1080" s="144"/>
      <c r="N1080" s="144"/>
      <c r="O1080" s="144"/>
      <c r="P1080" s="144"/>
      <c r="Q1080" s="144"/>
      <c r="R1080" s="144"/>
      <c r="S1080" s="144"/>
      <c r="T1080" s="144"/>
      <c r="U1080" s="144"/>
      <c r="V1080" s="144"/>
      <c r="W1080" s="144"/>
      <c r="X1080" s="144"/>
      <c r="Y1080" s="144"/>
      <c r="Z1080" s="144"/>
      <c r="AA1080" s="144"/>
    </row>
    <row r="1081" spans="4:27" x14ac:dyDescent="0.25">
      <c r="D1081" s="144"/>
      <c r="E1081" s="144"/>
      <c r="F1081" s="144"/>
      <c r="G1081" s="144"/>
      <c r="H1081" s="144"/>
      <c r="I1081" s="144"/>
      <c r="J1081" s="144"/>
      <c r="K1081" s="144"/>
      <c r="L1081" s="144"/>
      <c r="M1081" s="144"/>
      <c r="N1081" s="144"/>
      <c r="O1081" s="144"/>
      <c r="P1081" s="144"/>
      <c r="Q1081" s="144"/>
      <c r="R1081" s="144"/>
      <c r="S1081" s="144"/>
      <c r="T1081" s="144"/>
      <c r="U1081" s="144"/>
      <c r="V1081" s="144"/>
      <c r="W1081" s="144"/>
      <c r="X1081" s="144"/>
      <c r="Y1081" s="144"/>
      <c r="Z1081" s="144"/>
      <c r="AA1081" s="144"/>
    </row>
    <row r="1082" spans="4:27" x14ac:dyDescent="0.25">
      <c r="D1082" s="144"/>
      <c r="E1082" s="144"/>
      <c r="F1082" s="144"/>
      <c r="G1082" s="144"/>
      <c r="H1082" s="144"/>
      <c r="I1082" s="144"/>
      <c r="J1082" s="144"/>
      <c r="K1082" s="144"/>
      <c r="L1082" s="144"/>
      <c r="M1082" s="144"/>
      <c r="N1082" s="144"/>
      <c r="O1082" s="144"/>
      <c r="P1082" s="144"/>
      <c r="Q1082" s="144"/>
      <c r="R1082" s="144"/>
      <c r="S1082" s="144"/>
      <c r="T1082" s="144"/>
      <c r="U1082" s="144"/>
      <c r="V1082" s="144"/>
      <c r="W1082" s="144"/>
      <c r="X1082" s="144"/>
      <c r="Y1082" s="144"/>
      <c r="Z1082" s="144"/>
      <c r="AA1082" s="144"/>
    </row>
    <row r="1083" spans="4:27" x14ac:dyDescent="0.25">
      <c r="D1083" s="144"/>
      <c r="E1083" s="144"/>
      <c r="F1083" s="144"/>
      <c r="G1083" s="144"/>
      <c r="H1083" s="144"/>
      <c r="I1083" s="144"/>
      <c r="J1083" s="144"/>
      <c r="K1083" s="144"/>
      <c r="L1083" s="144"/>
      <c r="M1083" s="144"/>
      <c r="N1083" s="144"/>
      <c r="O1083" s="144"/>
      <c r="P1083" s="144"/>
      <c r="Q1083" s="144"/>
      <c r="R1083" s="144"/>
      <c r="S1083" s="144"/>
      <c r="T1083" s="144"/>
      <c r="U1083" s="144"/>
      <c r="V1083" s="144"/>
      <c r="W1083" s="144"/>
      <c r="X1083" s="144"/>
      <c r="Y1083" s="144"/>
      <c r="Z1083" s="144"/>
      <c r="AA1083" s="144"/>
    </row>
    <row r="1084" spans="4:27" x14ac:dyDescent="0.25">
      <c r="D1084" s="144"/>
      <c r="E1084" s="144"/>
      <c r="F1084" s="144"/>
      <c r="G1084" s="144"/>
      <c r="H1084" s="144"/>
      <c r="I1084" s="144"/>
      <c r="J1084" s="144"/>
      <c r="K1084" s="144"/>
      <c r="L1084" s="144"/>
      <c r="M1084" s="144"/>
      <c r="N1084" s="144"/>
      <c r="O1084" s="144"/>
      <c r="P1084" s="144"/>
      <c r="Q1084" s="144"/>
      <c r="R1084" s="144"/>
      <c r="S1084" s="144"/>
      <c r="T1084" s="144"/>
      <c r="U1084" s="144"/>
      <c r="V1084" s="144"/>
      <c r="W1084" s="144"/>
      <c r="X1084" s="144"/>
      <c r="Y1084" s="144"/>
      <c r="Z1084" s="144"/>
      <c r="AA1084" s="144"/>
    </row>
    <row r="1085" spans="4:27" x14ac:dyDescent="0.25">
      <c r="D1085" s="144"/>
      <c r="E1085" s="144"/>
      <c r="F1085" s="144"/>
      <c r="G1085" s="144"/>
      <c r="H1085" s="144"/>
      <c r="I1085" s="144"/>
      <c r="J1085" s="144"/>
      <c r="K1085" s="144"/>
      <c r="L1085" s="144"/>
      <c r="M1085" s="144"/>
      <c r="N1085" s="144"/>
      <c r="O1085" s="144"/>
      <c r="P1085" s="144"/>
      <c r="Q1085" s="144"/>
      <c r="R1085" s="144"/>
      <c r="S1085" s="144"/>
      <c r="T1085" s="144"/>
      <c r="U1085" s="144"/>
      <c r="V1085" s="144"/>
      <c r="W1085" s="144"/>
      <c r="X1085" s="144"/>
      <c r="Y1085" s="144"/>
      <c r="Z1085" s="144"/>
      <c r="AA1085" s="144"/>
    </row>
    <row r="1086" spans="4:27" x14ac:dyDescent="0.25">
      <c r="D1086" s="144"/>
      <c r="E1086" s="144"/>
      <c r="F1086" s="144"/>
      <c r="G1086" s="144"/>
      <c r="H1086" s="144"/>
      <c r="I1086" s="144"/>
      <c r="J1086" s="144"/>
      <c r="K1086" s="144"/>
      <c r="L1086" s="144"/>
      <c r="M1086" s="144"/>
      <c r="N1086" s="144"/>
      <c r="O1086" s="144"/>
      <c r="P1086" s="144"/>
      <c r="Q1086" s="144"/>
      <c r="R1086" s="144"/>
      <c r="S1086" s="144"/>
      <c r="T1086" s="144"/>
      <c r="U1086" s="144"/>
      <c r="V1086" s="144"/>
      <c r="W1086" s="144"/>
      <c r="X1086" s="144"/>
      <c r="Y1086" s="144"/>
      <c r="Z1086" s="144"/>
      <c r="AA1086" s="144"/>
    </row>
    <row r="1087" spans="4:27" x14ac:dyDescent="0.25">
      <c r="D1087" s="144"/>
      <c r="E1087" s="144"/>
      <c r="F1087" s="144"/>
      <c r="G1087" s="144"/>
      <c r="H1087" s="144"/>
      <c r="I1087" s="144"/>
      <c r="J1087" s="144"/>
      <c r="K1087" s="144"/>
      <c r="L1087" s="144"/>
      <c r="M1087" s="144"/>
      <c r="N1087" s="144"/>
      <c r="O1087" s="144"/>
      <c r="P1087" s="144"/>
      <c r="Q1087" s="144"/>
      <c r="R1087" s="144"/>
      <c r="S1087" s="144"/>
      <c r="T1087" s="144"/>
      <c r="U1087" s="144"/>
      <c r="V1087" s="144"/>
      <c r="W1087" s="144"/>
      <c r="X1087" s="144"/>
      <c r="Y1087" s="144"/>
      <c r="Z1087" s="144"/>
      <c r="AA1087" s="144"/>
    </row>
    <row r="1088" spans="4:27" x14ac:dyDescent="0.25">
      <c r="D1088" s="144"/>
      <c r="E1088" s="144"/>
      <c r="F1088" s="144"/>
      <c r="G1088" s="144"/>
      <c r="H1088" s="144"/>
      <c r="I1088" s="144"/>
      <c r="J1088" s="144"/>
      <c r="K1088" s="144"/>
      <c r="L1088" s="144"/>
      <c r="M1088" s="144"/>
      <c r="N1088" s="144"/>
      <c r="O1088" s="144"/>
      <c r="P1088" s="144"/>
      <c r="Q1088" s="144"/>
      <c r="R1088" s="144"/>
      <c r="S1088" s="144"/>
      <c r="T1088" s="144"/>
      <c r="U1088" s="144"/>
      <c r="V1088" s="144"/>
      <c r="W1088" s="144"/>
      <c r="X1088" s="144"/>
      <c r="Y1088" s="144"/>
      <c r="Z1088" s="144"/>
      <c r="AA1088" s="144"/>
    </row>
    <row r="1089" spans="4:27" x14ac:dyDescent="0.25">
      <c r="D1089" s="144"/>
      <c r="E1089" s="144"/>
      <c r="F1089" s="144"/>
      <c r="G1089" s="144"/>
      <c r="H1089" s="144"/>
      <c r="I1089" s="144"/>
      <c r="J1089" s="144"/>
      <c r="K1089" s="144"/>
      <c r="L1089" s="144"/>
      <c r="M1089" s="144"/>
      <c r="N1089" s="144"/>
      <c r="O1089" s="144"/>
      <c r="P1089" s="144"/>
      <c r="Q1089" s="144"/>
      <c r="R1089" s="144"/>
      <c r="S1089" s="144"/>
      <c r="T1089" s="144"/>
      <c r="U1089" s="144"/>
      <c r="V1089" s="144"/>
      <c r="W1089" s="144"/>
      <c r="X1089" s="144"/>
      <c r="Y1089" s="144"/>
      <c r="Z1089" s="144"/>
      <c r="AA1089" s="144"/>
    </row>
    <row r="1090" spans="4:27" x14ac:dyDescent="0.25">
      <c r="D1090" s="144"/>
      <c r="E1090" s="144"/>
      <c r="F1090" s="144"/>
      <c r="G1090" s="144"/>
      <c r="H1090" s="144"/>
      <c r="I1090" s="144"/>
      <c r="J1090" s="144"/>
      <c r="K1090" s="144"/>
      <c r="L1090" s="144"/>
      <c r="M1090" s="144"/>
      <c r="N1090" s="144"/>
      <c r="O1090" s="144"/>
      <c r="P1090" s="144"/>
      <c r="Q1090" s="144"/>
      <c r="R1090" s="144"/>
      <c r="S1090" s="144"/>
      <c r="T1090" s="144"/>
      <c r="U1090" s="144"/>
      <c r="V1090" s="144"/>
      <c r="W1090" s="144"/>
      <c r="X1090" s="144"/>
      <c r="Y1090" s="144"/>
      <c r="Z1090" s="144"/>
      <c r="AA1090" s="144"/>
    </row>
    <row r="1091" spans="4:27" x14ac:dyDescent="0.25">
      <c r="D1091" s="144"/>
      <c r="E1091" s="144"/>
      <c r="F1091" s="144"/>
      <c r="G1091" s="144"/>
      <c r="H1091" s="144"/>
      <c r="I1091" s="144"/>
      <c r="J1091" s="144"/>
      <c r="K1091" s="144"/>
      <c r="L1091" s="144"/>
      <c r="M1091" s="144"/>
      <c r="N1091" s="144"/>
      <c r="O1091" s="144"/>
      <c r="P1091" s="144"/>
      <c r="Q1091" s="144"/>
      <c r="R1091" s="144"/>
      <c r="S1091" s="144"/>
      <c r="T1091" s="144"/>
      <c r="U1091" s="144"/>
      <c r="V1091" s="144"/>
      <c r="W1091" s="144"/>
      <c r="X1091" s="144"/>
      <c r="Y1091" s="144"/>
      <c r="Z1091" s="144"/>
      <c r="AA1091" s="144"/>
    </row>
    <row r="1092" spans="4:27" x14ac:dyDescent="0.25">
      <c r="D1092" s="144"/>
      <c r="E1092" s="144"/>
      <c r="F1092" s="144"/>
      <c r="G1092" s="144"/>
      <c r="H1092" s="144"/>
      <c r="I1092" s="144"/>
      <c r="J1092" s="144"/>
      <c r="K1092" s="144"/>
      <c r="L1092" s="144"/>
      <c r="M1092" s="144"/>
      <c r="N1092" s="144"/>
      <c r="O1092" s="144"/>
      <c r="P1092" s="144"/>
      <c r="Q1092" s="144"/>
      <c r="R1092" s="144"/>
      <c r="S1092" s="144"/>
      <c r="T1092" s="144"/>
      <c r="U1092" s="144"/>
      <c r="V1092" s="144"/>
      <c r="W1092" s="144"/>
      <c r="X1092" s="144"/>
      <c r="Y1092" s="144"/>
      <c r="Z1092" s="144"/>
      <c r="AA1092" s="144"/>
    </row>
    <row r="1093" spans="4:27" x14ac:dyDescent="0.25">
      <c r="D1093" s="144"/>
      <c r="E1093" s="144"/>
      <c r="F1093" s="144"/>
      <c r="G1093" s="144"/>
      <c r="H1093" s="144"/>
      <c r="I1093" s="144"/>
      <c r="J1093" s="144"/>
      <c r="K1093" s="144"/>
      <c r="L1093" s="144"/>
      <c r="M1093" s="144"/>
      <c r="N1093" s="144"/>
      <c r="O1093" s="144"/>
      <c r="P1093" s="144"/>
      <c r="Q1093" s="144"/>
      <c r="R1093" s="144"/>
      <c r="S1093" s="144"/>
      <c r="T1093" s="144"/>
      <c r="U1093" s="144"/>
      <c r="V1093" s="144"/>
      <c r="W1093" s="144"/>
      <c r="X1093" s="144"/>
      <c r="Y1093" s="144"/>
      <c r="Z1093" s="144"/>
      <c r="AA1093" s="144"/>
    </row>
    <row r="1094" spans="4:27" x14ac:dyDescent="0.25">
      <c r="D1094" s="144"/>
      <c r="E1094" s="144"/>
      <c r="F1094" s="144"/>
      <c r="G1094" s="144"/>
      <c r="H1094" s="144"/>
      <c r="I1094" s="144"/>
      <c r="J1094" s="144"/>
      <c r="K1094" s="144"/>
      <c r="L1094" s="144"/>
      <c r="M1094" s="144"/>
      <c r="N1094" s="144"/>
      <c r="O1094" s="144"/>
      <c r="P1094" s="144"/>
      <c r="Q1094" s="144"/>
      <c r="R1094" s="144"/>
      <c r="S1094" s="144"/>
      <c r="T1094" s="144"/>
      <c r="U1094" s="144"/>
      <c r="V1094" s="144"/>
      <c r="W1094" s="144"/>
      <c r="X1094" s="144"/>
      <c r="Y1094" s="144"/>
      <c r="Z1094" s="144"/>
      <c r="AA1094" s="144"/>
    </row>
    <row r="1095" spans="4:27" x14ac:dyDescent="0.25">
      <c r="D1095" s="144"/>
      <c r="E1095" s="144"/>
      <c r="F1095" s="144"/>
      <c r="G1095" s="144"/>
      <c r="H1095" s="144"/>
      <c r="I1095" s="144"/>
      <c r="J1095" s="144"/>
      <c r="K1095" s="144"/>
      <c r="L1095" s="144"/>
      <c r="M1095" s="144"/>
      <c r="N1095" s="144"/>
      <c r="O1095" s="144"/>
      <c r="P1095" s="144"/>
      <c r="Q1095" s="144"/>
      <c r="R1095" s="144"/>
      <c r="S1095" s="144"/>
      <c r="T1095" s="144"/>
      <c r="U1095" s="144"/>
      <c r="V1095" s="144"/>
      <c r="W1095" s="144"/>
      <c r="X1095" s="144"/>
      <c r="Y1095" s="144"/>
      <c r="Z1095" s="144"/>
      <c r="AA1095" s="144"/>
    </row>
    <row r="1096" spans="4:27" x14ac:dyDescent="0.25">
      <c r="D1096" s="144"/>
      <c r="E1096" s="144"/>
      <c r="F1096" s="144"/>
      <c r="G1096" s="144"/>
      <c r="H1096" s="144"/>
      <c r="I1096" s="144"/>
      <c r="J1096" s="144"/>
      <c r="K1096" s="144"/>
      <c r="L1096" s="144"/>
      <c r="M1096" s="144"/>
      <c r="N1096" s="144"/>
      <c r="O1096" s="144"/>
      <c r="P1096" s="144"/>
      <c r="Q1096" s="144"/>
      <c r="R1096" s="144"/>
      <c r="S1096" s="144"/>
      <c r="T1096" s="144"/>
      <c r="U1096" s="144"/>
      <c r="V1096" s="144"/>
      <c r="W1096" s="144"/>
      <c r="X1096" s="144"/>
      <c r="Y1096" s="144"/>
      <c r="Z1096" s="144"/>
      <c r="AA1096" s="144"/>
    </row>
    <row r="1097" spans="4:27" x14ac:dyDescent="0.25">
      <c r="D1097" s="144"/>
      <c r="E1097" s="144"/>
      <c r="F1097" s="144"/>
      <c r="G1097" s="144"/>
      <c r="H1097" s="144"/>
      <c r="I1097" s="144"/>
      <c r="J1097" s="144"/>
      <c r="K1097" s="144"/>
      <c r="L1097" s="144"/>
      <c r="M1097" s="144"/>
      <c r="N1097" s="144"/>
      <c r="O1097" s="144"/>
      <c r="P1097" s="144"/>
      <c r="Q1097" s="144"/>
      <c r="R1097" s="144"/>
      <c r="S1097" s="144"/>
      <c r="T1097" s="144"/>
      <c r="U1097" s="144"/>
      <c r="V1097" s="144"/>
      <c r="W1097" s="144"/>
      <c r="X1097" s="144"/>
      <c r="Y1097" s="144"/>
      <c r="Z1097" s="144"/>
      <c r="AA1097" s="144"/>
    </row>
    <row r="1098" spans="4:27" x14ac:dyDescent="0.25">
      <c r="D1098" s="144"/>
      <c r="E1098" s="144"/>
      <c r="F1098" s="144"/>
      <c r="G1098" s="144"/>
      <c r="H1098" s="144"/>
      <c r="I1098" s="144"/>
      <c r="J1098" s="144"/>
      <c r="K1098" s="144"/>
      <c r="L1098" s="144"/>
      <c r="M1098" s="144"/>
      <c r="N1098" s="144"/>
      <c r="O1098" s="144"/>
      <c r="P1098" s="144"/>
      <c r="Q1098" s="144"/>
      <c r="R1098" s="144"/>
      <c r="S1098" s="144"/>
      <c r="T1098" s="144"/>
      <c r="U1098" s="144"/>
      <c r="V1098" s="144"/>
      <c r="W1098" s="144"/>
      <c r="X1098" s="144"/>
      <c r="Y1098" s="144"/>
      <c r="Z1098" s="144"/>
      <c r="AA1098" s="144"/>
    </row>
    <row r="1099" spans="4:27" x14ac:dyDescent="0.25">
      <c r="D1099" s="144"/>
      <c r="E1099" s="144"/>
      <c r="F1099" s="144"/>
      <c r="G1099" s="144"/>
      <c r="H1099" s="144"/>
      <c r="I1099" s="144"/>
      <c r="J1099" s="144"/>
      <c r="K1099" s="144"/>
      <c r="L1099" s="144"/>
      <c r="M1099" s="144"/>
      <c r="N1099" s="144"/>
      <c r="O1099" s="144"/>
      <c r="P1099" s="144"/>
      <c r="Q1099" s="144"/>
      <c r="R1099" s="144"/>
      <c r="S1099" s="144"/>
      <c r="T1099" s="144"/>
      <c r="U1099" s="144"/>
      <c r="V1099" s="144"/>
      <c r="W1099" s="144"/>
      <c r="X1099" s="144"/>
      <c r="Y1099" s="144"/>
      <c r="Z1099" s="144"/>
      <c r="AA1099" s="144"/>
    </row>
    <row r="1100" spans="4:27" x14ac:dyDescent="0.25">
      <c r="D1100" s="144"/>
      <c r="E1100" s="144"/>
      <c r="F1100" s="144"/>
      <c r="G1100" s="144"/>
      <c r="H1100" s="144"/>
      <c r="I1100" s="144"/>
      <c r="J1100" s="144"/>
      <c r="K1100" s="144"/>
      <c r="L1100" s="144"/>
      <c r="M1100" s="144"/>
      <c r="N1100" s="144"/>
      <c r="O1100" s="144"/>
      <c r="P1100" s="144"/>
      <c r="Q1100" s="144"/>
      <c r="R1100" s="144"/>
      <c r="S1100" s="144"/>
      <c r="T1100" s="144"/>
      <c r="U1100" s="144"/>
      <c r="V1100" s="144"/>
      <c r="W1100" s="144"/>
      <c r="X1100" s="144"/>
      <c r="Y1100" s="144"/>
      <c r="Z1100" s="144"/>
      <c r="AA1100" s="144"/>
    </row>
    <row r="1101" spans="4:27" x14ac:dyDescent="0.25">
      <c r="D1101" s="144"/>
      <c r="E1101" s="144"/>
      <c r="F1101" s="144"/>
      <c r="G1101" s="144"/>
      <c r="H1101" s="144"/>
      <c r="I1101" s="144"/>
      <c r="J1101" s="144"/>
      <c r="K1101" s="144"/>
      <c r="L1101" s="144"/>
      <c r="M1101" s="144"/>
      <c r="N1101" s="144"/>
      <c r="O1101" s="144"/>
      <c r="P1101" s="144"/>
      <c r="Q1101" s="144"/>
      <c r="R1101" s="144"/>
      <c r="S1101" s="144"/>
      <c r="T1101" s="144"/>
      <c r="U1101" s="144"/>
      <c r="V1101" s="144"/>
      <c r="W1101" s="144"/>
      <c r="X1101" s="144"/>
      <c r="Y1101" s="144"/>
      <c r="Z1101" s="144"/>
      <c r="AA1101" s="144"/>
    </row>
    <row r="1102" spans="4:27" x14ac:dyDescent="0.25">
      <c r="D1102" s="144"/>
      <c r="E1102" s="144"/>
      <c r="F1102" s="144"/>
      <c r="G1102" s="144"/>
      <c r="H1102" s="144"/>
      <c r="I1102" s="144"/>
      <c r="J1102" s="144"/>
      <c r="K1102" s="144"/>
      <c r="L1102" s="144"/>
      <c r="M1102" s="144"/>
      <c r="N1102" s="144"/>
      <c r="O1102" s="144"/>
      <c r="P1102" s="144"/>
      <c r="Q1102" s="144"/>
      <c r="R1102" s="144"/>
      <c r="S1102" s="144"/>
      <c r="T1102" s="144"/>
      <c r="U1102" s="144"/>
      <c r="V1102" s="144"/>
      <c r="W1102" s="144"/>
      <c r="X1102" s="144"/>
      <c r="Y1102" s="144"/>
      <c r="Z1102" s="144"/>
      <c r="AA1102" s="144"/>
    </row>
    <row r="1103" spans="4:27" x14ac:dyDescent="0.25">
      <c r="D1103" s="144"/>
      <c r="E1103" s="144"/>
      <c r="F1103" s="144"/>
      <c r="G1103" s="144"/>
      <c r="H1103" s="144"/>
      <c r="I1103" s="144"/>
      <c r="J1103" s="144"/>
      <c r="K1103" s="144"/>
      <c r="L1103" s="144"/>
      <c r="M1103" s="144"/>
      <c r="N1103" s="144"/>
      <c r="O1103" s="144"/>
      <c r="P1103" s="144"/>
      <c r="Q1103" s="144"/>
      <c r="R1103" s="144"/>
      <c r="S1103" s="144"/>
      <c r="T1103" s="144"/>
      <c r="U1103" s="144"/>
      <c r="V1103" s="144"/>
      <c r="W1103" s="144"/>
      <c r="X1103" s="144"/>
      <c r="Y1103" s="144"/>
      <c r="Z1103" s="144"/>
      <c r="AA1103" s="144"/>
    </row>
    <row r="1104" spans="4:27" x14ac:dyDescent="0.25">
      <c r="D1104" s="144"/>
      <c r="E1104" s="144"/>
      <c r="F1104" s="144"/>
      <c r="G1104" s="144"/>
      <c r="H1104" s="144"/>
      <c r="I1104" s="144"/>
      <c r="J1104" s="144"/>
      <c r="K1104" s="144"/>
      <c r="L1104" s="144"/>
      <c r="M1104" s="144"/>
      <c r="N1104" s="144"/>
      <c r="O1104" s="144"/>
      <c r="P1104" s="144"/>
      <c r="Q1104" s="144"/>
      <c r="R1104" s="144"/>
      <c r="S1104" s="144"/>
      <c r="T1104" s="144"/>
      <c r="U1104" s="144"/>
      <c r="V1104" s="144"/>
      <c r="W1104" s="144"/>
      <c r="X1104" s="144"/>
      <c r="Y1104" s="144"/>
      <c r="Z1104" s="144"/>
      <c r="AA1104" s="144"/>
    </row>
    <row r="1105" spans="4:27" x14ac:dyDescent="0.25">
      <c r="D1105" s="144"/>
      <c r="E1105" s="144"/>
      <c r="F1105" s="144"/>
      <c r="G1105" s="144"/>
      <c r="H1105" s="144"/>
      <c r="I1105" s="144"/>
      <c r="J1105" s="144"/>
      <c r="K1105" s="144"/>
      <c r="L1105" s="144"/>
      <c r="M1105" s="144"/>
      <c r="N1105" s="144"/>
      <c r="O1105" s="144"/>
      <c r="P1105" s="144"/>
      <c r="Q1105" s="144"/>
      <c r="R1105" s="144"/>
      <c r="S1105" s="144"/>
      <c r="T1105" s="144"/>
      <c r="U1105" s="144"/>
      <c r="V1105" s="144"/>
      <c r="W1105" s="144"/>
      <c r="X1105" s="144"/>
      <c r="Y1105" s="144"/>
      <c r="Z1105" s="144"/>
      <c r="AA1105" s="144"/>
    </row>
    <row r="1106" spans="4:27" x14ac:dyDescent="0.25">
      <c r="D1106" s="144"/>
      <c r="E1106" s="144"/>
      <c r="F1106" s="144"/>
      <c r="G1106" s="144"/>
      <c r="H1106" s="144"/>
      <c r="I1106" s="144"/>
      <c r="J1106" s="144"/>
      <c r="K1106" s="144"/>
      <c r="L1106" s="144"/>
      <c r="M1106" s="144"/>
      <c r="N1106" s="144"/>
      <c r="O1106" s="144"/>
      <c r="P1106" s="144"/>
      <c r="Q1106" s="144"/>
      <c r="R1106" s="144"/>
      <c r="S1106" s="144"/>
      <c r="T1106" s="144"/>
      <c r="U1106" s="144"/>
      <c r="V1106" s="144"/>
      <c r="W1106" s="144"/>
      <c r="X1106" s="144"/>
      <c r="Y1106" s="144"/>
      <c r="Z1106" s="144"/>
      <c r="AA1106" s="144"/>
    </row>
    <row r="1107" spans="4:27" x14ac:dyDescent="0.25">
      <c r="D1107" s="144"/>
      <c r="E1107" s="144"/>
      <c r="F1107" s="144"/>
      <c r="G1107" s="144"/>
      <c r="H1107" s="144"/>
      <c r="I1107" s="144"/>
      <c r="J1107" s="144"/>
      <c r="K1107" s="144"/>
      <c r="L1107" s="144"/>
      <c r="M1107" s="144"/>
      <c r="N1107" s="144"/>
      <c r="O1107" s="144"/>
      <c r="P1107" s="144"/>
      <c r="Q1107" s="144"/>
      <c r="R1107" s="144"/>
      <c r="S1107" s="144"/>
      <c r="T1107" s="144"/>
      <c r="U1107" s="144"/>
      <c r="V1107" s="144"/>
      <c r="W1107" s="144"/>
      <c r="X1107" s="144"/>
      <c r="Y1107" s="144"/>
      <c r="Z1107" s="144"/>
      <c r="AA1107" s="144"/>
    </row>
    <row r="1108" spans="4:27" x14ac:dyDescent="0.25">
      <c r="D1108" s="144"/>
      <c r="E1108" s="144"/>
      <c r="F1108" s="144"/>
      <c r="G1108" s="144"/>
      <c r="H1108" s="144"/>
      <c r="I1108" s="144"/>
      <c r="J1108" s="144"/>
      <c r="K1108" s="144"/>
      <c r="L1108" s="144"/>
      <c r="M1108" s="144"/>
      <c r="N1108" s="144"/>
      <c r="O1108" s="144"/>
      <c r="P1108" s="144"/>
      <c r="Q1108" s="144"/>
      <c r="R1108" s="144"/>
      <c r="S1108" s="144"/>
      <c r="T1108" s="144"/>
      <c r="U1108" s="144"/>
      <c r="V1108" s="144"/>
      <c r="W1108" s="144"/>
      <c r="X1108" s="144"/>
      <c r="Y1108" s="144"/>
      <c r="Z1108" s="144"/>
      <c r="AA1108" s="144"/>
    </row>
    <row r="1109" spans="4:27" x14ac:dyDescent="0.25">
      <c r="D1109" s="144"/>
      <c r="E1109" s="144"/>
      <c r="F1109" s="144"/>
      <c r="G1109" s="144"/>
      <c r="H1109" s="144"/>
      <c r="I1109" s="144"/>
      <c r="J1109" s="144"/>
      <c r="K1109" s="144"/>
      <c r="L1109" s="144"/>
      <c r="M1109" s="144"/>
      <c r="N1109" s="144"/>
      <c r="O1109" s="144"/>
      <c r="P1109" s="144"/>
      <c r="Q1109" s="144"/>
      <c r="R1109" s="144"/>
      <c r="S1109" s="144"/>
      <c r="T1109" s="144"/>
      <c r="U1109" s="144"/>
      <c r="V1109" s="144"/>
      <c r="W1109" s="144"/>
      <c r="X1109" s="144"/>
      <c r="Y1109" s="144"/>
      <c r="Z1109" s="144"/>
      <c r="AA1109" s="144"/>
    </row>
    <row r="1110" spans="4:27" x14ac:dyDescent="0.25">
      <c r="D1110" s="144"/>
      <c r="E1110" s="144"/>
      <c r="F1110" s="144"/>
      <c r="G1110" s="144"/>
      <c r="H1110" s="144"/>
      <c r="I1110" s="144"/>
      <c r="J1110" s="144"/>
      <c r="K1110" s="144"/>
      <c r="L1110" s="144"/>
      <c r="M1110" s="144"/>
      <c r="N1110" s="144"/>
      <c r="O1110" s="144"/>
      <c r="P1110" s="144"/>
      <c r="Q1110" s="144"/>
      <c r="R1110" s="144"/>
      <c r="S1110" s="144"/>
      <c r="T1110" s="144"/>
      <c r="U1110" s="144"/>
      <c r="V1110" s="144"/>
      <c r="W1110" s="144"/>
      <c r="X1110" s="144"/>
      <c r="Y1110" s="144"/>
      <c r="Z1110" s="144"/>
      <c r="AA1110" s="144"/>
    </row>
    <row r="1111" spans="4:27" x14ac:dyDescent="0.25">
      <c r="D1111" s="144"/>
      <c r="E1111" s="144"/>
      <c r="F1111" s="144"/>
      <c r="G1111" s="144"/>
      <c r="H1111" s="144"/>
      <c r="I1111" s="144"/>
      <c r="J1111" s="144"/>
      <c r="K1111" s="144"/>
      <c r="L1111" s="144"/>
      <c r="M1111" s="144"/>
      <c r="N1111" s="144"/>
      <c r="O1111" s="144"/>
      <c r="P1111" s="144"/>
      <c r="Q1111" s="144"/>
      <c r="R1111" s="144"/>
      <c r="S1111" s="144"/>
      <c r="T1111" s="144"/>
      <c r="U1111" s="144"/>
      <c r="V1111" s="144"/>
      <c r="W1111" s="144"/>
      <c r="X1111" s="144"/>
      <c r="Y1111" s="144"/>
      <c r="Z1111" s="144"/>
      <c r="AA1111" s="144"/>
    </row>
    <row r="1112" spans="4:27" x14ac:dyDescent="0.25">
      <c r="D1112" s="144"/>
      <c r="E1112" s="144"/>
      <c r="F1112" s="144"/>
      <c r="G1112" s="144"/>
      <c r="H1112" s="144"/>
      <c r="I1112" s="144"/>
      <c r="J1112" s="144"/>
      <c r="K1112" s="144"/>
      <c r="L1112" s="144"/>
      <c r="M1112" s="144"/>
      <c r="N1112" s="144"/>
      <c r="O1112" s="144"/>
      <c r="P1112" s="144"/>
      <c r="Q1112" s="144"/>
      <c r="R1112" s="144"/>
      <c r="S1112" s="144"/>
      <c r="T1112" s="144"/>
      <c r="U1112" s="144"/>
      <c r="V1112" s="144"/>
      <c r="W1112" s="144"/>
      <c r="X1112" s="144"/>
      <c r="Y1112" s="144"/>
      <c r="Z1112" s="144"/>
      <c r="AA1112" s="144"/>
    </row>
    <row r="1113" spans="4:27" x14ac:dyDescent="0.25">
      <c r="D1113" s="144"/>
      <c r="E1113" s="144"/>
      <c r="F1113" s="144"/>
      <c r="G1113" s="144"/>
      <c r="H1113" s="144"/>
      <c r="I1113" s="144"/>
      <c r="J1113" s="144"/>
      <c r="K1113" s="144"/>
      <c r="L1113" s="144"/>
      <c r="M1113" s="144"/>
      <c r="N1113" s="144"/>
      <c r="O1113" s="144"/>
      <c r="P1113" s="144"/>
      <c r="Q1113" s="144"/>
      <c r="R1113" s="144"/>
      <c r="S1113" s="144"/>
      <c r="T1113" s="144"/>
      <c r="U1113" s="144"/>
      <c r="V1113" s="144"/>
      <c r="W1113" s="144"/>
      <c r="X1113" s="144"/>
      <c r="Y1113" s="144"/>
      <c r="Z1113" s="144"/>
      <c r="AA1113" s="144"/>
    </row>
    <row r="1114" spans="4:27" x14ac:dyDescent="0.25">
      <c r="D1114" s="144"/>
      <c r="E1114" s="144"/>
      <c r="F1114" s="144"/>
      <c r="G1114" s="144"/>
      <c r="H1114" s="144"/>
      <c r="I1114" s="144"/>
      <c r="J1114" s="144"/>
      <c r="K1114" s="144"/>
      <c r="L1114" s="144"/>
      <c r="M1114" s="144"/>
      <c r="N1114" s="144"/>
      <c r="O1114" s="144"/>
      <c r="P1114" s="144"/>
      <c r="Q1114" s="144"/>
      <c r="R1114" s="144"/>
      <c r="S1114" s="144"/>
      <c r="T1114" s="144"/>
      <c r="U1114" s="144"/>
      <c r="V1114" s="144"/>
      <c r="W1114" s="144"/>
      <c r="X1114" s="144"/>
      <c r="Y1114" s="144"/>
      <c r="Z1114" s="144"/>
      <c r="AA1114" s="144"/>
    </row>
    <row r="1115" spans="4:27" x14ac:dyDescent="0.25">
      <c r="D1115" s="144"/>
      <c r="E1115" s="144"/>
      <c r="F1115" s="144"/>
      <c r="G1115" s="144"/>
      <c r="H1115" s="144"/>
      <c r="I1115" s="144"/>
      <c r="J1115" s="144"/>
      <c r="K1115" s="144"/>
      <c r="L1115" s="144"/>
      <c r="M1115" s="144"/>
      <c r="N1115" s="144"/>
      <c r="O1115" s="144"/>
      <c r="P1115" s="144"/>
      <c r="Q1115" s="144"/>
      <c r="R1115" s="144"/>
      <c r="S1115" s="144"/>
      <c r="T1115" s="144"/>
      <c r="U1115" s="144"/>
      <c r="V1115" s="144"/>
      <c r="W1115" s="144"/>
      <c r="X1115" s="144"/>
      <c r="Y1115" s="144"/>
      <c r="Z1115" s="144"/>
      <c r="AA1115" s="144"/>
    </row>
    <row r="1116" spans="4:27" x14ac:dyDescent="0.25">
      <c r="D1116" s="144"/>
      <c r="E1116" s="14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4"/>
      <c r="R1116" s="144"/>
      <c r="S1116" s="144"/>
      <c r="T1116" s="144"/>
      <c r="U1116" s="144"/>
      <c r="V1116" s="144"/>
      <c r="W1116" s="144"/>
      <c r="X1116" s="144"/>
      <c r="Y1116" s="144"/>
      <c r="Z1116" s="144"/>
      <c r="AA1116" s="144"/>
    </row>
    <row r="1117" spans="4:27" x14ac:dyDescent="0.25">
      <c r="D1117" s="144"/>
      <c r="E1117" s="144"/>
      <c r="F1117" s="144"/>
      <c r="G1117" s="144"/>
      <c r="H1117" s="144"/>
      <c r="I1117" s="144"/>
      <c r="J1117" s="144"/>
      <c r="K1117" s="144"/>
      <c r="L1117" s="144"/>
      <c r="M1117" s="144"/>
      <c r="N1117" s="144"/>
      <c r="O1117" s="144"/>
      <c r="P1117" s="144"/>
      <c r="Q1117" s="144"/>
      <c r="R1117" s="144"/>
      <c r="S1117" s="144"/>
      <c r="T1117" s="144"/>
      <c r="U1117" s="144"/>
      <c r="V1117" s="144"/>
      <c r="W1117" s="144"/>
      <c r="X1117" s="144"/>
      <c r="Y1117" s="144"/>
      <c r="Z1117" s="144"/>
      <c r="AA1117" s="144"/>
    </row>
    <row r="1118" spans="4:27" x14ac:dyDescent="0.25">
      <c r="D1118" s="144"/>
      <c r="E1118" s="144"/>
      <c r="F1118" s="144"/>
      <c r="G1118" s="144"/>
      <c r="H1118" s="144"/>
      <c r="I1118" s="144"/>
      <c r="J1118" s="144"/>
      <c r="K1118" s="144"/>
      <c r="L1118" s="144"/>
      <c r="M1118" s="144"/>
      <c r="N1118" s="144"/>
      <c r="O1118" s="144"/>
      <c r="P1118" s="144"/>
      <c r="Q1118" s="144"/>
      <c r="R1118" s="144"/>
      <c r="S1118" s="144"/>
      <c r="T1118" s="144"/>
      <c r="U1118" s="144"/>
      <c r="V1118" s="144"/>
      <c r="W1118" s="144"/>
      <c r="X1118" s="144"/>
      <c r="Y1118" s="144"/>
      <c r="Z1118" s="144"/>
      <c r="AA1118" s="144"/>
    </row>
    <row r="1119" spans="4:27" x14ac:dyDescent="0.25">
      <c r="D1119" s="144"/>
      <c r="E1119" s="144"/>
      <c r="F1119" s="144"/>
      <c r="G1119" s="144"/>
      <c r="H1119" s="144"/>
      <c r="I1119" s="144"/>
      <c r="J1119" s="144"/>
      <c r="K1119" s="144"/>
      <c r="L1119" s="144"/>
      <c r="M1119" s="144"/>
      <c r="N1119" s="144"/>
      <c r="O1119" s="144"/>
      <c r="P1119" s="144"/>
      <c r="Q1119" s="144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</row>
    <row r="1120" spans="4:27" x14ac:dyDescent="0.25">
      <c r="D1120" s="144"/>
      <c r="E1120" s="144"/>
      <c r="F1120" s="144"/>
      <c r="G1120" s="144"/>
      <c r="H1120" s="144"/>
      <c r="I1120" s="144"/>
      <c r="J1120" s="144"/>
      <c r="K1120" s="144"/>
      <c r="L1120" s="144"/>
      <c r="M1120" s="144"/>
      <c r="N1120" s="144"/>
      <c r="O1120" s="144"/>
      <c r="P1120" s="144"/>
      <c r="Q1120" s="144"/>
      <c r="R1120" s="144"/>
      <c r="S1120" s="144"/>
      <c r="T1120" s="144"/>
      <c r="U1120" s="144"/>
      <c r="V1120" s="144"/>
      <c r="W1120" s="144"/>
      <c r="X1120" s="144"/>
      <c r="Y1120" s="144"/>
      <c r="Z1120" s="144"/>
      <c r="AA1120" s="144"/>
    </row>
    <row r="1121" spans="4:27" x14ac:dyDescent="0.25">
      <c r="D1121" s="144"/>
      <c r="E1121" s="144"/>
      <c r="F1121" s="144"/>
      <c r="G1121" s="144"/>
      <c r="H1121" s="144"/>
      <c r="I1121" s="144"/>
      <c r="J1121" s="144"/>
      <c r="K1121" s="144"/>
      <c r="L1121" s="144"/>
      <c r="M1121" s="144"/>
      <c r="N1121" s="144"/>
      <c r="O1121" s="144"/>
      <c r="P1121" s="144"/>
      <c r="Q1121" s="144"/>
      <c r="R1121" s="144"/>
      <c r="S1121" s="144"/>
      <c r="T1121" s="144"/>
      <c r="U1121" s="144"/>
      <c r="V1121" s="144"/>
      <c r="W1121" s="144"/>
      <c r="X1121" s="144"/>
      <c r="Y1121" s="144"/>
      <c r="Z1121" s="144"/>
      <c r="AA1121" s="144"/>
    </row>
    <row r="1122" spans="4:27" x14ac:dyDescent="0.25">
      <c r="D1122" s="144"/>
      <c r="E1122" s="144"/>
      <c r="F1122" s="144"/>
      <c r="G1122" s="144"/>
      <c r="H1122" s="144"/>
      <c r="I1122" s="144"/>
      <c r="J1122" s="144"/>
      <c r="K1122" s="144"/>
      <c r="L1122" s="144"/>
      <c r="M1122" s="144"/>
      <c r="N1122" s="144"/>
      <c r="O1122" s="144"/>
      <c r="P1122" s="144"/>
      <c r="Q1122" s="144"/>
      <c r="R1122" s="144"/>
      <c r="S1122" s="144"/>
      <c r="T1122" s="144"/>
      <c r="U1122" s="144"/>
      <c r="V1122" s="144"/>
      <c r="W1122" s="144"/>
      <c r="X1122" s="144"/>
      <c r="Y1122" s="144"/>
      <c r="Z1122" s="144"/>
      <c r="AA1122" s="144"/>
    </row>
    <row r="1123" spans="4:27" x14ac:dyDescent="0.25">
      <c r="D1123" s="144"/>
      <c r="E1123" s="144"/>
      <c r="F1123" s="144"/>
      <c r="G1123" s="144"/>
      <c r="H1123" s="144"/>
      <c r="I1123" s="144"/>
      <c r="J1123" s="144"/>
      <c r="K1123" s="144"/>
      <c r="L1123" s="144"/>
      <c r="M1123" s="144"/>
      <c r="N1123" s="144"/>
      <c r="O1123" s="144"/>
      <c r="P1123" s="144"/>
      <c r="Q1123" s="144"/>
      <c r="R1123" s="144"/>
      <c r="S1123" s="144"/>
      <c r="T1123" s="144"/>
      <c r="U1123" s="144"/>
      <c r="V1123" s="144"/>
      <c r="W1123" s="144"/>
      <c r="X1123" s="144"/>
      <c r="Y1123" s="144"/>
      <c r="Z1123" s="144"/>
      <c r="AA1123" s="144"/>
    </row>
    <row r="1124" spans="4:27" x14ac:dyDescent="0.25">
      <c r="D1124" s="144"/>
      <c r="E1124" s="144"/>
      <c r="F1124" s="144"/>
      <c r="G1124" s="144"/>
      <c r="H1124" s="144"/>
      <c r="I1124" s="144"/>
      <c r="J1124" s="144"/>
      <c r="K1124" s="144"/>
      <c r="L1124" s="144"/>
      <c r="M1124" s="144"/>
      <c r="N1124" s="144"/>
      <c r="O1124" s="144"/>
      <c r="P1124" s="144"/>
      <c r="Q1124" s="144"/>
      <c r="R1124" s="144"/>
      <c r="S1124" s="144"/>
      <c r="T1124" s="144"/>
      <c r="U1124" s="144"/>
      <c r="V1124" s="144"/>
      <c r="W1124" s="144"/>
      <c r="X1124" s="144"/>
      <c r="Y1124" s="144"/>
      <c r="Z1124" s="144"/>
      <c r="AA1124" s="144"/>
    </row>
    <row r="1125" spans="4:27" x14ac:dyDescent="0.25">
      <c r="D1125" s="144"/>
      <c r="E1125" s="144"/>
      <c r="F1125" s="144"/>
      <c r="G1125" s="144"/>
      <c r="H1125" s="144"/>
      <c r="I1125" s="144"/>
      <c r="J1125" s="144"/>
      <c r="K1125" s="144"/>
      <c r="L1125" s="144"/>
      <c r="M1125" s="144"/>
      <c r="N1125" s="144"/>
      <c r="O1125" s="144"/>
      <c r="P1125" s="144"/>
      <c r="Q1125" s="144"/>
      <c r="R1125" s="144"/>
      <c r="S1125" s="144"/>
      <c r="T1125" s="144"/>
      <c r="U1125" s="144"/>
      <c r="V1125" s="144"/>
      <c r="W1125" s="144"/>
      <c r="X1125" s="144"/>
      <c r="Y1125" s="144"/>
      <c r="Z1125" s="144"/>
      <c r="AA1125" s="144"/>
    </row>
    <row r="1126" spans="4:27" x14ac:dyDescent="0.25">
      <c r="D1126" s="144"/>
      <c r="E1126" s="144"/>
      <c r="F1126" s="144"/>
      <c r="G1126" s="144"/>
      <c r="H1126" s="144"/>
      <c r="I1126" s="144"/>
      <c r="J1126" s="144"/>
      <c r="K1126" s="144"/>
      <c r="L1126" s="144"/>
      <c r="M1126" s="144"/>
      <c r="N1126" s="144"/>
      <c r="O1126" s="144"/>
      <c r="P1126" s="144"/>
      <c r="Q1126" s="144"/>
      <c r="R1126" s="144"/>
      <c r="S1126" s="144"/>
      <c r="T1126" s="144"/>
      <c r="U1126" s="144"/>
      <c r="V1126" s="144"/>
      <c r="W1126" s="144"/>
      <c r="X1126" s="144"/>
      <c r="Y1126" s="144"/>
      <c r="Z1126" s="144"/>
      <c r="AA1126" s="144"/>
    </row>
    <row r="1127" spans="4:27" x14ac:dyDescent="0.25">
      <c r="D1127" s="144"/>
      <c r="E1127" s="144"/>
      <c r="F1127" s="144"/>
      <c r="G1127" s="144"/>
      <c r="H1127" s="144"/>
      <c r="I1127" s="144"/>
      <c r="J1127" s="144"/>
      <c r="K1127" s="144"/>
      <c r="L1127" s="144"/>
      <c r="M1127" s="144"/>
      <c r="N1127" s="144"/>
      <c r="O1127" s="144"/>
      <c r="P1127" s="144"/>
      <c r="Q1127" s="144"/>
      <c r="R1127" s="144"/>
      <c r="S1127" s="144"/>
      <c r="T1127" s="144"/>
      <c r="U1127" s="144"/>
      <c r="V1127" s="144"/>
      <c r="W1127" s="144"/>
      <c r="X1127" s="144"/>
      <c r="Y1127" s="144"/>
      <c r="Z1127" s="144"/>
      <c r="AA1127" s="144"/>
    </row>
    <row r="1128" spans="4:27" x14ac:dyDescent="0.25">
      <c r="D1128" s="144"/>
      <c r="E1128" s="144"/>
      <c r="F1128" s="144"/>
      <c r="G1128" s="144"/>
      <c r="H1128" s="144"/>
      <c r="I1128" s="144"/>
      <c r="J1128" s="144"/>
      <c r="K1128" s="144"/>
      <c r="L1128" s="144"/>
      <c r="M1128" s="144"/>
      <c r="N1128" s="144"/>
      <c r="O1128" s="144"/>
      <c r="P1128" s="144"/>
      <c r="Q1128" s="144"/>
      <c r="R1128" s="144"/>
      <c r="S1128" s="144"/>
      <c r="T1128" s="144"/>
      <c r="U1128" s="144"/>
      <c r="V1128" s="144"/>
      <c r="W1128" s="144"/>
      <c r="X1128" s="144"/>
      <c r="Y1128" s="144"/>
      <c r="Z1128" s="144"/>
      <c r="AA1128" s="144"/>
    </row>
    <row r="1129" spans="4:27" x14ac:dyDescent="0.25">
      <c r="D1129" s="144"/>
      <c r="E1129" s="144"/>
      <c r="F1129" s="144"/>
      <c r="G1129" s="144"/>
      <c r="H1129" s="144"/>
      <c r="I1129" s="144"/>
      <c r="J1129" s="144"/>
      <c r="K1129" s="144"/>
      <c r="L1129" s="144"/>
      <c r="M1129" s="144"/>
      <c r="N1129" s="144"/>
      <c r="O1129" s="144"/>
      <c r="P1129" s="144"/>
      <c r="Q1129" s="144"/>
      <c r="R1129" s="144"/>
      <c r="S1129" s="144"/>
      <c r="T1129" s="144"/>
      <c r="U1129" s="144"/>
      <c r="V1129" s="144"/>
      <c r="W1129" s="144"/>
      <c r="X1129" s="144"/>
      <c r="Y1129" s="144"/>
      <c r="Z1129" s="144"/>
      <c r="AA1129" s="144"/>
    </row>
    <row r="1130" spans="4:27" x14ac:dyDescent="0.25">
      <c r="D1130" s="144"/>
      <c r="E1130" s="144"/>
      <c r="F1130" s="144"/>
      <c r="G1130" s="144"/>
      <c r="H1130" s="144"/>
      <c r="I1130" s="144"/>
      <c r="J1130" s="144"/>
      <c r="K1130" s="144"/>
      <c r="L1130" s="144"/>
      <c r="M1130" s="144"/>
      <c r="N1130" s="144"/>
      <c r="O1130" s="144"/>
      <c r="P1130" s="144"/>
      <c r="Q1130" s="144"/>
      <c r="R1130" s="144"/>
      <c r="S1130" s="144"/>
      <c r="T1130" s="144"/>
      <c r="U1130" s="144"/>
      <c r="V1130" s="144"/>
      <c r="W1130" s="144"/>
      <c r="X1130" s="144"/>
      <c r="Y1130" s="144"/>
      <c r="Z1130" s="144"/>
      <c r="AA1130" s="144"/>
    </row>
    <row r="1131" spans="4:27" x14ac:dyDescent="0.25">
      <c r="D1131" s="144"/>
      <c r="E1131" s="144"/>
      <c r="F1131" s="144"/>
      <c r="G1131" s="144"/>
      <c r="H1131" s="144"/>
      <c r="I1131" s="144"/>
      <c r="J1131" s="144"/>
      <c r="K1131" s="144"/>
      <c r="L1131" s="144"/>
      <c r="M1131" s="144"/>
      <c r="N1131" s="144"/>
      <c r="O1131" s="144"/>
      <c r="P1131" s="144"/>
      <c r="Q1131" s="144"/>
      <c r="R1131" s="144"/>
      <c r="S1131" s="144"/>
      <c r="T1131" s="144"/>
      <c r="U1131" s="144"/>
      <c r="V1131" s="144"/>
      <c r="W1131" s="144"/>
      <c r="X1131" s="144"/>
      <c r="Y1131" s="144"/>
      <c r="Z1131" s="144"/>
      <c r="AA1131" s="144"/>
    </row>
    <row r="1132" spans="4:27" x14ac:dyDescent="0.25">
      <c r="D1132" s="144"/>
      <c r="E1132" s="144"/>
      <c r="F1132" s="144"/>
      <c r="G1132" s="144"/>
      <c r="H1132" s="144"/>
      <c r="I1132" s="144"/>
      <c r="J1132" s="144"/>
      <c r="K1132" s="144"/>
      <c r="L1132" s="144"/>
      <c r="M1132" s="144"/>
      <c r="N1132" s="144"/>
      <c r="O1132" s="144"/>
      <c r="P1132" s="144"/>
      <c r="Q1132" s="144"/>
      <c r="R1132" s="144"/>
      <c r="S1132" s="144"/>
      <c r="T1132" s="144"/>
      <c r="U1132" s="144"/>
      <c r="V1132" s="144"/>
      <c r="W1132" s="144"/>
      <c r="X1132" s="144"/>
      <c r="Y1132" s="144"/>
      <c r="Z1132" s="144"/>
      <c r="AA1132" s="144"/>
    </row>
    <row r="1133" spans="4:27" x14ac:dyDescent="0.25">
      <c r="D1133" s="144"/>
      <c r="E1133" s="144"/>
      <c r="F1133" s="144"/>
      <c r="G1133" s="144"/>
      <c r="H1133" s="144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</row>
    <row r="1134" spans="4:27" x14ac:dyDescent="0.25">
      <c r="D1134" s="144"/>
      <c r="E1134" s="144"/>
      <c r="F1134" s="144"/>
      <c r="G1134" s="144"/>
      <c r="H1134" s="144"/>
      <c r="I1134" s="144"/>
      <c r="J1134" s="144"/>
      <c r="K1134" s="144"/>
      <c r="L1134" s="144"/>
      <c r="M1134" s="144"/>
      <c r="N1134" s="144"/>
      <c r="O1134" s="144"/>
      <c r="P1134" s="144"/>
      <c r="Q1134" s="144"/>
      <c r="R1134" s="144"/>
      <c r="S1134" s="144"/>
      <c r="T1134" s="144"/>
      <c r="U1134" s="144"/>
      <c r="V1134" s="144"/>
      <c r="W1134" s="144"/>
      <c r="X1134" s="144"/>
      <c r="Y1134" s="144"/>
      <c r="Z1134" s="144"/>
      <c r="AA1134" s="144"/>
    </row>
    <row r="1135" spans="4:27" x14ac:dyDescent="0.25">
      <c r="D1135" s="144"/>
      <c r="E1135" s="144"/>
      <c r="F1135" s="144"/>
      <c r="G1135" s="144"/>
      <c r="H1135" s="144"/>
      <c r="I1135" s="144"/>
      <c r="J1135" s="144"/>
      <c r="K1135" s="144"/>
      <c r="L1135" s="144"/>
      <c r="M1135" s="144"/>
      <c r="N1135" s="144"/>
      <c r="O1135" s="144"/>
      <c r="P1135" s="144"/>
      <c r="Q1135" s="144"/>
      <c r="R1135" s="144"/>
      <c r="S1135" s="144"/>
      <c r="T1135" s="144"/>
      <c r="U1135" s="144"/>
      <c r="V1135" s="144"/>
      <c r="W1135" s="144"/>
      <c r="X1135" s="144"/>
      <c r="Y1135" s="144"/>
      <c r="Z1135" s="144"/>
      <c r="AA1135" s="144"/>
    </row>
    <row r="1136" spans="4:27" x14ac:dyDescent="0.25">
      <c r="D1136" s="144"/>
      <c r="E1136" s="144"/>
      <c r="F1136" s="144"/>
      <c r="G1136" s="144"/>
      <c r="H1136" s="144"/>
      <c r="I1136" s="144"/>
      <c r="J1136" s="144"/>
      <c r="K1136" s="144"/>
      <c r="L1136" s="144"/>
      <c r="M1136" s="144"/>
      <c r="N1136" s="144"/>
      <c r="O1136" s="144"/>
      <c r="P1136" s="144"/>
      <c r="Q1136" s="144"/>
      <c r="R1136" s="144"/>
      <c r="S1136" s="144"/>
      <c r="T1136" s="144"/>
      <c r="U1136" s="144"/>
      <c r="V1136" s="144"/>
      <c r="W1136" s="144"/>
      <c r="X1136" s="144"/>
      <c r="Y1136" s="144"/>
      <c r="Z1136" s="144"/>
      <c r="AA1136" s="144"/>
    </row>
    <row r="1137" spans="4:27" x14ac:dyDescent="0.25">
      <c r="D1137" s="144"/>
      <c r="E1137" s="144"/>
      <c r="F1137" s="144"/>
      <c r="G1137" s="144"/>
      <c r="H1137" s="144"/>
      <c r="I1137" s="144"/>
      <c r="J1137" s="144"/>
      <c r="K1137" s="144"/>
      <c r="L1137" s="144"/>
      <c r="M1137" s="144"/>
      <c r="N1137" s="144"/>
      <c r="O1137" s="144"/>
      <c r="P1137" s="144"/>
      <c r="Q1137" s="144"/>
      <c r="R1137" s="144"/>
      <c r="S1137" s="144"/>
      <c r="T1137" s="144"/>
      <c r="U1137" s="144"/>
      <c r="V1137" s="144"/>
      <c r="W1137" s="144"/>
      <c r="X1137" s="144"/>
      <c r="Y1137" s="144"/>
      <c r="Z1137" s="144"/>
      <c r="AA1137" s="144"/>
    </row>
    <row r="1138" spans="4:27" x14ac:dyDescent="0.25">
      <c r="D1138" s="144"/>
      <c r="E1138" s="144"/>
      <c r="F1138" s="144"/>
      <c r="G1138" s="144"/>
      <c r="H1138" s="144"/>
      <c r="I1138" s="144"/>
      <c r="J1138" s="144"/>
      <c r="K1138" s="144"/>
      <c r="L1138" s="144"/>
      <c r="M1138" s="144"/>
      <c r="N1138" s="144"/>
      <c r="O1138" s="144"/>
      <c r="P1138" s="144"/>
      <c r="Q1138" s="144"/>
      <c r="R1138" s="144"/>
      <c r="S1138" s="144"/>
      <c r="T1138" s="144"/>
      <c r="U1138" s="144"/>
      <c r="V1138" s="144"/>
      <c r="W1138" s="144"/>
      <c r="X1138" s="144"/>
      <c r="Y1138" s="144"/>
      <c r="Z1138" s="144"/>
      <c r="AA1138" s="144"/>
    </row>
    <row r="1139" spans="4:27" x14ac:dyDescent="0.25">
      <c r="D1139" s="144"/>
      <c r="E1139" s="144"/>
      <c r="F1139" s="144"/>
      <c r="G1139" s="144"/>
      <c r="H1139" s="144"/>
      <c r="I1139" s="144"/>
      <c r="J1139" s="144"/>
      <c r="K1139" s="144"/>
      <c r="L1139" s="144"/>
      <c r="M1139" s="144"/>
      <c r="N1139" s="144"/>
      <c r="O1139" s="144"/>
      <c r="P1139" s="144"/>
      <c r="Q1139" s="144"/>
      <c r="R1139" s="144"/>
      <c r="S1139" s="144"/>
      <c r="T1139" s="144"/>
      <c r="U1139" s="144"/>
      <c r="V1139" s="144"/>
      <c r="W1139" s="144"/>
      <c r="X1139" s="144"/>
      <c r="Y1139" s="144"/>
      <c r="Z1139" s="144"/>
      <c r="AA1139" s="144"/>
    </row>
    <row r="1140" spans="4:27" x14ac:dyDescent="0.25">
      <c r="D1140" s="144"/>
      <c r="E1140" s="144"/>
      <c r="F1140" s="144"/>
      <c r="G1140" s="144"/>
      <c r="H1140" s="144"/>
      <c r="I1140" s="144"/>
      <c r="J1140" s="144"/>
      <c r="K1140" s="144"/>
      <c r="L1140" s="144"/>
      <c r="M1140" s="144"/>
      <c r="N1140" s="144"/>
      <c r="O1140" s="144"/>
      <c r="P1140" s="144"/>
      <c r="Q1140" s="144"/>
      <c r="R1140" s="144"/>
      <c r="S1140" s="144"/>
      <c r="T1140" s="144"/>
      <c r="U1140" s="144"/>
      <c r="V1140" s="144"/>
      <c r="W1140" s="144"/>
      <c r="X1140" s="144"/>
      <c r="Y1140" s="144"/>
      <c r="Z1140" s="144"/>
      <c r="AA1140" s="144"/>
    </row>
    <row r="1141" spans="4:27" x14ac:dyDescent="0.25">
      <c r="D1141" s="144"/>
      <c r="E1141" s="144"/>
      <c r="F1141" s="144"/>
      <c r="G1141" s="144"/>
      <c r="H1141" s="144"/>
      <c r="I1141" s="144"/>
      <c r="J1141" s="144"/>
      <c r="K1141" s="144"/>
      <c r="L1141" s="144"/>
      <c r="M1141" s="144"/>
      <c r="N1141" s="144"/>
      <c r="O1141" s="144"/>
      <c r="P1141" s="144"/>
      <c r="Q1141" s="144"/>
      <c r="R1141" s="144"/>
      <c r="S1141" s="144"/>
      <c r="T1141" s="144"/>
      <c r="U1141" s="144"/>
      <c r="V1141" s="144"/>
      <c r="W1141" s="144"/>
      <c r="X1141" s="144"/>
      <c r="Y1141" s="144"/>
      <c r="Z1141" s="144"/>
      <c r="AA1141" s="144"/>
    </row>
    <row r="1142" spans="4:27" x14ac:dyDescent="0.25">
      <c r="D1142" s="144"/>
      <c r="E1142" s="144"/>
      <c r="F1142" s="144"/>
      <c r="G1142" s="144"/>
      <c r="H1142" s="144"/>
      <c r="I1142" s="144"/>
      <c r="J1142" s="144"/>
      <c r="K1142" s="144"/>
      <c r="L1142" s="144"/>
      <c r="M1142" s="144"/>
      <c r="N1142" s="144"/>
      <c r="O1142" s="144"/>
      <c r="P1142" s="144"/>
      <c r="Q1142" s="144"/>
      <c r="R1142" s="144"/>
      <c r="S1142" s="144"/>
      <c r="T1142" s="144"/>
      <c r="U1142" s="144"/>
      <c r="V1142" s="144"/>
      <c r="W1142" s="144"/>
      <c r="X1142" s="144"/>
      <c r="Y1142" s="144"/>
      <c r="Z1142" s="144"/>
      <c r="AA1142" s="144"/>
    </row>
    <row r="1143" spans="4:27" x14ac:dyDescent="0.25">
      <c r="D1143" s="144"/>
      <c r="E1143" s="144"/>
      <c r="F1143" s="144"/>
      <c r="G1143" s="144"/>
      <c r="H1143" s="144"/>
      <c r="I1143" s="144"/>
      <c r="J1143" s="144"/>
      <c r="K1143" s="144"/>
      <c r="L1143" s="144"/>
      <c r="M1143" s="144"/>
      <c r="N1143" s="144"/>
      <c r="O1143" s="144"/>
      <c r="P1143" s="144"/>
      <c r="Q1143" s="144"/>
      <c r="R1143" s="144"/>
      <c r="S1143" s="144"/>
      <c r="T1143" s="144"/>
      <c r="U1143" s="144"/>
      <c r="V1143" s="144"/>
      <c r="W1143" s="144"/>
      <c r="X1143" s="144"/>
      <c r="Y1143" s="144"/>
      <c r="Z1143" s="144"/>
      <c r="AA1143" s="144"/>
    </row>
    <row r="1144" spans="4:27" x14ac:dyDescent="0.25">
      <c r="D1144" s="144"/>
      <c r="E1144" s="144"/>
      <c r="F1144" s="144"/>
      <c r="G1144" s="144"/>
      <c r="H1144" s="144"/>
      <c r="I1144" s="144"/>
      <c r="J1144" s="144"/>
      <c r="K1144" s="144"/>
      <c r="L1144" s="144"/>
      <c r="M1144" s="144"/>
      <c r="N1144" s="144"/>
      <c r="O1144" s="144"/>
      <c r="P1144" s="144"/>
      <c r="Q1144" s="144"/>
      <c r="R1144" s="144"/>
      <c r="S1144" s="144"/>
      <c r="T1144" s="144"/>
      <c r="U1144" s="144"/>
      <c r="V1144" s="144"/>
      <c r="W1144" s="144"/>
      <c r="X1144" s="144"/>
      <c r="Y1144" s="144"/>
      <c r="Z1144" s="144"/>
      <c r="AA1144" s="144"/>
    </row>
    <row r="1145" spans="4:27" x14ac:dyDescent="0.25">
      <c r="D1145" s="144"/>
      <c r="E1145" s="144"/>
      <c r="F1145" s="144"/>
      <c r="G1145" s="144"/>
      <c r="H1145" s="144"/>
      <c r="I1145" s="144"/>
      <c r="J1145" s="144"/>
      <c r="K1145" s="144"/>
      <c r="L1145" s="144"/>
      <c r="M1145" s="144"/>
      <c r="N1145" s="144"/>
      <c r="O1145" s="144"/>
      <c r="P1145" s="144"/>
      <c r="Q1145" s="144"/>
      <c r="R1145" s="144"/>
      <c r="S1145" s="144"/>
      <c r="T1145" s="144"/>
      <c r="U1145" s="144"/>
      <c r="V1145" s="144"/>
      <c r="W1145" s="144"/>
      <c r="X1145" s="144"/>
      <c r="Y1145" s="144"/>
      <c r="Z1145" s="144"/>
      <c r="AA1145" s="144"/>
    </row>
    <row r="1146" spans="4:27" x14ac:dyDescent="0.25">
      <c r="D1146" s="144"/>
      <c r="E1146" s="144"/>
      <c r="F1146" s="144"/>
      <c r="G1146" s="144"/>
      <c r="H1146" s="144"/>
      <c r="I1146" s="144"/>
      <c r="J1146" s="144"/>
      <c r="K1146" s="144"/>
      <c r="L1146" s="144"/>
      <c r="M1146" s="144"/>
      <c r="N1146" s="144"/>
      <c r="O1146" s="144"/>
      <c r="P1146" s="144"/>
      <c r="Q1146" s="144"/>
      <c r="R1146" s="144"/>
      <c r="S1146" s="144"/>
      <c r="T1146" s="144"/>
      <c r="U1146" s="144"/>
      <c r="V1146" s="144"/>
      <c r="W1146" s="144"/>
      <c r="X1146" s="144"/>
      <c r="Y1146" s="144"/>
      <c r="Z1146" s="144"/>
      <c r="AA1146" s="144"/>
    </row>
    <row r="1147" spans="4:27" x14ac:dyDescent="0.25">
      <c r="D1147" s="144"/>
      <c r="E1147" s="144"/>
      <c r="F1147" s="144"/>
      <c r="G1147" s="144"/>
      <c r="H1147" s="144"/>
      <c r="I1147" s="144"/>
      <c r="J1147" s="144"/>
      <c r="K1147" s="144"/>
      <c r="L1147" s="144"/>
      <c r="M1147" s="144"/>
      <c r="N1147" s="144"/>
      <c r="O1147" s="144"/>
      <c r="P1147" s="144"/>
      <c r="Q1147" s="144"/>
      <c r="R1147" s="144"/>
      <c r="S1147" s="144"/>
      <c r="T1147" s="144"/>
      <c r="U1147" s="144"/>
      <c r="V1147" s="144"/>
      <c r="W1147" s="144"/>
      <c r="X1147" s="144"/>
      <c r="Y1147" s="144"/>
      <c r="Z1147" s="144"/>
      <c r="AA1147" s="144"/>
    </row>
    <row r="1148" spans="4:27" x14ac:dyDescent="0.25">
      <c r="D1148" s="144"/>
      <c r="E1148" s="144"/>
      <c r="F1148" s="144"/>
      <c r="G1148" s="144"/>
      <c r="H1148" s="144"/>
      <c r="I1148" s="144"/>
      <c r="J1148" s="144"/>
      <c r="K1148" s="144"/>
      <c r="L1148" s="144"/>
      <c r="M1148" s="144"/>
      <c r="N1148" s="144"/>
      <c r="O1148" s="144"/>
      <c r="P1148" s="144"/>
      <c r="Q1148" s="144"/>
      <c r="R1148" s="144"/>
      <c r="S1148" s="144"/>
      <c r="T1148" s="144"/>
      <c r="U1148" s="144"/>
      <c r="V1148" s="144"/>
      <c r="W1148" s="144"/>
      <c r="X1148" s="144"/>
      <c r="Y1148" s="144"/>
      <c r="Z1148" s="144"/>
      <c r="AA1148" s="144"/>
    </row>
    <row r="1149" spans="4:27" x14ac:dyDescent="0.25">
      <c r="D1149" s="144"/>
      <c r="E1149" s="144"/>
      <c r="F1149" s="144"/>
      <c r="G1149" s="144"/>
      <c r="H1149" s="144"/>
      <c r="I1149" s="144"/>
      <c r="J1149" s="144"/>
      <c r="K1149" s="144"/>
      <c r="L1149" s="144"/>
      <c r="M1149" s="144"/>
      <c r="N1149" s="144"/>
      <c r="O1149" s="144"/>
      <c r="P1149" s="144"/>
      <c r="Q1149" s="144"/>
      <c r="R1149" s="144"/>
      <c r="S1149" s="144"/>
      <c r="T1149" s="144"/>
      <c r="U1149" s="144"/>
      <c r="V1149" s="144"/>
      <c r="W1149" s="144"/>
      <c r="X1149" s="144"/>
      <c r="Y1149" s="144"/>
      <c r="Z1149" s="144"/>
      <c r="AA1149" s="144"/>
    </row>
    <row r="1150" spans="4:27" x14ac:dyDescent="0.25">
      <c r="D1150" s="144"/>
      <c r="E1150" s="144"/>
      <c r="F1150" s="144"/>
      <c r="G1150" s="144"/>
      <c r="H1150" s="144"/>
      <c r="I1150" s="144"/>
      <c r="J1150" s="144"/>
      <c r="K1150" s="144"/>
      <c r="L1150" s="144"/>
      <c r="M1150" s="144"/>
      <c r="N1150" s="144"/>
      <c r="O1150" s="144"/>
      <c r="P1150" s="144"/>
      <c r="Q1150" s="144"/>
      <c r="R1150" s="144"/>
      <c r="S1150" s="144"/>
      <c r="T1150" s="144"/>
      <c r="U1150" s="144"/>
      <c r="V1150" s="144"/>
      <c r="W1150" s="144"/>
      <c r="X1150" s="144"/>
      <c r="Y1150" s="144"/>
      <c r="Z1150" s="144"/>
      <c r="AA1150" s="144"/>
    </row>
    <row r="1151" spans="4:27" x14ac:dyDescent="0.25">
      <c r="D1151" s="144"/>
      <c r="E1151" s="144"/>
      <c r="F1151" s="144"/>
      <c r="G1151" s="144"/>
      <c r="H1151" s="144"/>
      <c r="I1151" s="144"/>
      <c r="J1151" s="144"/>
      <c r="K1151" s="144"/>
      <c r="L1151" s="144"/>
      <c r="M1151" s="144"/>
      <c r="N1151" s="144"/>
      <c r="O1151" s="144"/>
      <c r="P1151" s="144"/>
      <c r="Q1151" s="144"/>
      <c r="R1151" s="144"/>
      <c r="S1151" s="144"/>
      <c r="T1151" s="144"/>
      <c r="U1151" s="144"/>
      <c r="V1151" s="144"/>
      <c r="W1151" s="144"/>
      <c r="X1151" s="144"/>
      <c r="Y1151" s="144"/>
      <c r="Z1151" s="144"/>
      <c r="AA1151" s="144"/>
    </row>
    <row r="1152" spans="4:27" x14ac:dyDescent="0.25">
      <c r="D1152" s="144"/>
      <c r="E1152" s="144"/>
      <c r="F1152" s="144"/>
      <c r="G1152" s="144"/>
      <c r="H1152" s="144"/>
      <c r="I1152" s="144"/>
      <c r="J1152" s="144"/>
      <c r="K1152" s="144"/>
      <c r="L1152" s="144"/>
      <c r="M1152" s="144"/>
      <c r="N1152" s="144"/>
      <c r="O1152" s="144"/>
      <c r="P1152" s="144"/>
      <c r="Q1152" s="144"/>
      <c r="R1152" s="144"/>
      <c r="S1152" s="144"/>
      <c r="T1152" s="144"/>
      <c r="U1152" s="144"/>
      <c r="V1152" s="144"/>
      <c r="W1152" s="144"/>
      <c r="X1152" s="144"/>
      <c r="Y1152" s="144"/>
      <c r="Z1152" s="144"/>
      <c r="AA1152" s="144"/>
    </row>
    <row r="1153" spans="4:27" x14ac:dyDescent="0.25">
      <c r="D1153" s="144"/>
      <c r="E1153" s="144"/>
      <c r="F1153" s="144"/>
      <c r="G1153" s="144"/>
      <c r="H1153" s="144"/>
      <c r="I1153" s="144"/>
      <c r="J1153" s="144"/>
      <c r="K1153" s="144"/>
      <c r="L1153" s="144"/>
      <c r="M1153" s="144"/>
      <c r="N1153" s="144"/>
      <c r="O1153" s="144"/>
      <c r="P1153" s="144"/>
      <c r="Q1153" s="144"/>
      <c r="R1153" s="144"/>
      <c r="S1153" s="144"/>
      <c r="T1153" s="144"/>
      <c r="U1153" s="144"/>
      <c r="V1153" s="144"/>
      <c r="W1153" s="144"/>
      <c r="X1153" s="144"/>
      <c r="Y1153" s="144"/>
      <c r="Z1153" s="144"/>
      <c r="AA1153" s="144"/>
    </row>
    <row r="1154" spans="4:27" x14ac:dyDescent="0.25">
      <c r="D1154" s="144"/>
      <c r="E1154" s="144"/>
      <c r="F1154" s="144"/>
      <c r="G1154" s="144"/>
      <c r="H1154" s="144"/>
      <c r="I1154" s="144"/>
      <c r="J1154" s="144"/>
      <c r="K1154" s="144"/>
      <c r="L1154" s="144"/>
      <c r="M1154" s="144"/>
      <c r="N1154" s="144"/>
      <c r="O1154" s="144"/>
      <c r="P1154" s="144"/>
      <c r="Q1154" s="144"/>
      <c r="R1154" s="144"/>
      <c r="S1154" s="144"/>
      <c r="T1154" s="144"/>
      <c r="U1154" s="144"/>
      <c r="V1154" s="144"/>
      <c r="W1154" s="144"/>
      <c r="X1154" s="144"/>
      <c r="Y1154" s="144"/>
      <c r="Z1154" s="144"/>
      <c r="AA1154" s="144"/>
    </row>
    <row r="1155" spans="4:27" x14ac:dyDescent="0.25">
      <c r="D1155" s="144"/>
      <c r="E1155" s="144"/>
      <c r="F1155" s="144"/>
      <c r="G1155" s="144"/>
      <c r="H1155" s="144"/>
      <c r="I1155" s="144"/>
      <c r="J1155" s="144"/>
      <c r="K1155" s="144"/>
      <c r="L1155" s="144"/>
      <c r="M1155" s="144"/>
      <c r="N1155" s="144"/>
      <c r="O1155" s="144"/>
      <c r="P1155" s="144"/>
      <c r="Q1155" s="144"/>
      <c r="R1155" s="144"/>
      <c r="S1155" s="144"/>
      <c r="T1155" s="144"/>
      <c r="U1155" s="144"/>
      <c r="V1155" s="144"/>
      <c r="W1155" s="144"/>
      <c r="X1155" s="144"/>
      <c r="Y1155" s="144"/>
      <c r="Z1155" s="144"/>
      <c r="AA1155" s="144"/>
    </row>
    <row r="1156" spans="4:27" x14ac:dyDescent="0.25">
      <c r="D1156" s="144"/>
      <c r="E1156" s="144"/>
      <c r="F1156" s="144"/>
      <c r="G1156" s="144"/>
      <c r="H1156" s="144"/>
      <c r="I1156" s="144"/>
      <c r="J1156" s="144"/>
      <c r="K1156" s="144"/>
      <c r="L1156" s="144"/>
      <c r="M1156" s="144"/>
      <c r="N1156" s="144"/>
      <c r="O1156" s="144"/>
      <c r="P1156" s="144"/>
      <c r="Q1156" s="144"/>
      <c r="R1156" s="144"/>
      <c r="S1156" s="144"/>
      <c r="T1156" s="144"/>
      <c r="U1156" s="144"/>
      <c r="V1156" s="144"/>
      <c r="W1156" s="144"/>
      <c r="X1156" s="144"/>
      <c r="Y1156" s="144"/>
      <c r="Z1156" s="144"/>
      <c r="AA1156" s="144"/>
    </row>
    <row r="1157" spans="4:27" x14ac:dyDescent="0.25">
      <c r="D1157" s="144"/>
      <c r="E1157" s="144"/>
      <c r="F1157" s="144"/>
      <c r="G1157" s="144"/>
      <c r="H1157" s="144"/>
      <c r="I1157" s="144"/>
      <c r="J1157" s="144"/>
      <c r="K1157" s="144"/>
      <c r="L1157" s="144"/>
      <c r="M1157" s="144"/>
      <c r="N1157" s="144"/>
      <c r="O1157" s="144"/>
      <c r="P1157" s="144"/>
      <c r="Q1157" s="144"/>
      <c r="R1157" s="144"/>
      <c r="S1157" s="144"/>
      <c r="T1157" s="144"/>
      <c r="U1157" s="144"/>
      <c r="V1157" s="144"/>
      <c r="W1157" s="144"/>
      <c r="X1157" s="144"/>
      <c r="Y1157" s="144"/>
      <c r="Z1157" s="144"/>
      <c r="AA1157" s="144"/>
    </row>
    <row r="1158" spans="4:27" x14ac:dyDescent="0.25">
      <c r="D1158" s="144"/>
      <c r="E1158" s="144"/>
      <c r="F1158" s="144"/>
      <c r="G1158" s="144"/>
      <c r="H1158" s="144"/>
      <c r="I1158" s="144"/>
      <c r="J1158" s="144"/>
      <c r="K1158" s="144"/>
      <c r="L1158" s="144"/>
      <c r="M1158" s="144"/>
      <c r="N1158" s="144"/>
      <c r="O1158" s="144"/>
      <c r="P1158" s="144"/>
      <c r="Q1158" s="144"/>
      <c r="R1158" s="144"/>
      <c r="S1158" s="144"/>
      <c r="T1158" s="144"/>
      <c r="U1158" s="144"/>
      <c r="V1158" s="144"/>
      <c r="W1158" s="144"/>
      <c r="X1158" s="144"/>
      <c r="Y1158" s="144"/>
      <c r="Z1158" s="144"/>
      <c r="AA1158" s="144"/>
    </row>
    <row r="1159" spans="4:27" x14ac:dyDescent="0.25">
      <c r="D1159" s="144"/>
      <c r="E1159" s="144"/>
      <c r="F1159" s="144"/>
      <c r="G1159" s="144"/>
      <c r="H1159" s="144"/>
      <c r="I1159" s="144"/>
      <c r="J1159" s="144"/>
      <c r="K1159" s="144"/>
      <c r="L1159" s="144"/>
      <c r="M1159" s="144"/>
      <c r="N1159" s="144"/>
      <c r="O1159" s="144"/>
      <c r="P1159" s="144"/>
      <c r="Q1159" s="144"/>
      <c r="R1159" s="144"/>
      <c r="S1159" s="144"/>
      <c r="T1159" s="144"/>
      <c r="U1159" s="144"/>
      <c r="V1159" s="144"/>
      <c r="W1159" s="144"/>
      <c r="X1159" s="144"/>
      <c r="Y1159" s="144"/>
      <c r="Z1159" s="144"/>
      <c r="AA1159" s="144"/>
    </row>
    <row r="1160" spans="4:27" x14ac:dyDescent="0.25">
      <c r="D1160" s="144"/>
      <c r="E1160" s="144"/>
      <c r="F1160" s="144"/>
      <c r="G1160" s="144"/>
      <c r="H1160" s="144"/>
      <c r="I1160" s="144"/>
      <c r="J1160" s="144"/>
      <c r="K1160" s="144"/>
      <c r="L1160" s="144"/>
      <c r="M1160" s="144"/>
      <c r="N1160" s="144"/>
      <c r="O1160" s="144"/>
      <c r="P1160" s="144"/>
      <c r="Q1160" s="144"/>
      <c r="R1160" s="144"/>
      <c r="S1160" s="144"/>
      <c r="T1160" s="144"/>
      <c r="U1160" s="144"/>
      <c r="V1160" s="144"/>
      <c r="W1160" s="144"/>
      <c r="X1160" s="144"/>
      <c r="Y1160" s="144"/>
      <c r="Z1160" s="144"/>
      <c r="AA1160" s="144"/>
    </row>
    <row r="1161" spans="4:27" x14ac:dyDescent="0.25">
      <c r="D1161" s="144"/>
      <c r="E1161" s="144"/>
      <c r="F1161" s="144"/>
      <c r="G1161" s="144"/>
      <c r="H1161" s="144"/>
      <c r="I1161" s="144"/>
      <c r="J1161" s="144"/>
      <c r="K1161" s="144"/>
      <c r="L1161" s="144"/>
      <c r="M1161" s="144"/>
      <c r="N1161" s="144"/>
      <c r="O1161" s="144"/>
      <c r="P1161" s="144"/>
      <c r="Q1161" s="144"/>
      <c r="R1161" s="144"/>
      <c r="S1161" s="144"/>
      <c r="T1161" s="144"/>
      <c r="U1161" s="144"/>
      <c r="V1161" s="144"/>
      <c r="W1161" s="144"/>
      <c r="X1161" s="144"/>
      <c r="Y1161" s="144"/>
      <c r="Z1161" s="144"/>
      <c r="AA1161" s="144"/>
    </row>
    <row r="1162" spans="4:27" x14ac:dyDescent="0.25">
      <c r="D1162" s="144"/>
      <c r="E1162" s="144"/>
      <c r="F1162" s="144"/>
      <c r="G1162" s="144"/>
      <c r="H1162" s="144"/>
      <c r="I1162" s="144"/>
      <c r="J1162" s="144"/>
      <c r="K1162" s="144"/>
      <c r="L1162" s="144"/>
      <c r="M1162" s="144"/>
      <c r="N1162" s="144"/>
      <c r="O1162" s="144"/>
      <c r="P1162" s="144"/>
      <c r="Q1162" s="144"/>
      <c r="R1162" s="144"/>
      <c r="S1162" s="144"/>
      <c r="T1162" s="144"/>
      <c r="U1162" s="144"/>
      <c r="V1162" s="144"/>
      <c r="W1162" s="144"/>
      <c r="X1162" s="144"/>
      <c r="Y1162" s="144"/>
      <c r="Z1162" s="144"/>
      <c r="AA1162" s="144"/>
    </row>
    <row r="1163" spans="4:27" x14ac:dyDescent="0.25">
      <c r="D1163" s="144"/>
      <c r="E1163" s="144"/>
      <c r="F1163" s="144"/>
      <c r="G1163" s="144"/>
      <c r="H1163" s="144"/>
      <c r="I1163" s="144"/>
      <c r="J1163" s="144"/>
      <c r="K1163" s="144"/>
      <c r="L1163" s="144"/>
      <c r="M1163" s="144"/>
      <c r="N1163" s="144"/>
      <c r="O1163" s="144"/>
      <c r="P1163" s="144"/>
      <c r="Q1163" s="144"/>
      <c r="R1163" s="144"/>
      <c r="S1163" s="144"/>
      <c r="T1163" s="144"/>
      <c r="U1163" s="144"/>
      <c r="V1163" s="144"/>
      <c r="W1163" s="144"/>
      <c r="X1163" s="144"/>
      <c r="Y1163" s="144"/>
      <c r="Z1163" s="144"/>
      <c r="AA1163" s="144"/>
    </row>
    <row r="1164" spans="4:27" x14ac:dyDescent="0.25">
      <c r="D1164" s="144"/>
      <c r="E1164" s="144"/>
      <c r="F1164" s="144"/>
      <c r="G1164" s="144"/>
      <c r="H1164" s="144"/>
      <c r="I1164" s="144"/>
      <c r="J1164" s="144"/>
      <c r="K1164" s="144"/>
      <c r="L1164" s="144"/>
      <c r="M1164" s="144"/>
      <c r="N1164" s="144"/>
      <c r="O1164" s="144"/>
      <c r="P1164" s="144"/>
      <c r="Q1164" s="144"/>
      <c r="R1164" s="144"/>
      <c r="S1164" s="144"/>
      <c r="T1164" s="144"/>
      <c r="U1164" s="144"/>
      <c r="V1164" s="144"/>
      <c r="W1164" s="144"/>
      <c r="X1164" s="144"/>
      <c r="Y1164" s="144"/>
      <c r="Z1164" s="144"/>
      <c r="AA1164" s="144"/>
    </row>
    <row r="1165" spans="4:27" x14ac:dyDescent="0.25">
      <c r="D1165" s="144"/>
      <c r="E1165" s="144"/>
      <c r="F1165" s="144"/>
      <c r="G1165" s="144"/>
      <c r="H1165" s="144"/>
      <c r="I1165" s="144"/>
      <c r="J1165" s="144"/>
      <c r="K1165" s="144"/>
      <c r="L1165" s="144"/>
      <c r="M1165" s="144"/>
      <c r="N1165" s="144"/>
      <c r="O1165" s="144"/>
      <c r="P1165" s="144"/>
      <c r="Q1165" s="144"/>
      <c r="R1165" s="144"/>
      <c r="S1165" s="144"/>
      <c r="T1165" s="144"/>
      <c r="U1165" s="144"/>
      <c r="V1165" s="144"/>
      <c r="W1165" s="144"/>
      <c r="X1165" s="144"/>
      <c r="Y1165" s="144"/>
      <c r="Z1165" s="144"/>
      <c r="AA1165" s="144"/>
    </row>
    <row r="1166" spans="4:27" x14ac:dyDescent="0.25">
      <c r="D1166" s="144"/>
      <c r="E1166" s="144"/>
      <c r="F1166" s="144"/>
      <c r="G1166" s="144"/>
      <c r="H1166" s="144"/>
      <c r="I1166" s="144"/>
      <c r="J1166" s="144"/>
      <c r="K1166" s="144"/>
      <c r="L1166" s="144"/>
      <c r="M1166" s="144"/>
      <c r="N1166" s="144"/>
      <c r="O1166" s="144"/>
      <c r="P1166" s="144"/>
      <c r="Q1166" s="144"/>
      <c r="R1166" s="144"/>
      <c r="S1166" s="144"/>
      <c r="T1166" s="144"/>
      <c r="U1166" s="144"/>
      <c r="V1166" s="144"/>
      <c r="W1166" s="144"/>
      <c r="X1166" s="144"/>
      <c r="Y1166" s="144"/>
      <c r="Z1166" s="144"/>
      <c r="AA1166" s="144"/>
    </row>
    <row r="1167" spans="4:27" x14ac:dyDescent="0.25">
      <c r="D1167" s="144"/>
      <c r="E1167" s="144"/>
      <c r="F1167" s="144"/>
      <c r="G1167" s="144"/>
      <c r="H1167" s="144"/>
      <c r="I1167" s="144"/>
      <c r="J1167" s="144"/>
      <c r="K1167" s="144"/>
      <c r="L1167" s="144"/>
      <c r="M1167" s="144"/>
      <c r="N1167" s="144"/>
      <c r="O1167" s="144"/>
      <c r="P1167" s="144"/>
      <c r="Q1167" s="144"/>
      <c r="R1167" s="144"/>
      <c r="S1167" s="144"/>
      <c r="T1167" s="144"/>
      <c r="U1167" s="144"/>
      <c r="V1167" s="144"/>
      <c r="W1167" s="144"/>
      <c r="X1167" s="144"/>
      <c r="Y1167" s="144"/>
      <c r="Z1167" s="144"/>
      <c r="AA1167" s="144"/>
    </row>
    <row r="1168" spans="4:27" x14ac:dyDescent="0.25">
      <c r="D1168" s="144"/>
      <c r="E1168" s="144"/>
      <c r="F1168" s="144"/>
      <c r="G1168" s="144"/>
      <c r="H1168" s="144"/>
      <c r="I1168" s="144"/>
      <c r="J1168" s="144"/>
      <c r="K1168" s="144"/>
      <c r="L1168" s="144"/>
      <c r="M1168" s="144"/>
      <c r="N1168" s="144"/>
      <c r="O1168" s="144"/>
      <c r="P1168" s="144"/>
      <c r="Q1168" s="144"/>
      <c r="R1168" s="144"/>
      <c r="S1168" s="144"/>
      <c r="T1168" s="144"/>
      <c r="U1168" s="144"/>
      <c r="V1168" s="144"/>
      <c r="W1168" s="144"/>
      <c r="X1168" s="144"/>
      <c r="Y1168" s="144"/>
      <c r="Z1168" s="144"/>
      <c r="AA1168" s="144"/>
    </row>
    <row r="1169" spans="4:27" x14ac:dyDescent="0.25">
      <c r="D1169" s="144"/>
      <c r="E1169" s="144"/>
      <c r="F1169" s="144"/>
      <c r="G1169" s="144"/>
      <c r="H1169" s="144"/>
      <c r="I1169" s="144"/>
      <c r="J1169" s="144"/>
      <c r="K1169" s="144"/>
      <c r="L1169" s="144"/>
      <c r="M1169" s="144"/>
      <c r="N1169" s="144"/>
      <c r="O1169" s="144"/>
      <c r="P1169" s="144"/>
      <c r="Q1169" s="144"/>
      <c r="R1169" s="144"/>
      <c r="S1169" s="144"/>
      <c r="T1169" s="144"/>
      <c r="U1169" s="144"/>
      <c r="V1169" s="144"/>
      <c r="W1169" s="144"/>
      <c r="X1169" s="144"/>
      <c r="Y1169" s="144"/>
      <c r="Z1169" s="144"/>
      <c r="AA1169" s="144"/>
    </row>
    <row r="1170" spans="4:27" x14ac:dyDescent="0.25">
      <c r="D1170" s="144"/>
      <c r="E1170" s="144"/>
      <c r="F1170" s="144"/>
      <c r="G1170" s="144"/>
      <c r="H1170" s="144"/>
      <c r="I1170" s="144"/>
      <c r="J1170" s="144"/>
      <c r="K1170" s="144"/>
      <c r="L1170" s="144"/>
      <c r="M1170" s="144"/>
      <c r="N1170" s="144"/>
      <c r="O1170" s="144"/>
      <c r="P1170" s="144"/>
      <c r="Q1170" s="144"/>
      <c r="R1170" s="144"/>
      <c r="S1170" s="144"/>
      <c r="T1170" s="144"/>
      <c r="U1170" s="144"/>
      <c r="V1170" s="144"/>
      <c r="W1170" s="144"/>
      <c r="X1170" s="144"/>
      <c r="Y1170" s="144"/>
      <c r="Z1170" s="144"/>
      <c r="AA1170" s="144"/>
    </row>
    <row r="1171" spans="4:27" x14ac:dyDescent="0.25">
      <c r="D1171" s="144"/>
      <c r="E1171" s="144"/>
      <c r="F1171" s="144"/>
      <c r="G1171" s="144"/>
      <c r="H1171" s="144"/>
      <c r="I1171" s="144"/>
      <c r="J1171" s="144"/>
      <c r="K1171" s="144"/>
      <c r="L1171" s="144"/>
      <c r="M1171" s="144"/>
      <c r="N1171" s="144"/>
      <c r="O1171" s="144"/>
      <c r="P1171" s="144"/>
      <c r="Q1171" s="144"/>
      <c r="R1171" s="144"/>
      <c r="S1171" s="144"/>
      <c r="T1171" s="144"/>
      <c r="U1171" s="144"/>
      <c r="V1171" s="144"/>
      <c r="W1171" s="144"/>
      <c r="X1171" s="144"/>
      <c r="Y1171" s="144"/>
      <c r="Z1171" s="144"/>
      <c r="AA1171" s="144"/>
    </row>
    <row r="1172" spans="4:27" x14ac:dyDescent="0.25">
      <c r="D1172" s="144"/>
      <c r="E1172" s="144"/>
      <c r="F1172" s="144"/>
      <c r="G1172" s="144"/>
      <c r="H1172" s="144"/>
      <c r="I1172" s="144"/>
      <c r="J1172" s="144"/>
      <c r="K1172" s="144"/>
      <c r="L1172" s="144"/>
      <c r="M1172" s="144"/>
      <c r="N1172" s="144"/>
      <c r="O1172" s="144"/>
      <c r="P1172" s="144"/>
      <c r="Q1172" s="144"/>
      <c r="R1172" s="144"/>
      <c r="S1172" s="144"/>
      <c r="T1172" s="144"/>
      <c r="U1172" s="144"/>
      <c r="V1172" s="144"/>
      <c r="W1172" s="144"/>
      <c r="X1172" s="144"/>
      <c r="Y1172" s="144"/>
      <c r="Z1172" s="144"/>
      <c r="AA1172" s="144"/>
    </row>
    <row r="1173" spans="4:27" x14ac:dyDescent="0.25">
      <c r="D1173" s="144"/>
      <c r="E1173" s="144"/>
      <c r="F1173" s="144"/>
      <c r="G1173" s="144"/>
      <c r="H1173" s="144"/>
      <c r="I1173" s="144"/>
      <c r="J1173" s="144"/>
      <c r="K1173" s="144"/>
      <c r="L1173" s="144"/>
      <c r="M1173" s="144"/>
      <c r="N1173" s="144"/>
      <c r="O1173" s="144"/>
      <c r="P1173" s="144"/>
      <c r="Q1173" s="144"/>
      <c r="R1173" s="144"/>
      <c r="S1173" s="144"/>
      <c r="T1173" s="144"/>
      <c r="U1173" s="144"/>
      <c r="V1173" s="144"/>
      <c r="W1173" s="144"/>
      <c r="X1173" s="144"/>
      <c r="Y1173" s="144"/>
      <c r="Z1173" s="144"/>
      <c r="AA1173" s="144"/>
    </row>
    <row r="1174" spans="4:27" x14ac:dyDescent="0.25">
      <c r="D1174" s="144"/>
      <c r="E1174" s="144"/>
      <c r="F1174" s="144"/>
      <c r="G1174" s="144"/>
      <c r="H1174" s="144"/>
      <c r="I1174" s="144"/>
      <c r="J1174" s="144"/>
      <c r="K1174" s="144"/>
      <c r="L1174" s="144"/>
      <c r="M1174" s="144"/>
      <c r="N1174" s="144"/>
      <c r="O1174" s="144"/>
      <c r="P1174" s="144"/>
      <c r="Q1174" s="144"/>
      <c r="R1174" s="144"/>
      <c r="S1174" s="144"/>
      <c r="T1174" s="144"/>
      <c r="U1174" s="144"/>
      <c r="V1174" s="144"/>
      <c r="W1174" s="144"/>
      <c r="X1174" s="144"/>
      <c r="Y1174" s="144"/>
      <c r="Z1174" s="144"/>
      <c r="AA1174" s="144"/>
    </row>
    <row r="1175" spans="4:27" x14ac:dyDescent="0.25">
      <c r="D1175" s="144"/>
      <c r="E1175" s="144"/>
      <c r="F1175" s="144"/>
      <c r="G1175" s="144"/>
      <c r="H1175" s="144"/>
      <c r="I1175" s="144"/>
      <c r="J1175" s="144"/>
      <c r="K1175" s="144"/>
      <c r="L1175" s="144"/>
      <c r="M1175" s="144"/>
      <c r="N1175" s="144"/>
      <c r="O1175" s="144"/>
      <c r="P1175" s="144"/>
      <c r="Q1175" s="144"/>
      <c r="R1175" s="144"/>
      <c r="S1175" s="144"/>
      <c r="T1175" s="144"/>
      <c r="U1175" s="144"/>
      <c r="V1175" s="144"/>
      <c r="W1175" s="144"/>
      <c r="X1175" s="144"/>
      <c r="Y1175" s="144"/>
      <c r="Z1175" s="144"/>
      <c r="AA1175" s="144"/>
    </row>
    <row r="1176" spans="4:27" x14ac:dyDescent="0.25">
      <c r="D1176" s="144"/>
      <c r="E1176" s="144"/>
      <c r="F1176" s="144"/>
      <c r="G1176" s="144"/>
      <c r="H1176" s="144"/>
      <c r="I1176" s="144"/>
      <c r="J1176" s="144"/>
      <c r="K1176" s="144"/>
      <c r="L1176" s="144"/>
      <c r="M1176" s="144"/>
      <c r="N1176" s="144"/>
      <c r="O1176" s="144"/>
      <c r="P1176" s="144"/>
      <c r="Q1176" s="144"/>
      <c r="R1176" s="144"/>
      <c r="S1176" s="144"/>
      <c r="T1176" s="144"/>
      <c r="U1176" s="144"/>
      <c r="V1176" s="144"/>
      <c r="W1176" s="144"/>
      <c r="X1176" s="144"/>
      <c r="Y1176" s="144"/>
      <c r="Z1176" s="144"/>
      <c r="AA1176" s="144"/>
    </row>
    <row r="1177" spans="4:27" x14ac:dyDescent="0.25">
      <c r="D1177" s="144"/>
      <c r="E1177" s="144"/>
      <c r="F1177" s="144"/>
      <c r="G1177" s="144"/>
      <c r="H1177" s="144"/>
      <c r="I1177" s="144"/>
      <c r="J1177" s="144"/>
      <c r="K1177" s="144"/>
      <c r="L1177" s="144"/>
      <c r="M1177" s="144"/>
      <c r="N1177" s="144"/>
      <c r="O1177" s="144"/>
      <c r="P1177" s="144"/>
      <c r="Q1177" s="144"/>
      <c r="R1177" s="144"/>
      <c r="S1177" s="144"/>
      <c r="T1177" s="144"/>
      <c r="U1177" s="144"/>
      <c r="V1177" s="144"/>
      <c r="W1177" s="144"/>
      <c r="X1177" s="144"/>
      <c r="Y1177" s="144"/>
      <c r="Z1177" s="144"/>
      <c r="AA1177" s="144"/>
    </row>
    <row r="1178" spans="4:27" x14ac:dyDescent="0.25">
      <c r="D1178" s="144"/>
      <c r="E1178" s="144"/>
      <c r="F1178" s="144"/>
      <c r="G1178" s="144"/>
      <c r="H1178" s="144"/>
      <c r="I1178" s="144"/>
      <c r="J1178" s="144"/>
      <c r="K1178" s="144"/>
      <c r="L1178" s="144"/>
      <c r="M1178" s="144"/>
      <c r="N1178" s="144"/>
      <c r="O1178" s="144"/>
      <c r="P1178" s="144"/>
      <c r="Q1178" s="144"/>
      <c r="R1178" s="144"/>
      <c r="S1178" s="144"/>
      <c r="T1178" s="144"/>
      <c r="U1178" s="144"/>
      <c r="V1178" s="144"/>
      <c r="W1178" s="144"/>
      <c r="X1178" s="144"/>
      <c r="Y1178" s="144"/>
      <c r="Z1178" s="144"/>
      <c r="AA1178" s="144"/>
    </row>
    <row r="1179" spans="4:27" x14ac:dyDescent="0.25">
      <c r="D1179" s="144"/>
      <c r="E1179" s="144"/>
      <c r="F1179" s="144"/>
      <c r="G1179" s="144"/>
      <c r="H1179" s="144"/>
      <c r="I1179" s="144"/>
      <c r="J1179" s="144"/>
      <c r="K1179" s="144"/>
      <c r="L1179" s="144"/>
      <c r="M1179" s="144"/>
      <c r="N1179" s="144"/>
      <c r="O1179" s="144"/>
      <c r="P1179" s="144"/>
      <c r="Q1179" s="144"/>
      <c r="R1179" s="144"/>
      <c r="S1179" s="144"/>
      <c r="T1179" s="144"/>
      <c r="U1179" s="144"/>
      <c r="V1179" s="144"/>
      <c r="W1179" s="144"/>
      <c r="X1179" s="144"/>
      <c r="Y1179" s="144"/>
      <c r="Z1179" s="144"/>
      <c r="AA1179" s="144"/>
    </row>
    <row r="1180" spans="4:27" x14ac:dyDescent="0.25">
      <c r="D1180" s="144"/>
      <c r="E1180" s="144"/>
      <c r="F1180" s="144"/>
      <c r="G1180" s="144"/>
      <c r="H1180" s="144"/>
      <c r="I1180" s="144"/>
      <c r="J1180" s="144"/>
      <c r="K1180" s="144"/>
      <c r="L1180" s="144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</row>
    <row r="1181" spans="4:27" x14ac:dyDescent="0.25">
      <c r="D1181" s="144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</row>
    <row r="1182" spans="4:27" x14ac:dyDescent="0.25">
      <c r="D1182" s="144"/>
      <c r="E1182" s="144"/>
      <c r="F1182" s="144"/>
      <c r="G1182" s="144"/>
      <c r="H1182" s="144"/>
      <c r="I1182" s="144"/>
      <c r="J1182" s="144"/>
      <c r="K1182" s="144"/>
      <c r="L1182" s="144"/>
      <c r="M1182" s="144"/>
      <c r="N1182" s="144"/>
      <c r="O1182" s="144"/>
      <c r="P1182" s="144"/>
      <c r="Q1182" s="144"/>
      <c r="R1182" s="144"/>
      <c r="S1182" s="144"/>
      <c r="T1182" s="144"/>
      <c r="U1182" s="144"/>
      <c r="V1182" s="144"/>
      <c r="W1182" s="144"/>
      <c r="X1182" s="144"/>
      <c r="Y1182" s="144"/>
      <c r="Z1182" s="144"/>
      <c r="AA1182" s="144"/>
    </row>
    <row r="1183" spans="4:27" x14ac:dyDescent="0.25">
      <c r="D1183" s="144"/>
      <c r="E1183" s="144"/>
      <c r="F1183" s="144"/>
      <c r="G1183" s="144"/>
      <c r="H1183" s="144"/>
      <c r="I1183" s="144"/>
      <c r="J1183" s="144"/>
      <c r="K1183" s="144"/>
      <c r="L1183" s="144"/>
      <c r="M1183" s="144"/>
      <c r="N1183" s="144"/>
      <c r="O1183" s="144"/>
      <c r="P1183" s="144"/>
      <c r="Q1183" s="144"/>
      <c r="R1183" s="144"/>
      <c r="S1183" s="144"/>
      <c r="T1183" s="144"/>
      <c r="U1183" s="144"/>
      <c r="V1183" s="144"/>
      <c r="W1183" s="144"/>
      <c r="X1183" s="144"/>
      <c r="Y1183" s="144"/>
      <c r="Z1183" s="144"/>
      <c r="AA1183" s="144"/>
    </row>
    <row r="1184" spans="4:27" x14ac:dyDescent="0.25">
      <c r="D1184" s="144"/>
      <c r="E1184" s="144"/>
      <c r="F1184" s="144"/>
      <c r="G1184" s="144"/>
      <c r="H1184" s="144"/>
      <c r="I1184" s="144"/>
      <c r="J1184" s="144"/>
      <c r="K1184" s="144"/>
      <c r="L1184" s="144"/>
      <c r="M1184" s="144"/>
      <c r="N1184" s="144"/>
      <c r="O1184" s="144"/>
      <c r="P1184" s="144"/>
      <c r="Q1184" s="144"/>
      <c r="R1184" s="144"/>
      <c r="S1184" s="144"/>
      <c r="T1184" s="144"/>
      <c r="U1184" s="144"/>
      <c r="V1184" s="144"/>
      <c r="W1184" s="144"/>
      <c r="X1184" s="144"/>
      <c r="Y1184" s="144"/>
      <c r="Z1184" s="144"/>
      <c r="AA1184" s="144"/>
    </row>
    <row r="1185" spans="4:27" x14ac:dyDescent="0.25">
      <c r="D1185" s="144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</row>
    <row r="1186" spans="4:27" x14ac:dyDescent="0.25">
      <c r="D1186" s="144"/>
      <c r="E1186" s="144"/>
      <c r="F1186" s="144"/>
      <c r="G1186" s="144"/>
      <c r="H1186" s="144"/>
      <c r="I1186" s="144"/>
      <c r="J1186" s="144"/>
      <c r="K1186" s="144"/>
      <c r="L1186" s="144"/>
      <c r="M1186" s="144"/>
      <c r="N1186" s="144"/>
      <c r="O1186" s="144"/>
      <c r="P1186" s="144"/>
      <c r="Q1186" s="144"/>
      <c r="R1186" s="144"/>
      <c r="S1186" s="144"/>
      <c r="T1186" s="144"/>
      <c r="U1186" s="144"/>
      <c r="V1186" s="144"/>
      <c r="W1186" s="144"/>
      <c r="X1186" s="144"/>
      <c r="Y1186" s="144"/>
      <c r="Z1186" s="144"/>
      <c r="AA1186" s="144"/>
    </row>
    <row r="1187" spans="4:27" x14ac:dyDescent="0.25">
      <c r="D1187" s="144"/>
      <c r="E1187" s="144"/>
      <c r="F1187" s="144"/>
      <c r="G1187" s="144"/>
      <c r="H1187" s="144"/>
      <c r="I1187" s="144"/>
      <c r="J1187" s="144"/>
      <c r="K1187" s="144"/>
      <c r="L1187" s="144"/>
      <c r="M1187" s="144"/>
      <c r="N1187" s="144"/>
      <c r="O1187" s="144"/>
      <c r="P1187" s="144"/>
      <c r="Q1187" s="144"/>
      <c r="R1187" s="144"/>
      <c r="S1187" s="144"/>
      <c r="T1187" s="144"/>
      <c r="U1187" s="144"/>
      <c r="V1187" s="144"/>
      <c r="W1187" s="144"/>
      <c r="X1187" s="144"/>
      <c r="Y1187" s="144"/>
      <c r="Z1187" s="144"/>
      <c r="AA1187" s="144"/>
    </row>
    <row r="1188" spans="4:27" x14ac:dyDescent="0.25">
      <c r="D1188" s="144"/>
      <c r="E1188" s="144"/>
      <c r="F1188" s="144"/>
      <c r="G1188" s="144"/>
      <c r="H1188" s="144"/>
      <c r="I1188" s="144"/>
      <c r="J1188" s="144"/>
      <c r="K1188" s="144"/>
      <c r="L1188" s="144"/>
      <c r="M1188" s="144"/>
      <c r="N1188" s="144"/>
      <c r="O1188" s="144"/>
      <c r="P1188" s="144"/>
      <c r="Q1188" s="144"/>
      <c r="R1188" s="144"/>
      <c r="S1188" s="144"/>
      <c r="T1188" s="144"/>
      <c r="U1188" s="144"/>
      <c r="V1188" s="144"/>
      <c r="W1188" s="144"/>
      <c r="X1188" s="144"/>
      <c r="Y1188" s="144"/>
      <c r="Z1188" s="144"/>
      <c r="AA1188" s="144"/>
    </row>
    <row r="1189" spans="4:27" x14ac:dyDescent="0.25">
      <c r="D1189" s="144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</row>
    <row r="1190" spans="4:27" x14ac:dyDescent="0.25">
      <c r="D1190" s="144"/>
      <c r="E1190" s="144"/>
      <c r="F1190" s="144"/>
      <c r="G1190" s="144"/>
      <c r="H1190" s="144"/>
      <c r="I1190" s="144"/>
      <c r="J1190" s="144"/>
      <c r="K1190" s="144"/>
      <c r="L1190" s="144"/>
      <c r="M1190" s="144"/>
      <c r="N1190" s="144"/>
      <c r="O1190" s="144"/>
      <c r="P1190" s="144"/>
      <c r="Q1190" s="144"/>
      <c r="R1190" s="144"/>
      <c r="S1190" s="144"/>
      <c r="T1190" s="144"/>
      <c r="U1190" s="144"/>
      <c r="V1190" s="144"/>
      <c r="W1190" s="144"/>
      <c r="X1190" s="144"/>
      <c r="Y1190" s="144"/>
      <c r="Z1190" s="144"/>
      <c r="AA1190" s="144"/>
    </row>
    <row r="1191" spans="4:27" x14ac:dyDescent="0.25">
      <c r="D1191" s="144"/>
      <c r="E1191" s="144"/>
      <c r="F1191" s="144"/>
      <c r="G1191" s="144"/>
      <c r="H1191" s="144"/>
      <c r="I1191" s="144"/>
      <c r="J1191" s="144"/>
      <c r="K1191" s="144"/>
      <c r="L1191" s="144"/>
      <c r="M1191" s="144"/>
      <c r="N1191" s="144"/>
      <c r="O1191" s="144"/>
      <c r="P1191" s="144"/>
      <c r="Q1191" s="144"/>
      <c r="R1191" s="144"/>
      <c r="S1191" s="144"/>
      <c r="T1191" s="144"/>
      <c r="U1191" s="144"/>
      <c r="V1191" s="144"/>
      <c r="W1191" s="144"/>
      <c r="X1191" s="144"/>
      <c r="Y1191" s="144"/>
      <c r="Z1191" s="144"/>
      <c r="AA1191" s="144"/>
    </row>
    <row r="1192" spans="4:27" x14ac:dyDescent="0.25">
      <c r="D1192" s="144"/>
      <c r="E1192" s="144"/>
      <c r="F1192" s="144"/>
      <c r="G1192" s="144"/>
      <c r="H1192" s="144"/>
      <c r="I1192" s="144"/>
      <c r="J1192" s="144"/>
      <c r="K1192" s="144"/>
      <c r="L1192" s="144"/>
      <c r="M1192" s="144"/>
      <c r="N1192" s="144"/>
      <c r="O1192" s="144"/>
      <c r="P1192" s="144"/>
      <c r="Q1192" s="144"/>
      <c r="R1192" s="144"/>
      <c r="S1192" s="144"/>
      <c r="T1192" s="144"/>
      <c r="U1192" s="144"/>
      <c r="V1192" s="144"/>
      <c r="W1192" s="144"/>
      <c r="X1192" s="144"/>
      <c r="Y1192" s="144"/>
      <c r="Z1192" s="144"/>
      <c r="AA1192" s="144"/>
    </row>
    <row r="1193" spans="4:27" x14ac:dyDescent="0.25">
      <c r="D1193" s="144"/>
      <c r="E1193" s="144"/>
      <c r="F1193" s="144"/>
      <c r="G1193" s="144"/>
      <c r="H1193" s="144"/>
      <c r="I1193" s="144"/>
      <c r="J1193" s="144"/>
      <c r="K1193" s="144"/>
      <c r="L1193" s="144"/>
      <c r="M1193" s="144"/>
      <c r="N1193" s="144"/>
      <c r="O1193" s="144"/>
      <c r="P1193" s="144"/>
      <c r="Q1193" s="144"/>
      <c r="R1193" s="144"/>
      <c r="S1193" s="144"/>
      <c r="T1193" s="144"/>
      <c r="U1193" s="144"/>
      <c r="V1193" s="144"/>
      <c r="W1193" s="144"/>
      <c r="X1193" s="144"/>
      <c r="Y1193" s="144"/>
      <c r="Z1193" s="144"/>
      <c r="AA1193" s="144"/>
    </row>
    <row r="1194" spans="4:27" x14ac:dyDescent="0.25">
      <c r="D1194" s="144"/>
      <c r="E1194" s="144"/>
      <c r="F1194" s="144"/>
      <c r="G1194" s="144"/>
      <c r="H1194" s="144"/>
      <c r="I1194" s="144"/>
      <c r="J1194" s="144"/>
      <c r="K1194" s="144"/>
      <c r="L1194" s="144"/>
      <c r="M1194" s="144"/>
      <c r="N1194" s="144"/>
      <c r="O1194" s="144"/>
      <c r="P1194" s="144"/>
      <c r="Q1194" s="144"/>
      <c r="R1194" s="144"/>
      <c r="S1194" s="144"/>
      <c r="T1194" s="144"/>
      <c r="U1194" s="144"/>
      <c r="V1194" s="144"/>
      <c r="W1194" s="144"/>
      <c r="X1194" s="144"/>
      <c r="Y1194" s="144"/>
      <c r="Z1194" s="144"/>
      <c r="AA1194" s="144"/>
    </row>
    <row r="1195" spans="4:27" x14ac:dyDescent="0.25">
      <c r="D1195" s="144"/>
      <c r="E1195" s="144"/>
      <c r="F1195" s="144"/>
      <c r="G1195" s="144"/>
      <c r="H1195" s="144"/>
      <c r="I1195" s="144"/>
      <c r="J1195" s="144"/>
      <c r="K1195" s="144"/>
      <c r="L1195" s="144"/>
      <c r="M1195" s="144"/>
      <c r="N1195" s="144"/>
      <c r="O1195" s="144"/>
      <c r="P1195" s="144"/>
      <c r="Q1195" s="144"/>
      <c r="R1195" s="144"/>
      <c r="S1195" s="144"/>
      <c r="T1195" s="144"/>
      <c r="U1195" s="144"/>
      <c r="V1195" s="144"/>
      <c r="W1195" s="144"/>
      <c r="X1195" s="144"/>
      <c r="Y1195" s="144"/>
      <c r="Z1195" s="144"/>
      <c r="AA1195" s="144"/>
    </row>
    <row r="1196" spans="4:27" x14ac:dyDescent="0.25">
      <c r="D1196" s="144"/>
      <c r="E1196" s="144"/>
      <c r="F1196" s="144"/>
      <c r="G1196" s="144"/>
      <c r="H1196" s="144"/>
      <c r="I1196" s="144"/>
      <c r="J1196" s="144"/>
      <c r="K1196" s="144"/>
      <c r="L1196" s="144"/>
      <c r="M1196" s="144"/>
      <c r="N1196" s="144"/>
      <c r="O1196" s="144"/>
      <c r="P1196" s="144"/>
      <c r="Q1196" s="144"/>
      <c r="R1196" s="144"/>
      <c r="S1196" s="144"/>
      <c r="T1196" s="144"/>
      <c r="U1196" s="144"/>
      <c r="V1196" s="144"/>
      <c r="W1196" s="144"/>
      <c r="X1196" s="144"/>
      <c r="Y1196" s="144"/>
      <c r="Z1196" s="144"/>
      <c r="AA1196" s="144"/>
    </row>
    <row r="1197" spans="4:27" x14ac:dyDescent="0.25">
      <c r="D1197" s="144"/>
      <c r="E1197" s="144"/>
      <c r="F1197" s="144"/>
      <c r="G1197" s="144"/>
      <c r="H1197" s="144"/>
      <c r="I1197" s="144"/>
      <c r="J1197" s="144"/>
      <c r="K1197" s="144"/>
      <c r="L1197" s="144"/>
      <c r="M1197" s="144"/>
      <c r="N1197" s="144"/>
      <c r="O1197" s="144"/>
      <c r="P1197" s="144"/>
      <c r="Q1197" s="144"/>
      <c r="R1197" s="144"/>
      <c r="S1197" s="144"/>
      <c r="T1197" s="144"/>
      <c r="U1197" s="144"/>
      <c r="V1197" s="144"/>
      <c r="W1197" s="144"/>
      <c r="X1197" s="144"/>
      <c r="Y1197" s="144"/>
      <c r="Z1197" s="144"/>
      <c r="AA1197" s="144"/>
    </row>
    <row r="1198" spans="4:27" x14ac:dyDescent="0.25">
      <c r="D1198" s="144"/>
      <c r="E1198" s="144"/>
      <c r="F1198" s="144"/>
      <c r="G1198" s="144"/>
      <c r="H1198" s="144"/>
      <c r="I1198" s="144"/>
      <c r="J1198" s="144"/>
      <c r="K1198" s="144"/>
      <c r="L1198" s="144"/>
      <c r="M1198" s="144"/>
      <c r="N1198" s="144"/>
      <c r="O1198" s="144"/>
      <c r="P1198" s="144"/>
      <c r="Q1198" s="144"/>
      <c r="R1198" s="144"/>
      <c r="S1198" s="144"/>
      <c r="T1198" s="144"/>
      <c r="U1198" s="144"/>
      <c r="V1198" s="144"/>
      <c r="W1198" s="144"/>
      <c r="X1198" s="144"/>
      <c r="Y1198" s="144"/>
      <c r="Z1198" s="144"/>
      <c r="AA1198" s="144"/>
    </row>
    <row r="1199" spans="4:27" x14ac:dyDescent="0.25">
      <c r="D1199" s="144"/>
      <c r="E1199" s="144"/>
      <c r="F1199" s="144"/>
      <c r="G1199" s="144"/>
      <c r="H1199" s="144"/>
      <c r="I1199" s="144"/>
      <c r="J1199" s="144"/>
      <c r="K1199" s="144"/>
      <c r="L1199" s="144"/>
      <c r="M1199" s="144"/>
      <c r="N1199" s="144"/>
      <c r="O1199" s="144"/>
      <c r="P1199" s="144"/>
      <c r="Q1199" s="144"/>
      <c r="R1199" s="144"/>
      <c r="S1199" s="144"/>
      <c r="T1199" s="144"/>
      <c r="U1199" s="144"/>
      <c r="V1199" s="144"/>
      <c r="W1199" s="144"/>
      <c r="X1199" s="144"/>
      <c r="Y1199" s="144"/>
      <c r="Z1199" s="144"/>
      <c r="AA1199" s="144"/>
    </row>
    <row r="1200" spans="4:27" x14ac:dyDescent="0.25">
      <c r="D1200" s="144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</row>
    <row r="1201" spans="4:27" x14ac:dyDescent="0.25">
      <c r="D1201" s="144"/>
      <c r="E1201" s="144"/>
      <c r="F1201" s="144"/>
      <c r="G1201" s="144"/>
      <c r="H1201" s="144"/>
      <c r="I1201" s="144"/>
      <c r="J1201" s="144"/>
      <c r="K1201" s="144"/>
      <c r="L1201" s="144"/>
      <c r="M1201" s="144"/>
      <c r="N1201" s="144"/>
      <c r="O1201" s="144"/>
      <c r="P1201" s="144"/>
      <c r="Q1201" s="144"/>
      <c r="R1201" s="144"/>
      <c r="S1201" s="144"/>
      <c r="T1201" s="144"/>
      <c r="U1201" s="144"/>
      <c r="V1201" s="144"/>
      <c r="W1201" s="144"/>
      <c r="X1201" s="144"/>
      <c r="Y1201" s="144"/>
      <c r="Z1201" s="144"/>
      <c r="AA1201" s="144"/>
    </row>
    <row r="1202" spans="4:27" x14ac:dyDescent="0.25">
      <c r="D1202" s="144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</row>
    <row r="1203" spans="4:27" x14ac:dyDescent="0.25">
      <c r="D1203" s="144"/>
      <c r="E1203" s="144"/>
      <c r="F1203" s="144"/>
      <c r="G1203" s="144"/>
      <c r="H1203" s="144"/>
      <c r="I1203" s="144"/>
      <c r="J1203" s="144"/>
      <c r="K1203" s="144"/>
      <c r="L1203" s="144"/>
      <c r="M1203" s="144"/>
      <c r="N1203" s="144"/>
      <c r="O1203" s="144"/>
      <c r="P1203" s="144"/>
      <c r="Q1203" s="144"/>
      <c r="R1203" s="144"/>
      <c r="S1203" s="144"/>
      <c r="T1203" s="144"/>
      <c r="U1203" s="144"/>
      <c r="V1203" s="144"/>
      <c r="W1203" s="144"/>
      <c r="X1203" s="144"/>
      <c r="Y1203" s="144"/>
      <c r="Z1203" s="144"/>
      <c r="AA1203" s="144"/>
    </row>
    <row r="1204" spans="4:27" x14ac:dyDescent="0.25">
      <c r="D1204" s="144"/>
      <c r="E1204" s="144"/>
      <c r="F1204" s="144"/>
      <c r="G1204" s="144"/>
      <c r="H1204" s="144"/>
      <c r="I1204" s="144"/>
      <c r="J1204" s="144"/>
      <c r="K1204" s="144"/>
      <c r="L1204" s="144"/>
      <c r="M1204" s="144"/>
      <c r="N1204" s="144"/>
      <c r="O1204" s="144"/>
      <c r="P1204" s="144"/>
      <c r="Q1204" s="144"/>
      <c r="R1204" s="144"/>
      <c r="S1204" s="144"/>
      <c r="T1204" s="144"/>
      <c r="U1204" s="144"/>
      <c r="V1204" s="144"/>
      <c r="W1204" s="144"/>
      <c r="X1204" s="144"/>
      <c r="Y1204" s="144"/>
      <c r="Z1204" s="144"/>
      <c r="AA1204" s="144"/>
    </row>
    <row r="1205" spans="4:27" x14ac:dyDescent="0.25">
      <c r="D1205" s="144"/>
      <c r="E1205" s="144"/>
      <c r="F1205" s="144"/>
      <c r="G1205" s="144"/>
      <c r="H1205" s="144"/>
      <c r="I1205" s="144"/>
      <c r="J1205" s="144"/>
      <c r="K1205" s="144"/>
      <c r="L1205" s="144"/>
      <c r="M1205" s="144"/>
      <c r="N1205" s="144"/>
      <c r="O1205" s="144"/>
      <c r="P1205" s="144"/>
      <c r="Q1205" s="144"/>
      <c r="R1205" s="144"/>
      <c r="S1205" s="144"/>
      <c r="T1205" s="144"/>
      <c r="U1205" s="144"/>
      <c r="V1205" s="144"/>
      <c r="W1205" s="144"/>
      <c r="X1205" s="144"/>
      <c r="Y1205" s="144"/>
      <c r="Z1205" s="144"/>
      <c r="AA1205" s="144"/>
    </row>
    <row r="1206" spans="4:27" x14ac:dyDescent="0.25">
      <c r="D1206" s="144"/>
      <c r="E1206" s="144"/>
      <c r="F1206" s="144"/>
      <c r="G1206" s="144"/>
      <c r="H1206" s="144"/>
      <c r="I1206" s="144"/>
      <c r="J1206" s="144"/>
      <c r="K1206" s="144"/>
      <c r="L1206" s="144"/>
      <c r="M1206" s="144"/>
      <c r="N1206" s="144"/>
      <c r="O1206" s="144"/>
      <c r="P1206" s="144"/>
      <c r="Q1206" s="144"/>
      <c r="R1206" s="144"/>
      <c r="S1206" s="144"/>
      <c r="T1206" s="144"/>
      <c r="U1206" s="144"/>
      <c r="V1206" s="144"/>
      <c r="W1206" s="144"/>
      <c r="X1206" s="144"/>
      <c r="Y1206" s="144"/>
      <c r="Z1206" s="144"/>
      <c r="AA1206" s="144"/>
    </row>
    <row r="1207" spans="4:27" x14ac:dyDescent="0.25">
      <c r="D1207" s="144"/>
      <c r="E1207" s="144"/>
      <c r="F1207" s="144"/>
      <c r="G1207" s="144"/>
      <c r="H1207" s="144"/>
      <c r="I1207" s="144"/>
      <c r="J1207" s="144"/>
      <c r="K1207" s="144"/>
      <c r="L1207" s="144"/>
      <c r="M1207" s="144"/>
      <c r="N1207" s="144"/>
      <c r="O1207" s="144"/>
      <c r="P1207" s="144"/>
      <c r="Q1207" s="144"/>
      <c r="R1207" s="144"/>
      <c r="S1207" s="144"/>
      <c r="T1207" s="144"/>
      <c r="U1207" s="144"/>
      <c r="V1207" s="144"/>
      <c r="W1207" s="144"/>
      <c r="X1207" s="144"/>
      <c r="Y1207" s="144"/>
      <c r="Z1207" s="144"/>
      <c r="AA1207" s="144"/>
    </row>
    <row r="1208" spans="4:27" x14ac:dyDescent="0.25">
      <c r="D1208" s="144"/>
      <c r="E1208" s="144"/>
      <c r="F1208" s="144"/>
      <c r="G1208" s="144"/>
      <c r="H1208" s="144"/>
      <c r="I1208" s="144"/>
      <c r="J1208" s="144"/>
      <c r="K1208" s="144"/>
      <c r="L1208" s="144"/>
      <c r="M1208" s="144"/>
      <c r="N1208" s="144"/>
      <c r="O1208" s="144"/>
      <c r="P1208" s="144"/>
      <c r="Q1208" s="144"/>
      <c r="R1208" s="144"/>
      <c r="S1208" s="144"/>
      <c r="T1208" s="144"/>
      <c r="U1208" s="144"/>
      <c r="V1208" s="144"/>
      <c r="W1208" s="144"/>
      <c r="X1208" s="144"/>
      <c r="Y1208" s="144"/>
      <c r="Z1208" s="144"/>
      <c r="AA1208" s="144"/>
    </row>
    <row r="1209" spans="4:27" x14ac:dyDescent="0.25">
      <c r="D1209" s="144"/>
      <c r="E1209" s="144"/>
      <c r="F1209" s="144"/>
      <c r="G1209" s="144"/>
      <c r="H1209" s="144"/>
      <c r="I1209" s="144"/>
      <c r="J1209" s="144"/>
      <c r="K1209" s="144"/>
      <c r="L1209" s="144"/>
      <c r="M1209" s="144"/>
      <c r="N1209" s="144"/>
      <c r="O1209" s="144"/>
      <c r="P1209" s="144"/>
      <c r="Q1209" s="144"/>
      <c r="R1209" s="144"/>
      <c r="S1209" s="144"/>
      <c r="T1209" s="144"/>
      <c r="U1209" s="144"/>
      <c r="V1209" s="144"/>
      <c r="W1209" s="144"/>
      <c r="X1209" s="144"/>
      <c r="Y1209" s="144"/>
      <c r="Z1209" s="144"/>
      <c r="AA1209" s="144"/>
    </row>
    <row r="1210" spans="4:27" x14ac:dyDescent="0.25">
      <c r="D1210" s="144"/>
      <c r="E1210" s="144"/>
      <c r="F1210" s="144"/>
      <c r="G1210" s="144"/>
      <c r="H1210" s="144"/>
      <c r="I1210" s="144"/>
      <c r="J1210" s="144"/>
      <c r="K1210" s="144"/>
      <c r="L1210" s="144"/>
      <c r="M1210" s="144"/>
      <c r="N1210" s="144"/>
      <c r="O1210" s="144"/>
      <c r="P1210" s="144"/>
      <c r="Q1210" s="144"/>
      <c r="R1210" s="144"/>
      <c r="S1210" s="144"/>
      <c r="T1210" s="144"/>
      <c r="U1210" s="144"/>
      <c r="V1210" s="144"/>
      <c r="W1210" s="144"/>
      <c r="X1210" s="144"/>
      <c r="Y1210" s="144"/>
      <c r="Z1210" s="144"/>
      <c r="AA1210" s="144"/>
    </row>
    <row r="1211" spans="4:27" x14ac:dyDescent="0.25">
      <c r="D1211" s="144"/>
      <c r="E1211" s="144"/>
      <c r="F1211" s="144"/>
      <c r="G1211" s="144"/>
      <c r="H1211" s="144"/>
      <c r="I1211" s="144"/>
      <c r="J1211" s="144"/>
      <c r="K1211" s="144"/>
      <c r="L1211" s="144"/>
      <c r="M1211" s="144"/>
      <c r="N1211" s="144"/>
      <c r="O1211" s="144"/>
      <c r="P1211" s="144"/>
      <c r="Q1211" s="144"/>
      <c r="R1211" s="144"/>
      <c r="S1211" s="144"/>
      <c r="T1211" s="144"/>
      <c r="U1211" s="144"/>
      <c r="V1211" s="144"/>
      <c r="W1211" s="144"/>
      <c r="X1211" s="144"/>
      <c r="Y1211" s="144"/>
      <c r="Z1211" s="144"/>
      <c r="AA1211" s="144"/>
    </row>
    <row r="1212" spans="4:27" x14ac:dyDescent="0.25">
      <c r="D1212" s="144"/>
      <c r="E1212" s="144"/>
      <c r="F1212" s="144"/>
      <c r="G1212" s="144"/>
      <c r="H1212" s="144"/>
      <c r="I1212" s="144"/>
      <c r="J1212" s="144"/>
      <c r="K1212" s="144"/>
      <c r="L1212" s="144"/>
      <c r="M1212" s="144"/>
      <c r="N1212" s="144"/>
      <c r="O1212" s="144"/>
      <c r="P1212" s="144"/>
      <c r="Q1212" s="144"/>
      <c r="R1212" s="144"/>
      <c r="S1212" s="144"/>
      <c r="T1212" s="144"/>
      <c r="U1212" s="144"/>
      <c r="V1212" s="144"/>
      <c r="W1212" s="144"/>
      <c r="X1212" s="144"/>
      <c r="Y1212" s="144"/>
      <c r="Z1212" s="144"/>
      <c r="AA1212" s="144"/>
    </row>
    <row r="1213" spans="4:27" x14ac:dyDescent="0.25">
      <c r="D1213" s="144"/>
      <c r="E1213" s="144"/>
      <c r="F1213" s="144"/>
      <c r="G1213" s="144"/>
      <c r="H1213" s="144"/>
      <c r="I1213" s="144"/>
      <c r="J1213" s="144"/>
      <c r="K1213" s="144"/>
      <c r="L1213" s="144"/>
      <c r="M1213" s="144"/>
      <c r="N1213" s="144"/>
      <c r="O1213" s="144"/>
      <c r="P1213" s="144"/>
      <c r="Q1213" s="144"/>
      <c r="R1213" s="144"/>
      <c r="S1213" s="144"/>
      <c r="T1213" s="144"/>
      <c r="U1213" s="144"/>
      <c r="V1213" s="144"/>
      <c r="W1213" s="144"/>
      <c r="X1213" s="144"/>
      <c r="Y1213" s="144"/>
      <c r="Z1213" s="144"/>
      <c r="AA1213" s="144"/>
    </row>
    <row r="1214" spans="4:27" x14ac:dyDescent="0.25">
      <c r="D1214" s="144"/>
      <c r="E1214" s="144"/>
      <c r="F1214" s="144"/>
      <c r="G1214" s="144"/>
      <c r="H1214" s="144"/>
      <c r="I1214" s="144"/>
      <c r="J1214" s="144"/>
      <c r="K1214" s="144"/>
      <c r="L1214" s="144"/>
      <c r="M1214" s="144"/>
      <c r="N1214" s="144"/>
      <c r="O1214" s="144"/>
      <c r="P1214" s="144"/>
      <c r="Q1214" s="144"/>
      <c r="R1214" s="144"/>
      <c r="S1214" s="144"/>
      <c r="T1214" s="144"/>
      <c r="U1214" s="144"/>
      <c r="V1214" s="144"/>
      <c r="W1214" s="144"/>
      <c r="X1214" s="144"/>
      <c r="Y1214" s="144"/>
      <c r="Z1214" s="144"/>
      <c r="AA1214" s="144"/>
    </row>
    <row r="1215" spans="4:27" x14ac:dyDescent="0.25">
      <c r="D1215" s="144"/>
      <c r="E1215" s="144"/>
      <c r="F1215" s="144"/>
      <c r="G1215" s="144"/>
      <c r="H1215" s="144"/>
      <c r="I1215" s="144"/>
      <c r="J1215" s="144"/>
      <c r="K1215" s="144"/>
      <c r="L1215" s="144"/>
      <c r="M1215" s="144"/>
      <c r="N1215" s="144"/>
      <c r="O1215" s="144"/>
      <c r="P1215" s="144"/>
      <c r="Q1215" s="144"/>
      <c r="R1215" s="144"/>
      <c r="S1215" s="144"/>
      <c r="T1215" s="144"/>
      <c r="U1215" s="144"/>
      <c r="V1215" s="144"/>
      <c r="W1215" s="144"/>
      <c r="X1215" s="144"/>
      <c r="Y1215" s="144"/>
      <c r="Z1215" s="144"/>
      <c r="AA1215" s="144"/>
    </row>
    <row r="1216" spans="4:27" x14ac:dyDescent="0.25">
      <c r="D1216" s="144"/>
      <c r="E1216" s="144"/>
      <c r="F1216" s="144"/>
      <c r="G1216" s="144"/>
      <c r="H1216" s="144"/>
      <c r="I1216" s="144"/>
      <c r="J1216" s="144"/>
      <c r="K1216" s="144"/>
      <c r="L1216" s="144"/>
      <c r="M1216" s="144"/>
      <c r="N1216" s="144"/>
      <c r="O1216" s="144"/>
      <c r="P1216" s="144"/>
      <c r="Q1216" s="144"/>
      <c r="R1216" s="144"/>
      <c r="S1216" s="144"/>
      <c r="T1216" s="144"/>
      <c r="U1216" s="144"/>
      <c r="V1216" s="144"/>
      <c r="W1216" s="144"/>
      <c r="X1216" s="144"/>
      <c r="Y1216" s="144"/>
      <c r="Z1216" s="144"/>
      <c r="AA1216" s="144"/>
    </row>
    <row r="1217" spans="4:27" x14ac:dyDescent="0.25">
      <c r="D1217" s="144"/>
      <c r="E1217" s="144"/>
      <c r="F1217" s="144"/>
      <c r="G1217" s="144"/>
      <c r="H1217" s="144"/>
      <c r="I1217" s="144"/>
      <c r="J1217" s="144"/>
      <c r="K1217" s="144"/>
      <c r="L1217" s="144"/>
      <c r="M1217" s="144"/>
      <c r="N1217" s="144"/>
      <c r="O1217" s="144"/>
      <c r="P1217" s="144"/>
      <c r="Q1217" s="144"/>
      <c r="R1217" s="144"/>
      <c r="S1217" s="144"/>
      <c r="T1217" s="144"/>
      <c r="U1217" s="144"/>
      <c r="V1217" s="144"/>
      <c r="W1217" s="144"/>
      <c r="X1217" s="144"/>
      <c r="Y1217" s="144"/>
      <c r="Z1217" s="144"/>
      <c r="AA1217" s="144"/>
    </row>
    <row r="1218" spans="4:27" x14ac:dyDescent="0.25">
      <c r="D1218" s="144"/>
      <c r="E1218" s="144"/>
      <c r="F1218" s="144"/>
      <c r="G1218" s="144"/>
      <c r="H1218" s="144"/>
      <c r="I1218" s="144"/>
      <c r="J1218" s="144"/>
      <c r="K1218" s="144"/>
      <c r="L1218" s="144"/>
      <c r="M1218" s="144"/>
      <c r="N1218" s="144"/>
      <c r="O1218" s="144"/>
      <c r="P1218" s="144"/>
      <c r="Q1218" s="144"/>
      <c r="R1218" s="144"/>
      <c r="S1218" s="144"/>
      <c r="T1218" s="144"/>
      <c r="U1218" s="144"/>
      <c r="V1218" s="144"/>
      <c r="W1218" s="144"/>
      <c r="X1218" s="144"/>
      <c r="Y1218" s="144"/>
      <c r="Z1218" s="144"/>
      <c r="AA1218" s="144"/>
    </row>
    <row r="1219" spans="4:27" x14ac:dyDescent="0.25">
      <c r="D1219" s="144"/>
      <c r="E1219" s="144"/>
      <c r="F1219" s="144"/>
      <c r="G1219" s="144"/>
      <c r="H1219" s="144"/>
      <c r="I1219" s="144"/>
      <c r="J1219" s="144"/>
      <c r="K1219" s="144"/>
      <c r="L1219" s="144"/>
      <c r="M1219" s="144"/>
      <c r="N1219" s="144"/>
      <c r="O1219" s="144"/>
      <c r="P1219" s="144"/>
      <c r="Q1219" s="144"/>
      <c r="R1219" s="144"/>
      <c r="S1219" s="144"/>
      <c r="T1219" s="144"/>
      <c r="U1219" s="144"/>
      <c r="V1219" s="144"/>
      <c r="W1219" s="144"/>
      <c r="X1219" s="144"/>
      <c r="Y1219" s="144"/>
      <c r="Z1219" s="144"/>
      <c r="AA1219" s="144"/>
    </row>
    <row r="1220" spans="4:27" x14ac:dyDescent="0.25">
      <c r="D1220" s="144"/>
      <c r="E1220" s="144"/>
      <c r="F1220" s="144"/>
      <c r="G1220" s="144"/>
      <c r="H1220" s="144"/>
      <c r="I1220" s="144"/>
      <c r="J1220" s="144"/>
      <c r="K1220" s="144"/>
      <c r="L1220" s="144"/>
      <c r="M1220" s="144"/>
      <c r="N1220" s="144"/>
      <c r="O1220" s="144"/>
      <c r="P1220" s="144"/>
      <c r="Q1220" s="144"/>
      <c r="R1220" s="144"/>
      <c r="S1220" s="144"/>
      <c r="T1220" s="144"/>
      <c r="U1220" s="144"/>
      <c r="V1220" s="144"/>
      <c r="W1220" s="144"/>
      <c r="X1220" s="144"/>
      <c r="Y1220" s="144"/>
      <c r="Z1220" s="144"/>
      <c r="AA1220" s="144"/>
    </row>
    <row r="1221" spans="4:27" x14ac:dyDescent="0.25">
      <c r="D1221" s="144"/>
      <c r="E1221" s="144"/>
      <c r="F1221" s="144"/>
      <c r="G1221" s="144"/>
      <c r="H1221" s="144"/>
      <c r="I1221" s="144"/>
      <c r="J1221" s="144"/>
      <c r="K1221" s="144"/>
      <c r="L1221" s="144"/>
      <c r="M1221" s="144"/>
      <c r="N1221" s="144"/>
      <c r="O1221" s="144"/>
      <c r="P1221" s="144"/>
      <c r="Q1221" s="144"/>
      <c r="R1221" s="144"/>
      <c r="S1221" s="144"/>
      <c r="T1221" s="144"/>
      <c r="U1221" s="144"/>
      <c r="V1221" s="144"/>
      <c r="W1221" s="144"/>
      <c r="X1221" s="144"/>
      <c r="Y1221" s="144"/>
      <c r="Z1221" s="144"/>
      <c r="AA1221" s="144"/>
    </row>
    <row r="1222" spans="4:27" x14ac:dyDescent="0.25">
      <c r="D1222" s="144"/>
      <c r="E1222" s="144"/>
      <c r="F1222" s="144"/>
      <c r="G1222" s="144"/>
      <c r="H1222" s="144"/>
      <c r="I1222" s="144"/>
      <c r="J1222" s="144"/>
      <c r="K1222" s="144"/>
      <c r="L1222" s="144"/>
      <c r="M1222" s="144"/>
      <c r="N1222" s="144"/>
      <c r="O1222" s="144"/>
      <c r="P1222" s="144"/>
      <c r="Q1222" s="144"/>
      <c r="R1222" s="144"/>
      <c r="S1222" s="144"/>
      <c r="T1222" s="144"/>
      <c r="U1222" s="144"/>
      <c r="V1222" s="144"/>
      <c r="W1222" s="144"/>
      <c r="X1222" s="144"/>
      <c r="Y1222" s="144"/>
      <c r="Z1222" s="144"/>
      <c r="AA1222" s="144"/>
    </row>
    <row r="1223" spans="4:27" x14ac:dyDescent="0.25">
      <c r="D1223" s="144"/>
      <c r="E1223" s="144"/>
      <c r="F1223" s="144"/>
      <c r="G1223" s="144"/>
      <c r="H1223" s="144"/>
      <c r="I1223" s="144"/>
      <c r="J1223" s="144"/>
      <c r="K1223" s="144"/>
      <c r="L1223" s="144"/>
      <c r="M1223" s="144"/>
      <c r="N1223" s="144"/>
      <c r="O1223" s="144"/>
      <c r="P1223" s="144"/>
      <c r="Q1223" s="144"/>
      <c r="R1223" s="144"/>
      <c r="S1223" s="144"/>
      <c r="T1223" s="144"/>
      <c r="U1223" s="144"/>
      <c r="V1223" s="144"/>
      <c r="W1223" s="144"/>
      <c r="X1223" s="144"/>
      <c r="Y1223" s="144"/>
      <c r="Z1223" s="144"/>
      <c r="AA1223" s="144"/>
    </row>
    <row r="1224" spans="4:27" x14ac:dyDescent="0.25">
      <c r="D1224" s="144"/>
      <c r="E1224" s="144"/>
      <c r="F1224" s="144"/>
      <c r="G1224" s="144"/>
      <c r="H1224" s="144"/>
      <c r="I1224" s="144"/>
      <c r="J1224" s="144"/>
      <c r="K1224" s="144"/>
      <c r="L1224" s="144"/>
      <c r="M1224" s="144"/>
      <c r="N1224" s="144"/>
      <c r="O1224" s="144"/>
      <c r="P1224" s="144"/>
      <c r="Q1224" s="144"/>
      <c r="R1224" s="144"/>
      <c r="S1224" s="144"/>
      <c r="T1224" s="144"/>
      <c r="U1224" s="144"/>
      <c r="V1224" s="144"/>
      <c r="W1224" s="144"/>
      <c r="X1224" s="144"/>
      <c r="Y1224" s="144"/>
      <c r="Z1224" s="144"/>
      <c r="AA1224" s="144"/>
    </row>
    <row r="1225" spans="4:27" x14ac:dyDescent="0.25">
      <c r="D1225" s="144"/>
      <c r="E1225" s="144"/>
      <c r="F1225" s="144"/>
      <c r="G1225" s="144"/>
      <c r="H1225" s="144"/>
      <c r="I1225" s="144"/>
      <c r="J1225" s="144"/>
      <c r="K1225" s="144"/>
      <c r="L1225" s="144"/>
      <c r="M1225" s="144"/>
      <c r="N1225" s="144"/>
      <c r="O1225" s="144"/>
      <c r="P1225" s="144"/>
      <c r="Q1225" s="144"/>
      <c r="R1225" s="144"/>
      <c r="S1225" s="144"/>
      <c r="T1225" s="144"/>
      <c r="U1225" s="144"/>
      <c r="V1225" s="144"/>
      <c r="W1225" s="144"/>
      <c r="X1225" s="144"/>
      <c r="Y1225" s="144"/>
      <c r="Z1225" s="144"/>
      <c r="AA1225" s="144"/>
    </row>
    <row r="1226" spans="4:27" x14ac:dyDescent="0.25">
      <c r="D1226" s="144"/>
      <c r="E1226" s="144"/>
      <c r="F1226" s="144"/>
      <c r="G1226" s="144"/>
      <c r="H1226" s="144"/>
      <c r="I1226" s="144"/>
      <c r="J1226" s="144"/>
      <c r="K1226" s="144"/>
      <c r="L1226" s="144"/>
      <c r="M1226" s="144"/>
      <c r="N1226" s="144"/>
      <c r="O1226" s="144"/>
      <c r="P1226" s="144"/>
      <c r="Q1226" s="144"/>
      <c r="R1226" s="144"/>
      <c r="S1226" s="144"/>
      <c r="T1226" s="144"/>
      <c r="U1226" s="144"/>
      <c r="V1226" s="144"/>
      <c r="W1226" s="144"/>
      <c r="X1226" s="144"/>
      <c r="Y1226" s="144"/>
      <c r="Z1226" s="144"/>
      <c r="AA1226" s="144"/>
    </row>
    <row r="1227" spans="4:27" x14ac:dyDescent="0.25">
      <c r="D1227" s="144"/>
      <c r="E1227" s="144"/>
      <c r="F1227" s="144"/>
      <c r="G1227" s="144"/>
      <c r="H1227" s="144"/>
      <c r="I1227" s="144"/>
      <c r="J1227" s="144"/>
      <c r="K1227" s="144"/>
      <c r="L1227" s="144"/>
      <c r="M1227" s="144"/>
      <c r="N1227" s="144"/>
      <c r="O1227" s="144"/>
      <c r="P1227" s="144"/>
      <c r="Q1227" s="144"/>
      <c r="R1227" s="144"/>
      <c r="S1227" s="144"/>
      <c r="T1227" s="144"/>
      <c r="U1227" s="144"/>
      <c r="V1227" s="144"/>
      <c r="W1227" s="144"/>
      <c r="X1227" s="144"/>
      <c r="Y1227" s="144"/>
      <c r="Z1227" s="144"/>
      <c r="AA1227" s="144"/>
    </row>
    <row r="1228" spans="4:27" x14ac:dyDescent="0.25">
      <c r="D1228" s="144"/>
      <c r="E1228" s="144"/>
      <c r="F1228" s="144"/>
      <c r="G1228" s="144"/>
      <c r="H1228" s="144"/>
      <c r="I1228" s="144"/>
      <c r="J1228" s="144"/>
      <c r="K1228" s="144"/>
      <c r="L1228" s="144"/>
      <c r="M1228" s="144"/>
      <c r="N1228" s="144"/>
      <c r="O1228" s="144"/>
      <c r="P1228" s="144"/>
      <c r="Q1228" s="144"/>
      <c r="R1228" s="144"/>
      <c r="S1228" s="144"/>
      <c r="T1228" s="144"/>
      <c r="U1228" s="144"/>
      <c r="V1228" s="144"/>
      <c r="W1228" s="144"/>
      <c r="X1228" s="144"/>
      <c r="Y1228" s="144"/>
      <c r="Z1228" s="144"/>
      <c r="AA1228" s="144"/>
    </row>
    <row r="1229" spans="4:27" x14ac:dyDescent="0.25">
      <c r="D1229" s="144"/>
      <c r="E1229" s="144"/>
      <c r="F1229" s="144"/>
      <c r="G1229" s="144"/>
      <c r="H1229" s="144"/>
      <c r="I1229" s="144"/>
      <c r="J1229" s="144"/>
      <c r="K1229" s="144"/>
      <c r="L1229" s="144"/>
      <c r="M1229" s="144"/>
      <c r="N1229" s="144"/>
      <c r="O1229" s="144"/>
      <c r="P1229" s="144"/>
      <c r="Q1229" s="144"/>
      <c r="R1229" s="144"/>
      <c r="S1229" s="144"/>
      <c r="T1229" s="144"/>
      <c r="U1229" s="144"/>
      <c r="V1229" s="144"/>
      <c r="W1229" s="144"/>
      <c r="X1229" s="144"/>
      <c r="Y1229" s="144"/>
      <c r="Z1229" s="144"/>
      <c r="AA1229" s="144"/>
    </row>
    <row r="1230" spans="4:27" x14ac:dyDescent="0.25">
      <c r="D1230" s="144"/>
      <c r="E1230" s="144"/>
      <c r="F1230" s="144"/>
      <c r="G1230" s="144"/>
      <c r="H1230" s="144"/>
      <c r="I1230" s="144"/>
      <c r="J1230" s="144"/>
      <c r="K1230" s="144"/>
      <c r="L1230" s="144"/>
      <c r="M1230" s="144"/>
      <c r="N1230" s="144"/>
      <c r="O1230" s="144"/>
      <c r="P1230" s="144"/>
      <c r="Q1230" s="144"/>
      <c r="R1230" s="144"/>
      <c r="S1230" s="144"/>
      <c r="T1230" s="144"/>
      <c r="U1230" s="144"/>
      <c r="V1230" s="144"/>
      <c r="W1230" s="144"/>
      <c r="X1230" s="144"/>
      <c r="Y1230" s="144"/>
      <c r="Z1230" s="144"/>
      <c r="AA1230" s="144"/>
    </row>
    <row r="1231" spans="4:27" x14ac:dyDescent="0.25">
      <c r="D1231" s="144"/>
      <c r="E1231" s="144"/>
      <c r="F1231" s="144"/>
      <c r="G1231" s="144"/>
      <c r="H1231" s="144"/>
      <c r="I1231" s="144"/>
      <c r="J1231" s="144"/>
      <c r="K1231" s="144"/>
      <c r="L1231" s="144"/>
      <c r="M1231" s="144"/>
      <c r="N1231" s="144"/>
      <c r="O1231" s="144"/>
      <c r="P1231" s="144"/>
      <c r="Q1231" s="144"/>
      <c r="R1231" s="144"/>
      <c r="S1231" s="144"/>
      <c r="T1231" s="144"/>
      <c r="U1231" s="144"/>
      <c r="V1231" s="144"/>
      <c r="W1231" s="144"/>
      <c r="X1231" s="144"/>
      <c r="Y1231" s="144"/>
      <c r="Z1231" s="144"/>
      <c r="AA1231" s="144"/>
    </row>
    <row r="1232" spans="4:27" x14ac:dyDescent="0.25">
      <c r="D1232" s="144"/>
      <c r="E1232" s="144"/>
      <c r="F1232" s="144"/>
      <c r="G1232" s="144"/>
      <c r="H1232" s="144"/>
      <c r="I1232" s="144"/>
      <c r="J1232" s="144"/>
      <c r="K1232" s="144"/>
      <c r="L1232" s="144"/>
      <c r="M1232" s="144"/>
      <c r="N1232" s="144"/>
      <c r="O1232" s="144"/>
      <c r="P1232" s="144"/>
      <c r="Q1232" s="144"/>
      <c r="R1232" s="144"/>
      <c r="S1232" s="144"/>
      <c r="T1232" s="144"/>
      <c r="U1232" s="144"/>
      <c r="V1232" s="144"/>
      <c r="W1232" s="144"/>
      <c r="X1232" s="144"/>
      <c r="Y1232" s="144"/>
      <c r="Z1232" s="144"/>
      <c r="AA1232" s="144"/>
    </row>
    <row r="1233" spans="4:27" x14ac:dyDescent="0.25">
      <c r="D1233" s="144"/>
      <c r="E1233" s="144"/>
      <c r="F1233" s="144"/>
      <c r="G1233" s="144"/>
      <c r="H1233" s="144"/>
      <c r="I1233" s="144"/>
      <c r="J1233" s="144"/>
      <c r="K1233" s="144"/>
      <c r="L1233" s="144"/>
      <c r="M1233" s="144"/>
      <c r="N1233" s="144"/>
      <c r="O1233" s="144"/>
      <c r="P1233" s="144"/>
      <c r="Q1233" s="144"/>
      <c r="R1233" s="144"/>
      <c r="S1233" s="144"/>
      <c r="T1233" s="144"/>
      <c r="U1233" s="144"/>
      <c r="V1233" s="144"/>
      <c r="W1233" s="144"/>
      <c r="X1233" s="144"/>
      <c r="Y1233" s="144"/>
      <c r="Z1233" s="144"/>
      <c r="AA1233" s="144"/>
    </row>
    <row r="1234" spans="4:27" x14ac:dyDescent="0.25">
      <c r="D1234" s="144"/>
      <c r="E1234" s="144"/>
      <c r="F1234" s="144"/>
      <c r="G1234" s="144"/>
      <c r="H1234" s="144"/>
      <c r="I1234" s="144"/>
      <c r="J1234" s="144"/>
      <c r="K1234" s="144"/>
      <c r="L1234" s="144"/>
      <c r="M1234" s="144"/>
      <c r="N1234" s="144"/>
      <c r="O1234" s="144"/>
      <c r="P1234" s="144"/>
      <c r="Q1234" s="144"/>
      <c r="R1234" s="144"/>
      <c r="S1234" s="144"/>
      <c r="T1234" s="144"/>
      <c r="U1234" s="144"/>
      <c r="V1234" s="144"/>
      <c r="W1234" s="144"/>
      <c r="X1234" s="144"/>
      <c r="Y1234" s="144"/>
      <c r="Z1234" s="144"/>
      <c r="AA1234" s="144"/>
    </row>
    <row r="1235" spans="4:27" x14ac:dyDescent="0.25">
      <c r="D1235" s="144"/>
      <c r="E1235" s="144"/>
      <c r="F1235" s="144"/>
      <c r="G1235" s="144"/>
      <c r="H1235" s="144"/>
      <c r="I1235" s="144"/>
      <c r="J1235" s="144"/>
      <c r="K1235" s="144"/>
      <c r="L1235" s="144"/>
      <c r="M1235" s="144"/>
      <c r="N1235" s="144"/>
      <c r="O1235" s="144"/>
      <c r="P1235" s="144"/>
      <c r="Q1235" s="144"/>
      <c r="R1235" s="144"/>
      <c r="S1235" s="144"/>
      <c r="T1235" s="144"/>
      <c r="U1235" s="144"/>
      <c r="V1235" s="144"/>
      <c r="W1235" s="144"/>
      <c r="X1235" s="144"/>
      <c r="Y1235" s="144"/>
      <c r="Z1235" s="144"/>
      <c r="AA1235" s="144"/>
    </row>
    <row r="1236" spans="4:27" x14ac:dyDescent="0.25">
      <c r="D1236" s="144"/>
      <c r="E1236" s="144"/>
      <c r="F1236" s="144"/>
      <c r="G1236" s="144"/>
      <c r="H1236" s="144"/>
      <c r="I1236" s="144"/>
      <c r="J1236" s="144"/>
      <c r="K1236" s="144"/>
      <c r="L1236" s="144"/>
      <c r="M1236" s="144"/>
      <c r="N1236" s="144"/>
      <c r="O1236" s="144"/>
      <c r="P1236" s="144"/>
      <c r="Q1236" s="144"/>
      <c r="R1236" s="144"/>
      <c r="S1236" s="144"/>
      <c r="T1236" s="144"/>
      <c r="U1236" s="144"/>
      <c r="V1236" s="144"/>
      <c r="W1236" s="144"/>
      <c r="X1236" s="144"/>
      <c r="Y1236" s="144"/>
      <c r="Z1236" s="144"/>
      <c r="AA1236" s="144"/>
    </row>
    <row r="1237" spans="4:27" x14ac:dyDescent="0.25">
      <c r="D1237" s="144"/>
      <c r="E1237" s="144"/>
      <c r="F1237" s="144"/>
      <c r="G1237" s="144"/>
      <c r="H1237" s="144"/>
      <c r="I1237" s="144"/>
      <c r="J1237" s="144"/>
      <c r="K1237" s="144"/>
      <c r="L1237" s="144"/>
      <c r="M1237" s="144"/>
      <c r="N1237" s="144"/>
      <c r="O1237" s="144"/>
      <c r="P1237" s="144"/>
      <c r="Q1237" s="144"/>
      <c r="R1237" s="144"/>
      <c r="S1237" s="144"/>
      <c r="T1237" s="144"/>
      <c r="U1237" s="144"/>
      <c r="V1237" s="144"/>
      <c r="W1237" s="144"/>
      <c r="X1237" s="144"/>
      <c r="Y1237" s="144"/>
      <c r="Z1237" s="144"/>
      <c r="AA1237" s="144"/>
    </row>
    <row r="1238" spans="4:27" x14ac:dyDescent="0.25">
      <c r="D1238" s="144"/>
      <c r="E1238" s="144"/>
      <c r="F1238" s="144"/>
      <c r="G1238" s="144"/>
      <c r="H1238" s="144"/>
      <c r="I1238" s="144"/>
      <c r="J1238" s="144"/>
      <c r="K1238" s="144"/>
      <c r="L1238" s="144"/>
      <c r="M1238" s="144"/>
      <c r="N1238" s="144"/>
      <c r="O1238" s="144"/>
      <c r="P1238" s="144"/>
      <c r="Q1238" s="144"/>
      <c r="R1238" s="144"/>
      <c r="S1238" s="144"/>
      <c r="T1238" s="144"/>
      <c r="U1238" s="144"/>
      <c r="V1238" s="144"/>
      <c r="W1238" s="144"/>
      <c r="X1238" s="144"/>
      <c r="Y1238" s="144"/>
      <c r="Z1238" s="144"/>
      <c r="AA1238" s="144"/>
    </row>
    <row r="1239" spans="4:27" x14ac:dyDescent="0.25">
      <c r="D1239" s="144"/>
      <c r="E1239" s="144"/>
      <c r="F1239" s="144"/>
      <c r="G1239" s="144"/>
      <c r="H1239" s="144"/>
      <c r="I1239" s="144"/>
      <c r="J1239" s="144"/>
      <c r="K1239" s="144"/>
      <c r="L1239" s="144"/>
      <c r="M1239" s="144"/>
      <c r="N1239" s="144"/>
      <c r="O1239" s="144"/>
      <c r="P1239" s="144"/>
      <c r="Q1239" s="144"/>
      <c r="R1239" s="144"/>
      <c r="S1239" s="144"/>
      <c r="T1239" s="144"/>
      <c r="U1239" s="144"/>
      <c r="V1239" s="144"/>
      <c r="W1239" s="144"/>
      <c r="X1239" s="144"/>
      <c r="Y1239" s="144"/>
      <c r="Z1239" s="144"/>
      <c r="AA1239" s="144"/>
    </row>
    <row r="1240" spans="4:27" x14ac:dyDescent="0.25">
      <c r="D1240" s="144"/>
      <c r="E1240" s="144"/>
      <c r="F1240" s="144"/>
      <c r="G1240" s="144"/>
      <c r="H1240" s="144"/>
      <c r="I1240" s="144"/>
      <c r="J1240" s="144"/>
      <c r="K1240" s="144"/>
      <c r="L1240" s="144"/>
      <c r="M1240" s="144"/>
      <c r="N1240" s="144"/>
      <c r="O1240" s="144"/>
      <c r="P1240" s="144"/>
      <c r="Q1240" s="144"/>
      <c r="R1240" s="144"/>
      <c r="S1240" s="144"/>
      <c r="T1240" s="144"/>
      <c r="U1240" s="144"/>
      <c r="V1240" s="144"/>
      <c r="W1240" s="144"/>
      <c r="X1240" s="144"/>
      <c r="Y1240" s="144"/>
      <c r="Z1240" s="144"/>
      <c r="AA1240" s="144"/>
    </row>
    <row r="1241" spans="4:27" x14ac:dyDescent="0.25">
      <c r="D1241" s="144"/>
      <c r="E1241" s="144"/>
      <c r="F1241" s="144"/>
      <c r="G1241" s="144"/>
      <c r="H1241" s="144"/>
      <c r="I1241" s="144"/>
      <c r="J1241" s="144"/>
      <c r="K1241" s="144"/>
      <c r="L1241" s="144"/>
      <c r="M1241" s="144"/>
      <c r="N1241" s="144"/>
      <c r="O1241" s="144"/>
      <c r="P1241" s="144"/>
      <c r="Q1241" s="144"/>
      <c r="R1241" s="144"/>
      <c r="S1241" s="144"/>
      <c r="T1241" s="144"/>
      <c r="U1241" s="144"/>
      <c r="V1241" s="144"/>
      <c r="W1241" s="144"/>
      <c r="X1241" s="144"/>
      <c r="Y1241" s="144"/>
      <c r="Z1241" s="144"/>
      <c r="AA1241" s="144"/>
    </row>
    <row r="1242" spans="4:27" x14ac:dyDescent="0.25">
      <c r="D1242" s="144"/>
      <c r="E1242" s="144"/>
      <c r="F1242" s="144"/>
      <c r="G1242" s="144"/>
      <c r="H1242" s="144"/>
      <c r="I1242" s="144"/>
      <c r="J1242" s="144"/>
      <c r="K1242" s="144"/>
      <c r="L1242" s="144"/>
      <c r="M1242" s="144"/>
      <c r="N1242" s="144"/>
      <c r="O1242" s="144"/>
      <c r="P1242" s="144"/>
      <c r="Q1242" s="144"/>
      <c r="R1242" s="144"/>
      <c r="S1242" s="144"/>
      <c r="T1242" s="144"/>
      <c r="U1242" s="144"/>
      <c r="V1242" s="144"/>
      <c r="W1242" s="144"/>
      <c r="X1242" s="144"/>
      <c r="Y1242" s="144"/>
      <c r="Z1242" s="144"/>
      <c r="AA1242" s="144"/>
    </row>
    <row r="1243" spans="4:27" x14ac:dyDescent="0.25">
      <c r="D1243" s="144"/>
      <c r="E1243" s="144"/>
      <c r="F1243" s="144"/>
      <c r="G1243" s="144"/>
      <c r="H1243" s="144"/>
      <c r="I1243" s="144"/>
      <c r="J1243" s="144"/>
      <c r="K1243" s="144"/>
      <c r="L1243" s="144"/>
      <c r="M1243" s="144"/>
      <c r="N1243" s="144"/>
      <c r="O1243" s="144"/>
      <c r="P1243" s="144"/>
      <c r="Q1243" s="144"/>
      <c r="R1243" s="144"/>
      <c r="S1243" s="144"/>
      <c r="T1243" s="144"/>
      <c r="U1243" s="144"/>
      <c r="V1243" s="144"/>
      <c r="W1243" s="144"/>
      <c r="X1243" s="144"/>
      <c r="Y1243" s="144"/>
      <c r="Z1243" s="144"/>
      <c r="AA1243" s="144"/>
    </row>
    <row r="1244" spans="4:27" x14ac:dyDescent="0.25">
      <c r="D1244" s="144"/>
      <c r="E1244" s="144"/>
      <c r="F1244" s="144"/>
      <c r="G1244" s="144"/>
      <c r="H1244" s="144"/>
      <c r="I1244" s="144"/>
      <c r="J1244" s="144"/>
      <c r="K1244" s="144"/>
      <c r="L1244" s="144"/>
      <c r="M1244" s="144"/>
      <c r="N1244" s="144"/>
      <c r="O1244" s="144"/>
      <c r="P1244" s="144"/>
      <c r="Q1244" s="144"/>
      <c r="R1244" s="144"/>
      <c r="S1244" s="144"/>
      <c r="T1244" s="144"/>
      <c r="U1244" s="144"/>
      <c r="V1244" s="144"/>
      <c r="W1244" s="144"/>
      <c r="X1244" s="144"/>
      <c r="Y1244" s="144"/>
      <c r="Z1244" s="144"/>
      <c r="AA1244" s="144"/>
    </row>
    <row r="1245" spans="4:27" x14ac:dyDescent="0.25">
      <c r="D1245" s="144"/>
      <c r="E1245" s="144"/>
      <c r="F1245" s="144"/>
      <c r="G1245" s="144"/>
      <c r="H1245" s="144"/>
      <c r="I1245" s="144"/>
      <c r="J1245" s="144"/>
      <c r="K1245" s="144"/>
      <c r="L1245" s="144"/>
      <c r="M1245" s="144"/>
      <c r="N1245" s="144"/>
      <c r="O1245" s="144"/>
      <c r="P1245" s="144"/>
      <c r="Q1245" s="144"/>
      <c r="R1245" s="144"/>
      <c r="S1245" s="144"/>
      <c r="T1245" s="144"/>
      <c r="U1245" s="144"/>
      <c r="V1245" s="144"/>
      <c r="W1245" s="144"/>
      <c r="X1245" s="144"/>
      <c r="Y1245" s="144"/>
      <c r="Z1245" s="144"/>
      <c r="AA1245" s="144"/>
    </row>
    <row r="1246" spans="4:27" x14ac:dyDescent="0.25">
      <c r="D1246" s="144"/>
      <c r="E1246" s="144"/>
      <c r="F1246" s="144"/>
      <c r="G1246" s="144"/>
      <c r="H1246" s="144"/>
      <c r="I1246" s="144"/>
      <c r="J1246" s="144"/>
      <c r="K1246" s="144"/>
      <c r="L1246" s="144"/>
      <c r="M1246" s="144"/>
      <c r="N1246" s="144"/>
      <c r="O1246" s="144"/>
      <c r="P1246" s="144"/>
      <c r="Q1246" s="144"/>
      <c r="R1246" s="144"/>
      <c r="S1246" s="144"/>
      <c r="T1246" s="144"/>
      <c r="U1246" s="144"/>
      <c r="V1246" s="144"/>
      <c r="W1246" s="144"/>
      <c r="X1246" s="144"/>
      <c r="Y1246" s="144"/>
      <c r="Z1246" s="144"/>
      <c r="AA1246" s="144"/>
    </row>
    <row r="1247" spans="4:27" x14ac:dyDescent="0.25">
      <c r="D1247" s="144"/>
      <c r="E1247" s="144"/>
      <c r="F1247" s="144"/>
      <c r="G1247" s="144"/>
      <c r="H1247" s="144"/>
      <c r="I1247" s="144"/>
      <c r="J1247" s="144"/>
      <c r="K1247" s="144"/>
      <c r="L1247" s="144"/>
      <c r="M1247" s="144"/>
      <c r="N1247" s="144"/>
      <c r="O1247" s="144"/>
      <c r="P1247" s="144"/>
      <c r="Q1247" s="144"/>
      <c r="R1247" s="144"/>
      <c r="S1247" s="144"/>
      <c r="T1247" s="144"/>
      <c r="U1247" s="144"/>
      <c r="V1247" s="144"/>
      <c r="W1247" s="144"/>
      <c r="X1247" s="144"/>
      <c r="Y1247" s="144"/>
      <c r="Z1247" s="144"/>
      <c r="AA1247" s="144"/>
    </row>
    <row r="1248" spans="4:27" x14ac:dyDescent="0.25">
      <c r="D1248" s="144"/>
      <c r="E1248" s="144"/>
      <c r="F1248" s="144"/>
      <c r="G1248" s="144"/>
      <c r="H1248" s="144"/>
      <c r="I1248" s="144"/>
      <c r="J1248" s="144"/>
      <c r="K1248" s="144"/>
      <c r="L1248" s="144"/>
      <c r="M1248" s="144"/>
      <c r="N1248" s="144"/>
      <c r="O1248" s="144"/>
      <c r="P1248" s="144"/>
      <c r="Q1248" s="144"/>
      <c r="R1248" s="144"/>
      <c r="S1248" s="144"/>
      <c r="T1248" s="144"/>
      <c r="U1248" s="144"/>
      <c r="V1248" s="144"/>
      <c r="W1248" s="144"/>
      <c r="X1248" s="144"/>
      <c r="Y1248" s="144"/>
      <c r="Z1248" s="144"/>
      <c r="AA1248" s="144"/>
    </row>
    <row r="1249" spans="4:27" x14ac:dyDescent="0.25">
      <c r="D1249" s="144"/>
      <c r="E1249" s="144"/>
      <c r="F1249" s="144"/>
      <c r="G1249" s="144"/>
      <c r="H1249" s="144"/>
      <c r="I1249" s="144"/>
      <c r="J1249" s="144"/>
      <c r="K1249" s="144"/>
      <c r="L1249" s="144"/>
      <c r="M1249" s="144"/>
      <c r="N1249" s="144"/>
      <c r="O1249" s="144"/>
      <c r="P1249" s="144"/>
      <c r="Q1249" s="144"/>
      <c r="R1249" s="144"/>
      <c r="S1249" s="144"/>
      <c r="T1249" s="144"/>
      <c r="U1249" s="144"/>
      <c r="V1249" s="144"/>
      <c r="W1249" s="144"/>
      <c r="X1249" s="144"/>
      <c r="Y1249" s="144"/>
      <c r="Z1249" s="144"/>
      <c r="AA1249" s="144"/>
    </row>
    <row r="1250" spans="4:27" x14ac:dyDescent="0.25">
      <c r="D1250" s="144"/>
      <c r="E1250" s="144"/>
      <c r="F1250" s="144"/>
      <c r="G1250" s="144"/>
      <c r="H1250" s="144"/>
      <c r="I1250" s="144"/>
      <c r="J1250" s="144"/>
      <c r="K1250" s="144"/>
      <c r="L1250" s="144"/>
      <c r="M1250" s="144"/>
      <c r="N1250" s="144"/>
      <c r="O1250" s="144"/>
      <c r="P1250" s="144"/>
      <c r="Q1250" s="144"/>
      <c r="R1250" s="144"/>
      <c r="S1250" s="144"/>
      <c r="T1250" s="144"/>
      <c r="U1250" s="144"/>
      <c r="V1250" s="144"/>
      <c r="W1250" s="144"/>
      <c r="X1250" s="144"/>
      <c r="Y1250" s="144"/>
      <c r="Z1250" s="144"/>
      <c r="AA1250" s="144"/>
    </row>
    <row r="1251" spans="4:27" x14ac:dyDescent="0.25">
      <c r="D1251" s="144"/>
      <c r="E1251" s="144"/>
      <c r="F1251" s="144"/>
      <c r="G1251" s="144"/>
      <c r="H1251" s="144"/>
      <c r="I1251" s="144"/>
      <c r="J1251" s="144"/>
      <c r="K1251" s="144"/>
      <c r="L1251" s="144"/>
      <c r="M1251" s="144"/>
      <c r="N1251" s="144"/>
      <c r="O1251" s="144"/>
      <c r="P1251" s="144"/>
      <c r="Q1251" s="144"/>
      <c r="R1251" s="144"/>
      <c r="S1251" s="144"/>
      <c r="T1251" s="144"/>
      <c r="U1251" s="144"/>
      <c r="V1251" s="144"/>
      <c r="W1251" s="144"/>
      <c r="X1251" s="144"/>
      <c r="Y1251" s="144"/>
      <c r="Z1251" s="144"/>
      <c r="AA1251" s="144"/>
    </row>
    <row r="1252" spans="4:27" x14ac:dyDescent="0.25">
      <c r="D1252" s="144"/>
      <c r="E1252" s="144"/>
      <c r="F1252" s="144"/>
      <c r="G1252" s="144"/>
      <c r="H1252" s="144"/>
      <c r="I1252" s="144"/>
      <c r="J1252" s="144"/>
      <c r="K1252" s="144"/>
      <c r="L1252" s="144"/>
      <c r="M1252" s="144"/>
      <c r="N1252" s="144"/>
      <c r="O1252" s="144"/>
      <c r="P1252" s="144"/>
      <c r="Q1252" s="144"/>
      <c r="R1252" s="144"/>
      <c r="S1252" s="144"/>
      <c r="T1252" s="144"/>
      <c r="U1252" s="144"/>
      <c r="V1252" s="144"/>
      <c r="W1252" s="144"/>
      <c r="X1252" s="144"/>
      <c r="Y1252" s="144"/>
      <c r="Z1252" s="144"/>
      <c r="AA1252" s="144"/>
    </row>
    <row r="1253" spans="4:27" x14ac:dyDescent="0.25">
      <c r="D1253" s="144"/>
      <c r="E1253" s="144"/>
      <c r="F1253" s="144"/>
      <c r="G1253" s="144"/>
      <c r="H1253" s="144"/>
      <c r="I1253" s="144"/>
      <c r="J1253" s="144"/>
      <c r="K1253" s="144"/>
      <c r="L1253" s="144"/>
      <c r="M1253" s="144"/>
      <c r="N1253" s="144"/>
      <c r="O1253" s="144"/>
      <c r="P1253" s="144"/>
      <c r="Q1253" s="144"/>
      <c r="R1253" s="144"/>
      <c r="S1253" s="144"/>
      <c r="T1253" s="144"/>
      <c r="U1253" s="144"/>
      <c r="V1253" s="144"/>
      <c r="W1253" s="144"/>
      <c r="X1253" s="144"/>
      <c r="Y1253" s="144"/>
      <c r="Z1253" s="144"/>
      <c r="AA1253" s="144"/>
    </row>
    <row r="1254" spans="4:27" x14ac:dyDescent="0.25">
      <c r="D1254" s="144"/>
      <c r="E1254" s="144"/>
      <c r="F1254" s="144"/>
      <c r="G1254" s="144"/>
      <c r="H1254" s="144"/>
      <c r="I1254" s="144"/>
      <c r="J1254" s="144"/>
      <c r="K1254" s="144"/>
      <c r="L1254" s="144"/>
      <c r="M1254" s="144"/>
      <c r="N1254" s="144"/>
      <c r="O1254" s="144"/>
      <c r="P1254" s="144"/>
      <c r="Q1254" s="144"/>
      <c r="R1254" s="144"/>
      <c r="S1254" s="144"/>
      <c r="T1254" s="144"/>
      <c r="U1254" s="144"/>
      <c r="V1254" s="144"/>
      <c r="W1254" s="144"/>
      <c r="X1254" s="144"/>
      <c r="Y1254" s="144"/>
      <c r="Z1254" s="144"/>
      <c r="AA1254" s="144"/>
    </row>
    <row r="1255" spans="4:27" x14ac:dyDescent="0.25">
      <c r="D1255" s="144"/>
      <c r="E1255" s="144"/>
      <c r="F1255" s="144"/>
      <c r="G1255" s="144"/>
      <c r="H1255" s="144"/>
      <c r="I1255" s="144"/>
      <c r="J1255" s="144"/>
      <c r="K1255" s="144"/>
      <c r="L1255" s="144"/>
      <c r="M1255" s="144"/>
      <c r="N1255" s="144"/>
      <c r="O1255" s="144"/>
      <c r="P1255" s="144"/>
      <c r="Q1255" s="144"/>
      <c r="R1255" s="144"/>
      <c r="S1255" s="144"/>
      <c r="T1255" s="144"/>
      <c r="U1255" s="144"/>
      <c r="V1255" s="144"/>
      <c r="W1255" s="144"/>
      <c r="X1255" s="144"/>
      <c r="Y1255" s="144"/>
      <c r="Z1255" s="144"/>
      <c r="AA1255" s="144"/>
    </row>
    <row r="1256" spans="4:27" x14ac:dyDescent="0.25">
      <c r="D1256" s="144"/>
      <c r="E1256" s="144"/>
      <c r="F1256" s="144"/>
      <c r="G1256" s="144"/>
      <c r="H1256" s="144"/>
      <c r="I1256" s="144"/>
      <c r="J1256" s="144"/>
      <c r="K1256" s="144"/>
      <c r="L1256" s="144"/>
      <c r="M1256" s="144"/>
      <c r="N1256" s="144"/>
      <c r="O1256" s="144"/>
      <c r="P1256" s="144"/>
      <c r="Q1256" s="144"/>
      <c r="R1256" s="144"/>
      <c r="S1256" s="144"/>
      <c r="T1256" s="144"/>
      <c r="U1256" s="144"/>
      <c r="V1256" s="144"/>
      <c r="W1256" s="144"/>
      <c r="X1256" s="144"/>
      <c r="Y1256" s="144"/>
      <c r="Z1256" s="144"/>
      <c r="AA1256" s="144"/>
    </row>
    <row r="1257" spans="4:27" x14ac:dyDescent="0.25">
      <c r="D1257" s="144"/>
      <c r="E1257" s="144"/>
      <c r="F1257" s="144"/>
      <c r="G1257" s="144"/>
      <c r="H1257" s="144"/>
      <c r="I1257" s="144"/>
      <c r="J1257" s="144"/>
      <c r="K1257" s="144"/>
      <c r="L1257" s="144"/>
      <c r="M1257" s="144"/>
      <c r="N1257" s="144"/>
      <c r="O1257" s="144"/>
      <c r="P1257" s="144"/>
      <c r="Q1257" s="144"/>
      <c r="R1257" s="144"/>
      <c r="S1257" s="144"/>
      <c r="T1257" s="144"/>
      <c r="U1257" s="144"/>
      <c r="V1257" s="144"/>
      <c r="W1257" s="144"/>
      <c r="X1257" s="144"/>
      <c r="Y1257" s="144"/>
      <c r="Z1257" s="144"/>
      <c r="AA1257" s="144"/>
    </row>
    <row r="1258" spans="4:27" x14ac:dyDescent="0.25">
      <c r="D1258" s="144"/>
      <c r="E1258" s="144"/>
      <c r="F1258" s="144"/>
      <c r="G1258" s="144"/>
      <c r="H1258" s="144"/>
      <c r="I1258" s="144"/>
      <c r="J1258" s="144"/>
      <c r="K1258" s="144"/>
      <c r="L1258" s="144"/>
      <c r="M1258" s="144"/>
      <c r="N1258" s="144"/>
      <c r="O1258" s="144"/>
      <c r="P1258" s="144"/>
      <c r="Q1258" s="144"/>
      <c r="R1258" s="144"/>
      <c r="S1258" s="144"/>
      <c r="T1258" s="144"/>
      <c r="U1258" s="144"/>
      <c r="V1258" s="144"/>
      <c r="W1258" s="144"/>
      <c r="X1258" s="144"/>
      <c r="Y1258" s="144"/>
      <c r="Z1258" s="144"/>
      <c r="AA1258" s="144"/>
    </row>
    <row r="1259" spans="4:27" x14ac:dyDescent="0.25">
      <c r="D1259" s="144"/>
      <c r="E1259" s="144"/>
      <c r="F1259" s="144"/>
      <c r="G1259" s="144"/>
      <c r="H1259" s="144"/>
      <c r="I1259" s="144"/>
      <c r="J1259" s="144"/>
      <c r="K1259" s="144"/>
      <c r="L1259" s="144"/>
      <c r="M1259" s="144"/>
      <c r="N1259" s="144"/>
      <c r="O1259" s="144"/>
      <c r="P1259" s="144"/>
      <c r="Q1259" s="144"/>
      <c r="R1259" s="144"/>
      <c r="S1259" s="144"/>
      <c r="T1259" s="144"/>
      <c r="U1259" s="144"/>
      <c r="V1259" s="144"/>
      <c r="W1259" s="144"/>
      <c r="X1259" s="144"/>
      <c r="Y1259" s="144"/>
      <c r="Z1259" s="144"/>
      <c r="AA1259" s="144"/>
    </row>
    <row r="1260" spans="4:27" x14ac:dyDescent="0.25">
      <c r="D1260" s="144"/>
      <c r="E1260" s="144"/>
      <c r="F1260" s="144"/>
      <c r="G1260" s="144"/>
      <c r="H1260" s="144"/>
      <c r="I1260" s="144"/>
      <c r="J1260" s="144"/>
      <c r="K1260" s="144"/>
      <c r="L1260" s="144"/>
      <c r="M1260" s="144"/>
      <c r="N1260" s="144"/>
      <c r="O1260" s="144"/>
      <c r="P1260" s="144"/>
      <c r="Q1260" s="144"/>
      <c r="R1260" s="144"/>
      <c r="S1260" s="144"/>
      <c r="T1260" s="144"/>
      <c r="U1260" s="144"/>
      <c r="V1260" s="144"/>
      <c r="W1260" s="144"/>
      <c r="X1260" s="144"/>
      <c r="Y1260" s="144"/>
      <c r="Z1260" s="144"/>
      <c r="AA1260" s="144"/>
    </row>
    <row r="1261" spans="4:27" x14ac:dyDescent="0.25">
      <c r="D1261" s="144"/>
      <c r="E1261" s="144"/>
      <c r="F1261" s="144"/>
      <c r="G1261" s="144"/>
      <c r="H1261" s="144"/>
      <c r="I1261" s="144"/>
      <c r="J1261" s="144"/>
      <c r="K1261" s="144"/>
      <c r="L1261" s="144"/>
      <c r="M1261" s="144"/>
      <c r="N1261" s="144"/>
      <c r="O1261" s="144"/>
      <c r="P1261" s="144"/>
      <c r="Q1261" s="144"/>
      <c r="R1261" s="144"/>
      <c r="S1261" s="144"/>
      <c r="T1261" s="144"/>
      <c r="U1261" s="144"/>
      <c r="V1261" s="144"/>
      <c r="W1261" s="144"/>
      <c r="X1261" s="144"/>
      <c r="Y1261" s="144"/>
      <c r="Z1261" s="144"/>
      <c r="AA1261" s="144"/>
    </row>
    <row r="1262" spans="4:27" x14ac:dyDescent="0.25">
      <c r="D1262" s="144"/>
      <c r="E1262" s="144"/>
      <c r="F1262" s="144"/>
      <c r="G1262" s="144"/>
      <c r="H1262" s="144"/>
      <c r="I1262" s="144"/>
      <c r="J1262" s="144"/>
      <c r="K1262" s="144"/>
      <c r="L1262" s="144"/>
      <c r="M1262" s="144"/>
      <c r="N1262" s="144"/>
      <c r="O1262" s="144"/>
      <c r="P1262" s="144"/>
      <c r="Q1262" s="144"/>
      <c r="R1262" s="144"/>
      <c r="S1262" s="144"/>
      <c r="T1262" s="144"/>
      <c r="U1262" s="144"/>
      <c r="V1262" s="144"/>
      <c r="W1262" s="144"/>
      <c r="X1262" s="144"/>
      <c r="Y1262" s="144"/>
      <c r="Z1262" s="144"/>
      <c r="AA1262" s="144"/>
    </row>
    <row r="1263" spans="4:27" x14ac:dyDescent="0.25">
      <c r="D1263" s="144"/>
      <c r="E1263" s="144"/>
      <c r="F1263" s="144"/>
      <c r="G1263" s="144"/>
      <c r="H1263" s="144"/>
      <c r="I1263" s="144"/>
      <c r="J1263" s="144"/>
      <c r="K1263" s="144"/>
      <c r="L1263" s="144"/>
      <c r="M1263" s="144"/>
      <c r="N1263" s="144"/>
      <c r="O1263" s="144"/>
      <c r="P1263" s="144"/>
      <c r="Q1263" s="144"/>
      <c r="R1263" s="144"/>
      <c r="S1263" s="144"/>
      <c r="T1263" s="144"/>
      <c r="U1263" s="144"/>
      <c r="V1263" s="144"/>
      <c r="W1263" s="144"/>
      <c r="X1263" s="144"/>
      <c r="Y1263" s="144"/>
      <c r="Z1263" s="144"/>
      <c r="AA1263" s="144"/>
    </row>
    <row r="1264" spans="4:27" x14ac:dyDescent="0.25">
      <c r="D1264" s="144"/>
      <c r="E1264" s="144"/>
      <c r="F1264" s="144"/>
      <c r="G1264" s="144"/>
      <c r="H1264" s="144"/>
      <c r="I1264" s="144"/>
      <c r="J1264" s="144"/>
      <c r="K1264" s="144"/>
      <c r="L1264" s="144"/>
      <c r="M1264" s="144"/>
      <c r="N1264" s="144"/>
      <c r="O1264" s="144"/>
      <c r="P1264" s="144"/>
      <c r="Q1264" s="144"/>
      <c r="R1264" s="144"/>
      <c r="S1264" s="144"/>
      <c r="T1264" s="144"/>
      <c r="U1264" s="144"/>
      <c r="V1264" s="144"/>
      <c r="W1264" s="144"/>
      <c r="X1264" s="144"/>
      <c r="Y1264" s="144"/>
      <c r="Z1264" s="144"/>
      <c r="AA1264" s="144"/>
    </row>
    <row r="1265" spans="4:27" x14ac:dyDescent="0.25">
      <c r="D1265" s="144"/>
      <c r="E1265" s="144"/>
      <c r="F1265" s="144"/>
      <c r="G1265" s="144"/>
      <c r="H1265" s="144"/>
      <c r="I1265" s="144"/>
      <c r="J1265" s="144"/>
      <c r="K1265" s="144"/>
      <c r="L1265" s="144"/>
      <c r="M1265" s="144"/>
      <c r="N1265" s="144"/>
      <c r="O1265" s="144"/>
      <c r="P1265" s="144"/>
      <c r="Q1265" s="144"/>
      <c r="R1265" s="144"/>
      <c r="S1265" s="144"/>
      <c r="T1265" s="144"/>
      <c r="U1265" s="144"/>
      <c r="V1265" s="144"/>
      <c r="W1265" s="144"/>
      <c r="X1265" s="144"/>
      <c r="Y1265" s="144"/>
      <c r="Z1265" s="144"/>
      <c r="AA1265" s="144"/>
    </row>
    <row r="1266" spans="4:27" x14ac:dyDescent="0.25">
      <c r="D1266" s="144"/>
      <c r="E1266" s="144"/>
      <c r="F1266" s="144"/>
      <c r="G1266" s="144"/>
      <c r="H1266" s="144"/>
      <c r="I1266" s="144"/>
      <c r="J1266" s="144"/>
      <c r="K1266" s="144"/>
      <c r="L1266" s="144"/>
      <c r="M1266" s="144"/>
      <c r="N1266" s="144"/>
      <c r="O1266" s="144"/>
      <c r="P1266" s="144"/>
      <c r="Q1266" s="144"/>
      <c r="R1266" s="144"/>
      <c r="S1266" s="144"/>
      <c r="T1266" s="144"/>
      <c r="U1266" s="144"/>
      <c r="V1266" s="144"/>
      <c r="W1266" s="144"/>
      <c r="X1266" s="144"/>
      <c r="Y1266" s="144"/>
      <c r="Z1266" s="144"/>
      <c r="AA1266" s="144"/>
    </row>
    <row r="1267" spans="4:27" x14ac:dyDescent="0.25">
      <c r="D1267" s="144"/>
      <c r="E1267" s="144"/>
      <c r="F1267" s="144"/>
      <c r="G1267" s="144"/>
      <c r="H1267" s="144"/>
      <c r="I1267" s="144"/>
      <c r="J1267" s="144"/>
      <c r="K1267" s="144"/>
      <c r="L1267" s="144"/>
      <c r="M1267" s="144"/>
      <c r="N1267" s="144"/>
      <c r="O1267" s="144"/>
      <c r="P1267" s="144"/>
      <c r="Q1267" s="144"/>
      <c r="R1267" s="144"/>
      <c r="S1267" s="144"/>
      <c r="T1267" s="144"/>
      <c r="U1267" s="144"/>
      <c r="V1267" s="144"/>
      <c r="W1267" s="144"/>
      <c r="X1267" s="144"/>
      <c r="Y1267" s="144"/>
      <c r="Z1267" s="144"/>
      <c r="AA1267" s="144"/>
    </row>
    <row r="1268" spans="4:27" x14ac:dyDescent="0.25">
      <c r="D1268" s="144"/>
      <c r="E1268" s="144"/>
      <c r="F1268" s="144"/>
      <c r="G1268" s="144"/>
      <c r="H1268" s="144"/>
      <c r="I1268" s="144"/>
      <c r="J1268" s="144"/>
      <c r="K1268" s="144"/>
      <c r="L1268" s="144"/>
      <c r="M1268" s="144"/>
      <c r="N1268" s="144"/>
      <c r="O1268" s="144"/>
      <c r="P1268" s="144"/>
      <c r="Q1268" s="144"/>
      <c r="R1268" s="144"/>
      <c r="S1268" s="144"/>
      <c r="T1268" s="144"/>
      <c r="U1268" s="144"/>
      <c r="V1268" s="144"/>
      <c r="W1268" s="144"/>
      <c r="X1268" s="144"/>
      <c r="Y1268" s="144"/>
      <c r="Z1268" s="144"/>
      <c r="AA1268" s="144"/>
    </row>
    <row r="1269" spans="4:27" x14ac:dyDescent="0.25">
      <c r="D1269" s="144"/>
      <c r="E1269" s="144"/>
      <c r="F1269" s="144"/>
      <c r="G1269" s="144"/>
      <c r="H1269" s="144"/>
      <c r="I1269" s="144"/>
      <c r="J1269" s="144"/>
      <c r="K1269" s="144"/>
      <c r="L1269" s="144"/>
      <c r="M1269" s="144"/>
      <c r="N1269" s="144"/>
      <c r="O1269" s="144"/>
      <c r="P1269" s="144"/>
      <c r="Q1269" s="144"/>
      <c r="R1269" s="144"/>
      <c r="S1269" s="144"/>
      <c r="T1269" s="144"/>
      <c r="U1269" s="144"/>
      <c r="V1269" s="144"/>
      <c r="W1269" s="144"/>
      <c r="X1269" s="144"/>
      <c r="Y1269" s="144"/>
      <c r="Z1269" s="144"/>
      <c r="AA1269" s="144"/>
    </row>
    <row r="1270" spans="4:27" x14ac:dyDescent="0.25">
      <c r="D1270" s="144"/>
      <c r="E1270" s="144"/>
      <c r="F1270" s="144"/>
      <c r="G1270" s="144"/>
      <c r="H1270" s="144"/>
      <c r="I1270" s="144"/>
      <c r="J1270" s="144"/>
      <c r="K1270" s="144"/>
      <c r="L1270" s="144"/>
      <c r="M1270" s="144"/>
      <c r="N1270" s="144"/>
      <c r="O1270" s="144"/>
      <c r="P1270" s="144"/>
      <c r="Q1270" s="144"/>
      <c r="R1270" s="144"/>
      <c r="S1270" s="144"/>
      <c r="T1270" s="144"/>
      <c r="U1270" s="144"/>
      <c r="V1270" s="144"/>
      <c r="W1270" s="144"/>
      <c r="X1270" s="144"/>
      <c r="Y1270" s="144"/>
      <c r="Z1270" s="144"/>
      <c r="AA1270" s="144"/>
    </row>
    <row r="1271" spans="4:27" x14ac:dyDescent="0.25">
      <c r="D1271" s="144"/>
      <c r="E1271" s="144"/>
      <c r="F1271" s="144"/>
      <c r="G1271" s="144"/>
      <c r="H1271" s="144"/>
      <c r="I1271" s="144"/>
      <c r="J1271" s="144"/>
      <c r="K1271" s="144"/>
      <c r="L1271" s="144"/>
      <c r="M1271" s="144"/>
      <c r="N1271" s="144"/>
      <c r="O1271" s="144"/>
      <c r="P1271" s="144"/>
      <c r="Q1271" s="144"/>
      <c r="R1271" s="144"/>
      <c r="S1271" s="144"/>
      <c r="T1271" s="144"/>
      <c r="U1271" s="144"/>
      <c r="V1271" s="144"/>
      <c r="W1271" s="144"/>
      <c r="X1271" s="144"/>
      <c r="Y1271" s="144"/>
      <c r="Z1271" s="144"/>
      <c r="AA1271" s="144"/>
    </row>
    <row r="1272" spans="4:27" x14ac:dyDescent="0.25">
      <c r="D1272" s="144"/>
      <c r="E1272" s="144"/>
      <c r="F1272" s="144"/>
      <c r="G1272" s="144"/>
      <c r="H1272" s="144"/>
      <c r="I1272" s="144"/>
      <c r="J1272" s="144"/>
      <c r="K1272" s="144"/>
      <c r="L1272" s="144"/>
      <c r="M1272" s="144"/>
      <c r="N1272" s="144"/>
      <c r="O1272" s="144"/>
      <c r="P1272" s="144"/>
      <c r="Q1272" s="144"/>
      <c r="R1272" s="144"/>
      <c r="S1272" s="144"/>
      <c r="T1272" s="144"/>
      <c r="U1272" s="144"/>
      <c r="V1272" s="144"/>
      <c r="W1272" s="144"/>
      <c r="X1272" s="144"/>
      <c r="Y1272" s="144"/>
      <c r="Z1272" s="144"/>
      <c r="AA1272" s="144"/>
    </row>
    <row r="1273" spans="4:27" x14ac:dyDescent="0.25">
      <c r="D1273" s="144"/>
      <c r="E1273" s="144"/>
      <c r="F1273" s="144"/>
      <c r="G1273" s="144"/>
      <c r="H1273" s="144"/>
      <c r="I1273" s="144"/>
      <c r="J1273" s="144"/>
      <c r="K1273" s="144"/>
      <c r="L1273" s="144"/>
      <c r="M1273" s="144"/>
      <c r="N1273" s="144"/>
      <c r="O1273" s="144"/>
      <c r="P1273" s="144"/>
      <c r="Q1273" s="144"/>
      <c r="R1273" s="144"/>
      <c r="S1273" s="144"/>
      <c r="T1273" s="144"/>
      <c r="U1273" s="144"/>
      <c r="V1273" s="144"/>
      <c r="W1273" s="144"/>
      <c r="X1273" s="144"/>
      <c r="Y1273" s="144"/>
      <c r="Z1273" s="144"/>
      <c r="AA1273" s="144"/>
    </row>
    <row r="1274" spans="4:27" x14ac:dyDescent="0.25">
      <c r="D1274" s="144"/>
      <c r="E1274" s="144"/>
      <c r="F1274" s="144"/>
      <c r="G1274" s="144"/>
      <c r="H1274" s="144"/>
      <c r="I1274" s="144"/>
      <c r="J1274" s="144"/>
      <c r="K1274" s="144"/>
      <c r="L1274" s="144"/>
      <c r="M1274" s="144"/>
      <c r="N1274" s="144"/>
      <c r="O1274" s="144"/>
      <c r="P1274" s="144"/>
      <c r="Q1274" s="144"/>
      <c r="R1274" s="144"/>
      <c r="S1274" s="144"/>
      <c r="T1274" s="144"/>
      <c r="U1274" s="144"/>
      <c r="V1274" s="144"/>
      <c r="W1274" s="144"/>
      <c r="X1274" s="144"/>
      <c r="Y1274" s="144"/>
      <c r="Z1274" s="144"/>
      <c r="AA1274" s="144"/>
    </row>
    <row r="1275" spans="4:27" x14ac:dyDescent="0.25">
      <c r="D1275" s="144"/>
      <c r="E1275" s="144"/>
      <c r="F1275" s="144"/>
      <c r="G1275" s="144"/>
      <c r="H1275" s="144"/>
      <c r="I1275" s="144"/>
      <c r="J1275" s="144"/>
      <c r="K1275" s="144"/>
      <c r="L1275" s="144"/>
      <c r="M1275" s="144"/>
      <c r="N1275" s="144"/>
      <c r="O1275" s="144"/>
      <c r="P1275" s="144"/>
      <c r="Q1275" s="144"/>
      <c r="R1275" s="144"/>
      <c r="S1275" s="144"/>
      <c r="T1275" s="144"/>
      <c r="U1275" s="144"/>
      <c r="V1275" s="144"/>
      <c r="W1275" s="144"/>
      <c r="X1275" s="144"/>
      <c r="Y1275" s="144"/>
      <c r="Z1275" s="144"/>
      <c r="AA1275" s="144"/>
    </row>
    <row r="1276" spans="4:27" x14ac:dyDescent="0.25">
      <c r="D1276" s="144"/>
      <c r="E1276" s="144"/>
      <c r="F1276" s="144"/>
      <c r="G1276" s="144"/>
      <c r="H1276" s="144"/>
      <c r="I1276" s="144"/>
      <c r="J1276" s="144"/>
      <c r="K1276" s="144"/>
      <c r="L1276" s="144"/>
      <c r="M1276" s="144"/>
      <c r="N1276" s="144"/>
      <c r="O1276" s="144"/>
      <c r="P1276" s="144"/>
      <c r="Q1276" s="144"/>
      <c r="R1276" s="144"/>
      <c r="S1276" s="144"/>
      <c r="T1276" s="144"/>
      <c r="U1276" s="144"/>
      <c r="V1276" s="144"/>
      <c r="W1276" s="144"/>
      <c r="X1276" s="144"/>
      <c r="Y1276" s="144"/>
      <c r="Z1276" s="144"/>
      <c r="AA1276" s="144"/>
    </row>
    <row r="1277" spans="4:27" x14ac:dyDescent="0.25">
      <c r="D1277" s="144"/>
      <c r="E1277" s="144"/>
      <c r="F1277" s="144"/>
      <c r="G1277" s="144"/>
      <c r="H1277" s="144"/>
      <c r="I1277" s="144"/>
      <c r="J1277" s="144"/>
      <c r="K1277" s="144"/>
      <c r="L1277" s="144"/>
      <c r="M1277" s="144"/>
      <c r="N1277" s="144"/>
      <c r="O1277" s="144"/>
      <c r="P1277" s="144"/>
      <c r="Q1277" s="144"/>
      <c r="R1277" s="144"/>
      <c r="S1277" s="144"/>
      <c r="T1277" s="144"/>
      <c r="U1277" s="144"/>
      <c r="V1277" s="144"/>
      <c r="W1277" s="144"/>
      <c r="X1277" s="144"/>
      <c r="Y1277" s="144"/>
      <c r="Z1277" s="144"/>
      <c r="AA1277" s="144"/>
    </row>
    <row r="1278" spans="4:27" x14ac:dyDescent="0.25">
      <c r="D1278" s="144"/>
      <c r="E1278" s="144"/>
      <c r="F1278" s="144"/>
      <c r="G1278" s="144"/>
      <c r="H1278" s="144"/>
      <c r="I1278" s="144"/>
      <c r="J1278" s="144"/>
      <c r="K1278" s="144"/>
      <c r="L1278" s="144"/>
      <c r="M1278" s="144"/>
      <c r="N1278" s="144"/>
      <c r="O1278" s="144"/>
      <c r="P1278" s="144"/>
      <c r="Q1278" s="144"/>
      <c r="R1278" s="144"/>
      <c r="S1278" s="144"/>
      <c r="T1278" s="144"/>
      <c r="U1278" s="144"/>
      <c r="V1278" s="144"/>
      <c r="W1278" s="144"/>
      <c r="X1278" s="144"/>
      <c r="Y1278" s="144"/>
      <c r="Z1278" s="144"/>
      <c r="AA1278" s="144"/>
    </row>
    <row r="1279" spans="4:27" x14ac:dyDescent="0.25">
      <c r="D1279" s="144"/>
      <c r="E1279" s="144"/>
      <c r="F1279" s="144"/>
      <c r="G1279" s="144"/>
      <c r="H1279" s="144"/>
      <c r="I1279" s="144"/>
      <c r="J1279" s="144"/>
      <c r="K1279" s="144"/>
      <c r="L1279" s="144"/>
      <c r="M1279" s="144"/>
      <c r="N1279" s="144"/>
      <c r="O1279" s="144"/>
      <c r="P1279" s="144"/>
      <c r="Q1279" s="144"/>
      <c r="R1279" s="144"/>
      <c r="S1279" s="144"/>
      <c r="T1279" s="144"/>
      <c r="U1279" s="144"/>
      <c r="V1279" s="144"/>
      <c r="W1279" s="144"/>
      <c r="X1279" s="144"/>
      <c r="Y1279" s="144"/>
      <c r="Z1279" s="144"/>
      <c r="AA1279" s="144"/>
    </row>
    <row r="1280" spans="4:27" x14ac:dyDescent="0.25">
      <c r="D1280" s="144"/>
      <c r="E1280" s="144"/>
      <c r="F1280" s="144"/>
      <c r="G1280" s="144"/>
      <c r="H1280" s="144"/>
      <c r="I1280" s="144"/>
      <c r="J1280" s="144"/>
      <c r="K1280" s="144"/>
      <c r="L1280" s="144"/>
      <c r="M1280" s="144"/>
      <c r="N1280" s="144"/>
      <c r="O1280" s="144"/>
      <c r="P1280" s="144"/>
      <c r="Q1280" s="144"/>
      <c r="R1280" s="144"/>
      <c r="S1280" s="144"/>
      <c r="T1280" s="144"/>
      <c r="U1280" s="144"/>
      <c r="V1280" s="144"/>
      <c r="W1280" s="144"/>
      <c r="X1280" s="144"/>
      <c r="Y1280" s="144"/>
      <c r="Z1280" s="144"/>
      <c r="AA1280" s="144"/>
    </row>
    <row r="1281" spans="4:27" x14ac:dyDescent="0.25">
      <c r="D1281" s="144"/>
      <c r="E1281" s="144"/>
      <c r="F1281" s="144"/>
      <c r="G1281" s="144"/>
      <c r="H1281" s="144"/>
      <c r="I1281" s="144"/>
      <c r="J1281" s="144"/>
      <c r="K1281" s="144"/>
      <c r="L1281" s="144"/>
      <c r="M1281" s="144"/>
      <c r="N1281" s="144"/>
      <c r="O1281" s="144"/>
      <c r="P1281" s="144"/>
      <c r="Q1281" s="144"/>
      <c r="R1281" s="144"/>
      <c r="S1281" s="144"/>
      <c r="T1281" s="144"/>
      <c r="U1281" s="144"/>
      <c r="V1281" s="144"/>
      <c r="W1281" s="144"/>
      <c r="X1281" s="144"/>
      <c r="Y1281" s="144"/>
      <c r="Z1281" s="144"/>
      <c r="AA1281" s="144"/>
    </row>
    <row r="1282" spans="4:27" x14ac:dyDescent="0.25">
      <c r="D1282" s="144"/>
      <c r="E1282" s="144"/>
      <c r="F1282" s="144"/>
      <c r="G1282" s="144"/>
      <c r="H1282" s="144"/>
      <c r="I1282" s="144"/>
      <c r="J1282" s="144"/>
      <c r="K1282" s="144"/>
      <c r="L1282" s="144"/>
      <c r="M1282" s="144"/>
      <c r="N1282" s="144"/>
      <c r="O1282" s="144"/>
      <c r="P1282" s="144"/>
      <c r="Q1282" s="144"/>
      <c r="R1282" s="144"/>
      <c r="S1282" s="144"/>
      <c r="T1282" s="144"/>
      <c r="U1282" s="144"/>
      <c r="V1282" s="144"/>
      <c r="W1282" s="144"/>
      <c r="X1282" s="144"/>
      <c r="Y1282" s="144"/>
      <c r="Z1282" s="144"/>
      <c r="AA1282" s="144"/>
    </row>
    <row r="1283" spans="4:27" x14ac:dyDescent="0.25">
      <c r="D1283" s="144"/>
      <c r="E1283" s="144"/>
      <c r="F1283" s="144"/>
      <c r="G1283" s="144"/>
      <c r="H1283" s="144"/>
      <c r="I1283" s="144"/>
      <c r="J1283" s="144"/>
      <c r="K1283" s="144"/>
      <c r="L1283" s="144"/>
      <c r="M1283" s="144"/>
      <c r="N1283" s="144"/>
      <c r="O1283" s="144"/>
      <c r="P1283" s="144"/>
      <c r="Q1283" s="144"/>
      <c r="R1283" s="144"/>
      <c r="S1283" s="144"/>
      <c r="T1283" s="144"/>
      <c r="U1283" s="144"/>
      <c r="V1283" s="144"/>
      <c r="W1283" s="144"/>
      <c r="X1283" s="144"/>
      <c r="Y1283" s="144"/>
      <c r="Z1283" s="144"/>
      <c r="AA1283" s="144"/>
    </row>
    <row r="1284" spans="4:27" x14ac:dyDescent="0.25">
      <c r="D1284" s="144"/>
      <c r="E1284" s="144"/>
      <c r="F1284" s="144"/>
      <c r="G1284" s="144"/>
      <c r="H1284" s="144"/>
      <c r="I1284" s="144"/>
      <c r="J1284" s="144"/>
      <c r="K1284" s="144"/>
      <c r="L1284" s="144"/>
      <c r="M1284" s="144"/>
      <c r="N1284" s="144"/>
      <c r="O1284" s="144"/>
      <c r="P1284" s="144"/>
      <c r="Q1284" s="144"/>
      <c r="R1284" s="144"/>
      <c r="S1284" s="144"/>
      <c r="T1284" s="144"/>
      <c r="U1284" s="144"/>
      <c r="V1284" s="144"/>
      <c r="W1284" s="144"/>
      <c r="X1284" s="144"/>
      <c r="Y1284" s="144"/>
      <c r="Z1284" s="144"/>
      <c r="AA1284" s="144"/>
    </row>
    <row r="1285" spans="4:27" x14ac:dyDescent="0.25">
      <c r="D1285" s="144"/>
      <c r="E1285" s="144"/>
      <c r="F1285" s="144"/>
      <c r="G1285" s="144"/>
      <c r="H1285" s="144"/>
      <c r="I1285" s="144"/>
      <c r="J1285" s="144"/>
      <c r="K1285" s="144"/>
      <c r="L1285" s="144"/>
      <c r="M1285" s="144"/>
      <c r="N1285" s="144"/>
      <c r="O1285" s="144"/>
      <c r="P1285" s="144"/>
      <c r="Q1285" s="144"/>
      <c r="R1285" s="144"/>
      <c r="S1285" s="144"/>
      <c r="T1285" s="144"/>
      <c r="U1285" s="144"/>
      <c r="V1285" s="144"/>
      <c r="W1285" s="144"/>
      <c r="X1285" s="144"/>
      <c r="Y1285" s="144"/>
      <c r="Z1285" s="144"/>
      <c r="AA1285" s="144"/>
    </row>
    <row r="1286" spans="4:27" x14ac:dyDescent="0.25">
      <c r="D1286" s="144"/>
      <c r="E1286" s="144"/>
      <c r="F1286" s="144"/>
      <c r="G1286" s="144"/>
      <c r="H1286" s="144"/>
      <c r="I1286" s="144"/>
      <c r="J1286" s="144"/>
      <c r="K1286" s="144"/>
      <c r="L1286" s="144"/>
      <c r="M1286" s="144"/>
      <c r="N1286" s="144"/>
      <c r="O1286" s="144"/>
      <c r="P1286" s="144"/>
      <c r="Q1286" s="144"/>
      <c r="R1286" s="144"/>
      <c r="S1286" s="144"/>
      <c r="T1286" s="144"/>
      <c r="U1286" s="144"/>
      <c r="V1286" s="144"/>
      <c r="W1286" s="144"/>
      <c r="X1286" s="144"/>
      <c r="Y1286" s="144"/>
      <c r="Z1286" s="144"/>
      <c r="AA1286" s="144"/>
    </row>
    <row r="1287" spans="4:27" x14ac:dyDescent="0.25">
      <c r="D1287" s="144"/>
      <c r="E1287" s="144"/>
      <c r="F1287" s="144"/>
      <c r="G1287" s="144"/>
      <c r="H1287" s="144"/>
      <c r="I1287" s="144"/>
      <c r="J1287" s="144"/>
      <c r="K1287" s="144"/>
      <c r="L1287" s="144"/>
      <c r="M1287" s="144"/>
      <c r="N1287" s="144"/>
      <c r="O1287" s="144"/>
      <c r="P1287" s="144"/>
      <c r="Q1287" s="144"/>
      <c r="R1287" s="144"/>
      <c r="S1287" s="144"/>
      <c r="T1287" s="144"/>
      <c r="U1287" s="144"/>
      <c r="V1287" s="144"/>
      <c r="W1287" s="144"/>
      <c r="X1287" s="144"/>
      <c r="Y1287" s="144"/>
      <c r="Z1287" s="144"/>
      <c r="AA1287" s="144"/>
    </row>
    <row r="1288" spans="4:27" x14ac:dyDescent="0.25">
      <c r="D1288" s="144"/>
      <c r="E1288" s="144"/>
      <c r="F1288" s="144"/>
      <c r="G1288" s="144"/>
      <c r="H1288" s="144"/>
      <c r="I1288" s="144"/>
      <c r="J1288" s="144"/>
      <c r="K1288" s="144"/>
      <c r="L1288" s="144"/>
      <c r="M1288" s="144"/>
      <c r="N1288" s="144"/>
      <c r="O1288" s="144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</row>
    <row r="1289" spans="4:27" x14ac:dyDescent="0.25">
      <c r="D1289" s="144"/>
      <c r="E1289" s="144"/>
      <c r="F1289" s="144"/>
      <c r="G1289" s="144"/>
      <c r="H1289" s="144"/>
      <c r="I1289" s="144"/>
      <c r="J1289" s="144"/>
      <c r="K1289" s="144"/>
      <c r="L1289" s="144"/>
      <c r="M1289" s="144"/>
      <c r="N1289" s="144"/>
      <c r="O1289" s="144"/>
      <c r="P1289" s="144"/>
      <c r="Q1289" s="144"/>
      <c r="R1289" s="144"/>
      <c r="S1289" s="144"/>
      <c r="T1289" s="144"/>
      <c r="U1289" s="144"/>
      <c r="V1289" s="144"/>
      <c r="W1289" s="144"/>
      <c r="X1289" s="144"/>
      <c r="Y1289" s="144"/>
      <c r="Z1289" s="144"/>
      <c r="AA1289" s="144"/>
    </row>
    <row r="1290" spans="4:27" x14ac:dyDescent="0.25">
      <c r="D1290" s="144"/>
      <c r="E1290" s="144"/>
      <c r="F1290" s="144"/>
      <c r="G1290" s="144"/>
      <c r="H1290" s="144"/>
      <c r="I1290" s="144"/>
      <c r="J1290" s="144"/>
      <c r="K1290" s="144"/>
      <c r="L1290" s="144"/>
      <c r="M1290" s="144"/>
      <c r="N1290" s="144"/>
      <c r="O1290" s="144"/>
      <c r="P1290" s="144"/>
      <c r="Q1290" s="144"/>
      <c r="R1290" s="144"/>
      <c r="S1290" s="144"/>
      <c r="T1290" s="144"/>
      <c r="U1290" s="144"/>
      <c r="V1290" s="144"/>
      <c r="W1290" s="144"/>
      <c r="X1290" s="144"/>
      <c r="Y1290" s="144"/>
      <c r="Z1290" s="144"/>
      <c r="AA1290" s="144"/>
    </row>
    <row r="1291" spans="4:27" x14ac:dyDescent="0.25">
      <c r="D1291" s="144"/>
      <c r="E1291" s="144"/>
      <c r="F1291" s="144"/>
      <c r="G1291" s="144"/>
      <c r="H1291" s="144"/>
      <c r="I1291" s="144"/>
      <c r="J1291" s="144"/>
      <c r="K1291" s="144"/>
      <c r="L1291" s="144"/>
      <c r="M1291" s="144"/>
      <c r="N1291" s="144"/>
      <c r="O1291" s="144"/>
      <c r="P1291" s="144"/>
      <c r="Q1291" s="144"/>
      <c r="R1291" s="144"/>
      <c r="S1291" s="144"/>
      <c r="T1291" s="144"/>
      <c r="U1291" s="144"/>
      <c r="V1291" s="144"/>
      <c r="W1291" s="144"/>
      <c r="X1291" s="144"/>
      <c r="Y1291" s="144"/>
      <c r="Z1291" s="144"/>
      <c r="AA1291" s="144"/>
    </row>
    <row r="1292" spans="4:27" x14ac:dyDescent="0.25">
      <c r="D1292" s="144"/>
      <c r="E1292" s="144"/>
      <c r="F1292" s="144"/>
      <c r="G1292" s="144"/>
      <c r="H1292" s="144"/>
      <c r="I1292" s="144"/>
      <c r="J1292" s="144"/>
      <c r="K1292" s="144"/>
      <c r="L1292" s="144"/>
      <c r="M1292" s="144"/>
      <c r="N1292" s="144"/>
      <c r="O1292" s="144"/>
      <c r="P1292" s="144"/>
      <c r="Q1292" s="144"/>
      <c r="R1292" s="144"/>
      <c r="S1292" s="144"/>
      <c r="T1292" s="144"/>
      <c r="U1292" s="144"/>
      <c r="V1292" s="144"/>
      <c r="W1292" s="144"/>
      <c r="X1292" s="144"/>
      <c r="Y1292" s="144"/>
      <c r="Z1292" s="144"/>
      <c r="AA1292" s="144"/>
    </row>
    <row r="1293" spans="4:27" x14ac:dyDescent="0.25">
      <c r="D1293" s="144"/>
      <c r="E1293" s="144"/>
      <c r="F1293" s="144"/>
      <c r="G1293" s="144"/>
      <c r="H1293" s="144"/>
      <c r="I1293" s="144"/>
      <c r="J1293" s="144"/>
      <c r="K1293" s="144"/>
      <c r="L1293" s="144"/>
      <c r="M1293" s="144"/>
      <c r="N1293" s="144"/>
      <c r="O1293" s="144"/>
      <c r="P1293" s="144"/>
      <c r="Q1293" s="144"/>
      <c r="R1293" s="144"/>
      <c r="S1293" s="144"/>
      <c r="T1293" s="144"/>
      <c r="U1293" s="144"/>
      <c r="V1293" s="144"/>
      <c r="W1293" s="144"/>
      <c r="X1293" s="144"/>
      <c r="Y1293" s="144"/>
      <c r="Z1293" s="144"/>
      <c r="AA1293" s="144"/>
    </row>
    <row r="1294" spans="4:27" x14ac:dyDescent="0.25">
      <c r="D1294" s="144"/>
      <c r="E1294" s="144"/>
      <c r="F1294" s="144"/>
      <c r="G1294" s="144"/>
      <c r="H1294" s="144"/>
      <c r="I1294" s="144"/>
      <c r="J1294" s="144"/>
      <c r="K1294" s="144"/>
      <c r="L1294" s="144"/>
      <c r="M1294" s="144"/>
      <c r="N1294" s="144"/>
      <c r="O1294" s="144"/>
      <c r="P1294" s="144"/>
      <c r="Q1294" s="144"/>
      <c r="R1294" s="144"/>
      <c r="S1294" s="144"/>
      <c r="T1294" s="144"/>
      <c r="U1294" s="144"/>
      <c r="V1294" s="144"/>
      <c r="W1294" s="144"/>
      <c r="X1294" s="144"/>
      <c r="Y1294" s="144"/>
      <c r="Z1294" s="144"/>
      <c r="AA1294" s="144"/>
    </row>
    <row r="1295" spans="4:27" x14ac:dyDescent="0.25">
      <c r="D1295" s="144"/>
      <c r="E1295" s="144"/>
      <c r="F1295" s="144"/>
      <c r="G1295" s="144"/>
      <c r="H1295" s="144"/>
      <c r="I1295" s="144"/>
      <c r="J1295" s="144"/>
      <c r="K1295" s="144"/>
      <c r="L1295" s="144"/>
      <c r="M1295" s="144"/>
      <c r="N1295" s="144"/>
      <c r="O1295" s="144"/>
      <c r="P1295" s="144"/>
      <c r="Q1295" s="144"/>
      <c r="R1295" s="144"/>
      <c r="S1295" s="144"/>
      <c r="T1295" s="144"/>
      <c r="U1295" s="144"/>
      <c r="V1295" s="144"/>
      <c r="W1295" s="144"/>
      <c r="X1295" s="144"/>
      <c r="Y1295" s="144"/>
      <c r="Z1295" s="144"/>
      <c r="AA1295" s="144"/>
    </row>
    <row r="1296" spans="4:27" x14ac:dyDescent="0.25">
      <c r="D1296" s="144"/>
      <c r="E1296" s="144"/>
      <c r="F1296" s="144"/>
      <c r="G1296" s="144"/>
      <c r="H1296" s="144"/>
      <c r="I1296" s="144"/>
      <c r="J1296" s="144"/>
      <c r="K1296" s="144"/>
      <c r="L1296" s="144"/>
      <c r="M1296" s="144"/>
      <c r="N1296" s="144"/>
      <c r="O1296" s="144"/>
      <c r="P1296" s="144"/>
      <c r="Q1296" s="144"/>
      <c r="R1296" s="144"/>
      <c r="S1296" s="144"/>
      <c r="T1296" s="144"/>
      <c r="U1296" s="144"/>
      <c r="V1296" s="144"/>
      <c r="W1296" s="144"/>
      <c r="X1296" s="144"/>
      <c r="Y1296" s="144"/>
      <c r="Z1296" s="144"/>
      <c r="AA1296" s="144"/>
    </row>
    <row r="1297" spans="4:27" x14ac:dyDescent="0.25">
      <c r="D1297" s="144"/>
      <c r="E1297" s="144"/>
      <c r="F1297" s="144"/>
      <c r="G1297" s="144"/>
      <c r="H1297" s="144"/>
      <c r="I1297" s="144"/>
      <c r="J1297" s="144"/>
      <c r="K1297" s="144"/>
      <c r="L1297" s="144"/>
      <c r="M1297" s="144"/>
      <c r="N1297" s="144"/>
      <c r="O1297" s="144"/>
      <c r="P1297" s="144"/>
      <c r="Q1297" s="144"/>
      <c r="R1297" s="144"/>
      <c r="S1297" s="144"/>
      <c r="T1297" s="144"/>
      <c r="U1297" s="144"/>
      <c r="V1297" s="144"/>
      <c r="W1297" s="144"/>
      <c r="X1297" s="144"/>
      <c r="Y1297" s="144"/>
      <c r="Z1297" s="144"/>
      <c r="AA1297" s="144"/>
    </row>
    <row r="1298" spans="4:27" x14ac:dyDescent="0.25">
      <c r="D1298" s="144"/>
      <c r="E1298" s="144"/>
      <c r="F1298" s="144"/>
      <c r="G1298" s="144"/>
      <c r="H1298" s="144"/>
      <c r="I1298" s="144"/>
      <c r="J1298" s="144"/>
      <c r="K1298" s="144"/>
      <c r="L1298" s="144"/>
      <c r="M1298" s="144"/>
      <c r="N1298" s="144"/>
      <c r="O1298" s="144"/>
      <c r="P1298" s="144"/>
      <c r="Q1298" s="144"/>
      <c r="R1298" s="144"/>
      <c r="S1298" s="144"/>
      <c r="T1298" s="144"/>
      <c r="U1298" s="144"/>
      <c r="V1298" s="144"/>
      <c r="W1298" s="144"/>
      <c r="X1298" s="144"/>
      <c r="Y1298" s="144"/>
      <c r="Z1298" s="144"/>
      <c r="AA1298" s="144"/>
    </row>
    <row r="1299" spans="4:27" x14ac:dyDescent="0.25">
      <c r="D1299" s="144"/>
      <c r="E1299" s="14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</row>
    <row r="1300" spans="4:27" x14ac:dyDescent="0.25">
      <c r="D1300" s="144"/>
      <c r="E1300" s="144"/>
      <c r="F1300" s="144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</row>
    <row r="1301" spans="4:27" x14ac:dyDescent="0.25">
      <c r="D1301" s="144"/>
      <c r="E1301" s="144"/>
      <c r="F1301" s="144"/>
      <c r="G1301" s="144"/>
      <c r="H1301" s="144"/>
      <c r="I1301" s="144"/>
      <c r="J1301" s="144"/>
      <c r="K1301" s="144"/>
      <c r="L1301" s="144"/>
      <c r="M1301" s="144"/>
      <c r="N1301" s="144"/>
      <c r="O1301" s="144"/>
      <c r="P1301" s="144"/>
      <c r="Q1301" s="144"/>
      <c r="R1301" s="144"/>
      <c r="S1301" s="144"/>
      <c r="T1301" s="144"/>
      <c r="U1301" s="144"/>
      <c r="V1301" s="144"/>
      <c r="W1301" s="144"/>
      <c r="X1301" s="144"/>
      <c r="Y1301" s="144"/>
      <c r="Z1301" s="144"/>
      <c r="AA1301" s="144"/>
    </row>
    <row r="1302" spans="4:27" x14ac:dyDescent="0.25">
      <c r="D1302" s="144"/>
      <c r="E1302" s="144"/>
      <c r="F1302" s="144"/>
      <c r="G1302" s="144"/>
      <c r="H1302" s="144"/>
      <c r="I1302" s="144"/>
      <c r="J1302" s="144"/>
      <c r="K1302" s="144"/>
      <c r="L1302" s="144"/>
      <c r="M1302" s="144"/>
      <c r="N1302" s="144"/>
      <c r="O1302" s="144"/>
      <c r="P1302" s="144"/>
      <c r="Q1302" s="144"/>
      <c r="R1302" s="144"/>
      <c r="S1302" s="144"/>
      <c r="T1302" s="144"/>
      <c r="U1302" s="144"/>
      <c r="V1302" s="144"/>
      <c r="W1302" s="144"/>
      <c r="X1302" s="144"/>
      <c r="Y1302" s="144"/>
      <c r="Z1302" s="144"/>
      <c r="AA1302" s="144"/>
    </row>
    <row r="1303" spans="4:27" x14ac:dyDescent="0.25">
      <c r="D1303" s="144"/>
      <c r="E1303" s="144"/>
      <c r="F1303" s="144"/>
      <c r="G1303" s="144"/>
      <c r="H1303" s="144"/>
      <c r="I1303" s="144"/>
      <c r="J1303" s="144"/>
      <c r="K1303" s="144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</row>
    <row r="1304" spans="4:27" x14ac:dyDescent="0.25">
      <c r="D1304" s="144"/>
      <c r="E1304" s="144"/>
      <c r="F1304" s="144"/>
      <c r="G1304" s="144"/>
      <c r="H1304" s="144"/>
      <c r="I1304" s="144"/>
      <c r="J1304" s="144"/>
      <c r="K1304" s="144"/>
      <c r="L1304" s="144"/>
      <c r="M1304" s="144"/>
      <c r="N1304" s="144"/>
      <c r="O1304" s="144"/>
      <c r="P1304" s="144"/>
      <c r="Q1304" s="144"/>
      <c r="R1304" s="144"/>
      <c r="S1304" s="144"/>
      <c r="T1304" s="144"/>
      <c r="U1304" s="144"/>
      <c r="V1304" s="144"/>
      <c r="W1304" s="144"/>
      <c r="X1304" s="144"/>
      <c r="Y1304" s="144"/>
      <c r="Z1304" s="144"/>
      <c r="AA1304" s="144"/>
    </row>
    <row r="1305" spans="4:27" x14ac:dyDescent="0.25">
      <c r="D1305" s="144"/>
      <c r="E1305" s="144"/>
      <c r="F1305" s="144"/>
      <c r="G1305" s="144"/>
      <c r="H1305" s="144"/>
      <c r="I1305" s="144"/>
      <c r="J1305" s="144"/>
      <c r="K1305" s="144"/>
      <c r="L1305" s="144"/>
      <c r="M1305" s="144"/>
      <c r="N1305" s="144"/>
      <c r="O1305" s="144"/>
      <c r="P1305" s="144"/>
      <c r="Q1305" s="144"/>
      <c r="R1305" s="144"/>
      <c r="S1305" s="144"/>
      <c r="T1305" s="144"/>
      <c r="U1305" s="144"/>
      <c r="V1305" s="144"/>
      <c r="W1305" s="144"/>
      <c r="X1305" s="144"/>
      <c r="Y1305" s="144"/>
      <c r="Z1305" s="144"/>
      <c r="AA1305" s="144"/>
    </row>
    <row r="1306" spans="4:27" x14ac:dyDescent="0.25"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  <c r="O1306" s="144"/>
      <c r="P1306" s="144"/>
      <c r="Q1306" s="144"/>
      <c r="R1306" s="144"/>
      <c r="S1306" s="144"/>
      <c r="T1306" s="144"/>
      <c r="U1306" s="144"/>
      <c r="V1306" s="144"/>
      <c r="W1306" s="144"/>
      <c r="X1306" s="144"/>
      <c r="Y1306" s="144"/>
      <c r="Z1306" s="144"/>
      <c r="AA1306" s="144"/>
    </row>
    <row r="1307" spans="4:27" x14ac:dyDescent="0.25">
      <c r="D1307" s="144"/>
      <c r="E1307" s="144"/>
      <c r="F1307" s="144"/>
      <c r="G1307" s="144"/>
      <c r="H1307" s="144"/>
      <c r="I1307" s="144"/>
      <c r="J1307" s="144"/>
      <c r="K1307" s="144"/>
      <c r="L1307" s="144"/>
      <c r="M1307" s="144"/>
      <c r="N1307" s="144"/>
      <c r="O1307" s="144"/>
      <c r="P1307" s="144"/>
      <c r="Q1307" s="144"/>
      <c r="R1307" s="144"/>
      <c r="S1307" s="144"/>
      <c r="T1307" s="144"/>
      <c r="U1307" s="144"/>
      <c r="V1307" s="144"/>
      <c r="W1307" s="144"/>
      <c r="X1307" s="144"/>
      <c r="Y1307" s="144"/>
      <c r="Z1307" s="144"/>
      <c r="AA1307" s="144"/>
    </row>
    <row r="1308" spans="4:27" x14ac:dyDescent="0.25">
      <c r="D1308" s="144"/>
      <c r="E1308" s="144"/>
      <c r="F1308" s="144"/>
      <c r="G1308" s="144"/>
      <c r="H1308" s="144"/>
      <c r="I1308" s="144"/>
      <c r="J1308" s="144"/>
      <c r="K1308" s="144"/>
      <c r="L1308" s="144"/>
      <c r="M1308" s="144"/>
      <c r="N1308" s="144"/>
      <c r="O1308" s="144"/>
      <c r="P1308" s="144"/>
      <c r="Q1308" s="144"/>
      <c r="R1308" s="144"/>
      <c r="S1308" s="144"/>
      <c r="T1308" s="144"/>
      <c r="U1308" s="144"/>
      <c r="V1308" s="144"/>
      <c r="W1308" s="144"/>
      <c r="X1308" s="144"/>
      <c r="Y1308" s="144"/>
      <c r="Z1308" s="144"/>
      <c r="AA1308" s="144"/>
    </row>
    <row r="1309" spans="4:27" x14ac:dyDescent="0.25">
      <c r="D1309" s="144"/>
      <c r="E1309" s="144"/>
      <c r="F1309" s="144"/>
      <c r="G1309" s="144"/>
      <c r="H1309" s="144"/>
      <c r="I1309" s="144"/>
      <c r="J1309" s="144"/>
      <c r="K1309" s="144"/>
      <c r="L1309" s="144"/>
      <c r="M1309" s="144"/>
      <c r="N1309" s="144"/>
      <c r="O1309" s="144"/>
      <c r="P1309" s="144"/>
      <c r="Q1309" s="144"/>
      <c r="R1309" s="144"/>
      <c r="S1309" s="144"/>
      <c r="T1309" s="144"/>
      <c r="U1309" s="144"/>
      <c r="V1309" s="144"/>
      <c r="W1309" s="144"/>
      <c r="X1309" s="144"/>
      <c r="Y1309" s="144"/>
      <c r="Z1309" s="144"/>
      <c r="AA1309" s="144"/>
    </row>
    <row r="1310" spans="4:27" x14ac:dyDescent="0.25">
      <c r="D1310" s="144"/>
      <c r="E1310" s="144"/>
      <c r="F1310" s="144"/>
      <c r="G1310" s="144"/>
      <c r="H1310" s="144"/>
      <c r="I1310" s="144"/>
      <c r="J1310" s="144"/>
      <c r="K1310" s="144"/>
      <c r="L1310" s="144"/>
      <c r="M1310" s="144"/>
      <c r="N1310" s="144"/>
      <c r="O1310" s="144"/>
      <c r="P1310" s="144"/>
      <c r="Q1310" s="144"/>
      <c r="R1310" s="144"/>
      <c r="S1310" s="144"/>
      <c r="T1310" s="144"/>
      <c r="U1310" s="144"/>
      <c r="V1310" s="144"/>
      <c r="W1310" s="144"/>
      <c r="X1310" s="144"/>
      <c r="Y1310" s="144"/>
      <c r="Z1310" s="144"/>
      <c r="AA1310" s="144"/>
    </row>
    <row r="1311" spans="4:27" x14ac:dyDescent="0.25">
      <c r="D1311" s="144"/>
      <c r="E1311" s="144"/>
      <c r="F1311" s="144"/>
      <c r="G1311" s="144"/>
      <c r="H1311" s="144"/>
      <c r="I1311" s="144"/>
      <c r="J1311" s="144"/>
      <c r="K1311" s="144"/>
      <c r="L1311" s="144"/>
      <c r="M1311" s="144"/>
      <c r="N1311" s="144"/>
      <c r="O1311" s="144"/>
      <c r="P1311" s="144"/>
      <c r="Q1311" s="144"/>
      <c r="R1311" s="144"/>
      <c r="S1311" s="144"/>
      <c r="T1311" s="144"/>
      <c r="U1311" s="144"/>
      <c r="V1311" s="144"/>
      <c r="W1311" s="144"/>
      <c r="X1311" s="144"/>
      <c r="Y1311" s="144"/>
      <c r="Z1311" s="144"/>
      <c r="AA1311" s="144"/>
    </row>
    <row r="1312" spans="4:27" x14ac:dyDescent="0.25">
      <c r="D1312" s="144"/>
      <c r="E1312" s="144"/>
      <c r="F1312" s="144"/>
      <c r="G1312" s="144"/>
      <c r="H1312" s="144"/>
      <c r="I1312" s="144"/>
      <c r="J1312" s="144"/>
      <c r="K1312" s="144"/>
      <c r="L1312" s="144"/>
      <c r="M1312" s="144"/>
      <c r="N1312" s="144"/>
      <c r="O1312" s="144"/>
      <c r="P1312" s="144"/>
      <c r="Q1312" s="144"/>
      <c r="R1312" s="144"/>
      <c r="S1312" s="144"/>
      <c r="T1312" s="144"/>
      <c r="U1312" s="144"/>
      <c r="V1312" s="144"/>
      <c r="W1312" s="144"/>
      <c r="X1312" s="144"/>
      <c r="Y1312" s="144"/>
      <c r="Z1312" s="144"/>
      <c r="AA1312" s="144"/>
    </row>
    <row r="1313" spans="4:27" x14ac:dyDescent="0.25">
      <c r="D1313" s="144"/>
      <c r="E1313" s="144"/>
      <c r="F1313" s="144"/>
      <c r="G1313" s="144"/>
      <c r="H1313" s="144"/>
      <c r="I1313" s="144"/>
      <c r="J1313" s="144"/>
      <c r="K1313" s="144"/>
      <c r="L1313" s="144"/>
      <c r="M1313" s="144"/>
      <c r="N1313" s="144"/>
      <c r="O1313" s="144"/>
      <c r="P1313" s="144"/>
      <c r="Q1313" s="144"/>
      <c r="R1313" s="144"/>
      <c r="S1313" s="144"/>
      <c r="T1313" s="144"/>
      <c r="U1313" s="144"/>
      <c r="V1313" s="144"/>
      <c r="W1313" s="144"/>
      <c r="X1313" s="144"/>
      <c r="Y1313" s="144"/>
      <c r="Z1313" s="144"/>
      <c r="AA1313" s="144"/>
    </row>
    <row r="1314" spans="4:27" x14ac:dyDescent="0.25">
      <c r="D1314" s="144"/>
      <c r="E1314" s="144"/>
      <c r="F1314" s="144"/>
      <c r="G1314" s="144"/>
      <c r="H1314" s="144"/>
      <c r="I1314" s="144"/>
      <c r="J1314" s="144"/>
      <c r="K1314" s="144"/>
      <c r="L1314" s="144"/>
      <c r="M1314" s="144"/>
      <c r="N1314" s="144"/>
      <c r="O1314" s="144"/>
      <c r="P1314" s="144"/>
      <c r="Q1314" s="144"/>
      <c r="R1314" s="144"/>
      <c r="S1314" s="144"/>
      <c r="T1314" s="144"/>
      <c r="U1314" s="144"/>
      <c r="V1314" s="144"/>
      <c r="W1314" s="144"/>
      <c r="X1314" s="144"/>
      <c r="Y1314" s="144"/>
      <c r="Z1314" s="144"/>
      <c r="AA1314" s="144"/>
    </row>
    <row r="1315" spans="4:27" x14ac:dyDescent="0.25">
      <c r="D1315" s="144"/>
      <c r="E1315" s="144"/>
      <c r="F1315" s="144"/>
      <c r="G1315" s="144"/>
      <c r="H1315" s="144"/>
      <c r="I1315" s="144"/>
      <c r="J1315" s="144"/>
      <c r="K1315" s="144"/>
      <c r="L1315" s="144"/>
      <c r="M1315" s="144"/>
      <c r="N1315" s="144"/>
      <c r="O1315" s="144"/>
      <c r="P1315" s="144"/>
      <c r="Q1315" s="144"/>
      <c r="R1315" s="144"/>
      <c r="S1315" s="144"/>
      <c r="T1315" s="144"/>
      <c r="U1315" s="144"/>
      <c r="V1315" s="144"/>
      <c r="W1315" s="144"/>
      <c r="X1315" s="144"/>
      <c r="Y1315" s="144"/>
      <c r="Z1315" s="144"/>
      <c r="AA1315" s="144"/>
    </row>
    <row r="1316" spans="4:27" x14ac:dyDescent="0.25">
      <c r="D1316" s="144"/>
      <c r="E1316" s="144"/>
      <c r="F1316" s="144"/>
      <c r="G1316" s="144"/>
      <c r="H1316" s="144"/>
      <c r="I1316" s="144"/>
      <c r="J1316" s="144"/>
      <c r="K1316" s="144"/>
      <c r="L1316" s="144"/>
      <c r="M1316" s="144"/>
      <c r="N1316" s="144"/>
      <c r="O1316" s="144"/>
      <c r="P1316" s="144"/>
      <c r="Q1316" s="144"/>
      <c r="R1316" s="144"/>
      <c r="S1316" s="144"/>
      <c r="T1316" s="144"/>
      <c r="U1316" s="144"/>
      <c r="V1316" s="144"/>
      <c r="W1316" s="144"/>
      <c r="X1316" s="144"/>
      <c r="Y1316" s="144"/>
      <c r="Z1316" s="144"/>
      <c r="AA1316" s="144"/>
    </row>
    <row r="1317" spans="4:27" x14ac:dyDescent="0.25">
      <c r="D1317" s="144"/>
      <c r="E1317" s="144"/>
      <c r="F1317" s="144"/>
      <c r="G1317" s="144"/>
      <c r="H1317" s="144"/>
      <c r="I1317" s="144"/>
      <c r="J1317" s="144"/>
      <c r="K1317" s="144"/>
      <c r="L1317" s="144"/>
      <c r="M1317" s="144"/>
      <c r="N1317" s="144"/>
      <c r="O1317" s="144"/>
      <c r="P1317" s="144"/>
      <c r="Q1317" s="144"/>
      <c r="R1317" s="144"/>
      <c r="S1317" s="144"/>
      <c r="T1317" s="144"/>
      <c r="U1317" s="144"/>
      <c r="V1317" s="144"/>
      <c r="W1317" s="144"/>
      <c r="X1317" s="144"/>
      <c r="Y1317" s="144"/>
      <c r="Z1317" s="144"/>
      <c r="AA1317" s="144"/>
    </row>
    <row r="1318" spans="4:27" x14ac:dyDescent="0.25">
      <c r="D1318" s="144"/>
      <c r="E1318" s="144"/>
      <c r="F1318" s="144"/>
      <c r="G1318" s="144"/>
      <c r="H1318" s="144"/>
      <c r="I1318" s="144"/>
      <c r="J1318" s="144"/>
      <c r="K1318" s="144"/>
      <c r="L1318" s="144"/>
      <c r="M1318" s="144"/>
      <c r="N1318" s="144"/>
      <c r="O1318" s="144"/>
      <c r="P1318" s="144"/>
      <c r="Q1318" s="144"/>
      <c r="R1318" s="144"/>
      <c r="S1318" s="144"/>
      <c r="T1318" s="144"/>
      <c r="U1318" s="144"/>
      <c r="V1318" s="144"/>
      <c r="W1318" s="144"/>
      <c r="X1318" s="144"/>
      <c r="Y1318" s="144"/>
      <c r="Z1318" s="144"/>
      <c r="AA1318" s="144"/>
    </row>
    <row r="1319" spans="4:27" x14ac:dyDescent="0.25">
      <c r="D1319" s="144"/>
      <c r="E1319" s="144"/>
      <c r="F1319" s="144"/>
      <c r="G1319" s="144"/>
      <c r="H1319" s="144"/>
      <c r="I1319" s="144"/>
      <c r="J1319" s="144"/>
      <c r="K1319" s="144"/>
      <c r="L1319" s="144"/>
      <c r="M1319" s="144"/>
      <c r="N1319" s="144"/>
      <c r="O1319" s="144"/>
      <c r="P1319" s="144"/>
      <c r="Q1319" s="144"/>
      <c r="R1319" s="144"/>
      <c r="S1319" s="144"/>
      <c r="T1319" s="144"/>
      <c r="U1319" s="144"/>
      <c r="V1319" s="144"/>
      <c r="W1319" s="144"/>
      <c r="X1319" s="144"/>
      <c r="Y1319" s="144"/>
      <c r="Z1319" s="144"/>
      <c r="AA1319" s="144"/>
    </row>
    <row r="1320" spans="4:27" x14ac:dyDescent="0.25">
      <c r="D1320" s="144"/>
      <c r="E1320" s="144"/>
      <c r="F1320" s="144"/>
      <c r="G1320" s="144"/>
      <c r="H1320" s="144"/>
      <c r="I1320" s="144"/>
      <c r="J1320" s="144"/>
      <c r="K1320" s="144"/>
      <c r="L1320" s="144"/>
      <c r="M1320" s="144"/>
      <c r="N1320" s="144"/>
      <c r="O1320" s="144"/>
      <c r="P1320" s="144"/>
      <c r="Q1320" s="144"/>
      <c r="R1320" s="144"/>
      <c r="S1320" s="144"/>
      <c r="T1320" s="144"/>
      <c r="U1320" s="144"/>
      <c r="V1320" s="144"/>
      <c r="W1320" s="144"/>
      <c r="X1320" s="144"/>
      <c r="Y1320" s="144"/>
      <c r="Z1320" s="144"/>
      <c r="AA1320" s="144"/>
    </row>
    <row r="1321" spans="4:27" x14ac:dyDescent="0.25">
      <c r="D1321" s="144"/>
      <c r="E1321" s="144"/>
      <c r="F1321" s="144"/>
      <c r="G1321" s="144"/>
      <c r="H1321" s="144"/>
      <c r="I1321" s="144"/>
      <c r="J1321" s="144"/>
      <c r="K1321" s="144"/>
      <c r="L1321" s="144"/>
      <c r="M1321" s="144"/>
      <c r="N1321" s="144"/>
      <c r="O1321" s="144"/>
      <c r="P1321" s="144"/>
      <c r="Q1321" s="144"/>
      <c r="R1321" s="144"/>
      <c r="S1321" s="144"/>
      <c r="T1321" s="144"/>
      <c r="U1321" s="144"/>
      <c r="V1321" s="144"/>
      <c r="W1321" s="144"/>
      <c r="X1321" s="144"/>
      <c r="Y1321" s="144"/>
      <c r="Z1321" s="144"/>
      <c r="AA1321" s="144"/>
    </row>
    <row r="1322" spans="4:27" x14ac:dyDescent="0.25">
      <c r="D1322" s="144"/>
      <c r="E1322" s="144"/>
      <c r="F1322" s="144"/>
      <c r="G1322" s="144"/>
      <c r="H1322" s="144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44"/>
    </row>
    <row r="1323" spans="4:27" x14ac:dyDescent="0.25">
      <c r="D1323" s="144"/>
      <c r="E1323" s="144"/>
      <c r="F1323" s="144"/>
      <c r="G1323" s="144"/>
      <c r="H1323" s="144"/>
      <c r="I1323" s="144"/>
      <c r="J1323" s="144"/>
      <c r="K1323" s="144"/>
      <c r="L1323" s="144"/>
      <c r="M1323" s="144"/>
      <c r="N1323" s="144"/>
      <c r="O1323" s="144"/>
      <c r="P1323" s="144"/>
      <c r="Q1323" s="144"/>
      <c r="R1323" s="144"/>
      <c r="S1323" s="144"/>
      <c r="T1323" s="144"/>
      <c r="U1323" s="144"/>
      <c r="V1323" s="144"/>
      <c r="W1323" s="144"/>
      <c r="X1323" s="144"/>
      <c r="Y1323" s="144"/>
      <c r="Z1323" s="144"/>
      <c r="AA1323" s="144"/>
    </row>
    <row r="1324" spans="4:27" x14ac:dyDescent="0.25">
      <c r="D1324" s="144"/>
      <c r="E1324" s="144"/>
      <c r="F1324" s="144"/>
      <c r="G1324" s="144"/>
      <c r="H1324" s="144"/>
      <c r="I1324" s="144"/>
      <c r="J1324" s="144"/>
      <c r="K1324" s="144"/>
      <c r="L1324" s="144"/>
      <c r="M1324" s="144"/>
      <c r="N1324" s="144"/>
      <c r="O1324" s="144"/>
      <c r="P1324" s="144"/>
      <c r="Q1324" s="144"/>
      <c r="R1324" s="144"/>
      <c r="S1324" s="144"/>
      <c r="T1324" s="144"/>
      <c r="U1324" s="144"/>
      <c r="V1324" s="144"/>
      <c r="W1324" s="144"/>
      <c r="X1324" s="144"/>
      <c r="Y1324" s="144"/>
      <c r="Z1324" s="144"/>
      <c r="AA1324" s="144"/>
    </row>
    <row r="1325" spans="4:27" x14ac:dyDescent="0.25">
      <c r="D1325" s="144"/>
      <c r="E1325" s="144"/>
      <c r="F1325" s="144"/>
      <c r="G1325" s="144"/>
      <c r="H1325" s="144"/>
      <c r="I1325" s="144"/>
      <c r="J1325" s="144"/>
      <c r="K1325" s="144"/>
      <c r="L1325" s="144"/>
      <c r="M1325" s="144"/>
      <c r="N1325" s="144"/>
      <c r="O1325" s="144"/>
      <c r="P1325" s="144"/>
      <c r="Q1325" s="144"/>
      <c r="R1325" s="144"/>
      <c r="S1325" s="144"/>
      <c r="T1325" s="144"/>
      <c r="U1325" s="144"/>
      <c r="V1325" s="144"/>
      <c r="W1325" s="144"/>
      <c r="X1325" s="144"/>
      <c r="Y1325" s="144"/>
      <c r="Z1325" s="144"/>
      <c r="AA1325" s="144"/>
    </row>
    <row r="1326" spans="4:27" x14ac:dyDescent="0.25">
      <c r="D1326" s="144"/>
      <c r="E1326" s="144"/>
      <c r="F1326" s="144"/>
      <c r="G1326" s="144"/>
      <c r="H1326" s="144"/>
      <c r="I1326" s="144"/>
      <c r="J1326" s="144"/>
      <c r="K1326" s="144"/>
      <c r="L1326" s="144"/>
      <c r="M1326" s="144"/>
      <c r="N1326" s="144"/>
      <c r="O1326" s="144"/>
      <c r="P1326" s="144"/>
      <c r="Q1326" s="144"/>
      <c r="R1326" s="144"/>
      <c r="S1326" s="144"/>
      <c r="T1326" s="144"/>
      <c r="U1326" s="144"/>
      <c r="V1326" s="144"/>
      <c r="W1326" s="144"/>
      <c r="X1326" s="144"/>
      <c r="Y1326" s="144"/>
      <c r="Z1326" s="144"/>
      <c r="AA1326" s="144"/>
    </row>
    <row r="1327" spans="4:27" x14ac:dyDescent="0.25">
      <c r="D1327" s="144"/>
      <c r="E1327" s="144"/>
      <c r="F1327" s="144"/>
      <c r="G1327" s="144"/>
      <c r="H1327" s="144"/>
      <c r="I1327" s="144"/>
      <c r="J1327" s="144"/>
      <c r="K1327" s="144"/>
      <c r="L1327" s="144"/>
      <c r="M1327" s="144"/>
      <c r="N1327" s="144"/>
      <c r="O1327" s="144"/>
      <c r="P1327" s="144"/>
      <c r="Q1327" s="144"/>
      <c r="R1327" s="144"/>
      <c r="S1327" s="144"/>
      <c r="T1327" s="144"/>
      <c r="U1327" s="144"/>
      <c r="V1327" s="144"/>
      <c r="W1327" s="144"/>
      <c r="X1327" s="144"/>
      <c r="Y1327" s="144"/>
      <c r="Z1327" s="144"/>
      <c r="AA1327" s="144"/>
    </row>
    <row r="1328" spans="4:27" x14ac:dyDescent="0.25">
      <c r="D1328" s="144"/>
      <c r="E1328" s="144"/>
      <c r="F1328" s="144"/>
      <c r="G1328" s="144"/>
      <c r="H1328" s="144"/>
      <c r="I1328" s="144"/>
      <c r="J1328" s="144"/>
      <c r="K1328" s="144"/>
      <c r="L1328" s="144"/>
      <c r="M1328" s="144"/>
      <c r="N1328" s="144"/>
      <c r="O1328" s="144"/>
      <c r="P1328" s="144"/>
      <c r="Q1328" s="144"/>
      <c r="R1328" s="144"/>
      <c r="S1328" s="144"/>
      <c r="T1328" s="144"/>
      <c r="U1328" s="144"/>
      <c r="V1328" s="144"/>
      <c r="W1328" s="144"/>
      <c r="X1328" s="144"/>
      <c r="Y1328" s="144"/>
      <c r="Z1328" s="144"/>
      <c r="AA1328" s="144"/>
    </row>
    <row r="1329" spans="4:27" x14ac:dyDescent="0.25">
      <c r="D1329" s="144"/>
      <c r="E1329" s="144"/>
      <c r="F1329" s="144"/>
      <c r="G1329" s="144"/>
      <c r="H1329" s="144"/>
      <c r="I1329" s="144"/>
      <c r="J1329" s="144"/>
      <c r="K1329" s="144"/>
      <c r="L1329" s="144"/>
      <c r="M1329" s="144"/>
      <c r="N1329" s="144"/>
      <c r="O1329" s="144"/>
      <c r="P1329" s="144"/>
      <c r="Q1329" s="144"/>
      <c r="R1329" s="144"/>
      <c r="S1329" s="144"/>
      <c r="T1329" s="144"/>
      <c r="U1329" s="144"/>
      <c r="V1329" s="144"/>
      <c r="W1329" s="144"/>
      <c r="X1329" s="144"/>
      <c r="Y1329" s="144"/>
      <c r="Z1329" s="144"/>
      <c r="AA1329" s="144"/>
    </row>
    <row r="1330" spans="4:27" x14ac:dyDescent="0.25">
      <c r="D1330" s="144"/>
      <c r="E1330" s="144"/>
      <c r="F1330" s="144"/>
      <c r="G1330" s="144"/>
      <c r="H1330" s="144"/>
      <c r="I1330" s="144"/>
      <c r="J1330" s="144"/>
      <c r="K1330" s="144"/>
      <c r="L1330" s="144"/>
      <c r="M1330" s="144"/>
      <c r="N1330" s="144"/>
      <c r="O1330" s="144"/>
      <c r="P1330" s="144"/>
      <c r="Q1330" s="144"/>
      <c r="R1330" s="144"/>
      <c r="S1330" s="144"/>
      <c r="T1330" s="144"/>
      <c r="U1330" s="144"/>
      <c r="V1330" s="144"/>
      <c r="W1330" s="144"/>
      <c r="X1330" s="144"/>
      <c r="Y1330" s="144"/>
      <c r="Z1330" s="144"/>
      <c r="AA1330" s="144"/>
    </row>
    <row r="1331" spans="4:27" x14ac:dyDescent="0.25">
      <c r="D1331" s="144"/>
      <c r="E1331" s="144"/>
      <c r="F1331" s="144"/>
      <c r="G1331" s="144"/>
      <c r="H1331" s="144"/>
      <c r="I1331" s="144"/>
      <c r="J1331" s="144"/>
      <c r="K1331" s="144"/>
      <c r="L1331" s="144"/>
      <c r="M1331" s="144"/>
      <c r="N1331" s="144"/>
      <c r="O1331" s="144"/>
      <c r="P1331" s="144"/>
      <c r="Q1331" s="144"/>
      <c r="R1331" s="144"/>
      <c r="S1331" s="144"/>
      <c r="T1331" s="144"/>
      <c r="U1331" s="144"/>
      <c r="V1331" s="144"/>
      <c r="W1331" s="144"/>
      <c r="X1331" s="144"/>
      <c r="Y1331" s="144"/>
      <c r="Z1331" s="144"/>
      <c r="AA1331" s="144"/>
    </row>
    <row r="1332" spans="4:27" x14ac:dyDescent="0.25">
      <c r="D1332" s="144"/>
      <c r="E1332" s="144"/>
      <c r="F1332" s="144"/>
      <c r="G1332" s="144"/>
      <c r="H1332" s="144"/>
      <c r="I1332" s="144"/>
      <c r="J1332" s="144"/>
      <c r="K1332" s="144"/>
      <c r="L1332" s="144"/>
      <c r="M1332" s="144"/>
      <c r="N1332" s="144"/>
      <c r="O1332" s="144"/>
      <c r="P1332" s="144"/>
      <c r="Q1332" s="144"/>
      <c r="R1332" s="144"/>
      <c r="S1332" s="144"/>
      <c r="T1332" s="144"/>
      <c r="U1332" s="144"/>
      <c r="V1332" s="144"/>
      <c r="W1332" s="144"/>
      <c r="X1332" s="144"/>
      <c r="Y1332" s="144"/>
      <c r="Z1332" s="144"/>
      <c r="AA1332" s="144"/>
    </row>
    <row r="1333" spans="4:27" x14ac:dyDescent="0.25">
      <c r="D1333" s="144"/>
      <c r="E1333" s="144"/>
      <c r="F1333" s="144"/>
      <c r="G1333" s="144"/>
      <c r="H1333" s="144"/>
      <c r="I1333" s="144"/>
      <c r="J1333" s="144"/>
      <c r="K1333" s="144"/>
      <c r="L1333" s="144"/>
      <c r="M1333" s="144"/>
      <c r="N1333" s="144"/>
      <c r="O1333" s="144"/>
      <c r="P1333" s="144"/>
      <c r="Q1333" s="144"/>
      <c r="R1333" s="144"/>
      <c r="S1333" s="144"/>
      <c r="T1333" s="144"/>
      <c r="U1333" s="144"/>
      <c r="V1333" s="144"/>
      <c r="W1333" s="144"/>
      <c r="X1333" s="144"/>
      <c r="Y1333" s="144"/>
      <c r="Z1333" s="144"/>
      <c r="AA1333" s="144"/>
    </row>
    <row r="1334" spans="4:27" x14ac:dyDescent="0.25">
      <c r="D1334" s="144"/>
      <c r="E1334" s="144"/>
      <c r="F1334" s="144"/>
      <c r="G1334" s="144"/>
      <c r="H1334" s="144"/>
      <c r="I1334" s="144"/>
      <c r="J1334" s="144"/>
      <c r="K1334" s="144"/>
      <c r="L1334" s="144"/>
      <c r="M1334" s="144"/>
      <c r="N1334" s="144"/>
      <c r="O1334" s="144"/>
      <c r="P1334" s="144"/>
      <c r="Q1334" s="144"/>
      <c r="R1334" s="144"/>
      <c r="S1334" s="144"/>
      <c r="T1334" s="144"/>
      <c r="U1334" s="144"/>
      <c r="V1334" s="144"/>
      <c r="W1334" s="144"/>
      <c r="X1334" s="144"/>
      <c r="Y1334" s="144"/>
      <c r="Z1334" s="144"/>
      <c r="AA1334" s="144"/>
    </row>
    <row r="1335" spans="4:27" x14ac:dyDescent="0.25">
      <c r="D1335" s="144"/>
      <c r="E1335" s="144"/>
      <c r="F1335" s="144"/>
      <c r="G1335" s="144"/>
      <c r="H1335" s="144"/>
      <c r="I1335" s="144"/>
      <c r="J1335" s="144"/>
      <c r="K1335" s="144"/>
      <c r="L1335" s="144"/>
      <c r="M1335" s="144"/>
      <c r="N1335" s="144"/>
      <c r="O1335" s="144"/>
      <c r="P1335" s="144"/>
      <c r="Q1335" s="144"/>
      <c r="R1335" s="144"/>
      <c r="S1335" s="144"/>
      <c r="T1335" s="144"/>
      <c r="U1335" s="144"/>
      <c r="V1335" s="144"/>
      <c r="W1335" s="144"/>
      <c r="X1335" s="144"/>
      <c r="Y1335" s="144"/>
      <c r="Z1335" s="144"/>
      <c r="AA1335" s="144"/>
    </row>
    <row r="1336" spans="4:27" x14ac:dyDescent="0.25">
      <c r="D1336" s="144"/>
      <c r="E1336" s="144"/>
      <c r="F1336" s="144"/>
      <c r="G1336" s="144"/>
      <c r="H1336" s="144"/>
      <c r="I1336" s="144"/>
      <c r="J1336" s="144"/>
      <c r="K1336" s="144"/>
      <c r="L1336" s="144"/>
      <c r="M1336" s="144"/>
      <c r="N1336" s="144"/>
      <c r="O1336" s="144"/>
      <c r="P1336" s="144"/>
      <c r="Q1336" s="144"/>
      <c r="R1336" s="144"/>
      <c r="S1336" s="144"/>
      <c r="T1336" s="144"/>
      <c r="U1336" s="144"/>
      <c r="V1336" s="144"/>
      <c r="W1336" s="144"/>
      <c r="X1336" s="144"/>
      <c r="Y1336" s="144"/>
      <c r="Z1336" s="144"/>
      <c r="AA1336" s="144"/>
    </row>
    <row r="1337" spans="4:27" x14ac:dyDescent="0.25">
      <c r="D1337" s="144"/>
      <c r="E1337" s="144"/>
      <c r="F1337" s="144"/>
      <c r="G1337" s="144"/>
      <c r="H1337" s="144"/>
      <c r="I1337" s="144"/>
      <c r="J1337" s="144"/>
      <c r="K1337" s="144"/>
      <c r="L1337" s="144"/>
      <c r="M1337" s="144"/>
      <c r="N1337" s="144"/>
      <c r="O1337" s="144"/>
      <c r="P1337" s="144"/>
      <c r="Q1337" s="144"/>
      <c r="R1337" s="144"/>
      <c r="S1337" s="144"/>
      <c r="T1337" s="144"/>
      <c r="U1337" s="144"/>
      <c r="V1337" s="144"/>
      <c r="W1337" s="144"/>
      <c r="X1337" s="144"/>
      <c r="Y1337" s="144"/>
      <c r="Z1337" s="144"/>
      <c r="AA1337" s="144"/>
    </row>
    <row r="1338" spans="4:27" x14ac:dyDescent="0.25">
      <c r="D1338" s="144"/>
      <c r="E1338" s="144"/>
      <c r="F1338" s="144"/>
      <c r="G1338" s="144"/>
      <c r="H1338" s="144"/>
      <c r="I1338" s="144"/>
      <c r="J1338" s="144"/>
      <c r="K1338" s="144"/>
      <c r="L1338" s="144"/>
      <c r="M1338" s="144"/>
      <c r="N1338" s="144"/>
      <c r="O1338" s="144"/>
      <c r="P1338" s="144"/>
      <c r="Q1338" s="144"/>
      <c r="R1338" s="144"/>
      <c r="S1338" s="144"/>
      <c r="T1338" s="144"/>
      <c r="U1338" s="144"/>
      <c r="V1338" s="144"/>
      <c r="W1338" s="144"/>
      <c r="X1338" s="144"/>
      <c r="Y1338" s="144"/>
      <c r="Z1338" s="144"/>
      <c r="AA1338" s="144"/>
    </row>
    <row r="1339" spans="4:27" x14ac:dyDescent="0.25">
      <c r="D1339" s="144"/>
      <c r="E1339" s="144"/>
      <c r="F1339" s="144"/>
      <c r="G1339" s="144"/>
      <c r="H1339" s="144"/>
      <c r="I1339" s="144"/>
      <c r="J1339" s="144"/>
      <c r="K1339" s="144"/>
      <c r="L1339" s="144"/>
      <c r="M1339" s="144"/>
      <c r="N1339" s="144"/>
      <c r="O1339" s="144"/>
      <c r="P1339" s="144"/>
      <c r="Q1339" s="144"/>
      <c r="R1339" s="144"/>
      <c r="S1339" s="144"/>
      <c r="T1339" s="144"/>
      <c r="U1339" s="144"/>
      <c r="V1339" s="144"/>
      <c r="W1339" s="144"/>
      <c r="X1339" s="144"/>
      <c r="Y1339" s="144"/>
      <c r="Z1339" s="144"/>
      <c r="AA1339" s="144"/>
    </row>
    <row r="1340" spans="4:27" x14ac:dyDescent="0.25">
      <c r="D1340" s="144"/>
      <c r="E1340" s="144"/>
      <c r="F1340" s="144"/>
      <c r="G1340" s="144"/>
      <c r="H1340" s="144"/>
      <c r="I1340" s="144"/>
      <c r="J1340" s="144"/>
      <c r="K1340" s="144"/>
      <c r="L1340" s="144"/>
      <c r="M1340" s="144"/>
      <c r="N1340" s="144"/>
      <c r="O1340" s="144"/>
      <c r="P1340" s="144"/>
      <c r="Q1340" s="144"/>
      <c r="R1340" s="144"/>
      <c r="S1340" s="144"/>
      <c r="T1340" s="144"/>
      <c r="U1340" s="144"/>
      <c r="V1340" s="144"/>
      <c r="W1340" s="144"/>
      <c r="X1340" s="144"/>
      <c r="Y1340" s="144"/>
      <c r="Z1340" s="144"/>
      <c r="AA1340" s="144"/>
    </row>
    <row r="1341" spans="4:27" x14ac:dyDescent="0.25">
      <c r="D1341" s="144"/>
      <c r="E1341" s="144"/>
      <c r="F1341" s="144"/>
      <c r="G1341" s="144"/>
      <c r="H1341" s="144"/>
      <c r="I1341" s="144"/>
      <c r="J1341" s="144"/>
      <c r="K1341" s="144"/>
      <c r="L1341" s="144"/>
      <c r="M1341" s="144"/>
      <c r="N1341" s="144"/>
      <c r="O1341" s="144"/>
      <c r="P1341" s="144"/>
      <c r="Q1341" s="144"/>
      <c r="R1341" s="144"/>
      <c r="S1341" s="144"/>
      <c r="T1341" s="144"/>
      <c r="U1341" s="144"/>
      <c r="V1341" s="144"/>
      <c r="W1341" s="144"/>
      <c r="X1341" s="144"/>
      <c r="Y1341" s="144"/>
      <c r="Z1341" s="144"/>
      <c r="AA1341" s="144"/>
    </row>
    <row r="1342" spans="4:27" x14ac:dyDescent="0.25">
      <c r="D1342" s="144"/>
      <c r="E1342" s="144"/>
      <c r="F1342" s="144"/>
      <c r="G1342" s="144"/>
      <c r="H1342" s="144"/>
      <c r="I1342" s="144"/>
      <c r="J1342" s="144"/>
      <c r="K1342" s="144"/>
      <c r="L1342" s="144"/>
      <c r="M1342" s="144"/>
      <c r="N1342" s="144"/>
      <c r="O1342" s="144"/>
      <c r="P1342" s="144"/>
      <c r="Q1342" s="144"/>
      <c r="R1342" s="144"/>
      <c r="S1342" s="144"/>
      <c r="T1342" s="144"/>
      <c r="U1342" s="144"/>
      <c r="V1342" s="144"/>
      <c r="W1342" s="144"/>
      <c r="X1342" s="144"/>
      <c r="Y1342" s="144"/>
      <c r="Z1342" s="144"/>
      <c r="AA1342" s="144"/>
    </row>
    <row r="1343" spans="4:27" x14ac:dyDescent="0.25">
      <c r="D1343" s="144"/>
      <c r="E1343" s="144"/>
      <c r="F1343" s="144"/>
      <c r="G1343" s="144"/>
      <c r="H1343" s="144"/>
      <c r="I1343" s="144"/>
      <c r="J1343" s="144"/>
      <c r="K1343" s="144"/>
      <c r="L1343" s="144"/>
      <c r="M1343" s="144"/>
      <c r="N1343" s="144"/>
      <c r="O1343" s="144"/>
      <c r="P1343" s="144"/>
      <c r="Q1343" s="144"/>
      <c r="R1343" s="144"/>
      <c r="S1343" s="144"/>
      <c r="T1343" s="144"/>
      <c r="U1343" s="144"/>
      <c r="V1343" s="144"/>
      <c r="W1343" s="144"/>
      <c r="X1343" s="144"/>
      <c r="Y1343" s="144"/>
      <c r="Z1343" s="144"/>
      <c r="AA1343" s="144"/>
    </row>
    <row r="1344" spans="4:27" x14ac:dyDescent="0.25">
      <c r="D1344" s="144"/>
      <c r="E1344" s="144"/>
      <c r="F1344" s="144"/>
      <c r="G1344" s="144"/>
      <c r="H1344" s="144"/>
      <c r="I1344" s="144"/>
      <c r="J1344" s="144"/>
      <c r="K1344" s="144"/>
      <c r="L1344" s="144"/>
      <c r="M1344" s="144"/>
      <c r="N1344" s="144"/>
      <c r="O1344" s="144"/>
      <c r="P1344" s="144"/>
      <c r="Q1344" s="144"/>
      <c r="R1344" s="144"/>
      <c r="S1344" s="144"/>
      <c r="T1344" s="144"/>
      <c r="U1344" s="144"/>
      <c r="V1344" s="144"/>
      <c r="W1344" s="144"/>
      <c r="X1344" s="144"/>
      <c r="Y1344" s="144"/>
      <c r="Z1344" s="144"/>
      <c r="AA1344" s="144"/>
    </row>
    <row r="1345" spans="4:27" x14ac:dyDescent="0.25">
      <c r="D1345" s="144"/>
      <c r="E1345" s="144"/>
      <c r="F1345" s="144"/>
      <c r="G1345" s="144"/>
      <c r="H1345" s="144"/>
      <c r="I1345" s="144"/>
      <c r="J1345" s="144"/>
      <c r="K1345" s="144"/>
      <c r="L1345" s="144"/>
      <c r="M1345" s="144"/>
      <c r="N1345" s="144"/>
      <c r="O1345" s="144"/>
      <c r="P1345" s="144"/>
      <c r="Q1345" s="144"/>
      <c r="R1345" s="144"/>
      <c r="S1345" s="144"/>
      <c r="T1345" s="144"/>
      <c r="U1345" s="144"/>
      <c r="V1345" s="144"/>
      <c r="W1345" s="144"/>
      <c r="X1345" s="144"/>
      <c r="Y1345" s="144"/>
      <c r="Z1345" s="144"/>
      <c r="AA1345" s="144"/>
    </row>
    <row r="1346" spans="4:27" x14ac:dyDescent="0.25">
      <c r="D1346" s="144"/>
      <c r="E1346" s="144"/>
      <c r="F1346" s="144"/>
      <c r="G1346" s="144"/>
      <c r="H1346" s="144"/>
      <c r="I1346" s="144"/>
      <c r="J1346" s="144"/>
      <c r="K1346" s="144"/>
      <c r="L1346" s="144"/>
      <c r="M1346" s="144"/>
      <c r="N1346" s="144"/>
      <c r="O1346" s="144"/>
      <c r="P1346" s="144"/>
      <c r="Q1346" s="144"/>
      <c r="R1346" s="144"/>
      <c r="S1346" s="144"/>
      <c r="T1346" s="144"/>
      <c r="U1346" s="144"/>
      <c r="V1346" s="144"/>
      <c r="W1346" s="144"/>
      <c r="X1346" s="144"/>
      <c r="Y1346" s="144"/>
      <c r="Z1346" s="144"/>
      <c r="AA1346" s="144"/>
    </row>
    <row r="1347" spans="4:27" x14ac:dyDescent="0.25">
      <c r="D1347" s="144"/>
      <c r="E1347" s="144"/>
      <c r="F1347" s="144"/>
      <c r="G1347" s="144"/>
      <c r="H1347" s="144"/>
      <c r="I1347" s="144"/>
      <c r="J1347" s="144"/>
      <c r="K1347" s="144"/>
      <c r="L1347" s="144"/>
      <c r="M1347" s="144"/>
      <c r="N1347" s="144"/>
      <c r="O1347" s="144"/>
      <c r="P1347" s="144"/>
      <c r="Q1347" s="144"/>
      <c r="R1347" s="144"/>
      <c r="S1347" s="144"/>
      <c r="T1347" s="144"/>
      <c r="U1347" s="144"/>
      <c r="V1347" s="144"/>
      <c r="W1347" s="144"/>
      <c r="X1347" s="144"/>
      <c r="Y1347" s="144"/>
      <c r="Z1347" s="144"/>
      <c r="AA1347" s="144"/>
    </row>
    <row r="1348" spans="4:27" x14ac:dyDescent="0.25">
      <c r="D1348" s="144"/>
      <c r="E1348" s="14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</row>
    <row r="1349" spans="4:27" x14ac:dyDescent="0.25">
      <c r="D1349" s="144"/>
      <c r="E1349" s="144"/>
      <c r="F1349" s="144"/>
      <c r="G1349" s="144"/>
      <c r="H1349" s="144"/>
      <c r="I1349" s="144"/>
      <c r="J1349" s="144"/>
      <c r="K1349" s="144"/>
      <c r="L1349" s="144"/>
      <c r="M1349" s="144"/>
      <c r="N1349" s="144"/>
      <c r="O1349" s="144"/>
      <c r="P1349" s="144"/>
      <c r="Q1349" s="144"/>
      <c r="R1349" s="144"/>
      <c r="S1349" s="144"/>
      <c r="T1349" s="144"/>
      <c r="U1349" s="144"/>
      <c r="V1349" s="144"/>
      <c r="W1349" s="144"/>
      <c r="X1349" s="144"/>
      <c r="Y1349" s="144"/>
      <c r="Z1349" s="144"/>
      <c r="AA1349" s="144"/>
    </row>
    <row r="1350" spans="4:27" x14ac:dyDescent="0.25">
      <c r="D1350" s="144"/>
      <c r="E1350" s="144"/>
      <c r="F1350" s="144"/>
      <c r="G1350" s="144"/>
      <c r="H1350" s="144"/>
      <c r="I1350" s="144"/>
      <c r="J1350" s="144"/>
      <c r="K1350" s="144"/>
      <c r="L1350" s="144"/>
      <c r="M1350" s="144"/>
      <c r="N1350" s="144"/>
      <c r="O1350" s="144"/>
      <c r="P1350" s="144"/>
      <c r="Q1350" s="144"/>
      <c r="R1350" s="144"/>
      <c r="S1350" s="144"/>
      <c r="T1350" s="144"/>
      <c r="U1350" s="144"/>
      <c r="V1350" s="144"/>
      <c r="W1350" s="144"/>
      <c r="X1350" s="144"/>
      <c r="Y1350" s="144"/>
      <c r="Z1350" s="144"/>
      <c r="AA1350" s="144"/>
    </row>
    <row r="1351" spans="4:27" x14ac:dyDescent="0.25">
      <c r="D1351" s="144"/>
      <c r="E1351" s="144"/>
      <c r="F1351" s="144"/>
      <c r="G1351" s="144"/>
      <c r="H1351" s="144"/>
      <c r="I1351" s="144"/>
      <c r="J1351" s="144"/>
      <c r="K1351" s="144"/>
      <c r="L1351" s="144"/>
      <c r="M1351" s="144"/>
      <c r="N1351" s="144"/>
      <c r="O1351" s="144"/>
      <c r="P1351" s="144"/>
      <c r="Q1351" s="144"/>
      <c r="R1351" s="144"/>
      <c r="S1351" s="144"/>
      <c r="T1351" s="144"/>
      <c r="U1351" s="144"/>
      <c r="V1351" s="144"/>
      <c r="W1351" s="144"/>
      <c r="X1351" s="144"/>
      <c r="Y1351" s="144"/>
      <c r="Z1351" s="144"/>
      <c r="AA1351" s="144"/>
    </row>
    <row r="1352" spans="4:27" x14ac:dyDescent="0.25">
      <c r="D1352" s="144"/>
      <c r="E1352" s="144"/>
      <c r="F1352" s="144"/>
      <c r="G1352" s="144"/>
      <c r="H1352" s="144"/>
      <c r="I1352" s="144"/>
      <c r="J1352" s="144"/>
      <c r="K1352" s="144"/>
      <c r="L1352" s="144"/>
      <c r="M1352" s="144"/>
      <c r="N1352" s="144"/>
      <c r="O1352" s="144"/>
      <c r="P1352" s="144"/>
      <c r="Q1352" s="144"/>
      <c r="R1352" s="144"/>
      <c r="S1352" s="144"/>
      <c r="T1352" s="144"/>
      <c r="U1352" s="144"/>
      <c r="V1352" s="144"/>
      <c r="W1352" s="144"/>
      <c r="X1352" s="144"/>
      <c r="Y1352" s="144"/>
      <c r="Z1352" s="144"/>
      <c r="AA1352" s="144"/>
    </row>
    <row r="1353" spans="4:27" x14ac:dyDescent="0.25">
      <c r="D1353" s="144"/>
      <c r="E1353" s="144"/>
      <c r="F1353" s="144"/>
      <c r="G1353" s="144"/>
      <c r="H1353" s="144"/>
      <c r="I1353" s="144"/>
      <c r="J1353" s="144"/>
      <c r="K1353" s="144"/>
      <c r="L1353" s="144"/>
      <c r="M1353" s="144"/>
      <c r="N1353" s="144"/>
      <c r="O1353" s="144"/>
      <c r="P1353" s="144"/>
      <c r="Q1353" s="144"/>
      <c r="R1353" s="144"/>
      <c r="S1353" s="144"/>
      <c r="T1353" s="144"/>
      <c r="U1353" s="144"/>
      <c r="V1353" s="144"/>
      <c r="W1353" s="144"/>
      <c r="X1353" s="144"/>
      <c r="Y1353" s="144"/>
      <c r="Z1353" s="144"/>
      <c r="AA1353" s="144"/>
    </row>
    <row r="1354" spans="4:27" x14ac:dyDescent="0.25">
      <c r="D1354" s="144"/>
      <c r="E1354" s="144"/>
      <c r="F1354" s="144"/>
      <c r="G1354" s="144"/>
      <c r="H1354" s="144"/>
      <c r="I1354" s="144"/>
      <c r="J1354" s="144"/>
      <c r="K1354" s="144"/>
      <c r="L1354" s="144"/>
      <c r="M1354" s="144"/>
      <c r="N1354" s="144"/>
      <c r="O1354" s="144"/>
      <c r="P1354" s="144"/>
      <c r="Q1354" s="144"/>
      <c r="R1354" s="144"/>
      <c r="S1354" s="144"/>
      <c r="T1354" s="144"/>
      <c r="U1354" s="144"/>
      <c r="V1354" s="144"/>
      <c r="W1354" s="144"/>
      <c r="X1354" s="144"/>
      <c r="Y1354" s="144"/>
      <c r="Z1354" s="144"/>
      <c r="AA1354" s="144"/>
    </row>
    <row r="1355" spans="4:27" x14ac:dyDescent="0.25">
      <c r="D1355" s="144"/>
      <c r="E1355" s="144"/>
      <c r="F1355" s="144"/>
      <c r="G1355" s="144"/>
      <c r="H1355" s="144"/>
      <c r="I1355" s="144"/>
      <c r="J1355" s="144"/>
      <c r="K1355" s="144"/>
      <c r="L1355" s="144"/>
      <c r="M1355" s="144"/>
      <c r="N1355" s="144"/>
      <c r="O1355" s="144"/>
      <c r="P1355" s="144"/>
      <c r="Q1355" s="144"/>
      <c r="R1355" s="144"/>
      <c r="S1355" s="144"/>
      <c r="T1355" s="144"/>
      <c r="U1355" s="144"/>
      <c r="V1355" s="144"/>
      <c r="W1355" s="144"/>
      <c r="X1355" s="144"/>
      <c r="Y1355" s="144"/>
      <c r="Z1355" s="144"/>
      <c r="AA1355" s="144"/>
    </row>
    <row r="1356" spans="4:27" x14ac:dyDescent="0.25">
      <c r="D1356" s="144"/>
      <c r="E1356" s="144"/>
      <c r="F1356" s="144"/>
      <c r="G1356" s="144"/>
      <c r="H1356" s="144"/>
      <c r="I1356" s="144"/>
      <c r="J1356" s="144"/>
      <c r="K1356" s="144"/>
      <c r="L1356" s="144"/>
      <c r="M1356" s="144"/>
      <c r="N1356" s="144"/>
      <c r="O1356" s="144"/>
      <c r="P1356" s="144"/>
      <c r="Q1356" s="144"/>
      <c r="R1356" s="144"/>
      <c r="S1356" s="144"/>
      <c r="T1356" s="144"/>
      <c r="U1356" s="144"/>
      <c r="V1356" s="144"/>
      <c r="W1356" s="144"/>
      <c r="X1356" s="144"/>
      <c r="Y1356" s="144"/>
      <c r="Z1356" s="144"/>
      <c r="AA1356" s="144"/>
    </row>
    <row r="1357" spans="4:27" x14ac:dyDescent="0.25">
      <c r="D1357" s="144"/>
      <c r="E1357" s="144"/>
      <c r="F1357" s="144"/>
      <c r="G1357" s="144"/>
      <c r="H1357" s="144"/>
      <c r="I1357" s="144"/>
      <c r="J1357" s="144"/>
      <c r="K1357" s="144"/>
      <c r="L1357" s="144"/>
      <c r="M1357" s="144"/>
      <c r="N1357" s="144"/>
      <c r="O1357" s="144"/>
      <c r="P1357" s="144"/>
      <c r="Q1357" s="144"/>
      <c r="R1357" s="144"/>
      <c r="S1357" s="144"/>
      <c r="T1357" s="144"/>
      <c r="U1357" s="144"/>
      <c r="V1357" s="144"/>
      <c r="W1357" s="144"/>
      <c r="X1357" s="144"/>
      <c r="Y1357" s="144"/>
      <c r="Z1357" s="144"/>
      <c r="AA1357" s="144"/>
    </row>
    <row r="1358" spans="4:27" x14ac:dyDescent="0.25">
      <c r="D1358" s="144"/>
      <c r="E1358" s="144"/>
      <c r="F1358" s="144"/>
      <c r="G1358" s="144"/>
      <c r="H1358" s="144"/>
      <c r="I1358" s="144"/>
      <c r="J1358" s="144"/>
      <c r="K1358" s="144"/>
      <c r="L1358" s="144"/>
      <c r="M1358" s="144"/>
      <c r="N1358" s="144"/>
      <c r="O1358" s="144"/>
      <c r="P1358" s="144"/>
      <c r="Q1358" s="144"/>
      <c r="R1358" s="144"/>
      <c r="S1358" s="144"/>
      <c r="T1358" s="144"/>
      <c r="U1358" s="144"/>
      <c r="V1358" s="144"/>
      <c r="W1358" s="144"/>
      <c r="X1358" s="144"/>
      <c r="Y1358" s="144"/>
      <c r="Z1358" s="144"/>
      <c r="AA1358" s="144"/>
    </row>
    <row r="1359" spans="4:27" x14ac:dyDescent="0.25">
      <c r="D1359" s="144"/>
      <c r="E1359" s="144"/>
      <c r="F1359" s="144"/>
      <c r="G1359" s="144"/>
      <c r="H1359" s="144"/>
      <c r="I1359" s="144"/>
      <c r="J1359" s="144"/>
      <c r="K1359" s="144"/>
      <c r="L1359" s="144"/>
      <c r="M1359" s="144"/>
      <c r="N1359" s="144"/>
      <c r="O1359" s="144"/>
      <c r="P1359" s="144"/>
      <c r="Q1359" s="144"/>
      <c r="R1359" s="144"/>
      <c r="S1359" s="144"/>
      <c r="T1359" s="144"/>
      <c r="U1359" s="144"/>
      <c r="V1359" s="144"/>
      <c r="W1359" s="144"/>
      <c r="X1359" s="144"/>
      <c r="Y1359" s="144"/>
      <c r="Z1359" s="144"/>
      <c r="AA1359" s="144"/>
    </row>
    <row r="1360" spans="4:27" x14ac:dyDescent="0.25">
      <c r="D1360" s="144"/>
      <c r="E1360" s="144"/>
      <c r="F1360" s="144"/>
      <c r="G1360" s="144"/>
      <c r="H1360" s="144"/>
      <c r="I1360" s="144"/>
      <c r="J1360" s="144"/>
      <c r="K1360" s="144"/>
      <c r="L1360" s="144"/>
      <c r="M1360" s="144"/>
      <c r="N1360" s="144"/>
      <c r="O1360" s="144"/>
      <c r="P1360" s="144"/>
      <c r="Q1360" s="144"/>
      <c r="R1360" s="144"/>
      <c r="S1360" s="144"/>
      <c r="T1360" s="144"/>
      <c r="U1360" s="144"/>
      <c r="V1360" s="144"/>
      <c r="W1360" s="144"/>
      <c r="X1360" s="144"/>
      <c r="Y1360" s="144"/>
      <c r="Z1360" s="144"/>
      <c r="AA1360" s="144"/>
    </row>
    <row r="1361" spans="4:27" x14ac:dyDescent="0.25">
      <c r="D1361" s="144"/>
      <c r="E1361" s="144"/>
      <c r="F1361" s="144"/>
      <c r="G1361" s="144"/>
      <c r="H1361" s="144"/>
      <c r="I1361" s="144"/>
      <c r="J1361" s="144"/>
      <c r="K1361" s="144"/>
      <c r="L1361" s="144"/>
      <c r="M1361" s="144"/>
      <c r="N1361" s="144"/>
      <c r="O1361" s="144"/>
      <c r="P1361" s="144"/>
      <c r="Q1361" s="144"/>
      <c r="R1361" s="144"/>
      <c r="S1361" s="144"/>
      <c r="T1361" s="144"/>
      <c r="U1361" s="144"/>
      <c r="V1361" s="144"/>
      <c r="W1361" s="144"/>
      <c r="X1361" s="144"/>
      <c r="Y1361" s="144"/>
      <c r="Z1361" s="144"/>
      <c r="AA1361" s="144"/>
    </row>
    <row r="1362" spans="4:27" x14ac:dyDescent="0.25">
      <c r="D1362" s="144"/>
      <c r="E1362" s="144"/>
      <c r="F1362" s="144"/>
      <c r="G1362" s="144"/>
      <c r="H1362" s="144"/>
      <c r="I1362" s="144"/>
      <c r="J1362" s="144"/>
      <c r="K1362" s="144"/>
      <c r="L1362" s="144"/>
      <c r="M1362" s="144"/>
      <c r="N1362" s="144"/>
      <c r="O1362" s="144"/>
      <c r="P1362" s="144"/>
      <c r="Q1362" s="144"/>
      <c r="R1362" s="144"/>
      <c r="S1362" s="144"/>
      <c r="T1362" s="144"/>
      <c r="U1362" s="144"/>
      <c r="V1362" s="144"/>
      <c r="W1362" s="144"/>
      <c r="X1362" s="144"/>
      <c r="Y1362" s="144"/>
      <c r="Z1362" s="144"/>
      <c r="AA1362" s="144"/>
    </row>
    <row r="1363" spans="4:27" x14ac:dyDescent="0.25">
      <c r="D1363" s="144"/>
      <c r="E1363" s="144"/>
      <c r="F1363" s="144"/>
      <c r="G1363" s="144"/>
      <c r="H1363" s="144"/>
      <c r="I1363" s="144"/>
      <c r="J1363" s="144"/>
      <c r="K1363" s="144"/>
      <c r="L1363" s="144"/>
      <c r="M1363" s="144"/>
      <c r="N1363" s="144"/>
      <c r="O1363" s="144"/>
      <c r="P1363" s="144"/>
      <c r="Q1363" s="144"/>
      <c r="R1363" s="144"/>
      <c r="S1363" s="144"/>
      <c r="T1363" s="144"/>
      <c r="U1363" s="144"/>
      <c r="V1363" s="144"/>
      <c r="W1363" s="144"/>
      <c r="X1363" s="144"/>
      <c r="Y1363" s="144"/>
      <c r="Z1363" s="144"/>
      <c r="AA1363" s="144"/>
    </row>
    <row r="1364" spans="4:27" x14ac:dyDescent="0.25">
      <c r="D1364" s="144"/>
      <c r="E1364" s="144"/>
      <c r="F1364" s="144"/>
      <c r="G1364" s="144"/>
      <c r="H1364" s="144"/>
      <c r="I1364" s="144"/>
      <c r="J1364" s="144"/>
      <c r="K1364" s="144"/>
      <c r="L1364" s="144"/>
      <c r="M1364" s="144"/>
      <c r="N1364" s="144"/>
      <c r="O1364" s="144"/>
      <c r="P1364" s="144"/>
      <c r="Q1364" s="144"/>
      <c r="R1364" s="144"/>
      <c r="S1364" s="144"/>
      <c r="T1364" s="144"/>
      <c r="U1364" s="144"/>
      <c r="V1364" s="144"/>
      <c r="W1364" s="144"/>
      <c r="X1364" s="144"/>
      <c r="Y1364" s="144"/>
      <c r="Z1364" s="144"/>
      <c r="AA1364" s="144"/>
    </row>
    <row r="1365" spans="4:27" x14ac:dyDescent="0.25">
      <c r="D1365" s="144"/>
      <c r="E1365" s="144"/>
      <c r="F1365" s="144"/>
      <c r="G1365" s="144"/>
      <c r="H1365" s="144"/>
      <c r="I1365" s="144"/>
      <c r="J1365" s="144"/>
      <c r="K1365" s="144"/>
      <c r="L1365" s="144"/>
      <c r="M1365" s="144"/>
      <c r="N1365" s="144"/>
      <c r="O1365" s="144"/>
      <c r="P1365" s="144"/>
      <c r="Q1365" s="144"/>
      <c r="R1365" s="144"/>
      <c r="S1365" s="144"/>
      <c r="T1365" s="144"/>
      <c r="U1365" s="144"/>
      <c r="V1365" s="144"/>
      <c r="W1365" s="144"/>
      <c r="X1365" s="144"/>
      <c r="Y1365" s="144"/>
      <c r="Z1365" s="144"/>
      <c r="AA1365" s="144"/>
    </row>
    <row r="1366" spans="4:27" x14ac:dyDescent="0.25">
      <c r="D1366" s="144"/>
      <c r="E1366" s="144"/>
      <c r="F1366" s="144"/>
      <c r="G1366" s="144"/>
      <c r="H1366" s="144"/>
      <c r="I1366" s="144"/>
      <c r="J1366" s="144"/>
      <c r="K1366" s="144"/>
      <c r="L1366" s="144"/>
      <c r="M1366" s="144"/>
      <c r="N1366" s="144"/>
      <c r="O1366" s="144"/>
      <c r="P1366" s="144"/>
      <c r="Q1366" s="144"/>
      <c r="R1366" s="144"/>
      <c r="S1366" s="144"/>
      <c r="T1366" s="144"/>
      <c r="U1366" s="144"/>
      <c r="V1366" s="144"/>
      <c r="W1366" s="144"/>
      <c r="X1366" s="144"/>
      <c r="Y1366" s="144"/>
      <c r="Z1366" s="144"/>
      <c r="AA1366" s="144"/>
    </row>
    <row r="1367" spans="4:27" x14ac:dyDescent="0.25">
      <c r="D1367" s="144"/>
      <c r="E1367" s="144"/>
      <c r="F1367" s="144"/>
      <c r="G1367" s="144"/>
      <c r="H1367" s="144"/>
      <c r="I1367" s="144"/>
      <c r="J1367" s="144"/>
      <c r="K1367" s="144"/>
      <c r="L1367" s="144"/>
      <c r="M1367" s="144"/>
      <c r="N1367" s="144"/>
      <c r="O1367" s="144"/>
      <c r="P1367" s="144"/>
      <c r="Q1367" s="144"/>
      <c r="R1367" s="144"/>
      <c r="S1367" s="144"/>
      <c r="T1367" s="144"/>
      <c r="U1367" s="144"/>
      <c r="V1367" s="144"/>
      <c r="W1367" s="144"/>
      <c r="X1367" s="144"/>
      <c r="Y1367" s="144"/>
      <c r="Z1367" s="144"/>
      <c r="AA1367" s="144"/>
    </row>
    <row r="1368" spans="4:27" x14ac:dyDescent="0.25">
      <c r="D1368" s="144"/>
      <c r="E1368" s="14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</row>
    <row r="1369" spans="4:27" x14ac:dyDescent="0.25">
      <c r="D1369" s="144"/>
      <c r="E1369" s="144"/>
      <c r="F1369" s="144"/>
      <c r="G1369" s="144"/>
      <c r="H1369" s="144"/>
      <c r="I1369" s="144"/>
      <c r="J1369" s="144"/>
      <c r="K1369" s="144"/>
      <c r="L1369" s="144"/>
      <c r="M1369" s="144"/>
      <c r="N1369" s="144"/>
      <c r="O1369" s="144"/>
      <c r="P1369" s="144"/>
      <c r="Q1369" s="144"/>
      <c r="R1369" s="144"/>
      <c r="S1369" s="144"/>
      <c r="T1369" s="144"/>
      <c r="U1369" s="144"/>
      <c r="V1369" s="144"/>
      <c r="W1369" s="144"/>
      <c r="X1369" s="144"/>
      <c r="Y1369" s="144"/>
      <c r="Z1369" s="144"/>
      <c r="AA1369" s="144"/>
    </row>
    <row r="1370" spans="4:27" x14ac:dyDescent="0.25">
      <c r="D1370" s="144"/>
      <c r="E1370" s="144"/>
      <c r="F1370" s="144"/>
      <c r="G1370" s="144"/>
      <c r="H1370" s="144"/>
      <c r="I1370" s="144"/>
      <c r="J1370" s="144"/>
      <c r="K1370" s="144"/>
      <c r="L1370" s="144"/>
      <c r="M1370" s="144"/>
      <c r="N1370" s="144"/>
      <c r="O1370" s="144"/>
      <c r="P1370" s="144"/>
      <c r="Q1370" s="144"/>
      <c r="R1370" s="144"/>
      <c r="S1370" s="144"/>
      <c r="T1370" s="144"/>
      <c r="U1370" s="144"/>
      <c r="V1370" s="144"/>
      <c r="W1370" s="144"/>
      <c r="X1370" s="144"/>
      <c r="Y1370" s="144"/>
      <c r="Z1370" s="144"/>
      <c r="AA1370" s="144"/>
    </row>
    <row r="1371" spans="4:27" x14ac:dyDescent="0.25">
      <c r="D1371" s="144"/>
      <c r="E1371" s="144"/>
      <c r="F1371" s="144"/>
      <c r="G1371" s="144"/>
      <c r="H1371" s="144"/>
      <c r="I1371" s="144"/>
      <c r="J1371" s="144"/>
      <c r="K1371" s="144"/>
      <c r="L1371" s="144"/>
      <c r="M1371" s="144"/>
      <c r="N1371" s="144"/>
      <c r="O1371" s="144"/>
      <c r="P1371" s="144"/>
      <c r="Q1371" s="144"/>
      <c r="R1371" s="144"/>
      <c r="S1371" s="144"/>
      <c r="T1371" s="144"/>
      <c r="U1371" s="144"/>
      <c r="V1371" s="144"/>
      <c r="W1371" s="144"/>
      <c r="X1371" s="144"/>
      <c r="Y1371" s="144"/>
      <c r="Z1371" s="144"/>
      <c r="AA1371" s="144"/>
    </row>
    <row r="1372" spans="4:27" x14ac:dyDescent="0.25">
      <c r="D1372" s="144"/>
      <c r="E1372" s="144"/>
      <c r="F1372" s="144"/>
      <c r="G1372" s="144"/>
      <c r="H1372" s="144"/>
      <c r="I1372" s="144"/>
      <c r="J1372" s="144"/>
      <c r="K1372" s="144"/>
      <c r="L1372" s="144"/>
      <c r="M1372" s="144"/>
      <c r="N1372" s="144"/>
      <c r="O1372" s="144"/>
      <c r="P1372" s="144"/>
      <c r="Q1372" s="144"/>
      <c r="R1372" s="144"/>
      <c r="S1372" s="144"/>
      <c r="T1372" s="144"/>
      <c r="U1372" s="144"/>
      <c r="V1372" s="144"/>
      <c r="W1372" s="144"/>
      <c r="X1372" s="144"/>
      <c r="Y1372" s="144"/>
      <c r="Z1372" s="144"/>
      <c r="AA1372" s="144"/>
    </row>
    <row r="1373" spans="4:27" x14ac:dyDescent="0.25">
      <c r="D1373" s="144"/>
      <c r="E1373" s="144"/>
      <c r="F1373" s="144"/>
      <c r="G1373" s="144"/>
      <c r="H1373" s="144"/>
      <c r="I1373" s="144"/>
      <c r="J1373" s="144"/>
      <c r="K1373" s="144"/>
      <c r="L1373" s="144"/>
      <c r="M1373" s="144"/>
      <c r="N1373" s="144"/>
      <c r="O1373" s="144"/>
      <c r="P1373" s="144"/>
      <c r="Q1373" s="144"/>
      <c r="R1373" s="144"/>
      <c r="S1373" s="144"/>
      <c r="T1373" s="144"/>
      <c r="U1373" s="144"/>
      <c r="V1373" s="144"/>
      <c r="W1373" s="144"/>
      <c r="X1373" s="144"/>
      <c r="Y1373" s="144"/>
      <c r="Z1373" s="144"/>
      <c r="AA1373" s="144"/>
    </row>
    <row r="1374" spans="4:27" x14ac:dyDescent="0.25">
      <c r="D1374" s="144"/>
      <c r="E1374" s="144"/>
      <c r="F1374" s="144"/>
      <c r="G1374" s="144"/>
      <c r="H1374" s="144"/>
      <c r="I1374" s="144"/>
      <c r="J1374" s="144"/>
      <c r="K1374" s="144"/>
      <c r="L1374" s="144"/>
      <c r="M1374" s="144"/>
      <c r="N1374" s="144"/>
      <c r="O1374" s="144"/>
      <c r="P1374" s="144"/>
      <c r="Q1374" s="144"/>
      <c r="R1374" s="144"/>
      <c r="S1374" s="144"/>
      <c r="T1374" s="144"/>
      <c r="U1374" s="144"/>
      <c r="V1374" s="144"/>
      <c r="W1374" s="144"/>
      <c r="X1374" s="144"/>
      <c r="Y1374" s="144"/>
      <c r="Z1374" s="144"/>
      <c r="AA1374" s="144"/>
    </row>
    <row r="1375" spans="4:27" x14ac:dyDescent="0.25">
      <c r="D1375" s="144"/>
      <c r="E1375" s="144"/>
      <c r="F1375" s="144"/>
      <c r="G1375" s="144"/>
      <c r="H1375" s="144"/>
      <c r="I1375" s="144"/>
      <c r="J1375" s="144"/>
      <c r="K1375" s="144"/>
      <c r="L1375" s="144"/>
      <c r="M1375" s="144"/>
      <c r="N1375" s="144"/>
      <c r="O1375" s="144"/>
      <c r="P1375" s="144"/>
      <c r="Q1375" s="144"/>
      <c r="R1375" s="144"/>
      <c r="S1375" s="144"/>
      <c r="T1375" s="144"/>
      <c r="U1375" s="144"/>
      <c r="V1375" s="144"/>
      <c r="W1375" s="144"/>
      <c r="X1375" s="144"/>
      <c r="Y1375" s="144"/>
      <c r="Z1375" s="144"/>
      <c r="AA1375" s="144"/>
    </row>
    <row r="1376" spans="4:27" x14ac:dyDescent="0.25">
      <c r="D1376" s="144"/>
      <c r="E1376" s="144"/>
      <c r="F1376" s="144"/>
      <c r="G1376" s="144"/>
      <c r="H1376" s="144"/>
      <c r="I1376" s="144"/>
      <c r="J1376" s="144"/>
      <c r="K1376" s="144"/>
      <c r="L1376" s="144"/>
      <c r="M1376" s="144"/>
      <c r="N1376" s="144"/>
      <c r="O1376" s="144"/>
      <c r="P1376" s="144"/>
      <c r="Q1376" s="144"/>
      <c r="R1376" s="144"/>
      <c r="S1376" s="144"/>
      <c r="T1376" s="144"/>
      <c r="U1376" s="144"/>
      <c r="V1376" s="144"/>
      <c r="W1376" s="144"/>
      <c r="X1376" s="144"/>
      <c r="Y1376" s="144"/>
      <c r="Z1376" s="144"/>
      <c r="AA1376" s="144"/>
    </row>
    <row r="1377" spans="4:27" x14ac:dyDescent="0.25">
      <c r="D1377" s="144"/>
      <c r="E1377" s="144"/>
      <c r="F1377" s="144"/>
      <c r="G1377" s="144"/>
      <c r="H1377" s="144"/>
      <c r="I1377" s="144"/>
      <c r="J1377" s="144"/>
      <c r="K1377" s="144"/>
      <c r="L1377" s="144"/>
      <c r="M1377" s="144"/>
      <c r="N1377" s="144"/>
      <c r="O1377" s="144"/>
      <c r="P1377" s="144"/>
      <c r="Q1377" s="144"/>
      <c r="R1377" s="144"/>
      <c r="S1377" s="144"/>
      <c r="T1377" s="144"/>
      <c r="U1377" s="144"/>
      <c r="V1377" s="144"/>
      <c r="W1377" s="144"/>
      <c r="X1377" s="144"/>
      <c r="Y1377" s="144"/>
      <c r="Z1377" s="144"/>
      <c r="AA1377" s="144"/>
    </row>
    <row r="1378" spans="4:27" x14ac:dyDescent="0.25">
      <c r="D1378" s="144"/>
      <c r="E1378" s="144"/>
      <c r="F1378" s="144"/>
      <c r="G1378" s="144"/>
      <c r="H1378" s="144"/>
      <c r="I1378" s="144"/>
      <c r="J1378" s="144"/>
      <c r="K1378" s="144"/>
      <c r="L1378" s="144"/>
      <c r="M1378" s="144"/>
      <c r="N1378" s="144"/>
      <c r="O1378" s="144"/>
      <c r="P1378" s="144"/>
      <c r="Q1378" s="144"/>
      <c r="R1378" s="144"/>
      <c r="S1378" s="144"/>
      <c r="T1378" s="144"/>
      <c r="U1378" s="144"/>
      <c r="V1378" s="144"/>
      <c r="W1378" s="144"/>
      <c r="X1378" s="144"/>
      <c r="Y1378" s="144"/>
      <c r="Z1378" s="144"/>
      <c r="AA1378" s="144"/>
    </row>
    <row r="1379" spans="4:27" x14ac:dyDescent="0.25">
      <c r="D1379" s="144"/>
      <c r="E1379" s="144"/>
      <c r="F1379" s="144"/>
      <c r="G1379" s="144"/>
      <c r="H1379" s="144"/>
      <c r="I1379" s="144"/>
      <c r="J1379" s="144"/>
      <c r="K1379" s="144"/>
      <c r="L1379" s="144"/>
      <c r="M1379" s="144"/>
      <c r="N1379" s="144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</row>
    <row r="1380" spans="4:27" x14ac:dyDescent="0.25">
      <c r="D1380" s="144"/>
      <c r="E1380" s="144"/>
      <c r="F1380" s="144"/>
      <c r="G1380" s="144"/>
      <c r="H1380" s="144"/>
      <c r="I1380" s="144"/>
      <c r="J1380" s="144"/>
      <c r="K1380" s="144"/>
      <c r="L1380" s="144"/>
      <c r="M1380" s="144"/>
      <c r="N1380" s="144"/>
      <c r="O1380" s="144"/>
      <c r="P1380" s="144"/>
      <c r="Q1380" s="144"/>
      <c r="R1380" s="144"/>
      <c r="S1380" s="144"/>
      <c r="T1380" s="144"/>
      <c r="U1380" s="144"/>
      <c r="V1380" s="144"/>
      <c r="W1380" s="144"/>
      <c r="X1380" s="144"/>
      <c r="Y1380" s="144"/>
      <c r="Z1380" s="144"/>
      <c r="AA1380" s="144"/>
    </row>
    <row r="1381" spans="4:27" x14ac:dyDescent="0.25">
      <c r="D1381" s="144"/>
      <c r="E1381" s="144"/>
      <c r="F1381" s="144"/>
      <c r="G1381" s="144"/>
      <c r="H1381" s="144"/>
      <c r="I1381" s="144"/>
      <c r="J1381" s="144"/>
      <c r="K1381" s="144"/>
      <c r="L1381" s="144"/>
      <c r="M1381" s="144"/>
      <c r="N1381" s="144"/>
      <c r="O1381" s="144"/>
      <c r="P1381" s="144"/>
      <c r="Q1381" s="144"/>
      <c r="R1381" s="144"/>
      <c r="S1381" s="144"/>
      <c r="T1381" s="144"/>
      <c r="U1381" s="144"/>
      <c r="V1381" s="144"/>
      <c r="W1381" s="144"/>
      <c r="X1381" s="144"/>
      <c r="Y1381" s="144"/>
      <c r="Z1381" s="144"/>
      <c r="AA1381" s="144"/>
    </row>
    <row r="1382" spans="4:27" x14ac:dyDescent="0.25">
      <c r="D1382" s="144"/>
      <c r="E1382" s="144"/>
      <c r="F1382" s="144"/>
      <c r="G1382" s="144"/>
      <c r="H1382" s="144"/>
      <c r="I1382" s="144"/>
      <c r="J1382" s="144"/>
      <c r="K1382" s="144"/>
      <c r="L1382" s="144"/>
      <c r="M1382" s="144"/>
      <c r="N1382" s="144"/>
      <c r="O1382" s="144"/>
      <c r="P1382" s="144"/>
      <c r="Q1382" s="144"/>
      <c r="R1382" s="144"/>
      <c r="S1382" s="144"/>
      <c r="T1382" s="144"/>
      <c r="U1382" s="144"/>
      <c r="V1382" s="144"/>
      <c r="W1382" s="144"/>
      <c r="X1382" s="144"/>
      <c r="Y1382" s="144"/>
      <c r="Z1382" s="144"/>
      <c r="AA1382" s="144"/>
    </row>
    <row r="1383" spans="4:27" x14ac:dyDescent="0.25">
      <c r="D1383" s="144"/>
      <c r="E1383" s="144"/>
      <c r="F1383" s="144"/>
      <c r="G1383" s="144"/>
      <c r="H1383" s="144"/>
      <c r="I1383" s="144"/>
      <c r="J1383" s="144"/>
      <c r="K1383" s="144"/>
      <c r="L1383" s="144"/>
      <c r="M1383" s="144"/>
      <c r="N1383" s="144"/>
      <c r="O1383" s="144"/>
      <c r="P1383" s="144"/>
      <c r="Q1383" s="144"/>
      <c r="R1383" s="144"/>
      <c r="S1383" s="144"/>
      <c r="T1383" s="144"/>
      <c r="U1383" s="144"/>
      <c r="V1383" s="144"/>
      <c r="W1383" s="144"/>
      <c r="X1383" s="144"/>
      <c r="Y1383" s="144"/>
      <c r="Z1383" s="144"/>
      <c r="AA1383" s="144"/>
    </row>
    <row r="1384" spans="4:27" x14ac:dyDescent="0.25">
      <c r="D1384" s="144"/>
      <c r="E1384" s="144"/>
      <c r="F1384" s="144"/>
      <c r="G1384" s="144"/>
      <c r="H1384" s="144"/>
      <c r="I1384" s="144"/>
      <c r="J1384" s="144"/>
      <c r="K1384" s="144"/>
      <c r="L1384" s="144"/>
      <c r="M1384" s="144"/>
      <c r="N1384" s="144"/>
      <c r="O1384" s="144"/>
      <c r="P1384" s="144"/>
      <c r="Q1384" s="144"/>
      <c r="R1384" s="144"/>
      <c r="S1384" s="144"/>
      <c r="T1384" s="144"/>
      <c r="U1384" s="144"/>
      <c r="V1384" s="144"/>
      <c r="W1384" s="144"/>
      <c r="X1384" s="144"/>
      <c r="Y1384" s="144"/>
      <c r="Z1384" s="144"/>
      <c r="AA1384" s="144"/>
    </row>
    <row r="1385" spans="4:27" x14ac:dyDescent="0.25">
      <c r="D1385" s="144"/>
      <c r="E1385" s="144"/>
      <c r="F1385" s="144"/>
      <c r="G1385" s="144"/>
      <c r="H1385" s="144"/>
      <c r="I1385" s="144"/>
      <c r="J1385" s="144"/>
      <c r="K1385" s="144"/>
      <c r="L1385" s="144"/>
      <c r="M1385" s="144"/>
      <c r="N1385" s="144"/>
      <c r="O1385" s="144"/>
      <c r="P1385" s="144"/>
      <c r="Q1385" s="144"/>
      <c r="R1385" s="144"/>
      <c r="S1385" s="144"/>
      <c r="T1385" s="144"/>
      <c r="U1385" s="144"/>
      <c r="V1385" s="144"/>
      <c r="W1385" s="144"/>
      <c r="X1385" s="144"/>
      <c r="Y1385" s="144"/>
      <c r="Z1385" s="144"/>
      <c r="AA1385" s="144"/>
    </row>
    <row r="1386" spans="4:27" x14ac:dyDescent="0.25">
      <c r="D1386" s="144"/>
      <c r="E1386" s="144"/>
      <c r="F1386" s="144"/>
      <c r="G1386" s="144"/>
      <c r="H1386" s="144"/>
      <c r="I1386" s="144"/>
      <c r="J1386" s="144"/>
      <c r="K1386" s="144"/>
      <c r="L1386" s="144"/>
      <c r="M1386" s="144"/>
      <c r="N1386" s="144"/>
      <c r="O1386" s="144"/>
      <c r="P1386" s="144"/>
      <c r="Q1386" s="144"/>
      <c r="R1386" s="144"/>
      <c r="S1386" s="144"/>
      <c r="T1386" s="144"/>
      <c r="U1386" s="144"/>
      <c r="V1386" s="144"/>
      <c r="W1386" s="144"/>
      <c r="X1386" s="144"/>
      <c r="Y1386" s="144"/>
      <c r="Z1386" s="144"/>
      <c r="AA1386" s="144"/>
    </row>
    <row r="1387" spans="4:27" x14ac:dyDescent="0.25">
      <c r="D1387" s="144"/>
      <c r="E1387" s="144"/>
      <c r="F1387" s="144"/>
      <c r="G1387" s="144"/>
      <c r="H1387" s="144"/>
      <c r="I1387" s="144"/>
      <c r="J1387" s="144"/>
      <c r="K1387" s="144"/>
      <c r="L1387" s="144"/>
      <c r="M1387" s="144"/>
      <c r="N1387" s="144"/>
      <c r="O1387" s="144"/>
      <c r="P1387" s="144"/>
      <c r="Q1387" s="144"/>
      <c r="R1387" s="144"/>
      <c r="S1387" s="144"/>
      <c r="T1387" s="144"/>
      <c r="U1387" s="144"/>
      <c r="V1387" s="144"/>
      <c r="W1387" s="144"/>
      <c r="X1387" s="144"/>
      <c r="Y1387" s="144"/>
      <c r="Z1387" s="144"/>
      <c r="AA1387" s="144"/>
    </row>
    <row r="1388" spans="4:27" x14ac:dyDescent="0.25">
      <c r="D1388" s="144"/>
      <c r="E1388" s="144"/>
      <c r="F1388" s="144"/>
      <c r="G1388" s="144"/>
      <c r="H1388" s="144"/>
      <c r="I1388" s="144"/>
      <c r="J1388" s="144"/>
      <c r="K1388" s="144"/>
      <c r="L1388" s="144"/>
      <c r="M1388" s="144"/>
      <c r="N1388" s="144"/>
      <c r="O1388" s="144"/>
      <c r="P1388" s="144"/>
      <c r="Q1388" s="144"/>
      <c r="R1388" s="144"/>
      <c r="S1388" s="144"/>
      <c r="T1388" s="144"/>
      <c r="U1388" s="144"/>
      <c r="V1388" s="144"/>
      <c r="W1388" s="144"/>
      <c r="X1388" s="144"/>
      <c r="Y1388" s="144"/>
      <c r="Z1388" s="144"/>
      <c r="AA1388" s="144"/>
    </row>
    <row r="1389" spans="4:27" x14ac:dyDescent="0.25">
      <c r="D1389" s="144"/>
      <c r="E1389" s="144"/>
      <c r="F1389" s="144"/>
      <c r="G1389" s="144"/>
      <c r="H1389" s="144"/>
      <c r="I1389" s="144"/>
      <c r="J1389" s="144"/>
      <c r="K1389" s="144"/>
      <c r="L1389" s="144"/>
      <c r="M1389" s="144"/>
      <c r="N1389" s="144"/>
      <c r="O1389" s="144"/>
      <c r="P1389" s="144"/>
      <c r="Q1389" s="144"/>
      <c r="R1389" s="144"/>
      <c r="S1389" s="144"/>
      <c r="T1389" s="144"/>
      <c r="U1389" s="144"/>
      <c r="V1389" s="144"/>
      <c r="W1389" s="144"/>
      <c r="X1389" s="144"/>
      <c r="Y1389" s="144"/>
      <c r="Z1389" s="144"/>
      <c r="AA1389" s="144"/>
    </row>
    <row r="1390" spans="4:27" x14ac:dyDescent="0.25">
      <c r="D1390" s="144"/>
      <c r="E1390" s="144"/>
      <c r="F1390" s="144"/>
      <c r="G1390" s="144"/>
      <c r="H1390" s="144"/>
      <c r="I1390" s="144"/>
      <c r="J1390" s="144"/>
      <c r="K1390" s="144"/>
      <c r="L1390" s="144"/>
      <c r="M1390" s="144"/>
      <c r="N1390" s="144"/>
      <c r="O1390" s="144"/>
      <c r="P1390" s="144"/>
      <c r="Q1390" s="144"/>
      <c r="R1390" s="144"/>
      <c r="S1390" s="144"/>
      <c r="T1390" s="144"/>
      <c r="U1390" s="144"/>
      <c r="V1390" s="144"/>
      <c r="W1390" s="144"/>
      <c r="X1390" s="144"/>
      <c r="Y1390" s="144"/>
      <c r="Z1390" s="144"/>
      <c r="AA1390" s="144"/>
    </row>
    <row r="1391" spans="4:27" x14ac:dyDescent="0.25">
      <c r="D1391" s="144"/>
      <c r="E1391" s="144"/>
      <c r="F1391" s="144"/>
      <c r="G1391" s="144"/>
      <c r="H1391" s="144"/>
      <c r="I1391" s="144"/>
      <c r="J1391" s="144"/>
      <c r="K1391" s="144"/>
      <c r="L1391" s="144"/>
      <c r="M1391" s="144"/>
      <c r="N1391" s="144"/>
      <c r="O1391" s="144"/>
      <c r="P1391" s="144"/>
      <c r="Q1391" s="144"/>
      <c r="R1391" s="144"/>
      <c r="S1391" s="144"/>
      <c r="T1391" s="144"/>
      <c r="U1391" s="144"/>
      <c r="V1391" s="144"/>
      <c r="W1391" s="144"/>
      <c r="X1391" s="144"/>
      <c r="Y1391" s="144"/>
      <c r="Z1391" s="144"/>
      <c r="AA1391" s="144"/>
    </row>
    <row r="1392" spans="4:27" x14ac:dyDescent="0.25">
      <c r="D1392" s="144"/>
      <c r="E1392" s="144"/>
      <c r="F1392" s="144"/>
      <c r="G1392" s="144"/>
      <c r="H1392" s="144"/>
      <c r="I1392" s="144"/>
      <c r="J1392" s="144"/>
      <c r="K1392" s="144"/>
      <c r="L1392" s="144"/>
      <c r="M1392" s="144"/>
      <c r="N1392" s="144"/>
      <c r="O1392" s="144"/>
      <c r="P1392" s="144"/>
      <c r="Q1392" s="144"/>
      <c r="R1392" s="144"/>
      <c r="S1392" s="144"/>
      <c r="T1392" s="144"/>
      <c r="U1392" s="144"/>
      <c r="V1392" s="144"/>
      <c r="W1392" s="144"/>
      <c r="X1392" s="144"/>
      <c r="Y1392" s="144"/>
      <c r="Z1392" s="144"/>
      <c r="AA1392" s="144"/>
    </row>
    <row r="1393" spans="4:27" x14ac:dyDescent="0.25">
      <c r="D1393" s="144"/>
      <c r="E1393" s="144"/>
      <c r="F1393" s="144"/>
      <c r="G1393" s="144"/>
      <c r="H1393" s="144"/>
      <c r="I1393" s="144"/>
      <c r="J1393" s="144"/>
      <c r="K1393" s="144"/>
      <c r="L1393" s="144"/>
      <c r="M1393" s="144"/>
      <c r="N1393" s="144"/>
      <c r="O1393" s="144"/>
      <c r="P1393" s="144"/>
      <c r="Q1393" s="144"/>
      <c r="R1393" s="144"/>
      <c r="S1393" s="144"/>
      <c r="T1393" s="144"/>
      <c r="U1393" s="144"/>
      <c r="V1393" s="144"/>
      <c r="W1393" s="144"/>
      <c r="X1393" s="144"/>
      <c r="Y1393" s="144"/>
      <c r="Z1393" s="144"/>
      <c r="AA1393" s="144"/>
    </row>
    <row r="1394" spans="4:27" x14ac:dyDescent="0.25">
      <c r="D1394" s="144"/>
      <c r="E1394" s="144"/>
      <c r="F1394" s="144"/>
      <c r="G1394" s="144"/>
      <c r="H1394" s="144"/>
      <c r="I1394" s="144"/>
      <c r="J1394" s="144"/>
      <c r="K1394" s="144"/>
      <c r="L1394" s="144"/>
      <c r="M1394" s="144"/>
      <c r="N1394" s="144"/>
      <c r="O1394" s="144"/>
      <c r="P1394" s="144"/>
      <c r="Q1394" s="144"/>
      <c r="R1394" s="144"/>
      <c r="S1394" s="144"/>
      <c r="T1394" s="144"/>
      <c r="U1394" s="144"/>
      <c r="V1394" s="144"/>
      <c r="W1394" s="144"/>
      <c r="X1394" s="144"/>
      <c r="Y1394" s="144"/>
      <c r="Z1394" s="144"/>
      <c r="AA1394" s="144"/>
    </row>
    <row r="1395" spans="4:27" x14ac:dyDescent="0.25">
      <c r="D1395" s="144"/>
      <c r="E1395" s="144"/>
      <c r="F1395" s="144"/>
      <c r="G1395" s="144"/>
      <c r="H1395" s="144"/>
      <c r="I1395" s="144"/>
      <c r="J1395" s="144"/>
      <c r="K1395" s="144"/>
      <c r="L1395" s="144"/>
      <c r="M1395" s="144"/>
      <c r="N1395" s="144"/>
      <c r="O1395" s="144"/>
      <c r="P1395" s="144"/>
      <c r="Q1395" s="144"/>
      <c r="R1395" s="144"/>
      <c r="S1395" s="144"/>
      <c r="T1395" s="144"/>
      <c r="U1395" s="144"/>
      <c r="V1395" s="144"/>
      <c r="W1395" s="144"/>
      <c r="X1395" s="144"/>
      <c r="Y1395" s="144"/>
      <c r="Z1395" s="144"/>
      <c r="AA1395" s="144"/>
    </row>
    <row r="1396" spans="4:27" x14ac:dyDescent="0.25">
      <c r="D1396" s="144"/>
      <c r="E1396" s="144"/>
      <c r="F1396" s="144"/>
      <c r="G1396" s="144"/>
      <c r="H1396" s="144"/>
      <c r="I1396" s="144"/>
      <c r="J1396" s="144"/>
      <c r="K1396" s="144"/>
      <c r="L1396" s="144"/>
      <c r="M1396" s="144"/>
      <c r="N1396" s="144"/>
      <c r="O1396" s="144"/>
      <c r="P1396" s="144"/>
      <c r="Q1396" s="144"/>
      <c r="R1396" s="144"/>
      <c r="S1396" s="144"/>
      <c r="T1396" s="144"/>
      <c r="U1396" s="144"/>
      <c r="V1396" s="144"/>
      <c r="W1396" s="144"/>
      <c r="X1396" s="144"/>
      <c r="Y1396" s="144"/>
      <c r="Z1396" s="144"/>
      <c r="AA1396" s="144"/>
    </row>
    <row r="1397" spans="4:27" x14ac:dyDescent="0.25">
      <c r="D1397" s="144"/>
      <c r="E1397" s="144"/>
      <c r="F1397" s="144"/>
      <c r="G1397" s="144"/>
      <c r="H1397" s="144"/>
      <c r="I1397" s="144"/>
      <c r="J1397" s="144"/>
      <c r="K1397" s="144"/>
      <c r="L1397" s="144"/>
      <c r="M1397" s="144"/>
      <c r="N1397" s="144"/>
      <c r="O1397" s="144"/>
      <c r="P1397" s="144"/>
      <c r="Q1397" s="144"/>
      <c r="R1397" s="144"/>
      <c r="S1397" s="144"/>
      <c r="T1397" s="144"/>
      <c r="U1397" s="144"/>
      <c r="V1397" s="144"/>
      <c r="W1397" s="144"/>
      <c r="X1397" s="144"/>
      <c r="Y1397" s="144"/>
      <c r="Z1397" s="144"/>
      <c r="AA1397" s="144"/>
    </row>
    <row r="1398" spans="4:27" x14ac:dyDescent="0.25">
      <c r="D1398" s="144"/>
      <c r="E1398" s="144"/>
      <c r="F1398" s="144"/>
      <c r="G1398" s="144"/>
      <c r="H1398" s="144"/>
      <c r="I1398" s="144"/>
      <c r="J1398" s="144"/>
      <c r="K1398" s="144"/>
      <c r="L1398" s="144"/>
      <c r="M1398" s="144"/>
      <c r="N1398" s="144"/>
      <c r="O1398" s="144"/>
      <c r="P1398" s="144"/>
      <c r="Q1398" s="144"/>
      <c r="R1398" s="144"/>
      <c r="S1398" s="144"/>
      <c r="T1398" s="144"/>
      <c r="U1398" s="144"/>
      <c r="V1398" s="144"/>
      <c r="W1398" s="144"/>
      <c r="X1398" s="144"/>
      <c r="Y1398" s="144"/>
      <c r="Z1398" s="144"/>
      <c r="AA1398" s="144"/>
    </row>
    <row r="1399" spans="4:27" x14ac:dyDescent="0.25">
      <c r="D1399" s="144"/>
      <c r="E1399" s="144"/>
      <c r="F1399" s="144"/>
      <c r="G1399" s="144"/>
      <c r="H1399" s="144"/>
      <c r="I1399" s="144"/>
      <c r="J1399" s="144"/>
      <c r="K1399" s="144"/>
      <c r="L1399" s="144"/>
      <c r="M1399" s="144"/>
      <c r="N1399" s="144"/>
      <c r="O1399" s="144"/>
      <c r="P1399" s="144"/>
      <c r="Q1399" s="144"/>
      <c r="R1399" s="144"/>
      <c r="S1399" s="144"/>
      <c r="T1399" s="144"/>
      <c r="U1399" s="144"/>
      <c r="V1399" s="144"/>
      <c r="W1399" s="144"/>
      <c r="X1399" s="144"/>
      <c r="Y1399" s="144"/>
      <c r="Z1399" s="144"/>
      <c r="AA1399" s="144"/>
    </row>
    <row r="1400" spans="4:27" x14ac:dyDescent="0.25">
      <c r="D1400" s="144"/>
      <c r="E1400" s="144"/>
      <c r="F1400" s="144"/>
      <c r="G1400" s="144"/>
      <c r="H1400" s="144"/>
      <c r="I1400" s="144"/>
      <c r="J1400" s="144"/>
      <c r="K1400" s="144"/>
      <c r="L1400" s="144"/>
      <c r="M1400" s="144"/>
      <c r="N1400" s="144"/>
      <c r="O1400" s="144"/>
      <c r="P1400" s="144"/>
      <c r="Q1400" s="144"/>
      <c r="R1400" s="144"/>
      <c r="S1400" s="144"/>
      <c r="T1400" s="144"/>
      <c r="U1400" s="144"/>
      <c r="V1400" s="144"/>
      <c r="W1400" s="144"/>
      <c r="X1400" s="144"/>
      <c r="Y1400" s="144"/>
      <c r="Z1400" s="144"/>
      <c r="AA1400" s="144"/>
    </row>
    <row r="1401" spans="4:27" x14ac:dyDescent="0.25">
      <c r="D1401" s="144"/>
      <c r="E1401" s="144"/>
      <c r="F1401" s="144"/>
      <c r="G1401" s="144"/>
      <c r="H1401" s="144"/>
      <c r="I1401" s="144"/>
      <c r="J1401" s="144"/>
      <c r="K1401" s="144"/>
      <c r="L1401" s="144"/>
      <c r="M1401" s="144"/>
      <c r="N1401" s="144"/>
      <c r="O1401" s="144"/>
      <c r="P1401" s="144"/>
      <c r="Q1401" s="144"/>
      <c r="R1401" s="144"/>
      <c r="S1401" s="144"/>
      <c r="T1401" s="144"/>
      <c r="U1401" s="144"/>
      <c r="V1401" s="144"/>
      <c r="W1401" s="144"/>
      <c r="X1401" s="144"/>
      <c r="Y1401" s="144"/>
      <c r="Z1401" s="144"/>
      <c r="AA1401" s="144"/>
    </row>
    <row r="1402" spans="4:27" x14ac:dyDescent="0.25">
      <c r="D1402" s="144"/>
      <c r="E1402" s="144"/>
      <c r="F1402" s="144"/>
      <c r="G1402" s="144"/>
      <c r="H1402" s="144"/>
      <c r="I1402" s="144"/>
      <c r="J1402" s="144"/>
      <c r="K1402" s="144"/>
      <c r="L1402" s="144"/>
      <c r="M1402" s="144"/>
      <c r="N1402" s="144"/>
      <c r="O1402" s="144"/>
      <c r="P1402" s="144"/>
      <c r="Q1402" s="144"/>
      <c r="R1402" s="144"/>
      <c r="S1402" s="144"/>
      <c r="T1402" s="144"/>
      <c r="U1402" s="144"/>
      <c r="V1402" s="144"/>
      <c r="W1402" s="144"/>
      <c r="X1402" s="144"/>
      <c r="Y1402" s="144"/>
      <c r="Z1402" s="144"/>
      <c r="AA1402" s="144"/>
    </row>
    <row r="1403" spans="4:27" x14ac:dyDescent="0.25">
      <c r="D1403" s="144"/>
      <c r="E1403" s="144"/>
      <c r="F1403" s="144"/>
      <c r="G1403" s="144"/>
      <c r="H1403" s="144"/>
      <c r="I1403" s="144"/>
      <c r="J1403" s="144"/>
      <c r="K1403" s="144"/>
      <c r="L1403" s="144"/>
      <c r="M1403" s="144"/>
      <c r="N1403" s="144"/>
      <c r="O1403" s="144"/>
      <c r="P1403" s="144"/>
      <c r="Q1403" s="144"/>
      <c r="R1403" s="144"/>
      <c r="S1403" s="144"/>
      <c r="T1403" s="144"/>
      <c r="U1403" s="144"/>
      <c r="V1403" s="144"/>
      <c r="W1403" s="144"/>
      <c r="X1403" s="144"/>
      <c r="Y1403" s="144"/>
      <c r="Z1403" s="144"/>
      <c r="AA1403" s="144"/>
    </row>
    <row r="1404" spans="4:27" x14ac:dyDescent="0.25">
      <c r="D1404" s="144"/>
      <c r="E1404" s="144"/>
      <c r="F1404" s="144"/>
      <c r="G1404" s="144"/>
      <c r="H1404" s="144"/>
      <c r="I1404" s="144"/>
      <c r="J1404" s="144"/>
      <c r="K1404" s="144"/>
      <c r="L1404" s="144"/>
      <c r="M1404" s="144"/>
      <c r="N1404" s="144"/>
      <c r="O1404" s="144"/>
      <c r="P1404" s="144"/>
      <c r="Q1404" s="144"/>
      <c r="R1404" s="144"/>
      <c r="S1404" s="144"/>
      <c r="T1404" s="144"/>
      <c r="U1404" s="144"/>
      <c r="V1404" s="144"/>
      <c r="W1404" s="144"/>
      <c r="X1404" s="144"/>
      <c r="Y1404" s="144"/>
      <c r="Z1404" s="144"/>
      <c r="AA1404" s="144"/>
    </row>
    <row r="1405" spans="4:27" x14ac:dyDescent="0.25">
      <c r="D1405" s="144"/>
      <c r="E1405" s="144"/>
      <c r="F1405" s="144"/>
      <c r="G1405" s="144"/>
      <c r="H1405" s="144"/>
      <c r="I1405" s="144"/>
      <c r="J1405" s="144"/>
      <c r="K1405" s="144"/>
      <c r="L1405" s="144"/>
      <c r="M1405" s="144"/>
      <c r="N1405" s="144"/>
      <c r="O1405" s="144"/>
      <c r="P1405" s="144"/>
      <c r="Q1405" s="144"/>
      <c r="R1405" s="144"/>
      <c r="S1405" s="144"/>
      <c r="T1405" s="144"/>
      <c r="U1405" s="144"/>
      <c r="V1405" s="144"/>
      <c r="W1405" s="144"/>
      <c r="X1405" s="144"/>
      <c r="Y1405" s="144"/>
      <c r="Z1405" s="144"/>
      <c r="AA1405" s="144"/>
    </row>
    <row r="1406" spans="4:27" x14ac:dyDescent="0.25">
      <c r="D1406" s="144"/>
      <c r="E1406" s="144"/>
      <c r="F1406" s="144"/>
      <c r="G1406" s="144"/>
      <c r="H1406" s="144"/>
      <c r="I1406" s="144"/>
      <c r="J1406" s="144"/>
      <c r="K1406" s="144"/>
      <c r="L1406" s="144"/>
      <c r="M1406" s="144"/>
      <c r="N1406" s="144"/>
      <c r="O1406" s="144"/>
      <c r="P1406" s="144"/>
      <c r="Q1406" s="144"/>
      <c r="R1406" s="144"/>
      <c r="S1406" s="144"/>
      <c r="T1406" s="144"/>
      <c r="U1406" s="144"/>
      <c r="V1406" s="144"/>
      <c r="W1406" s="144"/>
      <c r="X1406" s="144"/>
      <c r="Y1406" s="144"/>
      <c r="Z1406" s="144"/>
      <c r="AA1406" s="144"/>
    </row>
    <row r="1407" spans="4:27" x14ac:dyDescent="0.25">
      <c r="D1407" s="144"/>
      <c r="E1407" s="144"/>
      <c r="F1407" s="144"/>
      <c r="G1407" s="144"/>
      <c r="H1407" s="144"/>
      <c r="I1407" s="144"/>
      <c r="J1407" s="144"/>
      <c r="K1407" s="144"/>
      <c r="L1407" s="144"/>
      <c r="M1407" s="144"/>
      <c r="N1407" s="144"/>
      <c r="O1407" s="144"/>
      <c r="P1407" s="144"/>
      <c r="Q1407" s="144"/>
      <c r="R1407" s="144"/>
      <c r="S1407" s="144"/>
      <c r="T1407" s="144"/>
      <c r="U1407" s="144"/>
      <c r="V1407" s="144"/>
      <c r="W1407" s="144"/>
      <c r="X1407" s="144"/>
      <c r="Y1407" s="144"/>
      <c r="Z1407" s="144"/>
      <c r="AA1407" s="144"/>
    </row>
    <row r="1408" spans="4:27" x14ac:dyDescent="0.25">
      <c r="D1408" s="144"/>
      <c r="E1408" s="144"/>
      <c r="F1408" s="144"/>
      <c r="G1408" s="144"/>
      <c r="H1408" s="144"/>
      <c r="I1408" s="144"/>
      <c r="J1408" s="144"/>
      <c r="K1408" s="144"/>
      <c r="L1408" s="144"/>
      <c r="M1408" s="144"/>
      <c r="N1408" s="144"/>
      <c r="O1408" s="144"/>
      <c r="P1408" s="144"/>
      <c r="Q1408" s="144"/>
      <c r="R1408" s="144"/>
      <c r="S1408" s="144"/>
      <c r="T1408" s="144"/>
      <c r="U1408" s="144"/>
      <c r="V1408" s="144"/>
      <c r="W1408" s="144"/>
      <c r="X1408" s="144"/>
      <c r="Y1408" s="144"/>
      <c r="Z1408" s="144"/>
      <c r="AA1408" s="144"/>
    </row>
    <row r="1409" spans="4:27" x14ac:dyDescent="0.25">
      <c r="D1409" s="144"/>
      <c r="E1409" s="144"/>
      <c r="F1409" s="144"/>
      <c r="G1409" s="144"/>
      <c r="H1409" s="144"/>
      <c r="I1409" s="144"/>
      <c r="J1409" s="144"/>
      <c r="K1409" s="144"/>
      <c r="L1409" s="144"/>
      <c r="M1409" s="144"/>
      <c r="N1409" s="144"/>
      <c r="O1409" s="144"/>
      <c r="P1409" s="144"/>
      <c r="Q1409" s="144"/>
      <c r="R1409" s="144"/>
      <c r="S1409" s="144"/>
      <c r="T1409" s="144"/>
      <c r="U1409" s="144"/>
      <c r="V1409" s="144"/>
      <c r="W1409" s="144"/>
      <c r="X1409" s="144"/>
      <c r="Y1409" s="144"/>
      <c r="Z1409" s="144"/>
      <c r="AA1409" s="144"/>
    </row>
    <row r="1410" spans="4:27" x14ac:dyDescent="0.25">
      <c r="D1410" s="144"/>
      <c r="E1410" s="144"/>
      <c r="F1410" s="144"/>
      <c r="G1410" s="144"/>
      <c r="H1410" s="144"/>
      <c r="I1410" s="144"/>
      <c r="J1410" s="144"/>
      <c r="K1410" s="144"/>
      <c r="L1410" s="144"/>
      <c r="M1410" s="144"/>
      <c r="N1410" s="144"/>
      <c r="O1410" s="144"/>
      <c r="P1410" s="144"/>
      <c r="Q1410" s="144"/>
      <c r="R1410" s="144"/>
      <c r="S1410" s="144"/>
      <c r="T1410" s="144"/>
      <c r="U1410" s="144"/>
      <c r="V1410" s="144"/>
      <c r="W1410" s="144"/>
      <c r="X1410" s="144"/>
      <c r="Y1410" s="144"/>
      <c r="Z1410" s="144"/>
      <c r="AA1410" s="144"/>
    </row>
    <row r="1411" spans="4:27" x14ac:dyDescent="0.25">
      <c r="D1411" s="144"/>
      <c r="E1411" s="144"/>
      <c r="F1411" s="144"/>
      <c r="G1411" s="144"/>
      <c r="H1411" s="144"/>
      <c r="I1411" s="144"/>
      <c r="J1411" s="144"/>
      <c r="K1411" s="144"/>
      <c r="L1411" s="144"/>
      <c r="M1411" s="144"/>
      <c r="N1411" s="144"/>
      <c r="O1411" s="144"/>
      <c r="P1411" s="144"/>
      <c r="Q1411" s="144"/>
      <c r="R1411" s="144"/>
      <c r="S1411" s="144"/>
      <c r="T1411" s="144"/>
      <c r="U1411" s="144"/>
      <c r="V1411" s="144"/>
      <c r="W1411" s="144"/>
      <c r="X1411" s="144"/>
      <c r="Y1411" s="144"/>
      <c r="Z1411" s="144"/>
      <c r="AA1411" s="144"/>
    </row>
    <row r="1412" spans="4:27" x14ac:dyDescent="0.25">
      <c r="D1412" s="144"/>
      <c r="E1412" s="144"/>
      <c r="F1412" s="144"/>
      <c r="G1412" s="144"/>
      <c r="H1412" s="144"/>
      <c r="I1412" s="144"/>
      <c r="J1412" s="144"/>
      <c r="K1412" s="144"/>
      <c r="L1412" s="144"/>
      <c r="M1412" s="144"/>
      <c r="N1412" s="144"/>
      <c r="O1412" s="144"/>
      <c r="P1412" s="144"/>
      <c r="Q1412" s="144"/>
      <c r="R1412" s="144"/>
      <c r="S1412" s="144"/>
      <c r="T1412" s="144"/>
      <c r="U1412" s="144"/>
      <c r="V1412" s="144"/>
      <c r="W1412" s="144"/>
      <c r="X1412" s="144"/>
      <c r="Y1412" s="144"/>
      <c r="Z1412" s="144"/>
      <c r="AA1412" s="144"/>
    </row>
    <row r="1413" spans="4:27" x14ac:dyDescent="0.25">
      <c r="D1413" s="144"/>
      <c r="E1413" s="144"/>
      <c r="F1413" s="144"/>
      <c r="G1413" s="144"/>
      <c r="H1413" s="144"/>
      <c r="I1413" s="144"/>
      <c r="J1413" s="144"/>
      <c r="K1413" s="144"/>
      <c r="L1413" s="144"/>
      <c r="M1413" s="144"/>
      <c r="N1413" s="144"/>
      <c r="O1413" s="144"/>
      <c r="P1413" s="144"/>
      <c r="Q1413" s="144"/>
      <c r="R1413" s="144"/>
      <c r="S1413" s="144"/>
      <c r="T1413" s="144"/>
      <c r="U1413" s="144"/>
      <c r="V1413" s="144"/>
      <c r="W1413" s="144"/>
      <c r="X1413" s="144"/>
      <c r="Y1413" s="144"/>
      <c r="Z1413" s="144"/>
      <c r="AA1413" s="144"/>
    </row>
    <row r="1414" spans="4:27" x14ac:dyDescent="0.25">
      <c r="D1414" s="144"/>
      <c r="E1414" s="144"/>
      <c r="F1414" s="144"/>
      <c r="G1414" s="144"/>
      <c r="H1414" s="144"/>
      <c r="I1414" s="144"/>
      <c r="J1414" s="144"/>
      <c r="K1414" s="144"/>
      <c r="L1414" s="144"/>
      <c r="M1414" s="144"/>
      <c r="N1414" s="144"/>
      <c r="O1414" s="144"/>
      <c r="P1414" s="144"/>
      <c r="Q1414" s="144"/>
      <c r="R1414" s="144"/>
      <c r="S1414" s="144"/>
      <c r="T1414" s="144"/>
      <c r="U1414" s="144"/>
      <c r="V1414" s="144"/>
      <c r="W1414" s="144"/>
      <c r="X1414" s="144"/>
      <c r="Y1414" s="144"/>
      <c r="Z1414" s="144"/>
      <c r="AA1414" s="144"/>
    </row>
    <row r="1415" spans="4:27" x14ac:dyDescent="0.25">
      <c r="D1415" s="144"/>
      <c r="E1415" s="144"/>
      <c r="F1415" s="144"/>
      <c r="G1415" s="144"/>
      <c r="H1415" s="144"/>
      <c r="I1415" s="144"/>
      <c r="J1415" s="144"/>
      <c r="K1415" s="144"/>
      <c r="L1415" s="144"/>
      <c r="M1415" s="144"/>
      <c r="N1415" s="144"/>
      <c r="O1415" s="144"/>
      <c r="P1415" s="144"/>
      <c r="Q1415" s="144"/>
      <c r="R1415" s="144"/>
      <c r="S1415" s="144"/>
      <c r="T1415" s="144"/>
      <c r="U1415" s="144"/>
      <c r="V1415" s="144"/>
      <c r="W1415" s="144"/>
      <c r="X1415" s="144"/>
      <c r="Y1415" s="144"/>
      <c r="Z1415" s="144"/>
      <c r="AA1415" s="144"/>
    </row>
    <row r="1416" spans="4:27" x14ac:dyDescent="0.25">
      <c r="D1416" s="144"/>
      <c r="E1416" s="144"/>
      <c r="F1416" s="144"/>
      <c r="G1416" s="144"/>
      <c r="H1416" s="144"/>
      <c r="I1416" s="144"/>
      <c r="J1416" s="144"/>
      <c r="K1416" s="144"/>
      <c r="L1416" s="144"/>
      <c r="M1416" s="144"/>
      <c r="N1416" s="144"/>
      <c r="O1416" s="144"/>
      <c r="P1416" s="144"/>
      <c r="Q1416" s="144"/>
      <c r="R1416" s="144"/>
      <c r="S1416" s="144"/>
      <c r="T1416" s="144"/>
      <c r="U1416" s="144"/>
      <c r="V1416" s="144"/>
      <c r="W1416" s="144"/>
      <c r="X1416" s="144"/>
      <c r="Y1416" s="144"/>
      <c r="Z1416" s="144"/>
      <c r="AA1416" s="144"/>
    </row>
    <row r="1417" spans="4:27" x14ac:dyDescent="0.25">
      <c r="D1417" s="144"/>
      <c r="E1417" s="144"/>
      <c r="F1417" s="144"/>
      <c r="G1417" s="144"/>
      <c r="H1417" s="144"/>
      <c r="I1417" s="144"/>
      <c r="J1417" s="144"/>
      <c r="K1417" s="144"/>
      <c r="L1417" s="144"/>
      <c r="M1417" s="144"/>
      <c r="N1417" s="144"/>
      <c r="O1417" s="144"/>
      <c r="P1417" s="144"/>
      <c r="Q1417" s="144"/>
      <c r="R1417" s="144"/>
      <c r="S1417" s="144"/>
      <c r="T1417" s="144"/>
      <c r="U1417" s="144"/>
      <c r="V1417" s="144"/>
      <c r="W1417" s="144"/>
      <c r="X1417" s="144"/>
      <c r="Y1417" s="144"/>
      <c r="Z1417" s="144"/>
      <c r="AA1417" s="144"/>
    </row>
    <row r="1418" spans="4:27" x14ac:dyDescent="0.25">
      <c r="D1418" s="144"/>
      <c r="E1418" s="144"/>
      <c r="F1418" s="144"/>
      <c r="G1418" s="144"/>
      <c r="H1418" s="144"/>
      <c r="I1418" s="144"/>
      <c r="J1418" s="144"/>
      <c r="K1418" s="144"/>
      <c r="L1418" s="144"/>
      <c r="M1418" s="144"/>
      <c r="N1418" s="144"/>
      <c r="O1418" s="144"/>
      <c r="P1418" s="144"/>
      <c r="Q1418" s="144"/>
      <c r="R1418" s="144"/>
      <c r="S1418" s="144"/>
      <c r="T1418" s="144"/>
      <c r="U1418" s="144"/>
      <c r="V1418" s="144"/>
      <c r="W1418" s="144"/>
      <c r="X1418" s="144"/>
      <c r="Y1418" s="144"/>
      <c r="Z1418" s="144"/>
      <c r="AA1418" s="144"/>
    </row>
    <row r="1419" spans="4:27" x14ac:dyDescent="0.25">
      <c r="D1419" s="144"/>
      <c r="E1419" s="14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</row>
    <row r="1420" spans="4:27" x14ac:dyDescent="0.25">
      <c r="D1420" s="144"/>
      <c r="E1420" s="144"/>
      <c r="F1420" s="144"/>
      <c r="G1420" s="144"/>
      <c r="H1420" s="144"/>
      <c r="I1420" s="144"/>
      <c r="J1420" s="144"/>
      <c r="K1420" s="144"/>
      <c r="L1420" s="144"/>
      <c r="M1420" s="144"/>
      <c r="N1420" s="144"/>
      <c r="O1420" s="144"/>
      <c r="P1420" s="144"/>
      <c r="Q1420" s="144"/>
      <c r="R1420" s="144"/>
      <c r="S1420" s="144"/>
      <c r="T1420" s="144"/>
      <c r="U1420" s="144"/>
      <c r="V1420" s="144"/>
      <c r="W1420" s="144"/>
      <c r="X1420" s="144"/>
      <c r="Y1420" s="144"/>
      <c r="Z1420" s="144"/>
      <c r="AA1420" s="144"/>
    </row>
    <row r="1421" spans="4:27" x14ac:dyDescent="0.25">
      <c r="D1421" s="144"/>
      <c r="E1421" s="144"/>
      <c r="F1421" s="144"/>
      <c r="G1421" s="144"/>
      <c r="H1421" s="144"/>
      <c r="I1421" s="144"/>
      <c r="J1421" s="144"/>
      <c r="K1421" s="144"/>
      <c r="L1421" s="144"/>
      <c r="M1421" s="144"/>
      <c r="N1421" s="144"/>
      <c r="O1421" s="144"/>
      <c r="P1421" s="144"/>
      <c r="Q1421" s="144"/>
      <c r="R1421" s="144"/>
      <c r="S1421" s="144"/>
      <c r="T1421" s="144"/>
      <c r="U1421" s="144"/>
      <c r="V1421" s="144"/>
      <c r="W1421" s="144"/>
      <c r="X1421" s="144"/>
      <c r="Y1421" s="144"/>
      <c r="Z1421" s="144"/>
      <c r="AA1421" s="144"/>
    </row>
    <row r="1422" spans="4:27" x14ac:dyDescent="0.25">
      <c r="D1422" s="144"/>
      <c r="E1422" s="144"/>
      <c r="F1422" s="144"/>
      <c r="G1422" s="144"/>
      <c r="H1422" s="144"/>
      <c r="I1422" s="144"/>
      <c r="J1422" s="144"/>
      <c r="K1422" s="144"/>
      <c r="L1422" s="144"/>
      <c r="M1422" s="144"/>
      <c r="N1422" s="144"/>
      <c r="O1422" s="144"/>
      <c r="P1422" s="144"/>
      <c r="Q1422" s="144"/>
      <c r="R1422" s="144"/>
      <c r="S1422" s="144"/>
      <c r="T1422" s="144"/>
      <c r="U1422" s="144"/>
      <c r="V1422" s="144"/>
      <c r="W1422" s="144"/>
      <c r="X1422" s="144"/>
      <c r="Y1422" s="144"/>
      <c r="Z1422" s="144"/>
      <c r="AA1422" s="144"/>
    </row>
    <row r="1423" spans="4:27" x14ac:dyDescent="0.25">
      <c r="D1423" s="144"/>
      <c r="E1423" s="144"/>
      <c r="F1423" s="144"/>
      <c r="G1423" s="144"/>
      <c r="H1423" s="144"/>
      <c r="I1423" s="144"/>
      <c r="J1423" s="144"/>
      <c r="K1423" s="144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</row>
    <row r="1424" spans="4:27" x14ac:dyDescent="0.25">
      <c r="D1424" s="144"/>
      <c r="E1424" s="144"/>
      <c r="F1424" s="144"/>
      <c r="G1424" s="144"/>
      <c r="H1424" s="144"/>
      <c r="I1424" s="144"/>
      <c r="J1424" s="144"/>
      <c r="K1424" s="144"/>
      <c r="L1424" s="144"/>
      <c r="M1424" s="144"/>
      <c r="N1424" s="144"/>
      <c r="O1424" s="144"/>
      <c r="P1424" s="144"/>
      <c r="Q1424" s="144"/>
      <c r="R1424" s="144"/>
      <c r="S1424" s="144"/>
      <c r="T1424" s="144"/>
      <c r="U1424" s="144"/>
      <c r="V1424" s="144"/>
      <c r="W1424" s="144"/>
      <c r="X1424" s="144"/>
      <c r="Y1424" s="144"/>
      <c r="Z1424" s="144"/>
      <c r="AA1424" s="144"/>
    </row>
    <row r="1425" spans="4:27" x14ac:dyDescent="0.25">
      <c r="D1425" s="144"/>
      <c r="E1425" s="144"/>
      <c r="F1425" s="144"/>
      <c r="G1425" s="144"/>
      <c r="H1425" s="144"/>
      <c r="I1425" s="144"/>
      <c r="J1425" s="144"/>
      <c r="K1425" s="144"/>
      <c r="L1425" s="144"/>
      <c r="M1425" s="144"/>
      <c r="N1425" s="144"/>
      <c r="O1425" s="144"/>
      <c r="P1425" s="144"/>
      <c r="Q1425" s="144"/>
      <c r="R1425" s="144"/>
      <c r="S1425" s="144"/>
      <c r="T1425" s="144"/>
      <c r="U1425" s="144"/>
      <c r="V1425" s="144"/>
      <c r="W1425" s="144"/>
      <c r="X1425" s="144"/>
      <c r="Y1425" s="144"/>
      <c r="Z1425" s="144"/>
      <c r="AA1425" s="144"/>
    </row>
    <row r="1426" spans="4:27" x14ac:dyDescent="0.25">
      <c r="D1426" s="144"/>
      <c r="E1426" s="144"/>
      <c r="F1426" s="144"/>
      <c r="G1426" s="144"/>
      <c r="H1426" s="144"/>
      <c r="I1426" s="144"/>
      <c r="J1426" s="144"/>
      <c r="K1426" s="144"/>
      <c r="L1426" s="144"/>
      <c r="M1426" s="144"/>
      <c r="N1426" s="144"/>
      <c r="O1426" s="144"/>
      <c r="P1426" s="144"/>
      <c r="Q1426" s="144"/>
      <c r="R1426" s="144"/>
      <c r="S1426" s="144"/>
      <c r="T1426" s="144"/>
      <c r="U1426" s="144"/>
      <c r="V1426" s="144"/>
      <c r="W1426" s="144"/>
      <c r="X1426" s="144"/>
      <c r="Y1426" s="144"/>
      <c r="Z1426" s="144"/>
      <c r="AA1426" s="144"/>
    </row>
    <row r="1427" spans="4:27" x14ac:dyDescent="0.25">
      <c r="D1427" s="144"/>
      <c r="E1427" s="144"/>
      <c r="F1427" s="144"/>
      <c r="G1427" s="144"/>
      <c r="H1427" s="144"/>
      <c r="I1427" s="144"/>
      <c r="J1427" s="144"/>
      <c r="K1427" s="144"/>
      <c r="L1427" s="144"/>
      <c r="M1427" s="144"/>
      <c r="N1427" s="144"/>
      <c r="O1427" s="144"/>
      <c r="P1427" s="144"/>
      <c r="Q1427" s="144"/>
      <c r="R1427" s="144"/>
      <c r="S1427" s="144"/>
      <c r="T1427" s="144"/>
      <c r="U1427" s="144"/>
      <c r="V1427" s="144"/>
      <c r="W1427" s="144"/>
      <c r="X1427" s="144"/>
      <c r="Y1427" s="144"/>
      <c r="Z1427" s="144"/>
      <c r="AA1427" s="144"/>
    </row>
    <row r="1428" spans="4:27" x14ac:dyDescent="0.25">
      <c r="D1428" s="144"/>
      <c r="E1428" s="144"/>
      <c r="F1428" s="144"/>
      <c r="G1428" s="144"/>
      <c r="H1428" s="144"/>
      <c r="I1428" s="144"/>
      <c r="J1428" s="144"/>
      <c r="K1428" s="144"/>
      <c r="L1428" s="144"/>
      <c r="M1428" s="144"/>
      <c r="N1428" s="144"/>
      <c r="O1428" s="144"/>
      <c r="P1428" s="144"/>
      <c r="Q1428" s="144"/>
      <c r="R1428" s="144"/>
      <c r="S1428" s="144"/>
      <c r="T1428" s="144"/>
      <c r="U1428" s="144"/>
      <c r="V1428" s="144"/>
      <c r="W1428" s="144"/>
      <c r="X1428" s="144"/>
      <c r="Y1428" s="144"/>
      <c r="Z1428" s="144"/>
      <c r="AA1428" s="144"/>
    </row>
    <row r="1429" spans="4:27" x14ac:dyDescent="0.25">
      <c r="D1429" s="144"/>
      <c r="E1429" s="144"/>
      <c r="F1429" s="144"/>
      <c r="G1429" s="144"/>
      <c r="H1429" s="144"/>
      <c r="I1429" s="144"/>
      <c r="J1429" s="144"/>
      <c r="K1429" s="144"/>
      <c r="L1429" s="144"/>
      <c r="M1429" s="144"/>
      <c r="N1429" s="144"/>
      <c r="O1429" s="144"/>
      <c r="P1429" s="144"/>
      <c r="Q1429" s="144"/>
      <c r="R1429" s="144"/>
      <c r="S1429" s="144"/>
      <c r="T1429" s="144"/>
      <c r="U1429" s="144"/>
      <c r="V1429" s="144"/>
      <c r="W1429" s="144"/>
      <c r="X1429" s="144"/>
      <c r="Y1429" s="144"/>
      <c r="Z1429" s="144"/>
      <c r="AA1429" s="144"/>
    </row>
    <row r="1430" spans="4:27" x14ac:dyDescent="0.25">
      <c r="D1430" s="144"/>
      <c r="E1430" s="144"/>
      <c r="F1430" s="144"/>
      <c r="G1430" s="144"/>
      <c r="H1430" s="144"/>
      <c r="I1430" s="144"/>
      <c r="J1430" s="144"/>
      <c r="K1430" s="144"/>
      <c r="L1430" s="144"/>
      <c r="M1430" s="144"/>
      <c r="N1430" s="144"/>
      <c r="O1430" s="144"/>
      <c r="P1430" s="144"/>
      <c r="Q1430" s="144"/>
      <c r="R1430" s="144"/>
      <c r="S1430" s="144"/>
      <c r="T1430" s="144"/>
      <c r="U1430" s="144"/>
      <c r="V1430" s="144"/>
      <c r="W1430" s="144"/>
      <c r="X1430" s="144"/>
      <c r="Y1430" s="144"/>
      <c r="Z1430" s="144"/>
      <c r="AA1430" s="144"/>
    </row>
    <row r="1431" spans="4:27" x14ac:dyDescent="0.25">
      <c r="D1431" s="144"/>
      <c r="E1431" s="144"/>
      <c r="F1431" s="144"/>
      <c r="G1431" s="144"/>
      <c r="H1431" s="144"/>
      <c r="I1431" s="144"/>
      <c r="J1431" s="144"/>
      <c r="K1431" s="144"/>
      <c r="L1431" s="144"/>
      <c r="M1431" s="144"/>
      <c r="N1431" s="144"/>
      <c r="O1431" s="144"/>
      <c r="P1431" s="144"/>
      <c r="Q1431" s="144"/>
      <c r="R1431" s="144"/>
      <c r="S1431" s="144"/>
      <c r="T1431" s="144"/>
      <c r="U1431" s="144"/>
      <c r="V1431" s="144"/>
      <c r="W1431" s="144"/>
      <c r="X1431" s="144"/>
      <c r="Y1431" s="144"/>
      <c r="Z1431" s="144"/>
      <c r="AA1431" s="144"/>
    </row>
    <row r="1432" spans="4:27" x14ac:dyDescent="0.25">
      <c r="D1432" s="144"/>
      <c r="E1432" s="144"/>
      <c r="F1432" s="144"/>
      <c r="G1432" s="144"/>
      <c r="H1432" s="144"/>
      <c r="I1432" s="144"/>
      <c r="J1432" s="144"/>
      <c r="K1432" s="144"/>
      <c r="L1432" s="144"/>
      <c r="M1432" s="144"/>
      <c r="N1432" s="144"/>
      <c r="O1432" s="144"/>
      <c r="P1432" s="144"/>
      <c r="Q1432" s="144"/>
      <c r="R1432" s="144"/>
      <c r="S1432" s="144"/>
      <c r="T1432" s="144"/>
      <c r="U1432" s="144"/>
      <c r="V1432" s="144"/>
      <c r="W1432" s="144"/>
      <c r="X1432" s="144"/>
      <c r="Y1432" s="144"/>
      <c r="Z1432" s="144"/>
      <c r="AA1432" s="144"/>
    </row>
    <row r="1433" spans="4:27" x14ac:dyDescent="0.25">
      <c r="D1433" s="144"/>
      <c r="E1433" s="144"/>
      <c r="F1433" s="144"/>
      <c r="G1433" s="144"/>
      <c r="H1433" s="144"/>
      <c r="I1433" s="144"/>
      <c r="J1433" s="144"/>
      <c r="K1433" s="144"/>
      <c r="L1433" s="144"/>
      <c r="M1433" s="144"/>
      <c r="N1433" s="144"/>
      <c r="O1433" s="144"/>
      <c r="P1433" s="144"/>
      <c r="Q1433" s="144"/>
      <c r="R1433" s="144"/>
      <c r="S1433" s="144"/>
      <c r="T1433" s="144"/>
      <c r="U1433" s="144"/>
      <c r="V1433" s="144"/>
      <c r="W1433" s="144"/>
      <c r="X1433" s="144"/>
      <c r="Y1433" s="144"/>
      <c r="Z1433" s="144"/>
      <c r="AA1433" s="144"/>
    </row>
    <row r="1434" spans="4:27" x14ac:dyDescent="0.25">
      <c r="D1434" s="144"/>
      <c r="E1434" s="144"/>
      <c r="F1434" s="144"/>
      <c r="G1434" s="144"/>
      <c r="H1434" s="144"/>
      <c r="I1434" s="144"/>
      <c r="J1434" s="144"/>
      <c r="K1434" s="144"/>
      <c r="L1434" s="144"/>
      <c r="M1434" s="144"/>
      <c r="N1434" s="144"/>
      <c r="O1434" s="144"/>
      <c r="P1434" s="144"/>
      <c r="Q1434" s="144"/>
      <c r="R1434" s="144"/>
      <c r="S1434" s="144"/>
      <c r="T1434" s="144"/>
      <c r="U1434" s="144"/>
      <c r="V1434" s="144"/>
      <c r="W1434" s="144"/>
      <c r="X1434" s="144"/>
      <c r="Y1434" s="144"/>
      <c r="Z1434" s="144"/>
      <c r="AA1434" s="144"/>
    </row>
    <row r="1435" spans="4:27" x14ac:dyDescent="0.25">
      <c r="D1435" s="144"/>
      <c r="E1435" s="144"/>
      <c r="F1435" s="144"/>
      <c r="G1435" s="144"/>
      <c r="H1435" s="144"/>
      <c r="I1435" s="144"/>
      <c r="J1435" s="144"/>
      <c r="K1435" s="144"/>
      <c r="L1435" s="144"/>
      <c r="M1435" s="144"/>
      <c r="N1435" s="144"/>
      <c r="O1435" s="144"/>
      <c r="P1435" s="144"/>
      <c r="Q1435" s="144"/>
      <c r="R1435" s="144"/>
      <c r="S1435" s="144"/>
      <c r="T1435" s="144"/>
      <c r="U1435" s="144"/>
      <c r="V1435" s="144"/>
      <c r="W1435" s="144"/>
      <c r="X1435" s="144"/>
      <c r="Y1435" s="144"/>
      <c r="Z1435" s="144"/>
      <c r="AA1435" s="144"/>
    </row>
    <row r="1436" spans="4:27" x14ac:dyDescent="0.25">
      <c r="D1436" s="144"/>
      <c r="E1436" s="144"/>
      <c r="F1436" s="144"/>
      <c r="G1436" s="144"/>
      <c r="H1436" s="144"/>
      <c r="I1436" s="144"/>
      <c r="J1436" s="144"/>
      <c r="K1436" s="144"/>
      <c r="L1436" s="144"/>
      <c r="M1436" s="144"/>
      <c r="N1436" s="144"/>
      <c r="O1436" s="144"/>
      <c r="P1436" s="144"/>
      <c r="Q1436" s="144"/>
      <c r="R1436" s="144"/>
      <c r="S1436" s="144"/>
      <c r="T1436" s="144"/>
      <c r="U1436" s="144"/>
      <c r="V1436" s="144"/>
      <c r="W1436" s="144"/>
      <c r="X1436" s="144"/>
      <c r="Y1436" s="144"/>
      <c r="Z1436" s="144"/>
      <c r="AA1436" s="144"/>
    </row>
    <row r="1437" spans="4:27" x14ac:dyDescent="0.25">
      <c r="D1437" s="144"/>
      <c r="E1437" s="144"/>
      <c r="F1437" s="144"/>
      <c r="G1437" s="144"/>
      <c r="H1437" s="144"/>
      <c r="I1437" s="144"/>
      <c r="J1437" s="144"/>
      <c r="K1437" s="144"/>
      <c r="L1437" s="144"/>
      <c r="M1437" s="144"/>
      <c r="N1437" s="144"/>
      <c r="O1437" s="144"/>
      <c r="P1437" s="144"/>
      <c r="Q1437" s="144"/>
      <c r="R1437" s="144"/>
      <c r="S1437" s="144"/>
      <c r="T1437" s="144"/>
      <c r="U1437" s="144"/>
      <c r="V1437" s="144"/>
      <c r="W1437" s="144"/>
      <c r="X1437" s="144"/>
      <c r="Y1437" s="144"/>
      <c r="Z1437" s="144"/>
      <c r="AA1437" s="144"/>
    </row>
    <row r="1438" spans="4:27" x14ac:dyDescent="0.25">
      <c r="D1438" s="144"/>
      <c r="E1438" s="144"/>
      <c r="F1438" s="144"/>
      <c r="G1438" s="144"/>
      <c r="H1438" s="144"/>
      <c r="I1438" s="144"/>
      <c r="J1438" s="144"/>
      <c r="K1438" s="144"/>
      <c r="L1438" s="144"/>
      <c r="M1438" s="144"/>
      <c r="N1438" s="144"/>
      <c r="O1438" s="144"/>
      <c r="P1438" s="144"/>
      <c r="Q1438" s="144"/>
      <c r="R1438" s="144"/>
      <c r="S1438" s="144"/>
      <c r="T1438" s="144"/>
      <c r="U1438" s="144"/>
      <c r="V1438" s="144"/>
      <c r="W1438" s="144"/>
      <c r="X1438" s="144"/>
      <c r="Y1438" s="144"/>
      <c r="Z1438" s="144"/>
      <c r="AA1438" s="144"/>
    </row>
    <row r="1439" spans="4:27" x14ac:dyDescent="0.25">
      <c r="D1439" s="144"/>
      <c r="E1439" s="144"/>
      <c r="F1439" s="144"/>
      <c r="G1439" s="144"/>
      <c r="H1439" s="144"/>
      <c r="I1439" s="144"/>
      <c r="J1439" s="144"/>
      <c r="K1439" s="144"/>
      <c r="L1439" s="144"/>
      <c r="M1439" s="144"/>
      <c r="N1439" s="144"/>
      <c r="O1439" s="144"/>
      <c r="P1439" s="144"/>
      <c r="Q1439" s="144"/>
      <c r="R1439" s="144"/>
      <c r="S1439" s="144"/>
      <c r="T1439" s="144"/>
      <c r="U1439" s="144"/>
      <c r="V1439" s="144"/>
      <c r="W1439" s="144"/>
      <c r="X1439" s="144"/>
      <c r="Y1439" s="144"/>
      <c r="Z1439" s="144"/>
      <c r="AA1439" s="144"/>
    </row>
    <row r="1440" spans="4:27" x14ac:dyDescent="0.25">
      <c r="D1440" s="144"/>
      <c r="E1440" s="144"/>
      <c r="F1440" s="144"/>
      <c r="G1440" s="144"/>
      <c r="H1440" s="144"/>
      <c r="I1440" s="144"/>
      <c r="J1440" s="144"/>
      <c r="K1440" s="144"/>
      <c r="L1440" s="144"/>
      <c r="M1440" s="144"/>
      <c r="N1440" s="144"/>
      <c r="O1440" s="144"/>
      <c r="P1440" s="144"/>
      <c r="Q1440" s="144"/>
      <c r="R1440" s="144"/>
      <c r="S1440" s="144"/>
      <c r="T1440" s="144"/>
      <c r="U1440" s="144"/>
      <c r="V1440" s="144"/>
      <c r="W1440" s="144"/>
      <c r="X1440" s="144"/>
      <c r="Y1440" s="144"/>
      <c r="Z1440" s="144"/>
      <c r="AA1440" s="144"/>
    </row>
    <row r="1441" spans="4:27" x14ac:dyDescent="0.25">
      <c r="D1441" s="144"/>
      <c r="E1441" s="144"/>
      <c r="F1441" s="144"/>
      <c r="G1441" s="144"/>
      <c r="H1441" s="144"/>
      <c r="I1441" s="144"/>
      <c r="J1441" s="144"/>
      <c r="K1441" s="144"/>
      <c r="L1441" s="144"/>
      <c r="M1441" s="144"/>
      <c r="N1441" s="144"/>
      <c r="O1441" s="144"/>
      <c r="P1441" s="144"/>
      <c r="Q1441" s="144"/>
      <c r="R1441" s="144"/>
      <c r="S1441" s="144"/>
      <c r="T1441" s="144"/>
      <c r="U1441" s="144"/>
      <c r="V1441" s="144"/>
      <c r="W1441" s="144"/>
      <c r="X1441" s="144"/>
      <c r="Y1441" s="144"/>
      <c r="Z1441" s="144"/>
      <c r="AA1441" s="144"/>
    </row>
    <row r="1442" spans="4:27" x14ac:dyDescent="0.25">
      <c r="D1442" s="144"/>
      <c r="E1442" s="144"/>
      <c r="F1442" s="144"/>
      <c r="G1442" s="144"/>
      <c r="H1442" s="144"/>
      <c r="I1442" s="144"/>
      <c r="J1442" s="144"/>
      <c r="K1442" s="144"/>
      <c r="L1442" s="144"/>
      <c r="M1442" s="144"/>
      <c r="N1442" s="144"/>
      <c r="O1442" s="144"/>
      <c r="P1442" s="144"/>
      <c r="Q1442" s="144"/>
      <c r="R1442" s="144"/>
      <c r="S1442" s="144"/>
      <c r="T1442" s="144"/>
      <c r="U1442" s="144"/>
      <c r="V1442" s="144"/>
      <c r="W1442" s="144"/>
      <c r="X1442" s="144"/>
      <c r="Y1442" s="144"/>
      <c r="Z1442" s="144"/>
      <c r="AA1442" s="144"/>
    </row>
    <row r="1443" spans="4:27" x14ac:dyDescent="0.25">
      <c r="D1443" s="144"/>
      <c r="E1443" s="144"/>
      <c r="F1443" s="144"/>
      <c r="G1443" s="144"/>
      <c r="H1443" s="144"/>
      <c r="I1443" s="144"/>
      <c r="J1443" s="144"/>
      <c r="K1443" s="144"/>
      <c r="L1443" s="144"/>
      <c r="M1443" s="144"/>
      <c r="N1443" s="144"/>
      <c r="O1443" s="144"/>
      <c r="P1443" s="144"/>
      <c r="Q1443" s="144"/>
      <c r="R1443" s="144"/>
      <c r="S1443" s="144"/>
      <c r="T1443" s="144"/>
      <c r="U1443" s="144"/>
      <c r="V1443" s="144"/>
      <c r="W1443" s="144"/>
      <c r="X1443" s="144"/>
      <c r="Y1443" s="144"/>
      <c r="Z1443" s="144"/>
      <c r="AA1443" s="144"/>
    </row>
    <row r="1444" spans="4:27" x14ac:dyDescent="0.25">
      <c r="D1444" s="144"/>
      <c r="E1444" s="144"/>
      <c r="F1444" s="144"/>
      <c r="G1444" s="144"/>
      <c r="H1444" s="144"/>
      <c r="I1444" s="144"/>
      <c r="J1444" s="144"/>
      <c r="K1444" s="144"/>
      <c r="L1444" s="144"/>
      <c r="M1444" s="144"/>
      <c r="N1444" s="144"/>
      <c r="O1444" s="144"/>
      <c r="P1444" s="144"/>
      <c r="Q1444" s="144"/>
      <c r="R1444" s="144"/>
      <c r="S1444" s="144"/>
      <c r="T1444" s="144"/>
      <c r="U1444" s="144"/>
      <c r="V1444" s="144"/>
      <c r="W1444" s="144"/>
      <c r="X1444" s="144"/>
      <c r="Y1444" s="144"/>
      <c r="Z1444" s="144"/>
      <c r="AA1444" s="144"/>
    </row>
    <row r="1445" spans="4:27" x14ac:dyDescent="0.25">
      <c r="D1445" s="144"/>
      <c r="E1445" s="14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</row>
    <row r="1446" spans="4:27" x14ac:dyDescent="0.25">
      <c r="D1446" s="144"/>
      <c r="E1446" s="144"/>
      <c r="F1446" s="144"/>
      <c r="G1446" s="144"/>
      <c r="H1446" s="144"/>
      <c r="I1446" s="144"/>
      <c r="J1446" s="144"/>
      <c r="K1446" s="144"/>
      <c r="L1446" s="144"/>
      <c r="M1446" s="144"/>
      <c r="N1446" s="144"/>
      <c r="O1446" s="144"/>
      <c r="P1446" s="144"/>
      <c r="Q1446" s="144"/>
      <c r="R1446" s="144"/>
      <c r="S1446" s="144"/>
      <c r="T1446" s="144"/>
      <c r="U1446" s="144"/>
      <c r="V1446" s="144"/>
      <c r="W1446" s="144"/>
      <c r="X1446" s="144"/>
      <c r="Y1446" s="144"/>
      <c r="Z1446" s="144"/>
      <c r="AA1446" s="144"/>
    </row>
    <row r="1447" spans="4:27" x14ac:dyDescent="0.25">
      <c r="D1447" s="144"/>
      <c r="E1447" s="144"/>
      <c r="F1447" s="144"/>
      <c r="G1447" s="144"/>
      <c r="H1447" s="144"/>
      <c r="I1447" s="144"/>
      <c r="J1447" s="144"/>
      <c r="K1447" s="144"/>
      <c r="L1447" s="144"/>
      <c r="M1447" s="144"/>
      <c r="N1447" s="144"/>
      <c r="O1447" s="144"/>
      <c r="P1447" s="144"/>
      <c r="Q1447" s="144"/>
      <c r="R1447" s="144"/>
      <c r="S1447" s="144"/>
      <c r="T1447" s="144"/>
      <c r="U1447" s="144"/>
      <c r="V1447" s="144"/>
      <c r="W1447" s="144"/>
      <c r="X1447" s="144"/>
      <c r="Y1447" s="144"/>
      <c r="Z1447" s="144"/>
      <c r="AA1447" s="144"/>
    </row>
    <row r="1448" spans="4:27" x14ac:dyDescent="0.25">
      <c r="D1448" s="144"/>
      <c r="E1448" s="14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</row>
    <row r="1449" spans="4:27" x14ac:dyDescent="0.25">
      <c r="D1449" s="144"/>
      <c r="E1449" s="144"/>
      <c r="F1449" s="144"/>
      <c r="G1449" s="144"/>
      <c r="H1449" s="144"/>
      <c r="I1449" s="144"/>
      <c r="J1449" s="144"/>
      <c r="K1449" s="144"/>
      <c r="L1449" s="144"/>
      <c r="M1449" s="144"/>
      <c r="N1449" s="144"/>
      <c r="O1449" s="144"/>
      <c r="P1449" s="144"/>
      <c r="Q1449" s="144"/>
      <c r="R1449" s="144"/>
      <c r="S1449" s="144"/>
      <c r="T1449" s="144"/>
      <c r="U1449" s="144"/>
      <c r="V1449" s="144"/>
      <c r="W1449" s="144"/>
      <c r="X1449" s="144"/>
      <c r="Y1449" s="144"/>
      <c r="Z1449" s="144"/>
      <c r="AA1449" s="144"/>
    </row>
    <row r="1450" spans="4:27" x14ac:dyDescent="0.25">
      <c r="D1450" s="144"/>
      <c r="E1450" s="144"/>
      <c r="F1450" s="144"/>
      <c r="G1450" s="144"/>
      <c r="H1450" s="144"/>
      <c r="I1450" s="144"/>
      <c r="J1450" s="144"/>
      <c r="K1450" s="144"/>
      <c r="L1450" s="144"/>
      <c r="M1450" s="144"/>
      <c r="N1450" s="144"/>
      <c r="O1450" s="144"/>
      <c r="P1450" s="144"/>
      <c r="Q1450" s="144"/>
      <c r="R1450" s="144"/>
      <c r="S1450" s="144"/>
      <c r="T1450" s="144"/>
      <c r="U1450" s="144"/>
      <c r="V1450" s="144"/>
      <c r="W1450" s="144"/>
      <c r="X1450" s="144"/>
      <c r="Y1450" s="144"/>
      <c r="Z1450" s="144"/>
      <c r="AA1450" s="144"/>
    </row>
    <row r="1451" spans="4:27" x14ac:dyDescent="0.25">
      <c r="D1451" s="144"/>
      <c r="E1451" s="144"/>
      <c r="F1451" s="144"/>
      <c r="G1451" s="144"/>
      <c r="H1451" s="144"/>
      <c r="I1451" s="144"/>
      <c r="J1451" s="144"/>
      <c r="K1451" s="144"/>
      <c r="L1451" s="144"/>
      <c r="M1451" s="144"/>
      <c r="N1451" s="144"/>
      <c r="O1451" s="144"/>
      <c r="P1451" s="144"/>
      <c r="Q1451" s="144"/>
      <c r="R1451" s="144"/>
      <c r="S1451" s="144"/>
      <c r="T1451" s="144"/>
      <c r="U1451" s="144"/>
      <c r="V1451" s="144"/>
      <c r="W1451" s="144"/>
      <c r="X1451" s="144"/>
      <c r="Y1451" s="144"/>
      <c r="Z1451" s="144"/>
      <c r="AA1451" s="144"/>
    </row>
    <row r="1452" spans="4:27" x14ac:dyDescent="0.25">
      <c r="D1452" s="144"/>
      <c r="E1452" s="144"/>
      <c r="F1452" s="144"/>
      <c r="G1452" s="144"/>
      <c r="H1452" s="144"/>
      <c r="I1452" s="144"/>
      <c r="J1452" s="144"/>
      <c r="K1452" s="144"/>
      <c r="L1452" s="144"/>
      <c r="M1452" s="144"/>
      <c r="N1452" s="144"/>
      <c r="O1452" s="144"/>
      <c r="P1452" s="144"/>
      <c r="Q1452" s="144"/>
      <c r="R1452" s="144"/>
      <c r="S1452" s="144"/>
      <c r="T1452" s="144"/>
      <c r="U1452" s="144"/>
      <c r="V1452" s="144"/>
      <c r="W1452" s="144"/>
      <c r="X1452" s="144"/>
      <c r="Y1452" s="144"/>
      <c r="Z1452" s="144"/>
      <c r="AA1452" s="144"/>
    </row>
    <row r="1453" spans="4:27" x14ac:dyDescent="0.25">
      <c r="D1453" s="144"/>
      <c r="E1453" s="144"/>
      <c r="F1453" s="144"/>
      <c r="G1453" s="144"/>
      <c r="H1453" s="144"/>
      <c r="I1453" s="144"/>
      <c r="J1453" s="144"/>
      <c r="K1453" s="144"/>
      <c r="L1453" s="144"/>
      <c r="M1453" s="144"/>
      <c r="N1453" s="144"/>
      <c r="O1453" s="144"/>
      <c r="P1453" s="144"/>
      <c r="Q1453" s="144"/>
      <c r="R1453" s="144"/>
      <c r="S1453" s="144"/>
      <c r="T1453" s="144"/>
      <c r="U1453" s="144"/>
      <c r="V1453" s="144"/>
      <c r="W1453" s="144"/>
      <c r="X1453" s="144"/>
      <c r="Y1453" s="144"/>
      <c r="Z1453" s="144"/>
      <c r="AA1453" s="144"/>
    </row>
    <row r="1454" spans="4:27" x14ac:dyDescent="0.25">
      <c r="D1454" s="144"/>
      <c r="E1454" s="144"/>
      <c r="F1454" s="144"/>
      <c r="G1454" s="144"/>
      <c r="H1454" s="144"/>
      <c r="I1454" s="144"/>
      <c r="J1454" s="144"/>
      <c r="K1454" s="144"/>
      <c r="L1454" s="144"/>
      <c r="M1454" s="144"/>
      <c r="N1454" s="144"/>
      <c r="O1454" s="144"/>
      <c r="P1454" s="144"/>
      <c r="Q1454" s="144"/>
      <c r="R1454" s="144"/>
      <c r="S1454" s="144"/>
      <c r="T1454" s="144"/>
      <c r="U1454" s="144"/>
      <c r="V1454" s="144"/>
      <c r="W1454" s="144"/>
      <c r="X1454" s="144"/>
      <c r="Y1454" s="144"/>
      <c r="Z1454" s="144"/>
      <c r="AA1454" s="144"/>
    </row>
    <row r="1455" spans="4:27" x14ac:dyDescent="0.25">
      <c r="D1455" s="144"/>
      <c r="E1455" s="144"/>
      <c r="F1455" s="144"/>
      <c r="G1455" s="144"/>
      <c r="H1455" s="144"/>
      <c r="I1455" s="144"/>
      <c r="J1455" s="144"/>
      <c r="K1455" s="144"/>
      <c r="L1455" s="144"/>
      <c r="M1455" s="144"/>
      <c r="N1455" s="144"/>
      <c r="O1455" s="144"/>
      <c r="P1455" s="144"/>
      <c r="Q1455" s="144"/>
      <c r="R1455" s="144"/>
      <c r="S1455" s="144"/>
      <c r="T1455" s="144"/>
      <c r="U1455" s="144"/>
      <c r="V1455" s="144"/>
      <c r="W1455" s="144"/>
      <c r="X1455" s="144"/>
      <c r="Y1455" s="144"/>
      <c r="Z1455" s="144"/>
      <c r="AA1455" s="144"/>
    </row>
    <row r="1456" spans="4:27" x14ac:dyDescent="0.25">
      <c r="D1456" s="144"/>
      <c r="E1456" s="144"/>
      <c r="F1456" s="144"/>
      <c r="G1456" s="144"/>
      <c r="H1456" s="144"/>
      <c r="I1456" s="144"/>
      <c r="J1456" s="144"/>
      <c r="K1456" s="144"/>
      <c r="L1456" s="144"/>
      <c r="M1456" s="144"/>
      <c r="N1456" s="144"/>
      <c r="O1456" s="144"/>
      <c r="P1456" s="144"/>
      <c r="Q1456" s="144"/>
      <c r="R1456" s="144"/>
      <c r="S1456" s="144"/>
      <c r="T1456" s="144"/>
      <c r="U1456" s="144"/>
      <c r="V1456" s="144"/>
      <c r="W1456" s="144"/>
      <c r="X1456" s="144"/>
      <c r="Y1456" s="144"/>
      <c r="Z1456" s="144"/>
      <c r="AA1456" s="144"/>
    </row>
    <row r="1457" spans="4:27" x14ac:dyDescent="0.25">
      <c r="D1457" s="144"/>
      <c r="E1457" s="144"/>
      <c r="F1457" s="144"/>
      <c r="G1457" s="144"/>
      <c r="H1457" s="144"/>
      <c r="I1457" s="144"/>
      <c r="J1457" s="144"/>
      <c r="K1457" s="144"/>
      <c r="L1457" s="144"/>
      <c r="M1457" s="144"/>
      <c r="N1457" s="144"/>
      <c r="O1457" s="144"/>
      <c r="P1457" s="144"/>
      <c r="Q1457" s="144"/>
      <c r="R1457" s="144"/>
      <c r="S1457" s="144"/>
      <c r="T1457" s="144"/>
      <c r="U1457" s="144"/>
      <c r="V1457" s="144"/>
      <c r="W1457" s="144"/>
      <c r="X1457" s="144"/>
      <c r="Y1457" s="144"/>
      <c r="Z1457" s="144"/>
      <c r="AA1457" s="144"/>
    </row>
    <row r="1458" spans="4:27" x14ac:dyDescent="0.25">
      <c r="D1458" s="144"/>
      <c r="E1458" s="144"/>
      <c r="F1458" s="144"/>
      <c r="G1458" s="144"/>
      <c r="H1458" s="144"/>
      <c r="I1458" s="144"/>
      <c r="J1458" s="144"/>
      <c r="K1458" s="144"/>
      <c r="L1458" s="144"/>
      <c r="M1458" s="144"/>
      <c r="N1458" s="144"/>
      <c r="O1458" s="144"/>
      <c r="P1458" s="144"/>
      <c r="Q1458" s="144"/>
      <c r="R1458" s="144"/>
      <c r="S1458" s="144"/>
      <c r="T1458" s="144"/>
      <c r="U1458" s="144"/>
      <c r="V1458" s="144"/>
      <c r="W1458" s="144"/>
      <c r="X1458" s="144"/>
      <c r="Y1458" s="144"/>
      <c r="Z1458" s="144"/>
      <c r="AA1458" s="144"/>
    </row>
    <row r="1459" spans="4:27" x14ac:dyDescent="0.25">
      <c r="D1459" s="144"/>
      <c r="E1459" s="144"/>
      <c r="F1459" s="144"/>
      <c r="G1459" s="144"/>
      <c r="H1459" s="144"/>
      <c r="I1459" s="144"/>
      <c r="J1459" s="144"/>
      <c r="K1459" s="144"/>
      <c r="L1459" s="144"/>
      <c r="M1459" s="144"/>
      <c r="N1459" s="144"/>
      <c r="O1459" s="144"/>
      <c r="P1459" s="144"/>
      <c r="Q1459" s="144"/>
      <c r="R1459" s="144"/>
      <c r="S1459" s="144"/>
      <c r="T1459" s="144"/>
      <c r="U1459" s="144"/>
      <c r="V1459" s="144"/>
      <c r="W1459" s="144"/>
      <c r="X1459" s="144"/>
      <c r="Y1459" s="144"/>
      <c r="Z1459" s="144"/>
      <c r="AA1459" s="144"/>
    </row>
    <row r="1460" spans="4:27" x14ac:dyDescent="0.25">
      <c r="D1460" s="144"/>
      <c r="E1460" s="144"/>
      <c r="F1460" s="144"/>
      <c r="G1460" s="144"/>
      <c r="H1460" s="144"/>
      <c r="I1460" s="144"/>
      <c r="J1460" s="144"/>
      <c r="K1460" s="144"/>
      <c r="L1460" s="144"/>
      <c r="M1460" s="144"/>
      <c r="N1460" s="144"/>
      <c r="O1460" s="144"/>
      <c r="P1460" s="144"/>
      <c r="Q1460" s="144"/>
      <c r="R1460" s="144"/>
      <c r="S1460" s="144"/>
      <c r="T1460" s="144"/>
      <c r="U1460" s="144"/>
      <c r="V1460" s="144"/>
      <c r="W1460" s="144"/>
      <c r="X1460" s="144"/>
      <c r="Y1460" s="144"/>
      <c r="Z1460" s="144"/>
      <c r="AA1460" s="144"/>
    </row>
    <row r="1461" spans="4:27" x14ac:dyDescent="0.25">
      <c r="D1461" s="144"/>
      <c r="E1461" s="144"/>
      <c r="F1461" s="144"/>
      <c r="G1461" s="144"/>
      <c r="H1461" s="144"/>
      <c r="I1461" s="144"/>
      <c r="J1461" s="144"/>
      <c r="K1461" s="144"/>
      <c r="L1461" s="144"/>
      <c r="M1461" s="144"/>
      <c r="N1461" s="144"/>
      <c r="O1461" s="144"/>
      <c r="P1461" s="144"/>
      <c r="Q1461" s="144"/>
      <c r="R1461" s="144"/>
      <c r="S1461" s="144"/>
      <c r="T1461" s="144"/>
      <c r="U1461" s="144"/>
      <c r="V1461" s="144"/>
      <c r="W1461" s="144"/>
      <c r="X1461" s="144"/>
      <c r="Y1461" s="144"/>
      <c r="Z1461" s="144"/>
      <c r="AA1461" s="144"/>
    </row>
    <row r="1462" spans="4:27" x14ac:dyDescent="0.25">
      <c r="D1462" s="144"/>
      <c r="E1462" s="144"/>
      <c r="F1462" s="144"/>
      <c r="G1462" s="144"/>
      <c r="H1462" s="144"/>
      <c r="I1462" s="144"/>
      <c r="J1462" s="144"/>
      <c r="K1462" s="144"/>
      <c r="L1462" s="144"/>
      <c r="M1462" s="144"/>
      <c r="N1462" s="144"/>
      <c r="O1462" s="144"/>
      <c r="P1462" s="144"/>
      <c r="Q1462" s="144"/>
      <c r="R1462" s="144"/>
      <c r="S1462" s="144"/>
      <c r="T1462" s="144"/>
      <c r="U1462" s="144"/>
      <c r="V1462" s="144"/>
      <c r="W1462" s="144"/>
      <c r="X1462" s="144"/>
      <c r="Y1462" s="144"/>
      <c r="Z1462" s="144"/>
      <c r="AA1462" s="144"/>
    </row>
    <row r="1463" spans="4:27" x14ac:dyDescent="0.25">
      <c r="D1463" s="144"/>
      <c r="E1463" s="144"/>
      <c r="F1463" s="144"/>
      <c r="G1463" s="144"/>
      <c r="H1463" s="144"/>
      <c r="I1463" s="144"/>
      <c r="J1463" s="144"/>
      <c r="K1463" s="144"/>
      <c r="L1463" s="144"/>
      <c r="M1463" s="144"/>
      <c r="N1463" s="144"/>
      <c r="O1463" s="144"/>
      <c r="P1463" s="144"/>
      <c r="Q1463" s="144"/>
      <c r="R1463" s="144"/>
      <c r="S1463" s="144"/>
      <c r="T1463" s="144"/>
      <c r="U1463" s="144"/>
      <c r="V1463" s="144"/>
      <c r="W1463" s="144"/>
      <c r="X1463" s="144"/>
      <c r="Y1463" s="144"/>
      <c r="Z1463" s="144"/>
      <c r="AA1463" s="144"/>
    </row>
    <row r="1464" spans="4:27" x14ac:dyDescent="0.25">
      <c r="D1464" s="144"/>
      <c r="E1464" s="144"/>
      <c r="F1464" s="144"/>
      <c r="G1464" s="144"/>
      <c r="H1464" s="144"/>
      <c r="I1464" s="144"/>
      <c r="J1464" s="144"/>
      <c r="K1464" s="144"/>
      <c r="L1464" s="144"/>
      <c r="M1464" s="144"/>
      <c r="N1464" s="144"/>
      <c r="O1464" s="144"/>
      <c r="P1464" s="144"/>
      <c r="Q1464" s="144"/>
      <c r="R1464" s="144"/>
      <c r="S1464" s="144"/>
      <c r="T1464" s="144"/>
      <c r="U1464" s="144"/>
      <c r="V1464" s="144"/>
      <c r="W1464" s="144"/>
      <c r="X1464" s="144"/>
      <c r="Y1464" s="144"/>
      <c r="Z1464" s="144"/>
      <c r="AA1464" s="144"/>
    </row>
    <row r="1465" spans="4:27" x14ac:dyDescent="0.25">
      <c r="D1465" s="144"/>
      <c r="E1465" s="144"/>
      <c r="F1465" s="144"/>
      <c r="G1465" s="144"/>
      <c r="H1465" s="144"/>
      <c r="I1465" s="144"/>
      <c r="J1465" s="144"/>
      <c r="K1465" s="144"/>
      <c r="L1465" s="144"/>
      <c r="M1465" s="144"/>
      <c r="N1465" s="144"/>
      <c r="O1465" s="144"/>
      <c r="P1465" s="144"/>
      <c r="Q1465" s="144"/>
      <c r="R1465" s="144"/>
      <c r="S1465" s="144"/>
      <c r="T1465" s="144"/>
      <c r="U1465" s="144"/>
      <c r="V1465" s="144"/>
      <c r="W1465" s="144"/>
      <c r="X1465" s="144"/>
      <c r="Y1465" s="144"/>
      <c r="Z1465" s="144"/>
      <c r="AA1465" s="144"/>
    </row>
    <row r="1466" spans="4:27" x14ac:dyDescent="0.25">
      <c r="D1466" s="144"/>
      <c r="E1466" s="144"/>
      <c r="F1466" s="144"/>
      <c r="G1466" s="144"/>
      <c r="H1466" s="144"/>
      <c r="I1466" s="144"/>
      <c r="J1466" s="144"/>
      <c r="K1466" s="144"/>
      <c r="L1466" s="144"/>
      <c r="M1466" s="144"/>
      <c r="N1466" s="144"/>
      <c r="O1466" s="144"/>
      <c r="P1466" s="144"/>
      <c r="Q1466" s="144"/>
      <c r="R1466" s="144"/>
      <c r="S1466" s="144"/>
      <c r="T1466" s="144"/>
      <c r="U1466" s="144"/>
      <c r="V1466" s="144"/>
      <c r="W1466" s="144"/>
      <c r="X1466" s="144"/>
      <c r="Y1466" s="144"/>
      <c r="Z1466" s="144"/>
      <c r="AA1466" s="144"/>
    </row>
    <row r="1467" spans="4:27" x14ac:dyDescent="0.25">
      <c r="D1467" s="144"/>
      <c r="E1467" s="144"/>
      <c r="F1467" s="144"/>
      <c r="G1467" s="144"/>
      <c r="H1467" s="144"/>
      <c r="I1467" s="144"/>
      <c r="J1467" s="144"/>
      <c r="K1467" s="144"/>
      <c r="L1467" s="144"/>
      <c r="M1467" s="144"/>
      <c r="N1467" s="144"/>
      <c r="O1467" s="144"/>
      <c r="P1467" s="144"/>
      <c r="Q1467" s="144"/>
      <c r="R1467" s="144"/>
      <c r="S1467" s="144"/>
      <c r="T1467" s="144"/>
      <c r="U1467" s="144"/>
      <c r="V1467" s="144"/>
      <c r="W1467" s="144"/>
      <c r="X1467" s="144"/>
      <c r="Y1467" s="144"/>
      <c r="Z1467" s="144"/>
      <c r="AA1467" s="144"/>
    </row>
    <row r="1468" spans="4:27" x14ac:dyDescent="0.25">
      <c r="D1468" s="144"/>
      <c r="E1468" s="144"/>
      <c r="F1468" s="144"/>
      <c r="G1468" s="144"/>
      <c r="H1468" s="144"/>
      <c r="I1468" s="144"/>
      <c r="J1468" s="144"/>
      <c r="K1468" s="144"/>
      <c r="L1468" s="144"/>
      <c r="M1468" s="144"/>
      <c r="N1468" s="144"/>
      <c r="O1468" s="144"/>
      <c r="P1468" s="144"/>
      <c r="Q1468" s="144"/>
      <c r="R1468" s="144"/>
      <c r="S1468" s="144"/>
      <c r="T1468" s="144"/>
      <c r="U1468" s="144"/>
      <c r="V1468" s="144"/>
      <c r="W1468" s="144"/>
      <c r="X1468" s="144"/>
      <c r="Y1468" s="144"/>
      <c r="Z1468" s="144"/>
      <c r="AA1468" s="144"/>
    </row>
    <row r="1469" spans="4:27" x14ac:dyDescent="0.25">
      <c r="D1469" s="144"/>
      <c r="E1469" s="144"/>
      <c r="F1469" s="144"/>
      <c r="G1469" s="144"/>
      <c r="H1469" s="144"/>
      <c r="I1469" s="144"/>
      <c r="J1469" s="144"/>
      <c r="K1469" s="144"/>
      <c r="L1469" s="144"/>
      <c r="M1469" s="144"/>
      <c r="N1469" s="144"/>
      <c r="O1469" s="144"/>
      <c r="P1469" s="144"/>
      <c r="Q1469" s="144"/>
      <c r="R1469" s="144"/>
      <c r="S1469" s="144"/>
      <c r="T1469" s="144"/>
      <c r="U1469" s="144"/>
      <c r="V1469" s="144"/>
      <c r="W1469" s="144"/>
      <c r="X1469" s="144"/>
      <c r="Y1469" s="144"/>
      <c r="Z1469" s="144"/>
      <c r="AA1469" s="144"/>
    </row>
    <row r="1470" spans="4:27" x14ac:dyDescent="0.25">
      <c r="D1470" s="144"/>
      <c r="E1470" s="144"/>
      <c r="F1470" s="144"/>
      <c r="G1470" s="144"/>
      <c r="H1470" s="144"/>
      <c r="I1470" s="144"/>
      <c r="J1470" s="144"/>
      <c r="K1470" s="144"/>
      <c r="L1470" s="144"/>
      <c r="M1470" s="144"/>
      <c r="N1470" s="144"/>
      <c r="O1470" s="144"/>
      <c r="P1470" s="144"/>
      <c r="Q1470" s="144"/>
      <c r="R1470" s="144"/>
      <c r="S1470" s="144"/>
      <c r="T1470" s="144"/>
      <c r="U1470" s="144"/>
      <c r="V1470" s="144"/>
      <c r="W1470" s="144"/>
      <c r="X1470" s="144"/>
      <c r="Y1470" s="144"/>
      <c r="Z1470" s="144"/>
      <c r="AA1470" s="144"/>
    </row>
    <row r="1471" spans="4:27" x14ac:dyDescent="0.25">
      <c r="D1471" s="144"/>
      <c r="E1471" s="144"/>
      <c r="F1471" s="144"/>
      <c r="G1471" s="144"/>
      <c r="H1471" s="144"/>
      <c r="I1471" s="144"/>
      <c r="J1471" s="144"/>
      <c r="K1471" s="144"/>
      <c r="L1471" s="144"/>
      <c r="M1471" s="144"/>
      <c r="N1471" s="144"/>
      <c r="O1471" s="144"/>
      <c r="P1471" s="144"/>
      <c r="Q1471" s="144"/>
      <c r="R1471" s="144"/>
      <c r="S1471" s="144"/>
      <c r="T1471" s="144"/>
      <c r="U1471" s="144"/>
      <c r="V1471" s="144"/>
      <c r="W1471" s="144"/>
      <c r="X1471" s="144"/>
      <c r="Y1471" s="144"/>
      <c r="Z1471" s="144"/>
      <c r="AA1471" s="144"/>
    </row>
    <row r="1472" spans="4:27" x14ac:dyDescent="0.25">
      <c r="D1472" s="144"/>
      <c r="E1472" s="144"/>
      <c r="F1472" s="144"/>
      <c r="G1472" s="144"/>
      <c r="H1472" s="144"/>
      <c r="I1472" s="144"/>
      <c r="J1472" s="144"/>
      <c r="K1472" s="144"/>
      <c r="L1472" s="144"/>
      <c r="M1472" s="144"/>
      <c r="N1472" s="144"/>
      <c r="O1472" s="144"/>
      <c r="P1472" s="144"/>
      <c r="Q1472" s="144"/>
      <c r="R1472" s="144"/>
      <c r="S1472" s="144"/>
      <c r="T1472" s="144"/>
      <c r="U1472" s="144"/>
      <c r="V1472" s="144"/>
      <c r="W1472" s="144"/>
      <c r="X1472" s="144"/>
      <c r="Y1472" s="144"/>
      <c r="Z1472" s="144"/>
      <c r="AA1472" s="144"/>
    </row>
    <row r="1473" spans="4:27" x14ac:dyDescent="0.25">
      <c r="D1473" s="144"/>
      <c r="E1473" s="144"/>
      <c r="F1473" s="144"/>
      <c r="G1473" s="144"/>
      <c r="H1473" s="144"/>
      <c r="I1473" s="144"/>
      <c r="J1473" s="144"/>
      <c r="K1473" s="144"/>
      <c r="L1473" s="144"/>
      <c r="M1473" s="144"/>
      <c r="N1473" s="144"/>
      <c r="O1473" s="144"/>
      <c r="P1473" s="144"/>
      <c r="Q1473" s="144"/>
      <c r="R1473" s="144"/>
      <c r="S1473" s="144"/>
      <c r="T1473" s="144"/>
      <c r="U1473" s="144"/>
      <c r="V1473" s="144"/>
      <c r="W1473" s="144"/>
      <c r="X1473" s="144"/>
      <c r="Y1473" s="144"/>
      <c r="Z1473" s="144"/>
      <c r="AA1473" s="144"/>
    </row>
    <row r="1474" spans="4:27" x14ac:dyDescent="0.25">
      <c r="D1474" s="144"/>
      <c r="E1474" s="144"/>
      <c r="F1474" s="144"/>
      <c r="G1474" s="144"/>
      <c r="H1474" s="144"/>
      <c r="I1474" s="144"/>
      <c r="J1474" s="144"/>
      <c r="K1474" s="144"/>
      <c r="L1474" s="144"/>
      <c r="M1474" s="144"/>
      <c r="N1474" s="144"/>
      <c r="O1474" s="144"/>
      <c r="P1474" s="144"/>
      <c r="Q1474" s="144"/>
      <c r="R1474" s="144"/>
      <c r="S1474" s="144"/>
      <c r="T1474" s="144"/>
      <c r="U1474" s="144"/>
      <c r="V1474" s="144"/>
      <c r="W1474" s="144"/>
      <c r="X1474" s="144"/>
      <c r="Y1474" s="144"/>
      <c r="Z1474" s="144"/>
      <c r="AA1474" s="144"/>
    </row>
    <row r="1475" spans="4:27" x14ac:dyDescent="0.25">
      <c r="D1475" s="144"/>
      <c r="E1475" s="144"/>
      <c r="F1475" s="144"/>
      <c r="G1475" s="144"/>
      <c r="H1475" s="144"/>
      <c r="I1475" s="144"/>
      <c r="J1475" s="144"/>
      <c r="K1475" s="144"/>
      <c r="L1475" s="144"/>
      <c r="M1475" s="144"/>
      <c r="N1475" s="144"/>
      <c r="O1475" s="144"/>
      <c r="P1475" s="144"/>
      <c r="Q1475" s="144"/>
      <c r="R1475" s="144"/>
      <c r="S1475" s="144"/>
      <c r="T1475" s="144"/>
      <c r="U1475" s="144"/>
      <c r="V1475" s="144"/>
      <c r="W1475" s="144"/>
      <c r="X1475" s="144"/>
      <c r="Y1475" s="144"/>
      <c r="Z1475" s="144"/>
      <c r="AA1475" s="144"/>
    </row>
    <row r="1476" spans="4:27" x14ac:dyDescent="0.25">
      <c r="D1476" s="144"/>
      <c r="E1476" s="144"/>
      <c r="F1476" s="144"/>
      <c r="G1476" s="144"/>
      <c r="H1476" s="144"/>
      <c r="I1476" s="144"/>
      <c r="J1476" s="144"/>
      <c r="K1476" s="144"/>
      <c r="L1476" s="144"/>
      <c r="M1476" s="144"/>
      <c r="N1476" s="144"/>
      <c r="O1476" s="144"/>
      <c r="P1476" s="144"/>
      <c r="Q1476" s="144"/>
      <c r="R1476" s="144"/>
      <c r="S1476" s="144"/>
      <c r="T1476" s="144"/>
      <c r="U1476" s="144"/>
      <c r="V1476" s="144"/>
      <c r="W1476" s="144"/>
      <c r="X1476" s="144"/>
      <c r="Y1476" s="144"/>
      <c r="Z1476" s="144"/>
      <c r="AA1476" s="144"/>
    </row>
    <row r="1477" spans="4:27" x14ac:dyDescent="0.25">
      <c r="D1477" s="144"/>
      <c r="E1477" s="144"/>
      <c r="F1477" s="144"/>
      <c r="G1477" s="144"/>
      <c r="H1477" s="144"/>
      <c r="I1477" s="144"/>
      <c r="J1477" s="144"/>
      <c r="K1477" s="144"/>
      <c r="L1477" s="144"/>
      <c r="M1477" s="144"/>
      <c r="N1477" s="144"/>
      <c r="O1477" s="144"/>
      <c r="P1477" s="144"/>
      <c r="Q1477" s="144"/>
      <c r="R1477" s="144"/>
      <c r="S1477" s="144"/>
      <c r="T1477" s="144"/>
      <c r="U1477" s="144"/>
      <c r="V1477" s="144"/>
      <c r="W1477" s="144"/>
      <c r="X1477" s="144"/>
      <c r="Y1477" s="144"/>
      <c r="Z1477" s="144"/>
      <c r="AA1477" s="144"/>
    </row>
    <row r="1478" spans="4:27" x14ac:dyDescent="0.25">
      <c r="D1478" s="144"/>
      <c r="E1478" s="144"/>
      <c r="F1478" s="144"/>
      <c r="G1478" s="144"/>
      <c r="H1478" s="144"/>
      <c r="I1478" s="144"/>
      <c r="J1478" s="144"/>
      <c r="K1478" s="144"/>
      <c r="L1478" s="144"/>
      <c r="M1478" s="144"/>
      <c r="N1478" s="144"/>
      <c r="O1478" s="144"/>
      <c r="P1478" s="144"/>
      <c r="Q1478" s="144"/>
      <c r="R1478" s="144"/>
      <c r="S1478" s="144"/>
      <c r="T1478" s="144"/>
      <c r="U1478" s="144"/>
      <c r="V1478" s="144"/>
      <c r="W1478" s="144"/>
      <c r="X1478" s="144"/>
      <c r="Y1478" s="144"/>
      <c r="Z1478" s="144"/>
      <c r="AA1478" s="144"/>
    </row>
    <row r="1479" spans="4:27" x14ac:dyDescent="0.25">
      <c r="D1479" s="144"/>
      <c r="E1479" s="144"/>
      <c r="F1479" s="144"/>
      <c r="G1479" s="144"/>
      <c r="H1479" s="144"/>
      <c r="I1479" s="144"/>
      <c r="J1479" s="144"/>
      <c r="K1479" s="144"/>
      <c r="L1479" s="144"/>
      <c r="M1479" s="144"/>
      <c r="N1479" s="144"/>
      <c r="O1479" s="144"/>
      <c r="P1479" s="144"/>
      <c r="Q1479" s="144"/>
      <c r="R1479" s="144"/>
      <c r="S1479" s="144"/>
      <c r="T1479" s="144"/>
      <c r="U1479" s="144"/>
      <c r="V1479" s="144"/>
      <c r="W1479" s="144"/>
      <c r="X1479" s="144"/>
      <c r="Y1479" s="144"/>
      <c r="Z1479" s="144"/>
      <c r="AA1479" s="144"/>
    </row>
    <row r="1480" spans="4:27" x14ac:dyDescent="0.25">
      <c r="D1480" s="144"/>
      <c r="E1480" s="144"/>
      <c r="F1480" s="144"/>
      <c r="G1480" s="144"/>
      <c r="H1480" s="144"/>
      <c r="I1480" s="144"/>
      <c r="J1480" s="144"/>
      <c r="K1480" s="144"/>
      <c r="L1480" s="144"/>
      <c r="M1480" s="144"/>
      <c r="N1480" s="144"/>
      <c r="O1480" s="144"/>
      <c r="P1480" s="144"/>
      <c r="Q1480" s="144"/>
      <c r="R1480" s="144"/>
      <c r="S1480" s="144"/>
      <c r="T1480" s="144"/>
      <c r="U1480" s="144"/>
      <c r="V1480" s="144"/>
      <c r="W1480" s="144"/>
      <c r="X1480" s="144"/>
      <c r="Y1480" s="144"/>
      <c r="Z1480" s="144"/>
      <c r="AA1480" s="144"/>
    </row>
    <row r="1481" spans="4:27" x14ac:dyDescent="0.25">
      <c r="D1481" s="144"/>
      <c r="E1481" s="144"/>
      <c r="F1481" s="144"/>
      <c r="G1481" s="144"/>
      <c r="H1481" s="144"/>
      <c r="I1481" s="144"/>
      <c r="J1481" s="144"/>
      <c r="K1481" s="144"/>
      <c r="L1481" s="144"/>
      <c r="M1481" s="144"/>
      <c r="N1481" s="144"/>
      <c r="O1481" s="144"/>
      <c r="P1481" s="144"/>
      <c r="Q1481" s="144"/>
      <c r="R1481" s="144"/>
      <c r="S1481" s="144"/>
      <c r="T1481" s="144"/>
      <c r="U1481" s="144"/>
      <c r="V1481" s="144"/>
      <c r="W1481" s="144"/>
      <c r="X1481" s="144"/>
      <c r="Y1481" s="144"/>
      <c r="Z1481" s="144"/>
      <c r="AA1481" s="144"/>
    </row>
    <row r="1482" spans="4:27" x14ac:dyDescent="0.25">
      <c r="D1482" s="144"/>
      <c r="E1482" s="144"/>
      <c r="F1482" s="144"/>
      <c r="G1482" s="144"/>
      <c r="H1482" s="144"/>
      <c r="I1482" s="144"/>
      <c r="J1482" s="144"/>
      <c r="K1482" s="144"/>
      <c r="L1482" s="144"/>
      <c r="M1482" s="144"/>
      <c r="N1482" s="144"/>
      <c r="O1482" s="144"/>
      <c r="P1482" s="144"/>
      <c r="Q1482" s="144"/>
      <c r="R1482" s="144"/>
      <c r="S1482" s="144"/>
      <c r="T1482" s="144"/>
      <c r="U1482" s="144"/>
      <c r="V1482" s="144"/>
      <c r="W1482" s="144"/>
      <c r="X1482" s="144"/>
      <c r="Y1482" s="144"/>
      <c r="Z1482" s="144"/>
      <c r="AA1482" s="144"/>
    </row>
    <row r="1483" spans="4:27" x14ac:dyDescent="0.25">
      <c r="D1483" s="144"/>
      <c r="E1483" s="144"/>
      <c r="F1483" s="144"/>
      <c r="G1483" s="144"/>
      <c r="H1483" s="144"/>
      <c r="I1483" s="144"/>
      <c r="J1483" s="144"/>
      <c r="K1483" s="144"/>
      <c r="L1483" s="144"/>
      <c r="M1483" s="144"/>
      <c r="N1483" s="144"/>
      <c r="O1483" s="144"/>
      <c r="P1483" s="144"/>
      <c r="Q1483" s="144"/>
      <c r="R1483" s="144"/>
      <c r="S1483" s="144"/>
      <c r="T1483" s="144"/>
      <c r="U1483" s="144"/>
      <c r="V1483" s="144"/>
      <c r="W1483" s="144"/>
      <c r="X1483" s="144"/>
      <c r="Y1483" s="144"/>
      <c r="Z1483" s="144"/>
      <c r="AA1483" s="144"/>
    </row>
    <row r="1484" spans="4:27" x14ac:dyDescent="0.25">
      <c r="D1484" s="144"/>
      <c r="E1484" s="144"/>
      <c r="F1484" s="144"/>
      <c r="G1484" s="144"/>
      <c r="H1484" s="144"/>
      <c r="I1484" s="144"/>
      <c r="J1484" s="144"/>
      <c r="K1484" s="144"/>
      <c r="L1484" s="144"/>
      <c r="M1484" s="144"/>
      <c r="N1484" s="144"/>
      <c r="O1484" s="144"/>
      <c r="P1484" s="144"/>
      <c r="Q1484" s="144"/>
      <c r="R1484" s="144"/>
      <c r="S1484" s="144"/>
      <c r="T1484" s="144"/>
      <c r="U1484" s="144"/>
      <c r="V1484" s="144"/>
      <c r="W1484" s="144"/>
      <c r="X1484" s="144"/>
      <c r="Y1484" s="144"/>
      <c r="Z1484" s="144"/>
      <c r="AA1484" s="144"/>
    </row>
    <row r="1485" spans="4:27" x14ac:dyDescent="0.25">
      <c r="D1485" s="144"/>
      <c r="E1485" s="144"/>
      <c r="F1485" s="144"/>
      <c r="G1485" s="144"/>
      <c r="H1485" s="144"/>
      <c r="I1485" s="144"/>
      <c r="J1485" s="144"/>
      <c r="K1485" s="144"/>
      <c r="L1485" s="144"/>
      <c r="M1485" s="144"/>
      <c r="N1485" s="144"/>
      <c r="O1485" s="144"/>
      <c r="P1485" s="144"/>
      <c r="Q1485" s="144"/>
      <c r="R1485" s="144"/>
      <c r="S1485" s="144"/>
      <c r="T1485" s="144"/>
      <c r="U1485" s="144"/>
      <c r="V1485" s="144"/>
      <c r="W1485" s="144"/>
      <c r="X1485" s="144"/>
      <c r="Y1485" s="144"/>
      <c r="Z1485" s="144"/>
      <c r="AA1485" s="144"/>
    </row>
    <row r="1486" spans="4:27" x14ac:dyDescent="0.25">
      <c r="D1486" s="144"/>
      <c r="E1486" s="14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44"/>
      <c r="S1486" s="144"/>
      <c r="T1486" s="144"/>
      <c r="U1486" s="144"/>
      <c r="V1486" s="144"/>
      <c r="W1486" s="144"/>
      <c r="X1486" s="144"/>
      <c r="Y1486" s="144"/>
      <c r="Z1486" s="144"/>
      <c r="AA1486" s="144"/>
    </row>
    <row r="1487" spans="4:27" x14ac:dyDescent="0.25">
      <c r="D1487" s="144"/>
      <c r="E1487" s="144"/>
      <c r="F1487" s="144"/>
      <c r="G1487" s="144"/>
      <c r="H1487" s="144"/>
      <c r="I1487" s="144"/>
      <c r="J1487" s="144"/>
      <c r="K1487" s="144"/>
      <c r="L1487" s="144"/>
      <c r="M1487" s="144"/>
      <c r="N1487" s="144"/>
      <c r="O1487" s="144"/>
      <c r="P1487" s="144"/>
      <c r="Q1487" s="144"/>
      <c r="R1487" s="144"/>
      <c r="S1487" s="144"/>
      <c r="T1487" s="144"/>
      <c r="U1487" s="144"/>
      <c r="V1487" s="144"/>
      <c r="W1487" s="144"/>
      <c r="X1487" s="144"/>
      <c r="Y1487" s="144"/>
      <c r="Z1487" s="144"/>
      <c r="AA1487" s="144"/>
    </row>
    <row r="1488" spans="4:27" x14ac:dyDescent="0.25">
      <c r="D1488" s="144"/>
      <c r="E1488" s="144"/>
      <c r="F1488" s="144"/>
      <c r="G1488" s="144"/>
      <c r="H1488" s="144"/>
      <c r="I1488" s="144"/>
      <c r="J1488" s="144"/>
      <c r="K1488" s="144"/>
      <c r="L1488" s="144"/>
      <c r="M1488" s="144"/>
      <c r="N1488" s="144"/>
      <c r="O1488" s="144"/>
      <c r="P1488" s="144"/>
      <c r="Q1488" s="144"/>
      <c r="R1488" s="144"/>
      <c r="S1488" s="144"/>
      <c r="T1488" s="144"/>
      <c r="U1488" s="144"/>
      <c r="V1488" s="144"/>
      <c r="W1488" s="144"/>
      <c r="X1488" s="144"/>
      <c r="Y1488" s="144"/>
      <c r="Z1488" s="144"/>
      <c r="AA1488" s="144"/>
    </row>
    <row r="1489" spans="4:27" x14ac:dyDescent="0.25">
      <c r="D1489" s="144"/>
      <c r="E1489" s="144"/>
      <c r="F1489" s="144"/>
      <c r="G1489" s="144"/>
      <c r="H1489" s="144"/>
      <c r="I1489" s="144"/>
      <c r="J1489" s="144"/>
      <c r="K1489" s="144"/>
      <c r="L1489" s="144"/>
      <c r="M1489" s="144"/>
      <c r="N1489" s="144"/>
      <c r="O1489" s="144"/>
      <c r="P1489" s="144"/>
      <c r="Q1489" s="144"/>
      <c r="R1489" s="144"/>
      <c r="S1489" s="144"/>
      <c r="T1489" s="144"/>
      <c r="U1489" s="144"/>
      <c r="V1489" s="144"/>
      <c r="W1489" s="144"/>
      <c r="X1489" s="144"/>
      <c r="Y1489" s="144"/>
      <c r="Z1489" s="144"/>
      <c r="AA1489" s="144"/>
    </row>
    <row r="1490" spans="4:27" x14ac:dyDescent="0.25">
      <c r="D1490" s="144"/>
      <c r="E1490" s="144"/>
      <c r="F1490" s="144"/>
      <c r="G1490" s="144"/>
      <c r="H1490" s="144"/>
      <c r="I1490" s="144"/>
      <c r="J1490" s="144"/>
      <c r="K1490" s="144"/>
      <c r="L1490" s="144"/>
      <c r="M1490" s="144"/>
      <c r="N1490" s="144"/>
      <c r="O1490" s="144"/>
      <c r="P1490" s="144"/>
      <c r="Q1490" s="144"/>
      <c r="R1490" s="144"/>
      <c r="S1490" s="144"/>
      <c r="T1490" s="144"/>
      <c r="U1490" s="144"/>
      <c r="V1490" s="144"/>
      <c r="W1490" s="144"/>
      <c r="X1490" s="144"/>
      <c r="Y1490" s="144"/>
      <c r="Z1490" s="144"/>
      <c r="AA1490" s="144"/>
    </row>
    <row r="1491" spans="4:27" x14ac:dyDescent="0.25">
      <c r="D1491" s="144"/>
      <c r="E1491" s="144"/>
      <c r="F1491" s="144"/>
      <c r="G1491" s="144"/>
      <c r="H1491" s="144"/>
      <c r="I1491" s="144"/>
      <c r="J1491" s="144"/>
      <c r="K1491" s="144"/>
      <c r="L1491" s="144"/>
      <c r="M1491" s="144"/>
      <c r="N1491" s="144"/>
      <c r="O1491" s="144"/>
      <c r="P1491" s="144"/>
      <c r="Q1491" s="144"/>
      <c r="R1491" s="144"/>
      <c r="S1491" s="144"/>
      <c r="T1491" s="144"/>
      <c r="U1491" s="144"/>
      <c r="V1491" s="144"/>
      <c r="W1491" s="144"/>
      <c r="X1491" s="144"/>
      <c r="Y1491" s="144"/>
      <c r="Z1491" s="144"/>
      <c r="AA1491" s="144"/>
    </row>
    <row r="1492" spans="4:27" x14ac:dyDescent="0.25">
      <c r="D1492" s="144"/>
      <c r="E1492" s="144"/>
      <c r="F1492" s="144"/>
      <c r="G1492" s="144"/>
      <c r="H1492" s="144"/>
      <c r="I1492" s="144"/>
      <c r="J1492" s="144"/>
      <c r="K1492" s="144"/>
      <c r="L1492" s="144"/>
      <c r="M1492" s="144"/>
      <c r="N1492" s="144"/>
      <c r="O1492" s="144"/>
      <c r="P1492" s="144"/>
      <c r="Q1492" s="144"/>
      <c r="R1492" s="144"/>
      <c r="S1492" s="144"/>
      <c r="T1492" s="144"/>
      <c r="U1492" s="144"/>
      <c r="V1492" s="144"/>
      <c r="W1492" s="144"/>
      <c r="X1492" s="144"/>
      <c r="Y1492" s="144"/>
      <c r="Z1492" s="144"/>
      <c r="AA1492" s="144"/>
    </row>
    <row r="1493" spans="4:27" x14ac:dyDescent="0.25">
      <c r="D1493" s="144"/>
      <c r="E1493" s="144"/>
      <c r="F1493" s="144"/>
      <c r="G1493" s="144"/>
      <c r="H1493" s="144"/>
      <c r="I1493" s="144"/>
      <c r="J1493" s="144"/>
      <c r="K1493" s="144"/>
      <c r="L1493" s="144"/>
      <c r="M1493" s="144"/>
      <c r="N1493" s="144"/>
      <c r="O1493" s="144"/>
      <c r="P1493" s="144"/>
      <c r="Q1493" s="144"/>
      <c r="R1493" s="144"/>
      <c r="S1493" s="144"/>
      <c r="T1493" s="144"/>
      <c r="U1493" s="144"/>
      <c r="V1493" s="144"/>
      <c r="W1493" s="144"/>
      <c r="X1493" s="144"/>
      <c r="Y1493" s="144"/>
      <c r="Z1493" s="144"/>
      <c r="AA1493" s="144"/>
    </row>
    <row r="1494" spans="4:27" x14ac:dyDescent="0.25">
      <c r="D1494" s="144"/>
      <c r="E1494" s="144"/>
      <c r="F1494" s="144"/>
      <c r="G1494" s="144"/>
      <c r="H1494" s="144"/>
      <c r="I1494" s="144"/>
      <c r="J1494" s="144"/>
      <c r="K1494" s="144"/>
      <c r="L1494" s="144"/>
      <c r="M1494" s="144"/>
      <c r="N1494" s="144"/>
      <c r="O1494" s="144"/>
      <c r="P1494" s="144"/>
      <c r="Q1494" s="144"/>
      <c r="R1494" s="144"/>
      <c r="S1494" s="144"/>
      <c r="T1494" s="144"/>
      <c r="U1494" s="144"/>
      <c r="V1494" s="144"/>
      <c r="W1494" s="144"/>
      <c r="X1494" s="144"/>
      <c r="Y1494" s="144"/>
      <c r="Z1494" s="144"/>
      <c r="AA1494" s="144"/>
    </row>
    <row r="1495" spans="4:27" x14ac:dyDescent="0.25">
      <c r="D1495" s="144"/>
      <c r="E1495" s="144"/>
      <c r="F1495" s="144"/>
      <c r="G1495" s="144"/>
      <c r="H1495" s="144"/>
      <c r="I1495" s="144"/>
      <c r="J1495" s="144"/>
      <c r="K1495" s="144"/>
      <c r="L1495" s="144"/>
      <c r="M1495" s="144"/>
      <c r="N1495" s="144"/>
      <c r="O1495" s="144"/>
      <c r="P1495" s="144"/>
      <c r="Q1495" s="144"/>
      <c r="R1495" s="144"/>
      <c r="S1495" s="144"/>
      <c r="T1495" s="144"/>
      <c r="U1495" s="144"/>
      <c r="V1495" s="144"/>
      <c r="W1495" s="144"/>
      <c r="X1495" s="144"/>
      <c r="Y1495" s="144"/>
      <c r="Z1495" s="144"/>
      <c r="AA1495" s="144"/>
    </row>
    <row r="1496" spans="4:27" x14ac:dyDescent="0.25">
      <c r="D1496" s="144"/>
      <c r="E1496" s="144"/>
      <c r="F1496" s="144"/>
      <c r="G1496" s="144"/>
      <c r="H1496" s="144"/>
      <c r="I1496" s="144"/>
      <c r="J1496" s="144"/>
      <c r="K1496" s="144"/>
      <c r="L1496" s="144"/>
      <c r="M1496" s="144"/>
      <c r="N1496" s="144"/>
      <c r="O1496" s="144"/>
      <c r="P1496" s="144"/>
      <c r="Q1496" s="144"/>
      <c r="R1496" s="144"/>
      <c r="S1496" s="144"/>
      <c r="T1496" s="144"/>
      <c r="U1496" s="144"/>
      <c r="V1496" s="144"/>
      <c r="W1496" s="144"/>
      <c r="X1496" s="144"/>
      <c r="Y1496" s="144"/>
      <c r="Z1496" s="144"/>
      <c r="AA1496" s="144"/>
    </row>
    <row r="1497" spans="4:27" x14ac:dyDescent="0.25">
      <c r="D1497" s="144"/>
      <c r="E1497" s="144"/>
      <c r="F1497" s="144"/>
      <c r="G1497" s="144"/>
      <c r="H1497" s="144"/>
      <c r="I1497" s="144"/>
      <c r="J1497" s="144"/>
      <c r="K1497" s="144"/>
      <c r="L1497" s="144"/>
      <c r="M1497" s="144"/>
      <c r="N1497" s="144"/>
      <c r="O1497" s="144"/>
      <c r="P1497" s="144"/>
      <c r="Q1497" s="144"/>
      <c r="R1497" s="144"/>
      <c r="S1497" s="144"/>
      <c r="T1497" s="144"/>
      <c r="U1497" s="144"/>
      <c r="V1497" s="144"/>
      <c r="W1497" s="144"/>
      <c r="X1497" s="144"/>
      <c r="Y1497" s="144"/>
      <c r="Z1497" s="144"/>
      <c r="AA1497" s="144"/>
    </row>
    <row r="1498" spans="4:27" x14ac:dyDescent="0.25">
      <c r="D1498" s="144"/>
      <c r="E1498" s="144"/>
      <c r="F1498" s="144"/>
      <c r="G1498" s="144"/>
      <c r="H1498" s="144"/>
      <c r="I1498" s="144"/>
      <c r="J1498" s="144"/>
      <c r="K1498" s="144"/>
      <c r="L1498" s="144"/>
      <c r="M1498" s="144"/>
      <c r="N1498" s="144"/>
      <c r="O1498" s="144"/>
      <c r="P1498" s="144"/>
      <c r="Q1498" s="144"/>
      <c r="R1498" s="144"/>
      <c r="S1498" s="144"/>
      <c r="T1498" s="144"/>
      <c r="U1498" s="144"/>
      <c r="V1498" s="144"/>
      <c r="W1498" s="144"/>
      <c r="X1498" s="144"/>
      <c r="Y1498" s="144"/>
      <c r="Z1498" s="144"/>
      <c r="AA1498" s="144"/>
    </row>
    <row r="1499" spans="4:27" x14ac:dyDescent="0.25">
      <c r="D1499" s="144"/>
      <c r="E1499" s="144"/>
      <c r="F1499" s="144"/>
      <c r="G1499" s="144"/>
      <c r="H1499" s="144"/>
      <c r="I1499" s="144"/>
      <c r="J1499" s="144"/>
      <c r="K1499" s="144"/>
      <c r="L1499" s="144"/>
      <c r="M1499" s="144"/>
      <c r="N1499" s="144"/>
      <c r="O1499" s="144"/>
      <c r="P1499" s="144"/>
      <c r="Q1499" s="144"/>
      <c r="R1499" s="144"/>
      <c r="S1499" s="144"/>
      <c r="T1499" s="144"/>
      <c r="U1499" s="144"/>
      <c r="V1499" s="144"/>
      <c r="W1499" s="144"/>
      <c r="X1499" s="144"/>
      <c r="Y1499" s="144"/>
      <c r="Z1499" s="144"/>
      <c r="AA1499" s="144"/>
    </row>
    <row r="1500" spans="4:27" x14ac:dyDescent="0.25">
      <c r="D1500" s="144"/>
      <c r="E1500" s="144"/>
      <c r="F1500" s="144"/>
      <c r="G1500" s="144"/>
      <c r="H1500" s="144"/>
      <c r="I1500" s="144"/>
      <c r="J1500" s="144"/>
      <c r="K1500" s="144"/>
      <c r="L1500" s="144"/>
      <c r="M1500" s="144"/>
      <c r="N1500" s="144"/>
      <c r="O1500" s="144"/>
      <c r="P1500" s="144"/>
      <c r="Q1500" s="144"/>
      <c r="R1500" s="144"/>
      <c r="S1500" s="144"/>
      <c r="T1500" s="144"/>
      <c r="U1500" s="144"/>
      <c r="V1500" s="144"/>
      <c r="W1500" s="144"/>
      <c r="X1500" s="144"/>
      <c r="Y1500" s="144"/>
      <c r="Z1500" s="144"/>
      <c r="AA1500" s="144"/>
    </row>
    <row r="1501" spans="4:27" x14ac:dyDescent="0.25">
      <c r="D1501" s="144"/>
      <c r="E1501" s="144"/>
      <c r="F1501" s="144"/>
      <c r="G1501" s="144"/>
      <c r="H1501" s="144"/>
      <c r="I1501" s="144"/>
      <c r="J1501" s="144"/>
      <c r="K1501" s="144"/>
      <c r="L1501" s="144"/>
      <c r="M1501" s="144"/>
      <c r="N1501" s="144"/>
      <c r="O1501" s="144"/>
      <c r="P1501" s="144"/>
      <c r="Q1501" s="144"/>
      <c r="R1501" s="144"/>
      <c r="S1501" s="144"/>
      <c r="T1501" s="144"/>
      <c r="U1501" s="144"/>
      <c r="V1501" s="144"/>
      <c r="W1501" s="144"/>
      <c r="X1501" s="144"/>
      <c r="Y1501" s="144"/>
      <c r="Z1501" s="144"/>
      <c r="AA1501" s="144"/>
    </row>
    <row r="1502" spans="4:27" x14ac:dyDescent="0.25">
      <c r="D1502" s="144"/>
      <c r="E1502" s="144"/>
      <c r="F1502" s="144"/>
      <c r="G1502" s="144"/>
      <c r="H1502" s="144"/>
      <c r="I1502" s="144"/>
      <c r="J1502" s="144"/>
      <c r="K1502" s="144"/>
      <c r="L1502" s="144"/>
      <c r="M1502" s="144"/>
      <c r="N1502" s="144"/>
      <c r="O1502" s="144"/>
      <c r="P1502" s="144"/>
      <c r="Q1502" s="144"/>
      <c r="R1502" s="144"/>
      <c r="S1502" s="144"/>
      <c r="T1502" s="144"/>
      <c r="U1502" s="144"/>
      <c r="V1502" s="144"/>
      <c r="W1502" s="144"/>
      <c r="X1502" s="144"/>
      <c r="Y1502" s="144"/>
      <c r="Z1502" s="144"/>
      <c r="AA1502" s="144"/>
    </row>
    <row r="1503" spans="4:27" x14ac:dyDescent="0.25">
      <c r="D1503" s="144"/>
      <c r="E1503" s="144"/>
      <c r="F1503" s="144"/>
      <c r="G1503" s="144"/>
      <c r="H1503" s="144"/>
      <c r="I1503" s="144"/>
      <c r="J1503" s="144"/>
      <c r="K1503" s="144"/>
      <c r="L1503" s="144"/>
      <c r="M1503" s="144"/>
      <c r="N1503" s="144"/>
      <c r="O1503" s="144"/>
      <c r="P1503" s="144"/>
      <c r="Q1503" s="144"/>
      <c r="R1503" s="144"/>
      <c r="S1503" s="144"/>
      <c r="T1503" s="144"/>
      <c r="U1503" s="144"/>
      <c r="V1503" s="144"/>
      <c r="W1503" s="144"/>
      <c r="X1503" s="144"/>
      <c r="Y1503" s="144"/>
      <c r="Z1503" s="144"/>
      <c r="AA1503" s="144"/>
    </row>
    <row r="1504" spans="4:27" x14ac:dyDescent="0.25">
      <c r="D1504" s="144"/>
      <c r="E1504" s="144"/>
      <c r="F1504" s="144"/>
      <c r="G1504" s="144"/>
      <c r="H1504" s="144"/>
      <c r="I1504" s="144"/>
      <c r="J1504" s="144"/>
      <c r="K1504" s="144"/>
      <c r="L1504" s="144"/>
      <c r="M1504" s="144"/>
      <c r="N1504" s="144"/>
      <c r="O1504" s="144"/>
      <c r="P1504" s="144"/>
      <c r="Q1504" s="144"/>
      <c r="R1504" s="144"/>
      <c r="S1504" s="144"/>
      <c r="T1504" s="144"/>
      <c r="U1504" s="144"/>
      <c r="V1504" s="144"/>
      <c r="W1504" s="144"/>
      <c r="X1504" s="144"/>
      <c r="Y1504" s="144"/>
      <c r="Z1504" s="144"/>
      <c r="AA1504" s="144"/>
    </row>
    <row r="1505" spans="4:27" x14ac:dyDescent="0.25">
      <c r="D1505" s="144"/>
      <c r="E1505" s="144"/>
      <c r="F1505" s="144"/>
      <c r="G1505" s="144"/>
      <c r="H1505" s="144"/>
      <c r="I1505" s="144"/>
      <c r="J1505" s="144"/>
      <c r="K1505" s="144"/>
      <c r="L1505" s="144"/>
      <c r="M1505" s="144"/>
      <c r="N1505" s="144"/>
      <c r="O1505" s="144"/>
      <c r="P1505" s="144"/>
      <c r="Q1505" s="144"/>
      <c r="R1505" s="144"/>
      <c r="S1505" s="144"/>
      <c r="T1505" s="144"/>
      <c r="U1505" s="144"/>
      <c r="V1505" s="144"/>
      <c r="W1505" s="144"/>
      <c r="X1505" s="144"/>
      <c r="Y1505" s="144"/>
      <c r="Z1505" s="144"/>
      <c r="AA1505" s="144"/>
    </row>
    <row r="1506" spans="4:27" x14ac:dyDescent="0.25">
      <c r="D1506" s="144"/>
      <c r="E1506" s="144"/>
      <c r="F1506" s="144"/>
      <c r="G1506" s="144"/>
      <c r="H1506" s="144"/>
      <c r="I1506" s="144"/>
      <c r="J1506" s="144"/>
      <c r="K1506" s="144"/>
      <c r="L1506" s="144"/>
      <c r="M1506" s="144"/>
      <c r="N1506" s="144"/>
      <c r="O1506" s="144"/>
      <c r="P1506" s="144"/>
      <c r="Q1506" s="144"/>
      <c r="R1506" s="144"/>
      <c r="S1506" s="144"/>
      <c r="T1506" s="144"/>
      <c r="U1506" s="144"/>
      <c r="V1506" s="144"/>
      <c r="W1506" s="144"/>
      <c r="X1506" s="144"/>
      <c r="Y1506" s="144"/>
      <c r="Z1506" s="144"/>
      <c r="AA1506" s="144"/>
    </row>
    <row r="1507" spans="4:27" x14ac:dyDescent="0.25">
      <c r="D1507" s="144"/>
      <c r="E1507" s="144"/>
      <c r="F1507" s="144"/>
      <c r="G1507" s="144"/>
      <c r="H1507" s="144"/>
      <c r="I1507" s="144"/>
      <c r="J1507" s="144"/>
      <c r="K1507" s="144"/>
      <c r="L1507" s="144"/>
      <c r="M1507" s="144"/>
      <c r="N1507" s="144"/>
      <c r="O1507" s="144"/>
      <c r="P1507" s="144"/>
      <c r="Q1507" s="144"/>
      <c r="R1507" s="144"/>
      <c r="S1507" s="144"/>
      <c r="T1507" s="144"/>
      <c r="U1507" s="144"/>
      <c r="V1507" s="144"/>
      <c r="W1507" s="144"/>
      <c r="X1507" s="144"/>
      <c r="Y1507" s="144"/>
      <c r="Z1507" s="144"/>
      <c r="AA1507" s="144"/>
    </row>
    <row r="1508" spans="4:27" x14ac:dyDescent="0.25">
      <c r="D1508" s="144"/>
      <c r="E1508" s="144"/>
      <c r="F1508" s="144"/>
      <c r="G1508" s="144"/>
      <c r="H1508" s="144"/>
      <c r="I1508" s="144"/>
      <c r="J1508" s="144"/>
      <c r="K1508" s="144"/>
      <c r="L1508" s="144"/>
      <c r="M1508" s="144"/>
      <c r="N1508" s="144"/>
      <c r="O1508" s="144"/>
      <c r="P1508" s="144"/>
      <c r="Q1508" s="144"/>
      <c r="R1508" s="144"/>
      <c r="S1508" s="144"/>
      <c r="T1508" s="144"/>
      <c r="U1508" s="144"/>
      <c r="V1508" s="144"/>
      <c r="W1508" s="144"/>
      <c r="X1508" s="144"/>
      <c r="Y1508" s="144"/>
      <c r="Z1508" s="144"/>
      <c r="AA1508" s="144"/>
    </row>
    <row r="1509" spans="4:27" x14ac:dyDescent="0.25">
      <c r="D1509" s="144"/>
      <c r="E1509" s="144"/>
      <c r="F1509" s="144"/>
      <c r="G1509" s="144"/>
      <c r="H1509" s="144"/>
      <c r="I1509" s="144"/>
      <c r="J1509" s="144"/>
      <c r="K1509" s="144"/>
      <c r="L1509" s="144"/>
      <c r="M1509" s="144"/>
      <c r="N1509" s="144"/>
      <c r="O1509" s="144"/>
      <c r="P1509" s="144"/>
      <c r="Q1509" s="144"/>
      <c r="R1509" s="144"/>
      <c r="S1509" s="144"/>
      <c r="T1509" s="144"/>
      <c r="U1509" s="144"/>
      <c r="V1509" s="144"/>
      <c r="W1509" s="144"/>
      <c r="X1509" s="144"/>
      <c r="Y1509" s="144"/>
      <c r="Z1509" s="144"/>
      <c r="AA1509" s="144"/>
    </row>
    <row r="1510" spans="4:27" x14ac:dyDescent="0.25">
      <c r="D1510" s="144"/>
      <c r="E1510" s="144"/>
      <c r="F1510" s="144"/>
      <c r="G1510" s="144"/>
      <c r="H1510" s="144"/>
      <c r="I1510" s="144"/>
      <c r="J1510" s="144"/>
      <c r="K1510" s="144"/>
      <c r="L1510" s="144"/>
      <c r="M1510" s="144"/>
      <c r="N1510" s="144"/>
      <c r="O1510" s="144"/>
      <c r="P1510" s="144"/>
      <c r="Q1510" s="144"/>
      <c r="R1510" s="144"/>
      <c r="S1510" s="144"/>
      <c r="T1510" s="144"/>
      <c r="U1510" s="144"/>
      <c r="V1510" s="144"/>
      <c r="W1510" s="144"/>
      <c r="X1510" s="144"/>
      <c r="Y1510" s="144"/>
      <c r="Z1510" s="144"/>
      <c r="AA1510" s="144"/>
    </row>
    <row r="1511" spans="4:27" x14ac:dyDescent="0.25">
      <c r="D1511" s="144"/>
      <c r="E1511" s="144"/>
      <c r="F1511" s="144"/>
      <c r="G1511" s="144"/>
      <c r="H1511" s="144"/>
      <c r="I1511" s="144"/>
      <c r="J1511" s="144"/>
      <c r="K1511" s="144"/>
      <c r="L1511" s="144"/>
      <c r="M1511" s="144"/>
      <c r="N1511" s="144"/>
      <c r="O1511" s="144"/>
      <c r="P1511" s="144"/>
      <c r="Q1511" s="144"/>
      <c r="R1511" s="144"/>
      <c r="S1511" s="144"/>
      <c r="T1511" s="144"/>
      <c r="U1511" s="144"/>
      <c r="V1511" s="144"/>
      <c r="W1511" s="144"/>
      <c r="X1511" s="144"/>
      <c r="Y1511" s="144"/>
      <c r="Z1511" s="144"/>
      <c r="AA1511" s="144"/>
    </row>
    <row r="1512" spans="4:27" x14ac:dyDescent="0.25">
      <c r="D1512" s="144"/>
      <c r="E1512" s="144"/>
      <c r="F1512" s="144"/>
      <c r="G1512" s="144"/>
      <c r="H1512" s="144"/>
      <c r="I1512" s="144"/>
      <c r="J1512" s="144"/>
      <c r="K1512" s="144"/>
      <c r="L1512" s="144"/>
      <c r="M1512" s="144"/>
      <c r="N1512" s="144"/>
      <c r="O1512" s="144"/>
      <c r="P1512" s="144"/>
      <c r="Q1512" s="144"/>
      <c r="R1512" s="144"/>
      <c r="S1512" s="144"/>
      <c r="T1512" s="144"/>
      <c r="U1512" s="144"/>
      <c r="V1512" s="144"/>
      <c r="W1512" s="144"/>
      <c r="X1512" s="144"/>
      <c r="Y1512" s="144"/>
      <c r="Z1512" s="144"/>
      <c r="AA1512" s="144"/>
    </row>
    <row r="1513" spans="4:27" x14ac:dyDescent="0.25">
      <c r="D1513" s="144"/>
      <c r="E1513" s="144"/>
      <c r="F1513" s="144"/>
      <c r="G1513" s="144"/>
      <c r="H1513" s="144"/>
      <c r="I1513" s="144"/>
      <c r="J1513" s="144"/>
      <c r="K1513" s="144"/>
      <c r="L1513" s="144"/>
      <c r="M1513" s="144"/>
      <c r="N1513" s="144"/>
      <c r="O1513" s="144"/>
      <c r="P1513" s="144"/>
      <c r="Q1513" s="144"/>
      <c r="R1513" s="144"/>
      <c r="S1513" s="144"/>
      <c r="T1513" s="144"/>
      <c r="U1513" s="144"/>
      <c r="V1513" s="144"/>
      <c r="W1513" s="144"/>
      <c r="X1513" s="144"/>
      <c r="Y1513" s="144"/>
      <c r="Z1513" s="144"/>
      <c r="AA1513" s="144"/>
    </row>
    <row r="1514" spans="4:27" x14ac:dyDescent="0.25">
      <c r="D1514" s="144"/>
      <c r="E1514" s="144"/>
      <c r="F1514" s="144"/>
      <c r="G1514" s="144"/>
      <c r="H1514" s="144"/>
      <c r="I1514" s="144"/>
      <c r="J1514" s="144"/>
      <c r="K1514" s="144"/>
      <c r="L1514" s="144"/>
      <c r="M1514" s="144"/>
      <c r="N1514" s="144"/>
      <c r="O1514" s="144"/>
      <c r="P1514" s="144"/>
      <c r="Q1514" s="144"/>
      <c r="R1514" s="144"/>
      <c r="S1514" s="144"/>
      <c r="T1514" s="144"/>
      <c r="U1514" s="144"/>
      <c r="V1514" s="144"/>
      <c r="W1514" s="144"/>
      <c r="X1514" s="144"/>
      <c r="Y1514" s="144"/>
      <c r="Z1514" s="144"/>
      <c r="AA1514" s="144"/>
    </row>
    <row r="1515" spans="4:27" x14ac:dyDescent="0.25">
      <c r="D1515" s="144"/>
      <c r="E1515" s="144"/>
      <c r="F1515" s="144"/>
      <c r="G1515" s="144"/>
      <c r="H1515" s="144"/>
      <c r="I1515" s="144"/>
      <c r="J1515" s="144"/>
      <c r="K1515" s="144"/>
      <c r="L1515" s="144"/>
      <c r="M1515" s="144"/>
      <c r="N1515" s="144"/>
      <c r="O1515" s="144"/>
      <c r="P1515" s="144"/>
      <c r="Q1515" s="144"/>
      <c r="R1515" s="144"/>
      <c r="S1515" s="144"/>
      <c r="T1515" s="144"/>
      <c r="U1515" s="144"/>
      <c r="V1515" s="144"/>
      <c r="W1515" s="144"/>
      <c r="X1515" s="144"/>
      <c r="Y1515" s="144"/>
      <c r="Z1515" s="144"/>
      <c r="AA1515" s="144"/>
    </row>
    <row r="1516" spans="4:27" x14ac:dyDescent="0.25">
      <c r="D1516" s="144"/>
      <c r="E1516" s="144"/>
      <c r="F1516" s="144"/>
      <c r="G1516" s="144"/>
      <c r="H1516" s="144"/>
      <c r="I1516" s="144"/>
      <c r="J1516" s="144"/>
      <c r="K1516" s="144"/>
      <c r="L1516" s="144"/>
      <c r="M1516" s="144"/>
      <c r="N1516" s="144"/>
      <c r="O1516" s="144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</row>
    <row r="1517" spans="4:27" x14ac:dyDescent="0.25">
      <c r="D1517" s="144"/>
      <c r="E1517" s="144"/>
      <c r="F1517" s="144"/>
      <c r="G1517" s="144"/>
      <c r="H1517" s="144"/>
      <c r="I1517" s="144"/>
      <c r="J1517" s="144"/>
      <c r="K1517" s="144"/>
      <c r="L1517" s="144"/>
      <c r="M1517" s="144"/>
      <c r="N1517" s="144"/>
      <c r="O1517" s="144"/>
      <c r="P1517" s="144"/>
      <c r="Q1517" s="144"/>
      <c r="R1517" s="144"/>
      <c r="S1517" s="144"/>
      <c r="T1517" s="144"/>
      <c r="U1517" s="144"/>
      <c r="V1517" s="144"/>
      <c r="W1517" s="144"/>
      <c r="X1517" s="144"/>
      <c r="Y1517" s="144"/>
      <c r="Z1517" s="144"/>
      <c r="AA1517" s="144"/>
    </row>
    <row r="1518" spans="4:27" x14ac:dyDescent="0.25">
      <c r="D1518" s="144"/>
      <c r="E1518" s="144"/>
      <c r="F1518" s="144"/>
      <c r="G1518" s="144"/>
      <c r="H1518" s="144"/>
      <c r="I1518" s="144"/>
      <c r="J1518" s="144"/>
      <c r="K1518" s="144"/>
      <c r="L1518" s="144"/>
      <c r="M1518" s="144"/>
      <c r="N1518" s="144"/>
      <c r="O1518" s="144"/>
      <c r="P1518" s="144"/>
      <c r="Q1518" s="144"/>
      <c r="R1518" s="144"/>
      <c r="S1518" s="144"/>
      <c r="T1518" s="144"/>
      <c r="U1518" s="144"/>
      <c r="V1518" s="144"/>
      <c r="W1518" s="144"/>
      <c r="X1518" s="144"/>
      <c r="Y1518" s="144"/>
      <c r="Z1518" s="144"/>
      <c r="AA1518" s="144"/>
    </row>
    <row r="1519" spans="4:27" x14ac:dyDescent="0.25">
      <c r="D1519" s="144"/>
      <c r="E1519" s="144"/>
      <c r="F1519" s="144"/>
      <c r="G1519" s="144"/>
      <c r="H1519" s="144"/>
      <c r="I1519" s="144"/>
      <c r="J1519" s="144"/>
      <c r="K1519" s="144"/>
      <c r="L1519" s="144"/>
      <c r="M1519" s="144"/>
      <c r="N1519" s="144"/>
      <c r="O1519" s="144"/>
      <c r="P1519" s="144"/>
      <c r="Q1519" s="144"/>
      <c r="R1519" s="144"/>
      <c r="S1519" s="144"/>
      <c r="T1519" s="144"/>
      <c r="U1519" s="144"/>
      <c r="V1519" s="144"/>
      <c r="W1519" s="144"/>
      <c r="X1519" s="144"/>
      <c r="Y1519" s="144"/>
      <c r="Z1519" s="144"/>
      <c r="AA1519" s="144"/>
    </row>
    <row r="1520" spans="4:27" x14ac:dyDescent="0.25">
      <c r="D1520" s="144"/>
      <c r="E1520" s="144"/>
      <c r="F1520" s="144"/>
      <c r="G1520" s="144"/>
      <c r="H1520" s="144"/>
      <c r="I1520" s="144"/>
      <c r="J1520" s="144"/>
      <c r="K1520" s="144"/>
      <c r="L1520" s="144"/>
      <c r="M1520" s="144"/>
      <c r="N1520" s="144"/>
      <c r="O1520" s="144"/>
      <c r="P1520" s="144"/>
      <c r="Q1520" s="144"/>
      <c r="R1520" s="144"/>
      <c r="S1520" s="144"/>
      <c r="T1520" s="144"/>
      <c r="U1520" s="144"/>
      <c r="V1520" s="144"/>
      <c r="W1520" s="144"/>
      <c r="X1520" s="144"/>
      <c r="Y1520" s="144"/>
      <c r="Z1520" s="144"/>
      <c r="AA1520" s="144"/>
    </row>
    <row r="1521" spans="4:27" x14ac:dyDescent="0.25">
      <c r="D1521" s="144"/>
      <c r="E1521" s="144"/>
      <c r="F1521" s="144"/>
      <c r="G1521" s="144"/>
      <c r="H1521" s="144"/>
      <c r="I1521" s="144"/>
      <c r="J1521" s="144"/>
      <c r="K1521" s="144"/>
      <c r="L1521" s="144"/>
      <c r="M1521" s="144"/>
      <c r="N1521" s="144"/>
      <c r="O1521" s="144"/>
      <c r="P1521" s="144"/>
      <c r="Q1521" s="144"/>
      <c r="R1521" s="144"/>
      <c r="S1521" s="144"/>
      <c r="T1521" s="144"/>
      <c r="U1521" s="144"/>
      <c r="V1521" s="144"/>
      <c r="W1521" s="144"/>
      <c r="X1521" s="144"/>
      <c r="Y1521" s="144"/>
      <c r="Z1521" s="144"/>
      <c r="AA1521" s="144"/>
    </row>
    <row r="1522" spans="4:27" x14ac:dyDescent="0.25">
      <c r="D1522" s="144"/>
      <c r="E1522" s="144"/>
      <c r="F1522" s="144"/>
      <c r="G1522" s="144"/>
      <c r="H1522" s="144"/>
      <c r="I1522" s="144"/>
      <c r="J1522" s="144"/>
      <c r="K1522" s="144"/>
      <c r="L1522" s="144"/>
      <c r="M1522" s="144"/>
      <c r="N1522" s="144"/>
      <c r="O1522" s="144"/>
      <c r="P1522" s="144"/>
      <c r="Q1522" s="144"/>
      <c r="R1522" s="144"/>
      <c r="S1522" s="144"/>
      <c r="T1522" s="144"/>
      <c r="U1522" s="144"/>
      <c r="V1522" s="144"/>
      <c r="W1522" s="144"/>
      <c r="X1522" s="144"/>
      <c r="Y1522" s="144"/>
      <c r="Z1522" s="144"/>
      <c r="AA1522" s="144"/>
    </row>
    <row r="1523" spans="4:27" x14ac:dyDescent="0.25">
      <c r="D1523" s="144"/>
      <c r="E1523" s="144"/>
      <c r="F1523" s="144"/>
      <c r="G1523" s="144"/>
      <c r="H1523" s="144"/>
      <c r="I1523" s="144"/>
      <c r="J1523" s="144"/>
      <c r="K1523" s="144"/>
      <c r="L1523" s="144"/>
      <c r="M1523" s="144"/>
      <c r="N1523" s="144"/>
      <c r="O1523" s="144"/>
      <c r="P1523" s="144"/>
      <c r="Q1523" s="144"/>
      <c r="R1523" s="144"/>
      <c r="S1523" s="144"/>
      <c r="T1523" s="144"/>
      <c r="U1523" s="144"/>
      <c r="V1523" s="144"/>
      <c r="W1523" s="144"/>
      <c r="X1523" s="144"/>
      <c r="Y1523" s="144"/>
      <c r="Z1523" s="144"/>
      <c r="AA1523" s="144"/>
    </row>
    <row r="1524" spans="4:27" x14ac:dyDescent="0.25">
      <c r="D1524" s="144"/>
      <c r="E1524" s="144"/>
      <c r="F1524" s="144"/>
      <c r="G1524" s="144"/>
      <c r="H1524" s="144"/>
      <c r="I1524" s="144"/>
      <c r="J1524" s="144"/>
      <c r="K1524" s="144"/>
      <c r="L1524" s="144"/>
      <c r="M1524" s="144"/>
      <c r="N1524" s="144"/>
      <c r="O1524" s="144"/>
      <c r="P1524" s="144"/>
      <c r="Q1524" s="144"/>
      <c r="R1524" s="144"/>
      <c r="S1524" s="144"/>
      <c r="T1524" s="144"/>
      <c r="U1524" s="144"/>
      <c r="V1524" s="144"/>
      <c r="W1524" s="144"/>
      <c r="X1524" s="144"/>
      <c r="Y1524" s="144"/>
      <c r="Z1524" s="144"/>
      <c r="AA1524" s="144"/>
    </row>
    <row r="1525" spans="4:27" x14ac:dyDescent="0.25">
      <c r="D1525" s="144"/>
      <c r="E1525" s="144"/>
      <c r="F1525" s="144"/>
      <c r="G1525" s="144"/>
      <c r="H1525" s="144"/>
      <c r="I1525" s="144"/>
      <c r="J1525" s="144"/>
      <c r="K1525" s="144"/>
      <c r="L1525" s="144"/>
      <c r="M1525" s="144"/>
      <c r="N1525" s="144"/>
      <c r="O1525" s="144"/>
      <c r="P1525" s="144"/>
      <c r="Q1525" s="144"/>
      <c r="R1525" s="144"/>
      <c r="S1525" s="144"/>
      <c r="T1525" s="144"/>
      <c r="U1525" s="144"/>
      <c r="V1525" s="144"/>
      <c r="W1525" s="144"/>
      <c r="X1525" s="144"/>
      <c r="Y1525" s="144"/>
      <c r="Z1525" s="144"/>
      <c r="AA1525" s="144"/>
    </row>
    <row r="1526" spans="4:27" x14ac:dyDescent="0.25">
      <c r="D1526" s="144"/>
      <c r="E1526" s="144"/>
      <c r="F1526" s="144"/>
      <c r="G1526" s="144"/>
      <c r="H1526" s="144"/>
      <c r="I1526" s="144"/>
      <c r="J1526" s="144"/>
      <c r="K1526" s="144"/>
      <c r="L1526" s="144"/>
      <c r="M1526" s="144"/>
      <c r="N1526" s="144"/>
      <c r="O1526" s="144"/>
      <c r="P1526" s="144"/>
      <c r="Q1526" s="144"/>
      <c r="R1526" s="144"/>
      <c r="S1526" s="144"/>
      <c r="T1526" s="144"/>
      <c r="U1526" s="144"/>
      <c r="V1526" s="144"/>
      <c r="W1526" s="144"/>
      <c r="X1526" s="144"/>
      <c r="Y1526" s="144"/>
      <c r="Z1526" s="144"/>
      <c r="AA1526" s="144"/>
    </row>
    <row r="1527" spans="4:27" x14ac:dyDescent="0.25">
      <c r="D1527" s="144"/>
      <c r="E1527" s="144"/>
      <c r="F1527" s="144"/>
      <c r="G1527" s="144"/>
      <c r="H1527" s="144"/>
      <c r="I1527" s="144"/>
      <c r="J1527" s="144"/>
      <c r="K1527" s="144"/>
      <c r="L1527" s="144"/>
      <c r="M1527" s="144"/>
      <c r="N1527" s="144"/>
      <c r="O1527" s="144"/>
      <c r="P1527" s="144"/>
      <c r="Q1527" s="144"/>
      <c r="R1527" s="144"/>
      <c r="S1527" s="144"/>
      <c r="T1527" s="144"/>
      <c r="U1527" s="144"/>
      <c r="V1527" s="144"/>
      <c r="W1527" s="144"/>
      <c r="X1527" s="144"/>
      <c r="Y1527" s="144"/>
      <c r="Z1527" s="144"/>
      <c r="AA1527" s="144"/>
    </row>
    <row r="1528" spans="4:27" x14ac:dyDescent="0.25">
      <c r="D1528" s="144"/>
      <c r="E1528" s="144"/>
      <c r="F1528" s="144"/>
      <c r="G1528" s="144"/>
      <c r="H1528" s="144"/>
      <c r="I1528" s="144"/>
      <c r="J1528" s="144"/>
      <c r="K1528" s="144"/>
      <c r="L1528" s="144"/>
      <c r="M1528" s="144"/>
      <c r="N1528" s="144"/>
      <c r="O1528" s="144"/>
      <c r="P1528" s="144"/>
      <c r="Q1528" s="144"/>
      <c r="R1528" s="144"/>
      <c r="S1528" s="144"/>
      <c r="T1528" s="144"/>
      <c r="U1528" s="144"/>
      <c r="V1528" s="144"/>
      <c r="W1528" s="144"/>
      <c r="X1528" s="144"/>
      <c r="Y1528" s="144"/>
      <c r="Z1528" s="144"/>
      <c r="AA1528" s="144"/>
    </row>
    <row r="1529" spans="4:27" x14ac:dyDescent="0.25">
      <c r="D1529" s="144"/>
      <c r="E1529" s="144"/>
      <c r="F1529" s="144"/>
      <c r="G1529" s="144"/>
      <c r="H1529" s="144"/>
      <c r="I1529" s="144"/>
      <c r="J1529" s="144"/>
      <c r="K1529" s="144"/>
      <c r="L1529" s="144"/>
      <c r="M1529" s="144"/>
      <c r="N1529" s="144"/>
      <c r="O1529" s="144"/>
      <c r="P1529" s="144"/>
      <c r="Q1529" s="144"/>
      <c r="R1529" s="144"/>
      <c r="S1529" s="144"/>
      <c r="T1529" s="144"/>
      <c r="U1529" s="144"/>
      <c r="V1529" s="144"/>
      <c r="W1529" s="144"/>
      <c r="X1529" s="144"/>
      <c r="Y1529" s="144"/>
      <c r="Z1529" s="144"/>
      <c r="AA1529" s="144"/>
    </row>
    <row r="1530" spans="4:27" x14ac:dyDescent="0.25">
      <c r="D1530" s="144"/>
      <c r="E1530" s="144"/>
      <c r="F1530" s="144"/>
      <c r="G1530" s="144"/>
      <c r="H1530" s="144"/>
      <c r="I1530" s="144"/>
      <c r="J1530" s="144"/>
      <c r="K1530" s="144"/>
      <c r="L1530" s="144"/>
      <c r="M1530" s="144"/>
      <c r="N1530" s="144"/>
      <c r="O1530" s="144"/>
      <c r="P1530" s="144"/>
      <c r="Q1530" s="144"/>
      <c r="R1530" s="144"/>
      <c r="S1530" s="144"/>
      <c r="T1530" s="144"/>
      <c r="U1530" s="144"/>
      <c r="V1530" s="144"/>
      <c r="W1530" s="144"/>
      <c r="X1530" s="144"/>
      <c r="Y1530" s="144"/>
      <c r="Z1530" s="144"/>
      <c r="AA1530" s="144"/>
    </row>
    <row r="1531" spans="4:27" x14ac:dyDescent="0.25">
      <c r="D1531" s="144"/>
      <c r="E1531" s="144"/>
      <c r="F1531" s="144"/>
      <c r="G1531" s="144"/>
      <c r="H1531" s="144"/>
      <c r="I1531" s="144"/>
      <c r="J1531" s="144"/>
      <c r="K1531" s="144"/>
      <c r="L1531" s="144"/>
      <c r="M1531" s="144"/>
      <c r="N1531" s="144"/>
      <c r="O1531" s="144"/>
      <c r="P1531" s="144"/>
      <c r="Q1531" s="144"/>
      <c r="R1531" s="144"/>
      <c r="S1531" s="144"/>
      <c r="T1531" s="144"/>
      <c r="U1531" s="144"/>
      <c r="V1531" s="144"/>
      <c r="W1531" s="144"/>
      <c r="X1531" s="144"/>
      <c r="Y1531" s="144"/>
      <c r="Z1531" s="144"/>
      <c r="AA1531" s="144"/>
    </row>
    <row r="1532" spans="4:27" x14ac:dyDescent="0.25">
      <c r="D1532" s="144"/>
      <c r="E1532" s="144"/>
      <c r="F1532" s="144"/>
      <c r="G1532" s="144"/>
      <c r="H1532" s="144"/>
      <c r="I1532" s="144"/>
      <c r="J1532" s="144"/>
      <c r="K1532" s="144"/>
      <c r="L1532" s="144"/>
      <c r="M1532" s="144"/>
      <c r="N1532" s="144"/>
      <c r="O1532" s="144"/>
      <c r="P1532" s="144"/>
      <c r="Q1532" s="144"/>
      <c r="R1532" s="144"/>
      <c r="S1532" s="144"/>
      <c r="T1532" s="144"/>
      <c r="U1532" s="144"/>
      <c r="V1532" s="144"/>
      <c r="W1532" s="144"/>
      <c r="X1532" s="144"/>
      <c r="Y1532" s="144"/>
      <c r="Z1532" s="144"/>
      <c r="AA1532" s="144"/>
    </row>
    <row r="1533" spans="4:27" x14ac:dyDescent="0.25">
      <c r="D1533" s="144"/>
      <c r="E1533" s="144"/>
      <c r="F1533" s="144"/>
      <c r="G1533" s="144"/>
      <c r="H1533" s="144"/>
      <c r="I1533" s="144"/>
      <c r="J1533" s="144"/>
      <c r="K1533" s="144"/>
      <c r="L1533" s="144"/>
      <c r="M1533" s="144"/>
      <c r="N1533" s="144"/>
      <c r="O1533" s="144"/>
      <c r="P1533" s="144"/>
      <c r="Q1533" s="144"/>
      <c r="R1533" s="144"/>
      <c r="S1533" s="144"/>
      <c r="T1533" s="144"/>
      <c r="U1533" s="144"/>
      <c r="V1533" s="144"/>
      <c r="W1533" s="144"/>
      <c r="X1533" s="144"/>
      <c r="Y1533" s="144"/>
      <c r="Z1533" s="144"/>
      <c r="AA1533" s="144"/>
    </row>
    <row r="1534" spans="4:27" x14ac:dyDescent="0.25">
      <c r="D1534" s="144"/>
      <c r="E1534" s="144"/>
      <c r="F1534" s="144"/>
      <c r="G1534" s="144"/>
      <c r="H1534" s="144"/>
      <c r="I1534" s="144"/>
      <c r="J1534" s="144"/>
      <c r="K1534" s="144"/>
      <c r="L1534" s="144"/>
      <c r="M1534" s="144"/>
      <c r="N1534" s="144"/>
      <c r="O1534" s="144"/>
      <c r="P1534" s="144"/>
      <c r="Q1534" s="144"/>
      <c r="R1534" s="144"/>
      <c r="S1534" s="144"/>
      <c r="T1534" s="144"/>
      <c r="U1534" s="144"/>
      <c r="V1534" s="144"/>
      <c r="W1534" s="144"/>
      <c r="X1534" s="144"/>
      <c r="Y1534" s="144"/>
      <c r="Z1534" s="144"/>
      <c r="AA1534" s="144"/>
    </row>
    <row r="1535" spans="4:27" x14ac:dyDescent="0.25">
      <c r="D1535" s="144"/>
      <c r="E1535" s="144"/>
      <c r="F1535" s="144"/>
      <c r="G1535" s="144"/>
      <c r="H1535" s="144"/>
      <c r="I1535" s="144"/>
      <c r="J1535" s="144"/>
      <c r="K1535" s="144"/>
      <c r="L1535" s="144"/>
      <c r="M1535" s="144"/>
      <c r="N1535" s="144"/>
      <c r="O1535" s="144"/>
      <c r="P1535" s="144"/>
      <c r="Q1535" s="144"/>
      <c r="R1535" s="144"/>
      <c r="S1535" s="144"/>
      <c r="T1535" s="144"/>
      <c r="U1535" s="144"/>
      <c r="V1535" s="144"/>
      <c r="W1535" s="144"/>
      <c r="X1535" s="144"/>
      <c r="Y1535" s="144"/>
      <c r="Z1535" s="144"/>
      <c r="AA1535" s="144"/>
    </row>
    <row r="1536" spans="4:27" x14ac:dyDescent="0.25">
      <c r="D1536" s="144"/>
      <c r="E1536" s="144"/>
      <c r="F1536" s="144"/>
      <c r="G1536" s="144"/>
      <c r="H1536" s="144"/>
      <c r="I1536" s="144"/>
      <c r="J1536" s="144"/>
      <c r="K1536" s="144"/>
      <c r="L1536" s="144"/>
      <c r="M1536" s="144"/>
      <c r="N1536" s="144"/>
      <c r="O1536" s="144"/>
      <c r="P1536" s="144"/>
      <c r="Q1536" s="144"/>
      <c r="R1536" s="144"/>
      <c r="S1536" s="144"/>
      <c r="T1536" s="144"/>
      <c r="U1536" s="144"/>
      <c r="V1536" s="144"/>
      <c r="W1536" s="144"/>
      <c r="X1536" s="144"/>
      <c r="Y1536" s="144"/>
      <c r="Z1536" s="144"/>
      <c r="AA1536" s="144"/>
    </row>
    <row r="1537" spans="4:27" x14ac:dyDescent="0.25">
      <c r="D1537" s="144"/>
      <c r="E1537" s="144"/>
      <c r="F1537" s="144"/>
      <c r="G1537" s="144"/>
      <c r="H1537" s="144"/>
      <c r="I1537" s="144"/>
      <c r="J1537" s="144"/>
      <c r="K1537" s="144"/>
      <c r="L1537" s="144"/>
      <c r="M1537" s="144"/>
      <c r="N1537" s="144"/>
      <c r="O1537" s="144"/>
      <c r="P1537" s="144"/>
      <c r="Q1537" s="144"/>
      <c r="R1537" s="144"/>
      <c r="S1537" s="144"/>
      <c r="T1537" s="144"/>
      <c r="U1537" s="144"/>
      <c r="V1537" s="144"/>
      <c r="W1537" s="144"/>
      <c r="X1537" s="144"/>
      <c r="Y1537" s="144"/>
      <c r="Z1537" s="144"/>
      <c r="AA1537" s="144"/>
    </row>
    <row r="1538" spans="4:27" x14ac:dyDescent="0.25">
      <c r="D1538" s="144"/>
      <c r="E1538" s="144"/>
      <c r="F1538" s="144"/>
      <c r="G1538" s="144"/>
      <c r="H1538" s="144"/>
      <c r="I1538" s="144"/>
      <c r="J1538" s="144"/>
      <c r="K1538" s="144"/>
      <c r="L1538" s="144"/>
      <c r="M1538" s="144"/>
      <c r="N1538" s="144"/>
      <c r="O1538" s="144"/>
      <c r="P1538" s="144"/>
      <c r="Q1538" s="144"/>
      <c r="R1538" s="144"/>
      <c r="S1538" s="144"/>
      <c r="T1538" s="144"/>
      <c r="U1538" s="144"/>
      <c r="V1538" s="144"/>
      <c r="W1538" s="144"/>
      <c r="X1538" s="144"/>
      <c r="Y1538" s="144"/>
      <c r="Z1538" s="144"/>
      <c r="AA1538" s="144"/>
    </row>
    <row r="1539" spans="4:27" x14ac:dyDescent="0.25">
      <c r="D1539" s="144"/>
      <c r="E1539" s="144"/>
      <c r="F1539" s="144"/>
      <c r="G1539" s="144"/>
      <c r="H1539" s="144"/>
      <c r="I1539" s="144"/>
      <c r="J1539" s="144"/>
      <c r="K1539" s="144"/>
      <c r="L1539" s="144"/>
      <c r="M1539" s="144"/>
      <c r="N1539" s="144"/>
      <c r="O1539" s="144"/>
      <c r="P1539" s="144"/>
      <c r="Q1539" s="144"/>
      <c r="R1539" s="144"/>
      <c r="S1539" s="144"/>
      <c r="T1539" s="144"/>
      <c r="U1539" s="144"/>
      <c r="V1539" s="144"/>
      <c r="W1539" s="144"/>
      <c r="X1539" s="144"/>
      <c r="Y1539" s="144"/>
      <c r="Z1539" s="144"/>
      <c r="AA1539" s="144"/>
    </row>
    <row r="1540" spans="4:27" x14ac:dyDescent="0.25">
      <c r="D1540" s="144"/>
      <c r="E1540" s="144"/>
      <c r="F1540" s="144"/>
      <c r="G1540" s="144"/>
      <c r="H1540" s="144"/>
      <c r="I1540" s="144"/>
      <c r="J1540" s="144"/>
      <c r="K1540" s="144"/>
      <c r="L1540" s="144"/>
      <c r="M1540" s="144"/>
      <c r="N1540" s="144"/>
      <c r="O1540" s="144"/>
      <c r="P1540" s="144"/>
      <c r="Q1540" s="144"/>
      <c r="R1540" s="144"/>
      <c r="S1540" s="144"/>
      <c r="T1540" s="144"/>
      <c r="U1540" s="144"/>
      <c r="V1540" s="144"/>
      <c r="W1540" s="144"/>
      <c r="X1540" s="144"/>
      <c r="Y1540" s="144"/>
      <c r="Z1540" s="144"/>
      <c r="AA1540" s="144"/>
    </row>
    <row r="1541" spans="4:27" x14ac:dyDescent="0.25">
      <c r="D1541" s="144"/>
      <c r="E1541" s="144"/>
      <c r="F1541" s="144"/>
      <c r="G1541" s="144"/>
      <c r="H1541" s="144"/>
      <c r="I1541" s="144"/>
      <c r="J1541" s="144"/>
      <c r="K1541" s="144"/>
      <c r="L1541" s="144"/>
      <c r="M1541" s="144"/>
      <c r="N1541" s="144"/>
      <c r="O1541" s="144"/>
      <c r="P1541" s="144"/>
      <c r="Q1541" s="144"/>
      <c r="R1541" s="144"/>
      <c r="S1541" s="144"/>
      <c r="T1541" s="144"/>
      <c r="U1541" s="144"/>
      <c r="V1541" s="144"/>
      <c r="W1541" s="144"/>
      <c r="X1541" s="144"/>
      <c r="Y1541" s="144"/>
      <c r="Z1541" s="144"/>
      <c r="AA1541" s="144"/>
    </row>
    <row r="1542" spans="4:27" x14ac:dyDescent="0.25">
      <c r="D1542" s="144"/>
      <c r="E1542" s="144"/>
      <c r="F1542" s="144"/>
      <c r="G1542" s="144"/>
      <c r="H1542" s="144"/>
      <c r="I1542" s="144"/>
      <c r="J1542" s="144"/>
      <c r="K1542" s="144"/>
      <c r="L1542" s="144"/>
      <c r="M1542" s="144"/>
      <c r="N1542" s="144"/>
      <c r="O1542" s="144"/>
      <c r="P1542" s="144"/>
      <c r="Q1542" s="144"/>
      <c r="R1542" s="144"/>
      <c r="S1542" s="144"/>
      <c r="T1542" s="144"/>
      <c r="U1542" s="144"/>
      <c r="V1542" s="144"/>
      <c r="W1542" s="144"/>
      <c r="X1542" s="144"/>
      <c r="Y1542" s="144"/>
      <c r="Z1542" s="144"/>
      <c r="AA1542" s="144"/>
    </row>
    <row r="1543" spans="4:27" x14ac:dyDescent="0.25">
      <c r="D1543" s="144"/>
      <c r="E1543" s="144"/>
      <c r="F1543" s="144"/>
      <c r="G1543" s="144"/>
      <c r="H1543" s="144"/>
      <c r="I1543" s="144"/>
      <c r="J1543" s="144"/>
      <c r="K1543" s="144"/>
      <c r="L1543" s="144"/>
      <c r="M1543" s="144"/>
      <c r="N1543" s="144"/>
      <c r="O1543" s="144"/>
      <c r="P1543" s="144"/>
      <c r="Q1543" s="144"/>
      <c r="R1543" s="144"/>
      <c r="S1543" s="144"/>
      <c r="T1543" s="144"/>
      <c r="U1543" s="144"/>
      <c r="V1543" s="144"/>
      <c r="W1543" s="144"/>
      <c r="X1543" s="144"/>
      <c r="Y1543" s="144"/>
      <c r="Z1543" s="144"/>
      <c r="AA1543" s="144"/>
    </row>
    <row r="1544" spans="4:27" x14ac:dyDescent="0.25">
      <c r="D1544" s="144"/>
      <c r="E1544" s="144"/>
      <c r="F1544" s="144"/>
      <c r="G1544" s="144"/>
      <c r="H1544" s="144"/>
      <c r="I1544" s="144"/>
      <c r="J1544" s="144"/>
      <c r="K1544" s="144"/>
      <c r="L1544" s="144"/>
      <c r="M1544" s="144"/>
      <c r="N1544" s="144"/>
      <c r="O1544" s="144"/>
      <c r="P1544" s="144"/>
      <c r="Q1544" s="144"/>
      <c r="R1544" s="144"/>
      <c r="S1544" s="144"/>
      <c r="T1544" s="144"/>
      <c r="U1544" s="144"/>
      <c r="V1544" s="144"/>
      <c r="W1544" s="144"/>
      <c r="X1544" s="144"/>
      <c r="Y1544" s="144"/>
      <c r="Z1544" s="144"/>
      <c r="AA1544" s="144"/>
    </row>
    <row r="1545" spans="4:27" x14ac:dyDescent="0.25">
      <c r="D1545" s="144"/>
      <c r="E1545" s="144"/>
      <c r="F1545" s="144"/>
      <c r="G1545" s="144"/>
      <c r="H1545" s="144"/>
      <c r="I1545" s="144"/>
      <c r="J1545" s="144"/>
      <c r="K1545" s="144"/>
      <c r="L1545" s="144"/>
      <c r="M1545" s="144"/>
      <c r="N1545" s="144"/>
      <c r="O1545" s="144"/>
      <c r="P1545" s="144"/>
      <c r="Q1545" s="144"/>
      <c r="R1545" s="144"/>
      <c r="S1545" s="144"/>
      <c r="T1545" s="144"/>
      <c r="U1545" s="144"/>
      <c r="V1545" s="144"/>
      <c r="W1545" s="144"/>
      <c r="X1545" s="144"/>
      <c r="Y1545" s="144"/>
      <c r="Z1545" s="144"/>
      <c r="AA1545" s="144"/>
    </row>
    <row r="1546" spans="4:27" x14ac:dyDescent="0.25">
      <c r="D1546" s="144"/>
      <c r="E1546" s="144"/>
      <c r="F1546" s="144"/>
      <c r="G1546" s="144"/>
      <c r="H1546" s="144"/>
      <c r="I1546" s="144"/>
      <c r="J1546" s="144"/>
      <c r="K1546" s="144"/>
      <c r="L1546" s="144"/>
      <c r="M1546" s="144"/>
      <c r="N1546" s="144"/>
      <c r="O1546" s="144"/>
      <c r="P1546" s="144"/>
      <c r="Q1546" s="144"/>
      <c r="R1546" s="144"/>
      <c r="S1546" s="144"/>
      <c r="T1546" s="144"/>
      <c r="U1546" s="144"/>
      <c r="V1546" s="144"/>
      <c r="W1546" s="144"/>
      <c r="X1546" s="144"/>
      <c r="Y1546" s="144"/>
      <c r="Z1546" s="144"/>
      <c r="AA1546" s="144"/>
    </row>
    <row r="1547" spans="4:27" x14ac:dyDescent="0.25">
      <c r="D1547" s="144"/>
      <c r="E1547" s="144"/>
      <c r="F1547" s="144"/>
      <c r="G1547" s="144"/>
      <c r="H1547" s="144"/>
      <c r="I1547" s="144"/>
      <c r="J1547" s="144"/>
      <c r="K1547" s="144"/>
      <c r="L1547" s="144"/>
      <c r="M1547" s="144"/>
      <c r="N1547" s="144"/>
      <c r="O1547" s="144"/>
      <c r="P1547" s="144"/>
      <c r="Q1547" s="144"/>
      <c r="R1547" s="144"/>
      <c r="S1547" s="144"/>
      <c r="T1547" s="144"/>
      <c r="U1547" s="144"/>
      <c r="V1547" s="144"/>
      <c r="W1547" s="144"/>
      <c r="X1547" s="144"/>
      <c r="Y1547" s="144"/>
      <c r="Z1547" s="144"/>
      <c r="AA1547" s="144"/>
    </row>
    <row r="1548" spans="4:27" x14ac:dyDescent="0.25">
      <c r="D1548" s="144"/>
      <c r="E1548" s="144"/>
      <c r="F1548" s="144"/>
      <c r="G1548" s="144"/>
      <c r="H1548" s="144"/>
      <c r="I1548" s="144"/>
      <c r="J1548" s="144"/>
      <c r="K1548" s="144"/>
      <c r="L1548" s="144"/>
      <c r="M1548" s="144"/>
      <c r="N1548" s="144"/>
      <c r="O1548" s="144"/>
      <c r="P1548" s="144"/>
      <c r="Q1548" s="144"/>
      <c r="R1548" s="144"/>
      <c r="S1548" s="144"/>
      <c r="T1548" s="144"/>
      <c r="U1548" s="144"/>
      <c r="V1548" s="144"/>
      <c r="W1548" s="144"/>
      <c r="X1548" s="144"/>
      <c r="Y1548" s="144"/>
      <c r="Z1548" s="144"/>
      <c r="AA1548" s="144"/>
    </row>
    <row r="1549" spans="4:27" x14ac:dyDescent="0.25">
      <c r="D1549" s="144"/>
      <c r="E1549" s="144"/>
      <c r="F1549" s="144"/>
      <c r="G1549" s="144"/>
      <c r="H1549" s="144"/>
      <c r="I1549" s="144"/>
      <c r="J1549" s="144"/>
      <c r="K1549" s="144"/>
      <c r="L1549" s="144"/>
      <c r="M1549" s="144"/>
      <c r="N1549" s="144"/>
      <c r="O1549" s="144"/>
      <c r="P1549" s="144"/>
      <c r="Q1549" s="144"/>
      <c r="R1549" s="144"/>
      <c r="S1549" s="144"/>
      <c r="T1549" s="144"/>
      <c r="U1549" s="144"/>
      <c r="V1549" s="144"/>
      <c r="W1549" s="144"/>
      <c r="X1549" s="144"/>
      <c r="Y1549" s="144"/>
      <c r="Z1549" s="144"/>
      <c r="AA1549" s="144"/>
    </row>
    <row r="1550" spans="4:27" x14ac:dyDescent="0.25">
      <c r="D1550" s="144"/>
      <c r="E1550" s="144"/>
      <c r="F1550" s="144"/>
      <c r="G1550" s="144"/>
      <c r="H1550" s="144"/>
      <c r="I1550" s="144"/>
      <c r="J1550" s="144"/>
      <c r="K1550" s="144"/>
      <c r="L1550" s="144"/>
      <c r="M1550" s="144"/>
      <c r="N1550" s="144"/>
      <c r="O1550" s="144"/>
      <c r="P1550" s="144"/>
      <c r="Q1550" s="144"/>
      <c r="R1550" s="144"/>
      <c r="S1550" s="144"/>
      <c r="T1550" s="144"/>
      <c r="U1550" s="144"/>
      <c r="V1550" s="144"/>
      <c r="W1550" s="144"/>
      <c r="X1550" s="144"/>
      <c r="Y1550" s="144"/>
      <c r="Z1550" s="144"/>
      <c r="AA1550" s="144"/>
    </row>
    <row r="1551" spans="4:27" x14ac:dyDescent="0.25">
      <c r="D1551" s="144"/>
      <c r="E1551" s="144"/>
      <c r="F1551" s="144"/>
      <c r="G1551" s="144"/>
      <c r="H1551" s="144"/>
      <c r="I1551" s="144"/>
      <c r="J1551" s="144"/>
      <c r="K1551" s="144"/>
      <c r="L1551" s="144"/>
      <c r="M1551" s="144"/>
      <c r="N1551" s="144"/>
      <c r="O1551" s="144"/>
      <c r="P1551" s="144"/>
      <c r="Q1551" s="144"/>
      <c r="R1551" s="144"/>
      <c r="S1551" s="144"/>
      <c r="T1551" s="144"/>
      <c r="U1551" s="144"/>
      <c r="V1551" s="144"/>
      <c r="W1551" s="144"/>
      <c r="X1551" s="144"/>
      <c r="Y1551" s="144"/>
      <c r="Z1551" s="144"/>
      <c r="AA1551" s="144"/>
    </row>
    <row r="1552" spans="4:27" x14ac:dyDescent="0.25">
      <c r="D1552" s="144"/>
      <c r="E1552" s="144"/>
      <c r="F1552" s="144"/>
      <c r="G1552" s="144"/>
      <c r="H1552" s="144"/>
      <c r="I1552" s="144"/>
      <c r="J1552" s="144"/>
      <c r="K1552" s="144"/>
      <c r="L1552" s="144"/>
      <c r="M1552" s="144"/>
      <c r="N1552" s="144"/>
      <c r="O1552" s="144"/>
      <c r="P1552" s="144"/>
      <c r="Q1552" s="144"/>
      <c r="R1552" s="144"/>
      <c r="S1552" s="144"/>
      <c r="T1552" s="144"/>
      <c r="U1552" s="144"/>
      <c r="V1552" s="144"/>
      <c r="W1552" s="144"/>
      <c r="X1552" s="144"/>
      <c r="Y1552" s="144"/>
      <c r="Z1552" s="144"/>
      <c r="AA1552" s="144"/>
    </row>
    <row r="1553" spans="4:27" x14ac:dyDescent="0.25">
      <c r="D1553" s="144"/>
      <c r="E1553" s="144"/>
      <c r="F1553" s="144"/>
      <c r="G1553" s="144"/>
      <c r="H1553" s="144"/>
      <c r="I1553" s="144"/>
      <c r="J1553" s="144"/>
      <c r="K1553" s="144"/>
      <c r="L1553" s="144"/>
      <c r="M1553" s="144"/>
      <c r="N1553" s="144"/>
      <c r="O1553" s="144"/>
      <c r="P1553" s="144"/>
      <c r="Q1553" s="144"/>
      <c r="R1553" s="144"/>
      <c r="S1553" s="144"/>
      <c r="T1553" s="144"/>
      <c r="U1553" s="144"/>
      <c r="V1553" s="144"/>
      <c r="W1553" s="144"/>
      <c r="X1553" s="144"/>
      <c r="Y1553" s="144"/>
      <c r="Z1553" s="144"/>
      <c r="AA1553" s="144"/>
    </row>
    <row r="1554" spans="4:27" x14ac:dyDescent="0.25">
      <c r="D1554" s="144"/>
      <c r="E1554" s="144"/>
      <c r="F1554" s="144"/>
      <c r="G1554" s="144"/>
      <c r="H1554" s="144"/>
      <c r="I1554" s="144"/>
      <c r="J1554" s="144"/>
      <c r="K1554" s="144"/>
      <c r="L1554" s="144"/>
      <c r="M1554" s="144"/>
      <c r="N1554" s="144"/>
      <c r="O1554" s="144"/>
      <c r="P1554" s="144"/>
      <c r="Q1554" s="144"/>
      <c r="R1554" s="144"/>
      <c r="S1554" s="144"/>
      <c r="T1554" s="144"/>
      <c r="U1554" s="144"/>
      <c r="V1554" s="144"/>
      <c r="W1554" s="144"/>
      <c r="X1554" s="144"/>
      <c r="Y1554" s="144"/>
      <c r="Z1554" s="144"/>
      <c r="AA1554" s="144"/>
    </row>
    <row r="1555" spans="4:27" x14ac:dyDescent="0.25">
      <c r="D1555" s="144"/>
      <c r="E1555" s="144"/>
      <c r="F1555" s="144"/>
      <c r="G1555" s="144"/>
      <c r="H1555" s="144"/>
      <c r="I1555" s="144"/>
      <c r="J1555" s="144"/>
      <c r="K1555" s="144"/>
      <c r="L1555" s="144"/>
      <c r="M1555" s="144"/>
      <c r="N1555" s="144"/>
      <c r="O1555" s="144"/>
      <c r="P1555" s="144"/>
      <c r="Q1555" s="144"/>
      <c r="R1555" s="144"/>
      <c r="S1555" s="144"/>
      <c r="T1555" s="144"/>
      <c r="U1555" s="144"/>
      <c r="V1555" s="144"/>
      <c r="W1555" s="144"/>
      <c r="X1555" s="144"/>
      <c r="Y1555" s="144"/>
      <c r="Z1555" s="144"/>
      <c r="AA1555" s="144"/>
    </row>
    <row r="1556" spans="4:27" x14ac:dyDescent="0.25">
      <c r="D1556" s="144"/>
      <c r="E1556" s="144"/>
      <c r="F1556" s="144"/>
      <c r="G1556" s="144"/>
      <c r="H1556" s="144"/>
      <c r="I1556" s="144"/>
      <c r="J1556" s="144"/>
      <c r="K1556" s="144"/>
      <c r="L1556" s="144"/>
      <c r="M1556" s="144"/>
      <c r="N1556" s="144"/>
      <c r="O1556" s="144"/>
      <c r="P1556" s="144"/>
      <c r="Q1556" s="144"/>
      <c r="R1556" s="144"/>
      <c r="S1556" s="144"/>
      <c r="T1556" s="144"/>
      <c r="U1556" s="144"/>
      <c r="V1556" s="144"/>
      <c r="W1556" s="144"/>
      <c r="X1556" s="144"/>
      <c r="Y1556" s="144"/>
      <c r="Z1556" s="144"/>
      <c r="AA1556" s="144"/>
    </row>
    <row r="1557" spans="4:27" x14ac:dyDescent="0.25">
      <c r="D1557" s="144"/>
      <c r="E1557" s="144"/>
      <c r="F1557" s="144"/>
      <c r="G1557" s="144"/>
      <c r="H1557" s="144"/>
      <c r="I1557" s="144"/>
      <c r="J1557" s="144"/>
      <c r="K1557" s="144"/>
      <c r="L1557" s="144"/>
      <c r="M1557" s="144"/>
      <c r="N1557" s="144"/>
      <c r="O1557" s="144"/>
      <c r="P1557" s="144"/>
      <c r="Q1557" s="144"/>
      <c r="R1557" s="144"/>
      <c r="S1557" s="144"/>
      <c r="T1557" s="144"/>
      <c r="U1557" s="144"/>
      <c r="V1557" s="144"/>
      <c r="W1557" s="144"/>
      <c r="X1557" s="144"/>
      <c r="Y1557" s="144"/>
      <c r="Z1557" s="144"/>
      <c r="AA1557" s="144"/>
    </row>
    <row r="1558" spans="4:27" x14ac:dyDescent="0.25">
      <c r="D1558" s="144"/>
      <c r="E1558" s="144"/>
      <c r="F1558" s="144"/>
      <c r="G1558" s="144"/>
      <c r="H1558" s="144"/>
      <c r="I1558" s="144"/>
      <c r="J1558" s="144"/>
      <c r="K1558" s="144"/>
      <c r="L1558" s="144"/>
      <c r="M1558" s="144"/>
      <c r="N1558" s="144"/>
      <c r="O1558" s="144"/>
      <c r="P1558" s="144"/>
      <c r="Q1558" s="144"/>
      <c r="R1558" s="144"/>
      <c r="S1558" s="144"/>
      <c r="T1558" s="144"/>
      <c r="U1558" s="144"/>
      <c r="V1558" s="144"/>
      <c r="W1558" s="144"/>
      <c r="X1558" s="144"/>
      <c r="Y1558" s="144"/>
      <c r="Z1558" s="144"/>
      <c r="AA1558" s="144"/>
    </row>
    <row r="1559" spans="4:27" x14ac:dyDescent="0.25">
      <c r="D1559" s="144"/>
      <c r="E1559" s="144"/>
      <c r="F1559" s="144"/>
      <c r="G1559" s="144"/>
      <c r="H1559" s="144"/>
      <c r="I1559" s="144"/>
      <c r="J1559" s="144"/>
      <c r="K1559" s="144"/>
      <c r="L1559" s="144"/>
      <c r="M1559" s="144"/>
      <c r="N1559" s="144"/>
      <c r="O1559" s="144"/>
      <c r="P1559" s="144"/>
      <c r="Q1559" s="144"/>
      <c r="R1559" s="144"/>
      <c r="S1559" s="144"/>
      <c r="T1559" s="144"/>
      <c r="U1559" s="144"/>
      <c r="V1559" s="144"/>
      <c r="W1559" s="144"/>
      <c r="X1559" s="144"/>
      <c r="Y1559" s="144"/>
      <c r="Z1559" s="144"/>
      <c r="AA1559" s="144"/>
    </row>
    <row r="1560" spans="4:27" x14ac:dyDescent="0.25">
      <c r="D1560" s="144"/>
      <c r="E1560" s="144"/>
      <c r="F1560" s="144"/>
      <c r="G1560" s="144"/>
      <c r="H1560" s="144"/>
      <c r="I1560" s="144"/>
      <c r="J1560" s="144"/>
      <c r="K1560" s="144"/>
      <c r="L1560" s="144"/>
      <c r="M1560" s="144"/>
      <c r="N1560" s="144"/>
      <c r="O1560" s="144"/>
      <c r="P1560" s="144"/>
      <c r="Q1560" s="144"/>
      <c r="R1560" s="144"/>
      <c r="S1560" s="144"/>
      <c r="T1560" s="144"/>
      <c r="U1560" s="144"/>
      <c r="V1560" s="144"/>
      <c r="W1560" s="144"/>
      <c r="X1560" s="144"/>
      <c r="Y1560" s="144"/>
      <c r="Z1560" s="144"/>
      <c r="AA1560" s="144"/>
    </row>
    <row r="1561" spans="4:27" x14ac:dyDescent="0.25">
      <c r="D1561" s="144"/>
      <c r="E1561" s="144"/>
      <c r="F1561" s="144"/>
      <c r="G1561" s="144"/>
      <c r="H1561" s="144"/>
      <c r="I1561" s="144"/>
      <c r="J1561" s="144"/>
      <c r="K1561" s="144"/>
      <c r="L1561" s="144"/>
      <c r="M1561" s="144"/>
      <c r="N1561" s="144"/>
      <c r="O1561" s="144"/>
      <c r="P1561" s="144"/>
      <c r="Q1561" s="144"/>
      <c r="R1561" s="144"/>
      <c r="S1561" s="144"/>
      <c r="T1561" s="144"/>
      <c r="U1561" s="144"/>
      <c r="V1561" s="144"/>
      <c r="W1561" s="144"/>
      <c r="X1561" s="144"/>
      <c r="Y1561" s="144"/>
      <c r="Z1561" s="144"/>
      <c r="AA1561" s="144"/>
    </row>
    <row r="1562" spans="4:27" x14ac:dyDescent="0.25">
      <c r="D1562" s="144"/>
      <c r="E1562" s="144"/>
      <c r="F1562" s="144"/>
      <c r="G1562" s="144"/>
      <c r="H1562" s="144"/>
      <c r="I1562" s="144"/>
      <c r="J1562" s="144"/>
      <c r="K1562" s="144"/>
      <c r="L1562" s="144"/>
      <c r="M1562" s="144"/>
      <c r="N1562" s="144"/>
      <c r="O1562" s="144"/>
      <c r="P1562" s="144"/>
      <c r="Q1562" s="144"/>
      <c r="R1562" s="144"/>
      <c r="S1562" s="144"/>
      <c r="T1562" s="144"/>
      <c r="U1562" s="144"/>
      <c r="V1562" s="144"/>
      <c r="W1562" s="144"/>
      <c r="X1562" s="144"/>
      <c r="Y1562" s="144"/>
      <c r="Z1562" s="144"/>
      <c r="AA1562" s="144"/>
    </row>
    <row r="1563" spans="4:27" x14ac:dyDescent="0.25">
      <c r="D1563" s="144"/>
      <c r="E1563" s="144"/>
      <c r="F1563" s="144"/>
      <c r="G1563" s="144"/>
      <c r="H1563" s="144"/>
      <c r="I1563" s="144"/>
      <c r="J1563" s="144"/>
      <c r="K1563" s="144"/>
      <c r="L1563" s="144"/>
      <c r="M1563" s="144"/>
      <c r="N1563" s="144"/>
      <c r="O1563" s="144"/>
      <c r="P1563" s="144"/>
      <c r="Q1563" s="144"/>
      <c r="R1563" s="144"/>
      <c r="S1563" s="144"/>
      <c r="T1563" s="144"/>
      <c r="U1563" s="144"/>
      <c r="V1563" s="144"/>
      <c r="W1563" s="144"/>
      <c r="X1563" s="144"/>
      <c r="Y1563" s="144"/>
      <c r="Z1563" s="144"/>
      <c r="AA1563" s="144"/>
    </row>
    <row r="1564" spans="4:27" x14ac:dyDescent="0.25">
      <c r="D1564" s="144"/>
      <c r="E1564" s="144"/>
      <c r="F1564" s="144"/>
      <c r="G1564" s="144"/>
      <c r="H1564" s="144"/>
      <c r="I1564" s="144"/>
      <c r="J1564" s="144"/>
      <c r="K1564" s="144"/>
      <c r="L1564" s="144"/>
      <c r="M1564" s="144"/>
      <c r="N1564" s="144"/>
      <c r="O1564" s="144"/>
      <c r="P1564" s="144"/>
      <c r="Q1564" s="144"/>
      <c r="R1564" s="144"/>
      <c r="S1564" s="144"/>
      <c r="T1564" s="144"/>
      <c r="U1564" s="144"/>
      <c r="V1564" s="144"/>
      <c r="W1564" s="144"/>
      <c r="X1564" s="144"/>
      <c r="Y1564" s="144"/>
      <c r="Z1564" s="144"/>
      <c r="AA1564" s="144"/>
    </row>
    <row r="1565" spans="4:27" x14ac:dyDescent="0.25">
      <c r="D1565" s="144"/>
      <c r="E1565" s="144"/>
      <c r="F1565" s="144"/>
      <c r="G1565" s="144"/>
      <c r="H1565" s="144"/>
      <c r="I1565" s="144"/>
      <c r="J1565" s="144"/>
      <c r="K1565" s="144"/>
      <c r="L1565" s="144"/>
      <c r="M1565" s="144"/>
      <c r="N1565" s="144"/>
      <c r="O1565" s="144"/>
      <c r="P1565" s="144"/>
      <c r="Q1565" s="144"/>
      <c r="R1565" s="144"/>
      <c r="S1565" s="144"/>
      <c r="T1565" s="144"/>
      <c r="U1565" s="144"/>
      <c r="V1565" s="144"/>
      <c r="W1565" s="144"/>
      <c r="X1565" s="144"/>
      <c r="Y1565" s="144"/>
      <c r="Z1565" s="144"/>
      <c r="AA1565" s="144"/>
    </row>
    <row r="1566" spans="4:27" x14ac:dyDescent="0.25">
      <c r="D1566" s="144"/>
      <c r="E1566" s="144"/>
      <c r="F1566" s="144"/>
      <c r="G1566" s="144"/>
      <c r="H1566" s="144"/>
      <c r="I1566" s="144"/>
      <c r="J1566" s="144"/>
      <c r="K1566" s="144"/>
      <c r="L1566" s="144"/>
      <c r="M1566" s="144"/>
      <c r="N1566" s="144"/>
      <c r="O1566" s="144"/>
      <c r="P1566" s="144"/>
      <c r="Q1566" s="144"/>
      <c r="R1566" s="144"/>
      <c r="S1566" s="144"/>
      <c r="T1566" s="144"/>
      <c r="U1566" s="144"/>
      <c r="V1566" s="144"/>
      <c r="W1566" s="144"/>
      <c r="X1566" s="144"/>
      <c r="Y1566" s="144"/>
      <c r="Z1566" s="144"/>
      <c r="AA1566" s="144"/>
    </row>
    <row r="1567" spans="4:27" x14ac:dyDescent="0.25">
      <c r="D1567" s="144"/>
      <c r="E1567" s="144"/>
      <c r="F1567" s="144"/>
      <c r="G1567" s="144"/>
      <c r="H1567" s="144"/>
      <c r="I1567" s="144"/>
      <c r="J1567" s="144"/>
      <c r="K1567" s="144"/>
      <c r="L1567" s="144"/>
      <c r="M1567" s="144"/>
      <c r="N1567" s="144"/>
      <c r="O1567" s="144"/>
      <c r="P1567" s="144"/>
      <c r="Q1567" s="144"/>
      <c r="R1567" s="144"/>
      <c r="S1567" s="144"/>
      <c r="T1567" s="144"/>
      <c r="U1567" s="144"/>
      <c r="V1567" s="144"/>
      <c r="W1567" s="144"/>
      <c r="X1567" s="144"/>
      <c r="Y1567" s="144"/>
      <c r="Z1567" s="144"/>
      <c r="AA1567" s="144"/>
    </row>
    <row r="1568" spans="4:27" x14ac:dyDescent="0.25">
      <c r="D1568" s="144"/>
      <c r="E1568" s="144"/>
      <c r="F1568" s="144"/>
      <c r="G1568" s="144"/>
      <c r="H1568" s="144"/>
      <c r="I1568" s="144"/>
      <c r="J1568" s="144"/>
      <c r="K1568" s="144"/>
      <c r="L1568" s="144"/>
      <c r="M1568" s="144"/>
      <c r="N1568" s="144"/>
      <c r="O1568" s="144"/>
      <c r="P1568" s="144"/>
      <c r="Q1568" s="144"/>
      <c r="R1568" s="144"/>
      <c r="S1568" s="144"/>
      <c r="T1568" s="144"/>
      <c r="U1568" s="144"/>
      <c r="V1568" s="144"/>
      <c r="W1568" s="144"/>
      <c r="X1568" s="144"/>
      <c r="Y1568" s="144"/>
      <c r="Z1568" s="144"/>
      <c r="AA1568" s="144"/>
    </row>
    <row r="1569" spans="4:27" x14ac:dyDescent="0.25">
      <c r="D1569" s="144"/>
      <c r="E1569" s="144"/>
      <c r="F1569" s="144"/>
      <c r="G1569" s="144"/>
      <c r="H1569" s="144"/>
      <c r="I1569" s="144"/>
      <c r="J1569" s="144"/>
      <c r="K1569" s="144"/>
      <c r="L1569" s="144"/>
      <c r="M1569" s="144"/>
      <c r="N1569" s="144"/>
      <c r="O1569" s="144"/>
      <c r="P1569" s="144"/>
      <c r="Q1569" s="144"/>
      <c r="R1569" s="144"/>
      <c r="S1569" s="144"/>
      <c r="T1569" s="144"/>
      <c r="U1569" s="144"/>
      <c r="V1569" s="144"/>
      <c r="W1569" s="144"/>
      <c r="X1569" s="144"/>
      <c r="Y1569" s="144"/>
      <c r="Z1569" s="144"/>
      <c r="AA1569" s="144"/>
    </row>
    <row r="1570" spans="4:27" x14ac:dyDescent="0.25">
      <c r="D1570" s="144"/>
      <c r="E1570" s="144"/>
      <c r="F1570" s="144"/>
      <c r="G1570" s="144"/>
      <c r="H1570" s="144"/>
      <c r="I1570" s="144"/>
      <c r="J1570" s="144"/>
      <c r="K1570" s="144"/>
      <c r="L1570" s="144"/>
      <c r="M1570" s="144"/>
      <c r="N1570" s="144"/>
      <c r="O1570" s="144"/>
      <c r="P1570" s="144"/>
      <c r="Q1570" s="144"/>
      <c r="R1570" s="144"/>
      <c r="S1570" s="144"/>
      <c r="T1570" s="144"/>
      <c r="U1570" s="144"/>
      <c r="V1570" s="144"/>
      <c r="W1570" s="144"/>
      <c r="X1570" s="144"/>
      <c r="Y1570" s="144"/>
      <c r="Z1570" s="144"/>
      <c r="AA1570" s="144"/>
    </row>
    <row r="1571" spans="4:27" x14ac:dyDescent="0.25">
      <c r="D1571" s="144"/>
      <c r="E1571" s="144"/>
      <c r="F1571" s="144"/>
      <c r="G1571" s="144"/>
      <c r="H1571" s="144"/>
      <c r="I1571" s="144"/>
      <c r="J1571" s="144"/>
      <c r="K1571" s="144"/>
      <c r="L1571" s="144"/>
      <c r="M1571" s="144"/>
      <c r="N1571" s="144"/>
      <c r="O1571" s="144"/>
      <c r="P1571" s="144"/>
      <c r="Q1571" s="144"/>
      <c r="R1571" s="144"/>
      <c r="S1571" s="144"/>
      <c r="T1571" s="144"/>
      <c r="U1571" s="144"/>
      <c r="V1571" s="144"/>
      <c r="W1571" s="144"/>
      <c r="X1571" s="144"/>
      <c r="Y1571" s="144"/>
      <c r="Z1571" s="144"/>
      <c r="AA1571" s="144"/>
    </row>
    <row r="1572" spans="4:27" x14ac:dyDescent="0.25">
      <c r="D1572" s="144"/>
      <c r="E1572" s="144"/>
      <c r="F1572" s="144"/>
      <c r="G1572" s="144"/>
      <c r="H1572" s="144"/>
      <c r="I1572" s="144"/>
      <c r="J1572" s="144"/>
      <c r="K1572" s="144"/>
      <c r="L1572" s="144"/>
      <c r="M1572" s="144"/>
      <c r="N1572" s="144"/>
      <c r="O1572" s="144"/>
      <c r="P1572" s="144"/>
      <c r="Q1572" s="144"/>
      <c r="R1572" s="144"/>
      <c r="S1572" s="144"/>
      <c r="T1572" s="144"/>
      <c r="U1572" s="144"/>
      <c r="V1572" s="144"/>
      <c r="W1572" s="144"/>
      <c r="X1572" s="144"/>
      <c r="Y1572" s="144"/>
      <c r="Z1572" s="144"/>
      <c r="AA1572" s="144"/>
    </row>
    <row r="1573" spans="4:27" x14ac:dyDescent="0.25">
      <c r="D1573" s="144"/>
      <c r="E1573" s="144"/>
      <c r="F1573" s="144"/>
      <c r="G1573" s="144"/>
      <c r="H1573" s="144"/>
      <c r="I1573" s="144"/>
      <c r="J1573" s="144"/>
      <c r="K1573" s="144"/>
      <c r="L1573" s="144"/>
      <c r="M1573" s="144"/>
      <c r="N1573" s="144"/>
      <c r="O1573" s="144"/>
      <c r="P1573" s="144"/>
      <c r="Q1573" s="144"/>
      <c r="R1573" s="144"/>
      <c r="S1573" s="144"/>
      <c r="T1573" s="144"/>
      <c r="U1573" s="144"/>
      <c r="V1573" s="144"/>
      <c r="W1573" s="144"/>
      <c r="X1573" s="144"/>
      <c r="Y1573" s="144"/>
      <c r="Z1573" s="144"/>
      <c r="AA1573" s="144"/>
    </row>
    <row r="1574" spans="4:27" x14ac:dyDescent="0.25">
      <c r="D1574" s="144"/>
      <c r="E1574" s="144"/>
      <c r="F1574" s="144"/>
      <c r="G1574" s="144"/>
      <c r="H1574" s="144"/>
      <c r="I1574" s="144"/>
      <c r="J1574" s="144"/>
      <c r="K1574" s="144"/>
      <c r="L1574" s="144"/>
      <c r="M1574" s="144"/>
      <c r="N1574" s="144"/>
      <c r="O1574" s="144"/>
      <c r="P1574" s="144"/>
      <c r="Q1574" s="144"/>
      <c r="R1574" s="144"/>
      <c r="S1574" s="144"/>
      <c r="T1574" s="144"/>
      <c r="U1574" s="144"/>
      <c r="V1574" s="144"/>
      <c r="W1574" s="144"/>
      <c r="X1574" s="144"/>
      <c r="Y1574" s="144"/>
      <c r="Z1574" s="144"/>
      <c r="AA1574" s="144"/>
    </row>
    <row r="1575" spans="4:27" x14ac:dyDescent="0.25">
      <c r="D1575" s="144"/>
      <c r="E1575" s="144"/>
      <c r="F1575" s="144"/>
      <c r="G1575" s="144"/>
      <c r="H1575" s="144"/>
      <c r="I1575" s="144"/>
      <c r="J1575" s="144"/>
      <c r="K1575" s="144"/>
      <c r="L1575" s="144"/>
      <c r="M1575" s="144"/>
      <c r="N1575" s="144"/>
      <c r="O1575" s="144"/>
      <c r="P1575" s="144"/>
      <c r="Q1575" s="144"/>
      <c r="R1575" s="144"/>
      <c r="S1575" s="144"/>
      <c r="T1575" s="144"/>
      <c r="U1575" s="144"/>
      <c r="V1575" s="144"/>
      <c r="W1575" s="144"/>
      <c r="X1575" s="144"/>
      <c r="Y1575" s="144"/>
      <c r="Z1575" s="144"/>
      <c r="AA1575" s="144"/>
    </row>
    <row r="1576" spans="4:27" x14ac:dyDescent="0.25">
      <c r="D1576" s="144"/>
      <c r="E1576" s="144"/>
      <c r="F1576" s="144"/>
      <c r="G1576" s="144"/>
      <c r="H1576" s="144"/>
      <c r="I1576" s="144"/>
      <c r="J1576" s="144"/>
      <c r="K1576" s="144"/>
      <c r="L1576" s="144"/>
      <c r="M1576" s="144"/>
      <c r="N1576" s="144"/>
      <c r="O1576" s="144"/>
      <c r="P1576" s="144"/>
      <c r="Q1576" s="144"/>
      <c r="R1576" s="144"/>
      <c r="S1576" s="144"/>
      <c r="T1576" s="144"/>
      <c r="U1576" s="144"/>
      <c r="V1576" s="144"/>
      <c r="W1576" s="144"/>
      <c r="X1576" s="144"/>
      <c r="Y1576" s="144"/>
      <c r="Z1576" s="144"/>
      <c r="AA1576" s="144"/>
    </row>
    <row r="1577" spans="4:27" x14ac:dyDescent="0.25">
      <c r="D1577" s="144"/>
      <c r="E1577" s="144"/>
      <c r="F1577" s="144"/>
      <c r="G1577" s="144"/>
      <c r="H1577" s="144"/>
      <c r="I1577" s="144"/>
      <c r="J1577" s="144"/>
      <c r="K1577" s="144"/>
      <c r="L1577" s="144"/>
      <c r="M1577" s="144"/>
      <c r="N1577" s="144"/>
      <c r="O1577" s="144"/>
      <c r="P1577" s="144"/>
      <c r="Q1577" s="144"/>
      <c r="R1577" s="144"/>
      <c r="S1577" s="144"/>
      <c r="T1577" s="144"/>
      <c r="U1577" s="144"/>
      <c r="V1577" s="144"/>
      <c r="W1577" s="144"/>
      <c r="X1577" s="144"/>
      <c r="Y1577" s="144"/>
      <c r="Z1577" s="144"/>
      <c r="AA1577" s="144"/>
    </row>
    <row r="1578" spans="4:27" x14ac:dyDescent="0.25">
      <c r="D1578" s="144"/>
      <c r="E1578" s="144"/>
      <c r="F1578" s="144"/>
      <c r="G1578" s="144"/>
      <c r="H1578" s="144"/>
      <c r="I1578" s="144"/>
      <c r="J1578" s="144"/>
      <c r="K1578" s="144"/>
      <c r="L1578" s="144"/>
      <c r="M1578" s="144"/>
      <c r="N1578" s="144"/>
      <c r="O1578" s="144"/>
      <c r="P1578" s="144"/>
      <c r="Q1578" s="144"/>
      <c r="R1578" s="144"/>
      <c r="S1578" s="144"/>
      <c r="T1578" s="144"/>
      <c r="U1578" s="144"/>
      <c r="V1578" s="144"/>
      <c r="W1578" s="144"/>
      <c r="X1578" s="144"/>
      <c r="Y1578" s="144"/>
      <c r="Z1578" s="144"/>
      <c r="AA1578" s="144"/>
    </row>
    <row r="1579" spans="4:27" x14ac:dyDescent="0.25">
      <c r="D1579" s="144"/>
      <c r="E1579" s="144"/>
      <c r="F1579" s="144"/>
      <c r="G1579" s="144"/>
      <c r="H1579" s="144"/>
      <c r="I1579" s="144"/>
      <c r="J1579" s="144"/>
      <c r="K1579" s="144"/>
      <c r="L1579" s="144"/>
      <c r="M1579" s="144"/>
      <c r="N1579" s="144"/>
      <c r="O1579" s="144"/>
      <c r="P1579" s="144"/>
      <c r="Q1579" s="144"/>
      <c r="R1579" s="144"/>
      <c r="S1579" s="144"/>
      <c r="T1579" s="144"/>
      <c r="U1579" s="144"/>
      <c r="V1579" s="144"/>
      <c r="W1579" s="144"/>
      <c r="X1579" s="144"/>
      <c r="Y1579" s="144"/>
      <c r="Z1579" s="144"/>
      <c r="AA1579" s="144"/>
    </row>
    <row r="1580" spans="4:27" x14ac:dyDescent="0.25">
      <c r="D1580" s="144"/>
      <c r="E1580" s="144"/>
      <c r="F1580" s="144"/>
      <c r="G1580" s="144"/>
      <c r="H1580" s="144"/>
      <c r="I1580" s="144"/>
      <c r="J1580" s="144"/>
      <c r="K1580" s="144"/>
      <c r="L1580" s="144"/>
      <c r="M1580" s="144"/>
      <c r="N1580" s="144"/>
      <c r="O1580" s="144"/>
      <c r="P1580" s="144"/>
      <c r="Q1580" s="144"/>
      <c r="R1580" s="144"/>
      <c r="S1580" s="144"/>
      <c r="T1580" s="144"/>
      <c r="U1580" s="144"/>
      <c r="V1580" s="144"/>
      <c r="W1580" s="144"/>
      <c r="X1580" s="144"/>
      <c r="Y1580" s="144"/>
      <c r="Z1580" s="144"/>
      <c r="AA1580" s="144"/>
    </row>
    <row r="1581" spans="4:27" x14ac:dyDescent="0.25">
      <c r="D1581" s="144"/>
      <c r="E1581" s="144"/>
      <c r="F1581" s="144"/>
      <c r="G1581" s="144"/>
      <c r="H1581" s="144"/>
      <c r="I1581" s="144"/>
      <c r="J1581" s="144"/>
      <c r="K1581" s="144"/>
      <c r="L1581" s="144"/>
      <c r="M1581" s="144"/>
      <c r="N1581" s="144"/>
      <c r="O1581" s="144"/>
      <c r="P1581" s="144"/>
      <c r="Q1581" s="144"/>
      <c r="R1581" s="144"/>
      <c r="S1581" s="144"/>
      <c r="T1581" s="144"/>
      <c r="U1581" s="144"/>
      <c r="V1581" s="144"/>
      <c r="W1581" s="144"/>
      <c r="X1581" s="144"/>
      <c r="Y1581" s="144"/>
      <c r="Z1581" s="144"/>
      <c r="AA1581" s="144"/>
    </row>
    <row r="1582" spans="4:27" x14ac:dyDescent="0.25">
      <c r="D1582" s="144"/>
      <c r="E1582" s="144"/>
      <c r="F1582" s="144"/>
      <c r="G1582" s="144"/>
      <c r="H1582" s="144"/>
      <c r="I1582" s="144"/>
      <c r="J1582" s="144"/>
      <c r="K1582" s="144"/>
      <c r="L1582" s="144"/>
      <c r="M1582" s="144"/>
      <c r="N1582" s="144"/>
      <c r="O1582" s="144"/>
      <c r="P1582" s="144"/>
      <c r="Q1582" s="144"/>
      <c r="R1582" s="144"/>
      <c r="S1582" s="144"/>
      <c r="T1582" s="144"/>
      <c r="U1582" s="144"/>
      <c r="V1582" s="144"/>
      <c r="W1582" s="144"/>
      <c r="X1582" s="144"/>
      <c r="Y1582" s="144"/>
      <c r="Z1582" s="144"/>
      <c r="AA1582" s="144"/>
    </row>
    <row r="1583" spans="4:27" x14ac:dyDescent="0.25">
      <c r="D1583" s="144"/>
      <c r="E1583" s="144"/>
      <c r="F1583" s="144"/>
      <c r="G1583" s="144"/>
      <c r="H1583" s="144"/>
      <c r="I1583" s="144"/>
      <c r="J1583" s="144"/>
      <c r="K1583" s="144"/>
      <c r="L1583" s="144"/>
      <c r="M1583" s="144"/>
      <c r="N1583" s="144"/>
      <c r="O1583" s="144"/>
      <c r="P1583" s="144"/>
      <c r="Q1583" s="144"/>
      <c r="R1583" s="144"/>
      <c r="S1583" s="144"/>
      <c r="T1583" s="144"/>
      <c r="U1583" s="144"/>
      <c r="V1583" s="144"/>
      <c r="W1583" s="144"/>
      <c r="X1583" s="144"/>
      <c r="Y1583" s="144"/>
      <c r="Z1583" s="144"/>
      <c r="AA1583" s="144"/>
    </row>
    <row r="1584" spans="4:27" x14ac:dyDescent="0.25">
      <c r="D1584" s="144"/>
      <c r="E1584" s="144"/>
      <c r="F1584" s="144"/>
      <c r="G1584" s="144"/>
      <c r="H1584" s="144"/>
      <c r="I1584" s="144"/>
      <c r="J1584" s="144"/>
      <c r="K1584" s="144"/>
      <c r="L1584" s="144"/>
      <c r="M1584" s="144"/>
      <c r="N1584" s="144"/>
      <c r="O1584" s="144"/>
      <c r="P1584" s="144"/>
      <c r="Q1584" s="144"/>
      <c r="R1584" s="144"/>
      <c r="S1584" s="144"/>
      <c r="T1584" s="144"/>
      <c r="U1584" s="144"/>
      <c r="V1584" s="144"/>
      <c r="W1584" s="144"/>
      <c r="X1584" s="144"/>
      <c r="Y1584" s="144"/>
      <c r="Z1584" s="144"/>
      <c r="AA1584" s="144"/>
    </row>
    <row r="1585" spans="4:27" x14ac:dyDescent="0.25">
      <c r="D1585" s="144"/>
      <c r="E1585" s="144"/>
      <c r="F1585" s="144"/>
      <c r="G1585" s="144"/>
      <c r="H1585" s="144"/>
      <c r="I1585" s="144"/>
      <c r="J1585" s="144"/>
      <c r="K1585" s="144"/>
      <c r="L1585" s="144"/>
      <c r="M1585" s="144"/>
      <c r="N1585" s="144"/>
      <c r="O1585" s="144"/>
      <c r="P1585" s="144"/>
      <c r="Q1585" s="144"/>
      <c r="R1585" s="144"/>
      <c r="S1585" s="144"/>
      <c r="T1585" s="144"/>
      <c r="U1585" s="144"/>
      <c r="V1585" s="144"/>
      <c r="W1585" s="144"/>
      <c r="X1585" s="144"/>
      <c r="Y1585" s="144"/>
      <c r="Z1585" s="144"/>
      <c r="AA1585" s="144"/>
    </row>
    <row r="1586" spans="4:27" x14ac:dyDescent="0.25">
      <c r="D1586" s="144"/>
      <c r="E1586" s="144"/>
      <c r="F1586" s="144"/>
      <c r="G1586" s="144"/>
      <c r="H1586" s="144"/>
      <c r="I1586" s="144"/>
      <c r="J1586" s="144"/>
      <c r="K1586" s="144"/>
      <c r="L1586" s="144"/>
      <c r="M1586" s="144"/>
      <c r="N1586" s="144"/>
      <c r="O1586" s="144"/>
      <c r="P1586" s="144"/>
      <c r="Q1586" s="144"/>
      <c r="R1586" s="144"/>
      <c r="S1586" s="144"/>
      <c r="T1586" s="144"/>
      <c r="U1586" s="144"/>
      <c r="V1586" s="144"/>
      <c r="W1586" s="144"/>
      <c r="X1586" s="144"/>
      <c r="Y1586" s="144"/>
      <c r="Z1586" s="144"/>
      <c r="AA1586" s="144"/>
    </row>
    <row r="1587" spans="4:27" x14ac:dyDescent="0.25">
      <c r="D1587" s="144"/>
      <c r="E1587" s="144"/>
      <c r="F1587" s="144"/>
      <c r="G1587" s="144"/>
      <c r="H1587" s="144"/>
      <c r="I1587" s="144"/>
      <c r="J1587" s="144"/>
      <c r="K1587" s="144"/>
      <c r="L1587" s="144"/>
      <c r="M1587" s="144"/>
      <c r="N1587" s="144"/>
      <c r="O1587" s="144"/>
      <c r="P1587" s="144"/>
      <c r="Q1587" s="144"/>
      <c r="R1587" s="144"/>
      <c r="S1587" s="144"/>
      <c r="T1587" s="144"/>
      <c r="U1587" s="144"/>
      <c r="V1587" s="144"/>
      <c r="W1587" s="144"/>
      <c r="X1587" s="144"/>
      <c r="Y1587" s="144"/>
      <c r="Z1587" s="144"/>
      <c r="AA1587" s="144"/>
    </row>
    <row r="1588" spans="4:27" x14ac:dyDescent="0.25">
      <c r="D1588" s="144"/>
      <c r="E1588" s="144"/>
      <c r="F1588" s="144"/>
      <c r="G1588" s="144"/>
      <c r="H1588" s="144"/>
      <c r="I1588" s="144"/>
      <c r="J1588" s="144"/>
      <c r="K1588" s="144"/>
      <c r="L1588" s="144"/>
      <c r="M1588" s="144"/>
      <c r="N1588" s="144"/>
      <c r="O1588" s="144"/>
      <c r="P1588" s="144"/>
      <c r="Q1588" s="144"/>
      <c r="R1588" s="144"/>
      <c r="S1588" s="144"/>
      <c r="T1588" s="144"/>
      <c r="U1588" s="144"/>
      <c r="V1588" s="144"/>
      <c r="W1588" s="144"/>
      <c r="X1588" s="144"/>
      <c r="Y1588" s="144"/>
      <c r="Z1588" s="144"/>
      <c r="AA1588" s="144"/>
    </row>
    <row r="1589" spans="4:27" x14ac:dyDescent="0.25">
      <c r="D1589" s="144"/>
      <c r="E1589" s="144"/>
      <c r="F1589" s="144"/>
      <c r="G1589" s="144"/>
      <c r="H1589" s="144"/>
      <c r="I1589" s="144"/>
      <c r="J1589" s="144"/>
      <c r="K1589" s="144"/>
      <c r="L1589" s="144"/>
      <c r="M1589" s="144"/>
      <c r="N1589" s="144"/>
      <c r="O1589" s="144"/>
      <c r="P1589" s="144"/>
      <c r="Q1589" s="144"/>
      <c r="R1589" s="144"/>
      <c r="S1589" s="144"/>
      <c r="T1589" s="144"/>
      <c r="U1589" s="144"/>
      <c r="V1589" s="144"/>
      <c r="W1589" s="144"/>
      <c r="X1589" s="144"/>
      <c r="Y1589" s="144"/>
      <c r="Z1589" s="144"/>
      <c r="AA1589" s="144"/>
    </row>
    <row r="1590" spans="4:27" x14ac:dyDescent="0.25">
      <c r="D1590" s="144"/>
      <c r="E1590" s="144"/>
      <c r="F1590" s="144"/>
      <c r="G1590" s="144"/>
      <c r="H1590" s="144"/>
      <c r="I1590" s="144"/>
      <c r="J1590" s="144"/>
      <c r="K1590" s="144"/>
      <c r="L1590" s="144"/>
      <c r="M1590" s="144"/>
      <c r="N1590" s="144"/>
      <c r="O1590" s="144"/>
      <c r="P1590" s="144"/>
      <c r="Q1590" s="144"/>
      <c r="R1590" s="144"/>
      <c r="S1590" s="144"/>
      <c r="T1590" s="144"/>
      <c r="U1590" s="144"/>
      <c r="V1590" s="144"/>
      <c r="W1590" s="144"/>
      <c r="X1590" s="144"/>
      <c r="Y1590" s="144"/>
      <c r="Z1590" s="144"/>
      <c r="AA1590" s="144"/>
    </row>
    <row r="1591" spans="4:27" x14ac:dyDescent="0.25">
      <c r="D1591" s="144"/>
      <c r="E1591" s="144"/>
      <c r="F1591" s="144"/>
      <c r="G1591" s="144"/>
      <c r="H1591" s="144"/>
      <c r="I1591" s="144"/>
      <c r="J1591" s="144"/>
      <c r="K1591" s="144"/>
      <c r="L1591" s="144"/>
      <c r="M1591" s="144"/>
      <c r="N1591" s="144"/>
      <c r="O1591" s="144"/>
      <c r="P1591" s="144"/>
      <c r="Q1591" s="144"/>
      <c r="R1591" s="144"/>
      <c r="S1591" s="144"/>
      <c r="T1591" s="144"/>
      <c r="U1591" s="144"/>
      <c r="V1591" s="144"/>
      <c r="W1591" s="144"/>
      <c r="X1591" s="144"/>
      <c r="Y1591" s="144"/>
      <c r="Z1591" s="144"/>
      <c r="AA1591" s="144"/>
    </row>
    <row r="1592" spans="4:27" x14ac:dyDescent="0.25">
      <c r="D1592" s="144"/>
      <c r="E1592" s="144"/>
      <c r="F1592" s="144"/>
      <c r="G1592" s="144"/>
      <c r="H1592" s="144"/>
      <c r="I1592" s="144"/>
      <c r="J1592" s="144"/>
      <c r="K1592" s="144"/>
      <c r="L1592" s="144"/>
      <c r="M1592" s="144"/>
      <c r="N1592" s="144"/>
      <c r="O1592" s="144"/>
      <c r="P1592" s="144"/>
      <c r="Q1592" s="144"/>
      <c r="R1592" s="144"/>
      <c r="S1592" s="144"/>
      <c r="T1592" s="144"/>
      <c r="U1592" s="144"/>
      <c r="V1592" s="144"/>
      <c r="W1592" s="144"/>
      <c r="X1592" s="144"/>
      <c r="Y1592" s="144"/>
      <c r="Z1592" s="144"/>
      <c r="AA1592" s="144"/>
    </row>
    <row r="1593" spans="4:27" x14ac:dyDescent="0.25">
      <c r="D1593" s="144"/>
      <c r="E1593" s="144"/>
      <c r="F1593" s="144"/>
      <c r="G1593" s="144"/>
      <c r="H1593" s="144"/>
      <c r="I1593" s="144"/>
      <c r="J1593" s="144"/>
      <c r="K1593" s="144"/>
      <c r="L1593" s="144"/>
      <c r="M1593" s="144"/>
      <c r="N1593" s="144"/>
      <c r="O1593" s="144"/>
      <c r="P1593" s="144"/>
      <c r="Q1593" s="144"/>
      <c r="R1593" s="144"/>
      <c r="S1593" s="144"/>
      <c r="T1593" s="144"/>
      <c r="U1593" s="144"/>
      <c r="V1593" s="144"/>
      <c r="W1593" s="144"/>
      <c r="X1593" s="144"/>
      <c r="Y1593" s="144"/>
      <c r="Z1593" s="144"/>
      <c r="AA1593" s="144"/>
    </row>
    <row r="1594" spans="4:27" x14ac:dyDescent="0.25">
      <c r="D1594" s="144"/>
      <c r="E1594" s="144"/>
      <c r="F1594" s="144"/>
      <c r="G1594" s="144"/>
      <c r="H1594" s="144"/>
      <c r="I1594" s="144"/>
      <c r="J1594" s="144"/>
      <c r="K1594" s="144"/>
      <c r="L1594" s="144"/>
      <c r="M1594" s="144"/>
      <c r="N1594" s="144"/>
      <c r="O1594" s="144"/>
      <c r="P1594" s="144"/>
      <c r="Q1594" s="144"/>
      <c r="R1594" s="144"/>
      <c r="S1594" s="144"/>
      <c r="T1594" s="144"/>
      <c r="U1594" s="144"/>
      <c r="V1594" s="144"/>
      <c r="W1594" s="144"/>
      <c r="X1594" s="144"/>
      <c r="Y1594" s="144"/>
      <c r="Z1594" s="144"/>
      <c r="AA1594" s="144"/>
    </row>
    <row r="1595" spans="4:27" x14ac:dyDescent="0.25">
      <c r="D1595" s="144"/>
      <c r="E1595" s="144"/>
      <c r="F1595" s="144"/>
      <c r="G1595" s="144"/>
      <c r="H1595" s="144"/>
      <c r="I1595" s="144"/>
      <c r="J1595" s="144"/>
      <c r="K1595" s="144"/>
      <c r="L1595" s="144"/>
      <c r="M1595" s="144"/>
      <c r="N1595" s="144"/>
      <c r="O1595" s="144"/>
      <c r="P1595" s="144"/>
      <c r="Q1595" s="144"/>
      <c r="R1595" s="144"/>
      <c r="S1595" s="144"/>
      <c r="T1595" s="144"/>
      <c r="U1595" s="144"/>
      <c r="V1595" s="144"/>
      <c r="W1595" s="144"/>
      <c r="X1595" s="144"/>
      <c r="Y1595" s="144"/>
      <c r="Z1595" s="144"/>
      <c r="AA1595" s="144"/>
    </row>
    <row r="1596" spans="4:27" x14ac:dyDescent="0.25">
      <c r="D1596" s="144"/>
      <c r="E1596" s="144"/>
      <c r="F1596" s="144"/>
      <c r="G1596" s="144"/>
      <c r="H1596" s="144"/>
      <c r="I1596" s="144"/>
      <c r="J1596" s="144"/>
      <c r="K1596" s="144"/>
      <c r="L1596" s="144"/>
      <c r="M1596" s="144"/>
      <c r="N1596" s="144"/>
      <c r="O1596" s="144"/>
      <c r="P1596" s="144"/>
      <c r="Q1596" s="144"/>
      <c r="R1596" s="144"/>
      <c r="S1596" s="144"/>
      <c r="T1596" s="144"/>
      <c r="U1596" s="144"/>
      <c r="V1596" s="144"/>
      <c r="W1596" s="144"/>
      <c r="X1596" s="144"/>
      <c r="Y1596" s="144"/>
      <c r="Z1596" s="144"/>
      <c r="AA1596" s="144"/>
    </row>
    <row r="1597" spans="4:27" x14ac:dyDescent="0.25">
      <c r="D1597" s="144"/>
      <c r="E1597" s="144"/>
      <c r="F1597" s="144"/>
      <c r="G1597" s="144"/>
      <c r="H1597" s="144"/>
      <c r="I1597" s="144"/>
      <c r="J1597" s="144"/>
      <c r="K1597" s="144"/>
      <c r="L1597" s="144"/>
      <c r="M1597" s="144"/>
      <c r="N1597" s="144"/>
      <c r="O1597" s="144"/>
      <c r="P1597" s="144"/>
      <c r="Q1597" s="144"/>
      <c r="R1597" s="144"/>
      <c r="S1597" s="144"/>
      <c r="T1597" s="144"/>
      <c r="U1597" s="144"/>
      <c r="V1597" s="144"/>
      <c r="W1597" s="144"/>
      <c r="X1597" s="144"/>
      <c r="Y1597" s="144"/>
      <c r="Z1597" s="144"/>
      <c r="AA1597" s="144"/>
    </row>
    <row r="1598" spans="4:27" x14ac:dyDescent="0.25">
      <c r="D1598" s="144"/>
      <c r="E1598" s="144"/>
      <c r="F1598" s="144"/>
      <c r="G1598" s="144"/>
      <c r="H1598" s="144"/>
      <c r="I1598" s="144"/>
      <c r="J1598" s="144"/>
      <c r="K1598" s="144"/>
      <c r="L1598" s="144"/>
      <c r="M1598" s="144"/>
      <c r="N1598" s="144"/>
      <c r="O1598" s="144"/>
      <c r="P1598" s="144"/>
      <c r="Q1598" s="144"/>
      <c r="R1598" s="144"/>
      <c r="S1598" s="144"/>
      <c r="T1598" s="144"/>
      <c r="U1598" s="144"/>
      <c r="V1598" s="144"/>
      <c r="W1598" s="144"/>
      <c r="X1598" s="144"/>
      <c r="Y1598" s="144"/>
      <c r="Z1598" s="144"/>
      <c r="AA1598" s="144"/>
    </row>
    <row r="1599" spans="4:27" x14ac:dyDescent="0.25">
      <c r="D1599" s="144"/>
      <c r="E1599" s="144"/>
      <c r="F1599" s="144"/>
      <c r="G1599" s="144"/>
      <c r="H1599" s="144"/>
      <c r="I1599" s="144"/>
      <c r="J1599" s="144"/>
      <c r="K1599" s="144"/>
      <c r="L1599" s="144"/>
      <c r="M1599" s="144"/>
      <c r="N1599" s="144"/>
      <c r="O1599" s="144"/>
      <c r="P1599" s="144"/>
      <c r="Q1599" s="144"/>
      <c r="R1599" s="144"/>
      <c r="S1599" s="144"/>
      <c r="T1599" s="144"/>
      <c r="U1599" s="144"/>
      <c r="V1599" s="144"/>
      <c r="W1599" s="144"/>
      <c r="X1599" s="144"/>
      <c r="Y1599" s="144"/>
      <c r="Z1599" s="144"/>
      <c r="AA1599" s="144"/>
    </row>
    <row r="1600" spans="4:27" x14ac:dyDescent="0.25">
      <c r="D1600" s="144"/>
      <c r="E1600" s="144"/>
      <c r="F1600" s="144"/>
      <c r="G1600" s="144"/>
      <c r="H1600" s="144"/>
      <c r="I1600" s="144"/>
      <c r="J1600" s="144"/>
      <c r="K1600" s="144"/>
      <c r="L1600" s="144"/>
      <c r="M1600" s="144"/>
      <c r="N1600" s="144"/>
      <c r="O1600" s="144"/>
      <c r="P1600" s="144"/>
      <c r="Q1600" s="144"/>
      <c r="R1600" s="144"/>
      <c r="S1600" s="144"/>
      <c r="T1600" s="144"/>
      <c r="U1600" s="144"/>
      <c r="V1600" s="144"/>
      <c r="W1600" s="144"/>
      <c r="X1600" s="144"/>
      <c r="Y1600" s="144"/>
      <c r="Z1600" s="144"/>
      <c r="AA1600" s="144"/>
    </row>
    <row r="1601" spans="4:27" x14ac:dyDescent="0.25">
      <c r="D1601" s="144"/>
      <c r="E1601" s="144"/>
      <c r="F1601" s="144"/>
      <c r="G1601" s="144"/>
      <c r="H1601" s="144"/>
      <c r="I1601" s="144"/>
      <c r="J1601" s="144"/>
      <c r="K1601" s="144"/>
      <c r="L1601" s="144"/>
      <c r="M1601" s="144"/>
      <c r="N1601" s="144"/>
      <c r="O1601" s="144"/>
      <c r="P1601" s="144"/>
      <c r="Q1601" s="144"/>
      <c r="R1601" s="144"/>
      <c r="S1601" s="144"/>
      <c r="T1601" s="144"/>
      <c r="U1601" s="144"/>
      <c r="V1601" s="144"/>
      <c r="W1601" s="144"/>
      <c r="X1601" s="144"/>
      <c r="Y1601" s="144"/>
      <c r="Z1601" s="144"/>
      <c r="AA1601" s="144"/>
    </row>
    <row r="1602" spans="4:27" x14ac:dyDescent="0.25">
      <c r="D1602" s="144"/>
      <c r="E1602" s="144"/>
      <c r="F1602" s="144"/>
      <c r="G1602" s="144"/>
      <c r="H1602" s="144"/>
      <c r="I1602" s="144"/>
      <c r="J1602" s="144"/>
      <c r="K1602" s="144"/>
      <c r="L1602" s="144"/>
      <c r="M1602" s="144"/>
      <c r="N1602" s="144"/>
      <c r="O1602" s="144"/>
      <c r="P1602" s="144"/>
      <c r="Q1602" s="144"/>
      <c r="R1602" s="144"/>
      <c r="S1602" s="144"/>
      <c r="T1602" s="144"/>
      <c r="U1602" s="144"/>
      <c r="V1602" s="144"/>
      <c r="W1602" s="144"/>
      <c r="X1602" s="144"/>
      <c r="Y1602" s="144"/>
      <c r="Z1602" s="144"/>
      <c r="AA1602" s="144"/>
    </row>
    <row r="1603" spans="4:27" x14ac:dyDescent="0.25">
      <c r="D1603" s="144"/>
      <c r="E1603" s="144"/>
      <c r="F1603" s="144"/>
      <c r="G1603" s="144"/>
      <c r="H1603" s="144"/>
      <c r="I1603" s="144"/>
      <c r="J1603" s="144"/>
      <c r="K1603" s="144"/>
      <c r="L1603" s="144"/>
      <c r="M1603" s="144"/>
      <c r="N1603" s="144"/>
      <c r="O1603" s="144"/>
      <c r="P1603" s="144"/>
      <c r="Q1603" s="144"/>
      <c r="R1603" s="144"/>
      <c r="S1603" s="144"/>
      <c r="T1603" s="144"/>
      <c r="U1603" s="144"/>
      <c r="V1603" s="144"/>
      <c r="W1603" s="144"/>
      <c r="X1603" s="144"/>
      <c r="Y1603" s="144"/>
      <c r="Z1603" s="144"/>
      <c r="AA1603" s="144"/>
    </row>
    <row r="1604" spans="4:27" x14ac:dyDescent="0.25">
      <c r="D1604" s="144"/>
      <c r="E1604" s="144"/>
      <c r="F1604" s="144"/>
      <c r="G1604" s="144"/>
      <c r="H1604" s="144"/>
      <c r="I1604" s="144"/>
      <c r="J1604" s="144"/>
      <c r="K1604" s="144"/>
      <c r="L1604" s="144"/>
      <c r="M1604" s="144"/>
      <c r="N1604" s="144"/>
      <c r="O1604" s="144"/>
      <c r="P1604" s="144"/>
      <c r="Q1604" s="144"/>
      <c r="R1604" s="144"/>
      <c r="S1604" s="144"/>
      <c r="T1604" s="144"/>
      <c r="U1604" s="144"/>
      <c r="V1604" s="144"/>
      <c r="W1604" s="144"/>
      <c r="X1604" s="144"/>
      <c r="Y1604" s="144"/>
      <c r="Z1604" s="144"/>
      <c r="AA1604" s="144"/>
    </row>
    <row r="1605" spans="4:27" x14ac:dyDescent="0.25">
      <c r="D1605" s="144"/>
      <c r="E1605" s="144"/>
      <c r="F1605" s="144"/>
      <c r="G1605" s="144"/>
      <c r="H1605" s="144"/>
      <c r="I1605" s="144"/>
      <c r="J1605" s="144"/>
      <c r="K1605" s="144"/>
      <c r="L1605" s="144"/>
      <c r="M1605" s="144"/>
      <c r="N1605" s="144"/>
      <c r="O1605" s="144"/>
      <c r="P1605" s="144"/>
      <c r="Q1605" s="144"/>
      <c r="R1605" s="144"/>
      <c r="S1605" s="144"/>
      <c r="T1605" s="144"/>
      <c r="U1605" s="144"/>
      <c r="V1605" s="144"/>
      <c r="W1605" s="144"/>
      <c r="X1605" s="144"/>
      <c r="Y1605" s="144"/>
      <c r="Z1605" s="144"/>
      <c r="AA1605" s="144"/>
    </row>
    <row r="1606" spans="4:27" x14ac:dyDescent="0.25">
      <c r="D1606" s="144"/>
      <c r="E1606" s="144"/>
      <c r="F1606" s="144"/>
      <c r="G1606" s="144"/>
      <c r="H1606" s="144"/>
      <c r="I1606" s="144"/>
      <c r="J1606" s="144"/>
      <c r="K1606" s="144"/>
      <c r="L1606" s="144"/>
      <c r="M1606" s="144"/>
      <c r="N1606" s="144"/>
      <c r="O1606" s="144"/>
      <c r="P1606" s="144"/>
      <c r="Q1606" s="144"/>
      <c r="R1606" s="144"/>
      <c r="S1606" s="144"/>
      <c r="T1606" s="144"/>
      <c r="U1606" s="144"/>
      <c r="V1606" s="144"/>
      <c r="W1606" s="144"/>
      <c r="X1606" s="144"/>
      <c r="Y1606" s="144"/>
      <c r="Z1606" s="144"/>
      <c r="AA1606" s="144"/>
    </row>
    <row r="1607" spans="4:27" x14ac:dyDescent="0.25">
      <c r="D1607" s="144"/>
      <c r="E1607" s="144"/>
      <c r="F1607" s="144"/>
      <c r="G1607" s="144"/>
      <c r="H1607" s="144"/>
      <c r="I1607" s="144"/>
      <c r="J1607" s="144"/>
      <c r="K1607" s="144"/>
      <c r="L1607" s="144"/>
      <c r="M1607" s="144"/>
      <c r="N1607" s="144"/>
      <c r="O1607" s="144"/>
      <c r="P1607" s="144"/>
      <c r="Q1607" s="144"/>
      <c r="R1607" s="144"/>
      <c r="S1607" s="144"/>
      <c r="T1607" s="144"/>
      <c r="U1607" s="144"/>
      <c r="V1607" s="144"/>
      <c r="W1607" s="144"/>
      <c r="X1607" s="144"/>
      <c r="Y1607" s="144"/>
      <c r="Z1607" s="144"/>
      <c r="AA1607" s="144"/>
    </row>
    <row r="1608" spans="4:27" x14ac:dyDescent="0.25">
      <c r="D1608" s="144"/>
      <c r="E1608" s="144"/>
      <c r="F1608" s="144"/>
      <c r="G1608" s="144"/>
      <c r="H1608" s="144"/>
      <c r="I1608" s="144"/>
      <c r="J1608" s="144"/>
      <c r="K1608" s="144"/>
      <c r="L1608" s="144"/>
      <c r="M1608" s="144"/>
      <c r="N1608" s="144"/>
      <c r="O1608" s="144"/>
      <c r="P1608" s="144"/>
      <c r="Q1608" s="144"/>
      <c r="R1608" s="144"/>
      <c r="S1608" s="144"/>
      <c r="T1608" s="144"/>
      <c r="U1608" s="144"/>
      <c r="V1608" s="144"/>
      <c r="W1608" s="144"/>
      <c r="X1608" s="144"/>
      <c r="Y1608" s="144"/>
      <c r="Z1608" s="144"/>
      <c r="AA1608" s="144"/>
    </row>
    <row r="1609" spans="4:27" x14ac:dyDescent="0.25">
      <c r="D1609" s="144"/>
      <c r="E1609" s="144"/>
      <c r="F1609" s="144"/>
      <c r="G1609" s="144"/>
      <c r="H1609" s="144"/>
      <c r="I1609" s="144"/>
      <c r="J1609" s="144"/>
      <c r="K1609" s="144"/>
      <c r="L1609" s="144"/>
      <c r="M1609" s="144"/>
      <c r="N1609" s="144"/>
      <c r="O1609" s="144"/>
      <c r="P1609" s="144"/>
      <c r="Q1609" s="144"/>
      <c r="R1609" s="144"/>
      <c r="S1609" s="144"/>
      <c r="T1609" s="144"/>
      <c r="U1609" s="144"/>
      <c r="V1609" s="144"/>
      <c r="W1609" s="144"/>
      <c r="X1609" s="144"/>
      <c r="Y1609" s="144"/>
      <c r="Z1609" s="144"/>
      <c r="AA1609" s="144"/>
    </row>
    <row r="1610" spans="4:27" x14ac:dyDescent="0.25">
      <c r="D1610" s="144"/>
      <c r="E1610" s="144"/>
      <c r="F1610" s="144"/>
      <c r="G1610" s="144"/>
      <c r="H1610" s="144"/>
      <c r="I1610" s="144"/>
      <c r="J1610" s="144"/>
      <c r="K1610" s="144"/>
      <c r="L1610" s="144"/>
      <c r="M1610" s="144"/>
      <c r="N1610" s="144"/>
      <c r="O1610" s="144"/>
      <c r="P1610" s="144"/>
      <c r="Q1610" s="144"/>
      <c r="R1610" s="144"/>
      <c r="S1610" s="144"/>
      <c r="T1610" s="144"/>
      <c r="U1610" s="144"/>
      <c r="V1610" s="144"/>
      <c r="W1610" s="144"/>
      <c r="X1610" s="144"/>
      <c r="Y1610" s="144"/>
      <c r="Z1610" s="144"/>
      <c r="AA1610" s="144"/>
    </row>
    <row r="1611" spans="4:27" x14ac:dyDescent="0.25">
      <c r="D1611" s="144"/>
      <c r="E1611" s="144"/>
      <c r="F1611" s="144"/>
      <c r="G1611" s="144"/>
      <c r="H1611" s="144"/>
      <c r="I1611" s="144"/>
      <c r="J1611" s="144"/>
      <c r="K1611" s="144"/>
      <c r="L1611" s="144"/>
      <c r="M1611" s="144"/>
      <c r="N1611" s="144"/>
      <c r="O1611" s="144"/>
      <c r="P1611" s="144"/>
      <c r="Q1611" s="144"/>
      <c r="R1611" s="144"/>
      <c r="S1611" s="144"/>
      <c r="T1611" s="144"/>
      <c r="U1611" s="144"/>
      <c r="V1611" s="144"/>
      <c r="W1611" s="144"/>
      <c r="X1611" s="144"/>
      <c r="Y1611" s="144"/>
      <c r="Z1611" s="144"/>
      <c r="AA1611" s="144"/>
    </row>
    <row r="1612" spans="4:27" x14ac:dyDescent="0.25">
      <c r="D1612" s="144"/>
      <c r="E1612" s="144"/>
      <c r="F1612" s="144"/>
      <c r="G1612" s="144"/>
      <c r="H1612" s="144"/>
      <c r="I1612" s="144"/>
      <c r="J1612" s="144"/>
      <c r="K1612" s="144"/>
      <c r="L1612" s="144"/>
      <c r="M1612" s="144"/>
      <c r="N1612" s="144"/>
      <c r="O1612" s="144"/>
      <c r="P1612" s="144"/>
      <c r="Q1612" s="144"/>
      <c r="R1612" s="144"/>
      <c r="S1612" s="144"/>
      <c r="T1612" s="144"/>
      <c r="U1612" s="144"/>
      <c r="V1612" s="144"/>
      <c r="W1612" s="144"/>
      <c r="X1612" s="144"/>
      <c r="Y1612" s="144"/>
      <c r="Z1612" s="144"/>
      <c r="AA1612" s="144"/>
    </row>
    <row r="1613" spans="4:27" x14ac:dyDescent="0.25">
      <c r="D1613" s="144"/>
      <c r="E1613" s="144"/>
      <c r="F1613" s="144"/>
      <c r="G1613" s="144"/>
      <c r="H1613" s="144"/>
      <c r="I1613" s="144"/>
      <c r="J1613" s="144"/>
      <c r="K1613" s="144"/>
      <c r="L1613" s="144"/>
      <c r="M1613" s="144"/>
      <c r="N1613" s="144"/>
      <c r="O1613" s="144"/>
      <c r="P1613" s="144"/>
      <c r="Q1613" s="144"/>
      <c r="R1613" s="144"/>
      <c r="S1613" s="144"/>
      <c r="T1613" s="144"/>
      <c r="U1613" s="144"/>
      <c r="V1613" s="144"/>
      <c r="W1613" s="144"/>
      <c r="X1613" s="144"/>
      <c r="Y1613" s="144"/>
      <c r="Z1613" s="144"/>
      <c r="AA1613" s="144"/>
    </row>
    <row r="1614" spans="4:27" x14ac:dyDescent="0.25">
      <c r="D1614" s="144"/>
      <c r="E1614" s="144"/>
      <c r="F1614" s="144"/>
      <c r="G1614" s="144"/>
      <c r="H1614" s="144"/>
      <c r="I1614" s="144"/>
      <c r="J1614" s="144"/>
      <c r="K1614" s="144"/>
      <c r="L1614" s="144"/>
      <c r="M1614" s="144"/>
      <c r="N1614" s="144"/>
      <c r="O1614" s="144"/>
      <c r="P1614" s="144"/>
      <c r="Q1614" s="144"/>
      <c r="R1614" s="144"/>
      <c r="S1614" s="144"/>
      <c r="T1614" s="144"/>
      <c r="U1614" s="144"/>
      <c r="V1614" s="144"/>
      <c r="W1614" s="144"/>
      <c r="X1614" s="144"/>
      <c r="Y1614" s="144"/>
      <c r="Z1614" s="144"/>
      <c r="AA1614" s="144"/>
    </row>
    <row r="1615" spans="4:27" x14ac:dyDescent="0.25">
      <c r="D1615" s="144"/>
      <c r="E1615" s="144"/>
      <c r="F1615" s="144"/>
      <c r="G1615" s="144"/>
      <c r="H1615" s="144"/>
      <c r="I1615" s="144"/>
      <c r="J1615" s="144"/>
      <c r="K1615" s="144"/>
      <c r="L1615" s="144"/>
      <c r="M1615" s="144"/>
      <c r="N1615" s="144"/>
      <c r="O1615" s="144"/>
      <c r="P1615" s="144"/>
      <c r="Q1615" s="144"/>
      <c r="R1615" s="144"/>
      <c r="S1615" s="144"/>
      <c r="T1615" s="144"/>
      <c r="U1615" s="144"/>
      <c r="V1615" s="144"/>
      <c r="W1615" s="144"/>
      <c r="X1615" s="144"/>
      <c r="Y1615" s="144"/>
      <c r="Z1615" s="144"/>
      <c r="AA1615" s="144"/>
    </row>
    <row r="1616" spans="4:27" x14ac:dyDescent="0.25">
      <c r="D1616" s="144"/>
      <c r="E1616" s="144"/>
      <c r="F1616" s="144"/>
      <c r="G1616" s="144"/>
      <c r="H1616" s="144"/>
      <c r="I1616" s="144"/>
      <c r="J1616" s="144"/>
      <c r="K1616" s="144"/>
      <c r="L1616" s="144"/>
      <c r="M1616" s="144"/>
      <c r="N1616" s="144"/>
      <c r="O1616" s="144"/>
      <c r="P1616" s="144"/>
      <c r="Q1616" s="144"/>
      <c r="R1616" s="144"/>
      <c r="S1616" s="144"/>
      <c r="T1616" s="144"/>
      <c r="U1616" s="144"/>
      <c r="V1616" s="144"/>
      <c r="W1616" s="144"/>
      <c r="X1616" s="144"/>
      <c r="Y1616" s="144"/>
      <c r="Z1616" s="144"/>
      <c r="AA1616" s="144"/>
    </row>
    <row r="1617" spans="4:27" x14ac:dyDescent="0.25">
      <c r="D1617" s="144"/>
      <c r="E1617" s="144"/>
      <c r="F1617" s="144"/>
      <c r="G1617" s="144"/>
      <c r="H1617" s="144"/>
      <c r="I1617" s="144"/>
      <c r="J1617" s="144"/>
      <c r="K1617" s="144"/>
      <c r="L1617" s="144"/>
      <c r="M1617" s="144"/>
      <c r="N1617" s="144"/>
      <c r="O1617" s="144"/>
      <c r="P1617" s="144"/>
      <c r="Q1617" s="144"/>
      <c r="R1617" s="144"/>
      <c r="S1617" s="144"/>
      <c r="T1617" s="144"/>
      <c r="U1617" s="144"/>
      <c r="V1617" s="144"/>
      <c r="W1617" s="144"/>
      <c r="X1617" s="144"/>
      <c r="Y1617" s="144"/>
      <c r="Z1617" s="144"/>
      <c r="AA1617" s="144"/>
    </row>
    <row r="1618" spans="4:27" x14ac:dyDescent="0.25">
      <c r="D1618" s="144"/>
      <c r="E1618" s="144"/>
      <c r="F1618" s="144"/>
      <c r="G1618" s="144"/>
      <c r="H1618" s="144"/>
      <c r="I1618" s="144"/>
      <c r="J1618" s="144"/>
      <c r="K1618" s="144"/>
      <c r="L1618" s="144"/>
      <c r="M1618" s="144"/>
      <c r="N1618" s="144"/>
      <c r="O1618" s="144"/>
      <c r="P1618" s="144"/>
      <c r="Q1618" s="144"/>
      <c r="R1618" s="144"/>
      <c r="S1618" s="144"/>
      <c r="T1618" s="144"/>
      <c r="U1618" s="144"/>
      <c r="V1618" s="144"/>
      <c r="W1618" s="144"/>
      <c r="X1618" s="144"/>
      <c r="Y1618" s="144"/>
      <c r="Z1618" s="144"/>
      <c r="AA1618" s="144"/>
    </row>
    <row r="1619" spans="4:27" x14ac:dyDescent="0.25">
      <c r="D1619" s="144"/>
      <c r="E1619" s="144"/>
      <c r="F1619" s="144"/>
      <c r="G1619" s="144"/>
      <c r="H1619" s="144"/>
      <c r="I1619" s="144"/>
      <c r="J1619" s="144"/>
      <c r="K1619" s="144"/>
      <c r="L1619" s="144"/>
      <c r="M1619" s="144"/>
      <c r="N1619" s="144"/>
      <c r="O1619" s="144"/>
      <c r="P1619" s="144"/>
      <c r="Q1619" s="144"/>
      <c r="R1619" s="144"/>
      <c r="S1619" s="144"/>
      <c r="T1619" s="144"/>
      <c r="U1619" s="144"/>
      <c r="V1619" s="144"/>
      <c r="W1619" s="144"/>
      <c r="X1619" s="144"/>
      <c r="Y1619" s="144"/>
      <c r="Z1619" s="144"/>
      <c r="AA1619" s="144"/>
    </row>
    <row r="1620" spans="4:27" x14ac:dyDescent="0.25">
      <c r="D1620" s="144"/>
      <c r="E1620" s="144"/>
      <c r="F1620" s="144"/>
      <c r="G1620" s="144"/>
      <c r="H1620" s="144"/>
      <c r="I1620" s="144"/>
      <c r="J1620" s="144"/>
      <c r="K1620" s="144"/>
      <c r="L1620" s="144"/>
      <c r="M1620" s="144"/>
      <c r="N1620" s="144"/>
      <c r="O1620" s="144"/>
      <c r="P1620" s="144"/>
      <c r="Q1620" s="144"/>
      <c r="R1620" s="144"/>
      <c r="S1620" s="144"/>
      <c r="T1620" s="144"/>
      <c r="U1620" s="144"/>
      <c r="V1620" s="144"/>
      <c r="W1620" s="144"/>
      <c r="X1620" s="144"/>
      <c r="Y1620" s="144"/>
      <c r="Z1620" s="144"/>
      <c r="AA1620" s="144"/>
    </row>
    <row r="1621" spans="4:27" x14ac:dyDescent="0.25">
      <c r="D1621" s="144"/>
      <c r="E1621" s="144"/>
      <c r="F1621" s="144"/>
      <c r="G1621" s="144"/>
      <c r="H1621" s="144"/>
      <c r="I1621" s="144"/>
      <c r="J1621" s="144"/>
      <c r="K1621" s="144"/>
      <c r="L1621" s="144"/>
      <c r="M1621" s="144"/>
      <c r="N1621" s="144"/>
      <c r="O1621" s="144"/>
      <c r="P1621" s="144"/>
      <c r="Q1621" s="144"/>
      <c r="R1621" s="144"/>
      <c r="S1621" s="144"/>
      <c r="T1621" s="144"/>
      <c r="U1621" s="144"/>
      <c r="V1621" s="144"/>
      <c r="W1621" s="144"/>
      <c r="X1621" s="144"/>
      <c r="Y1621" s="144"/>
      <c r="Z1621" s="144"/>
      <c r="AA1621" s="144"/>
    </row>
    <row r="1622" spans="4:27" x14ac:dyDescent="0.25">
      <c r="D1622" s="144"/>
      <c r="E1622" s="144"/>
      <c r="F1622" s="144"/>
      <c r="G1622" s="144"/>
      <c r="H1622" s="144"/>
      <c r="I1622" s="144"/>
      <c r="J1622" s="144"/>
      <c r="K1622" s="144"/>
      <c r="L1622" s="144"/>
      <c r="M1622" s="144"/>
      <c r="N1622" s="144"/>
      <c r="O1622" s="144"/>
      <c r="P1622" s="144"/>
      <c r="Q1622" s="144"/>
      <c r="R1622" s="144"/>
      <c r="S1622" s="144"/>
      <c r="T1622" s="144"/>
      <c r="U1622" s="144"/>
      <c r="V1622" s="144"/>
      <c r="W1622" s="144"/>
      <c r="X1622" s="144"/>
      <c r="Y1622" s="144"/>
      <c r="Z1622" s="144"/>
      <c r="AA1622" s="144"/>
    </row>
    <row r="1623" spans="4:27" x14ac:dyDescent="0.25">
      <c r="D1623" s="144"/>
      <c r="E1623" s="144"/>
      <c r="F1623" s="144"/>
      <c r="G1623" s="144"/>
      <c r="H1623" s="144"/>
      <c r="I1623" s="144"/>
      <c r="J1623" s="144"/>
      <c r="K1623" s="144"/>
      <c r="L1623" s="144"/>
      <c r="M1623" s="144"/>
      <c r="N1623" s="144"/>
      <c r="O1623" s="144"/>
      <c r="P1623" s="144"/>
      <c r="Q1623" s="144"/>
      <c r="R1623" s="144"/>
      <c r="S1623" s="144"/>
      <c r="T1623" s="144"/>
      <c r="U1623" s="144"/>
      <c r="V1623" s="144"/>
      <c r="W1623" s="144"/>
      <c r="X1623" s="144"/>
      <c r="Y1623" s="144"/>
      <c r="Z1623" s="144"/>
      <c r="AA1623" s="144"/>
    </row>
    <row r="1624" spans="4:27" x14ac:dyDescent="0.25">
      <c r="D1624" s="144"/>
      <c r="E1624" s="144"/>
      <c r="F1624" s="144"/>
      <c r="G1624" s="144"/>
      <c r="H1624" s="144"/>
      <c r="I1624" s="144"/>
      <c r="J1624" s="144"/>
      <c r="K1624" s="144"/>
      <c r="L1624" s="144"/>
      <c r="M1624" s="144"/>
      <c r="N1624" s="144"/>
      <c r="O1624" s="144"/>
      <c r="P1624" s="144"/>
      <c r="Q1624" s="144"/>
      <c r="R1624" s="144"/>
      <c r="S1624" s="144"/>
      <c r="T1624" s="144"/>
      <c r="U1624" s="144"/>
      <c r="V1624" s="144"/>
      <c r="W1624" s="144"/>
      <c r="X1624" s="144"/>
      <c r="Y1624" s="144"/>
      <c r="Z1624" s="144"/>
      <c r="AA1624" s="144"/>
    </row>
    <row r="1625" spans="4:27" x14ac:dyDescent="0.25">
      <c r="D1625" s="144"/>
      <c r="E1625" s="144"/>
      <c r="F1625" s="144"/>
      <c r="G1625" s="144"/>
      <c r="H1625" s="144"/>
      <c r="I1625" s="144"/>
      <c r="J1625" s="144"/>
      <c r="K1625" s="144"/>
      <c r="L1625" s="144"/>
      <c r="M1625" s="144"/>
      <c r="N1625" s="144"/>
      <c r="O1625" s="144"/>
      <c r="P1625" s="144"/>
      <c r="Q1625" s="144"/>
      <c r="R1625" s="144"/>
      <c r="S1625" s="144"/>
      <c r="T1625" s="144"/>
      <c r="U1625" s="144"/>
      <c r="V1625" s="144"/>
      <c r="W1625" s="144"/>
      <c r="X1625" s="144"/>
      <c r="Y1625" s="144"/>
      <c r="Z1625" s="144"/>
      <c r="AA1625" s="144"/>
    </row>
    <row r="1626" spans="4:27" x14ac:dyDescent="0.25">
      <c r="D1626" s="144"/>
      <c r="E1626" s="144"/>
      <c r="F1626" s="144"/>
      <c r="G1626" s="144"/>
      <c r="H1626" s="144"/>
      <c r="I1626" s="144"/>
      <c r="J1626" s="144"/>
      <c r="K1626" s="144"/>
      <c r="L1626" s="144"/>
      <c r="M1626" s="144"/>
      <c r="N1626" s="144"/>
      <c r="O1626" s="144"/>
      <c r="P1626" s="144"/>
      <c r="Q1626" s="144"/>
      <c r="R1626" s="144"/>
      <c r="S1626" s="144"/>
      <c r="T1626" s="144"/>
      <c r="U1626" s="144"/>
      <c r="V1626" s="144"/>
      <c r="W1626" s="144"/>
      <c r="X1626" s="144"/>
      <c r="Y1626" s="144"/>
      <c r="Z1626" s="144"/>
      <c r="AA1626" s="144"/>
    </row>
    <row r="1627" spans="4:27" x14ac:dyDescent="0.25">
      <c r="D1627" s="144"/>
      <c r="E1627" s="144"/>
      <c r="F1627" s="144"/>
      <c r="G1627" s="144"/>
      <c r="H1627" s="144"/>
      <c r="I1627" s="144"/>
      <c r="J1627" s="144"/>
      <c r="K1627" s="144"/>
      <c r="L1627" s="144"/>
      <c r="M1627" s="144"/>
      <c r="N1627" s="144"/>
      <c r="O1627" s="144"/>
      <c r="P1627" s="144"/>
      <c r="Q1627" s="144"/>
      <c r="R1627" s="144"/>
      <c r="S1627" s="144"/>
      <c r="T1627" s="144"/>
      <c r="U1627" s="144"/>
      <c r="V1627" s="144"/>
      <c r="W1627" s="144"/>
      <c r="X1627" s="144"/>
      <c r="Y1627" s="144"/>
      <c r="Z1627" s="144"/>
      <c r="AA1627" s="144"/>
    </row>
    <row r="1628" spans="4:27" x14ac:dyDescent="0.25">
      <c r="D1628" s="144"/>
      <c r="E1628" s="144"/>
      <c r="F1628" s="144"/>
      <c r="G1628" s="144"/>
      <c r="H1628" s="144"/>
      <c r="I1628" s="144"/>
      <c r="J1628" s="144"/>
      <c r="K1628" s="144"/>
      <c r="L1628" s="144"/>
      <c r="M1628" s="144"/>
      <c r="N1628" s="144"/>
      <c r="O1628" s="144"/>
      <c r="P1628" s="144"/>
      <c r="Q1628" s="144"/>
      <c r="R1628" s="144"/>
      <c r="S1628" s="144"/>
      <c r="T1628" s="144"/>
      <c r="U1628" s="144"/>
      <c r="V1628" s="144"/>
      <c r="W1628" s="144"/>
      <c r="X1628" s="144"/>
      <c r="Y1628" s="144"/>
      <c r="Z1628" s="144"/>
      <c r="AA1628" s="144"/>
    </row>
    <row r="1629" spans="4:27" x14ac:dyDescent="0.25">
      <c r="D1629" s="144"/>
      <c r="E1629" s="144"/>
      <c r="F1629" s="144"/>
      <c r="G1629" s="144"/>
      <c r="H1629" s="144"/>
      <c r="I1629" s="144"/>
      <c r="J1629" s="144"/>
      <c r="K1629" s="144"/>
      <c r="L1629" s="144"/>
      <c r="M1629" s="144"/>
      <c r="N1629" s="144"/>
      <c r="O1629" s="144"/>
      <c r="P1629" s="144"/>
      <c r="Q1629" s="144"/>
      <c r="R1629" s="144"/>
      <c r="S1629" s="144"/>
      <c r="T1629" s="144"/>
      <c r="U1629" s="144"/>
      <c r="V1629" s="144"/>
      <c r="W1629" s="144"/>
      <c r="X1629" s="144"/>
      <c r="Y1629" s="144"/>
      <c r="Z1629" s="144"/>
      <c r="AA1629" s="144"/>
    </row>
    <row r="1630" spans="4:27" x14ac:dyDescent="0.25">
      <c r="D1630" s="144"/>
      <c r="E1630" s="144"/>
      <c r="F1630" s="144"/>
      <c r="G1630" s="144"/>
      <c r="H1630" s="144"/>
      <c r="I1630" s="144"/>
      <c r="J1630" s="144"/>
      <c r="K1630" s="144"/>
      <c r="L1630" s="144"/>
      <c r="M1630" s="144"/>
      <c r="N1630" s="144"/>
      <c r="O1630" s="144"/>
      <c r="P1630" s="144"/>
      <c r="Q1630" s="144"/>
      <c r="R1630" s="144"/>
      <c r="S1630" s="144"/>
      <c r="T1630" s="144"/>
      <c r="U1630" s="144"/>
      <c r="V1630" s="144"/>
      <c r="W1630" s="144"/>
      <c r="X1630" s="144"/>
      <c r="Y1630" s="144"/>
      <c r="Z1630" s="144"/>
      <c r="AA1630" s="144"/>
    </row>
    <row r="1631" spans="4:27" x14ac:dyDescent="0.25">
      <c r="D1631" s="144"/>
      <c r="E1631" s="144"/>
      <c r="F1631" s="144"/>
      <c r="G1631" s="144"/>
      <c r="H1631" s="144"/>
      <c r="I1631" s="144"/>
      <c r="J1631" s="144"/>
      <c r="K1631" s="144"/>
      <c r="L1631" s="144"/>
      <c r="M1631" s="144"/>
      <c r="N1631" s="144"/>
      <c r="O1631" s="144"/>
      <c r="P1631" s="144"/>
      <c r="Q1631" s="144"/>
      <c r="R1631" s="144"/>
      <c r="S1631" s="144"/>
      <c r="T1631" s="144"/>
      <c r="U1631" s="144"/>
      <c r="V1631" s="144"/>
      <c r="W1631" s="144"/>
      <c r="X1631" s="144"/>
      <c r="Y1631" s="144"/>
      <c r="Z1631" s="144"/>
      <c r="AA1631" s="144"/>
    </row>
    <row r="1632" spans="4:27" x14ac:dyDescent="0.25">
      <c r="D1632" s="144"/>
      <c r="E1632" s="144"/>
      <c r="F1632" s="144"/>
      <c r="G1632" s="144"/>
      <c r="H1632" s="144"/>
      <c r="I1632" s="144"/>
      <c r="J1632" s="144"/>
      <c r="K1632" s="144"/>
      <c r="L1632" s="144"/>
      <c r="M1632" s="144"/>
      <c r="N1632" s="144"/>
      <c r="O1632" s="144"/>
      <c r="P1632" s="144"/>
      <c r="Q1632" s="144"/>
      <c r="R1632" s="144"/>
      <c r="S1632" s="144"/>
      <c r="T1632" s="144"/>
      <c r="U1632" s="144"/>
      <c r="V1632" s="144"/>
      <c r="W1632" s="144"/>
      <c r="X1632" s="144"/>
      <c r="Y1632" s="144"/>
      <c r="Z1632" s="144"/>
      <c r="AA1632" s="144"/>
    </row>
    <row r="1633" spans="4:27" x14ac:dyDescent="0.25">
      <c r="D1633" s="144"/>
      <c r="E1633" s="144"/>
      <c r="F1633" s="144"/>
      <c r="G1633" s="144"/>
      <c r="H1633" s="144"/>
      <c r="I1633" s="144"/>
      <c r="J1633" s="144"/>
      <c r="K1633" s="144"/>
      <c r="L1633" s="144"/>
      <c r="M1633" s="144"/>
      <c r="N1633" s="144"/>
      <c r="O1633" s="144"/>
      <c r="P1633" s="144"/>
      <c r="Q1633" s="144"/>
      <c r="R1633" s="144"/>
      <c r="S1633" s="144"/>
      <c r="T1633" s="144"/>
      <c r="U1633" s="144"/>
      <c r="V1633" s="144"/>
      <c r="W1633" s="144"/>
      <c r="X1633" s="144"/>
      <c r="Y1633" s="144"/>
      <c r="Z1633" s="144"/>
      <c r="AA1633" s="144"/>
    </row>
    <row r="1634" spans="4:27" x14ac:dyDescent="0.25">
      <c r="D1634" s="144"/>
      <c r="E1634" s="144"/>
      <c r="F1634" s="144"/>
      <c r="G1634" s="144"/>
      <c r="H1634" s="144"/>
      <c r="I1634" s="144"/>
      <c r="J1634" s="144"/>
      <c r="K1634" s="144"/>
      <c r="L1634" s="144"/>
      <c r="M1634" s="144"/>
      <c r="N1634" s="144"/>
      <c r="O1634" s="144"/>
      <c r="P1634" s="144"/>
      <c r="Q1634" s="144"/>
      <c r="R1634" s="144"/>
      <c r="S1634" s="144"/>
      <c r="T1634" s="144"/>
      <c r="U1634" s="144"/>
      <c r="V1634" s="144"/>
      <c r="W1634" s="144"/>
      <c r="X1634" s="144"/>
      <c r="Y1634" s="144"/>
      <c r="Z1634" s="144"/>
      <c r="AA1634" s="144"/>
    </row>
    <row r="1635" spans="4:27" x14ac:dyDescent="0.25">
      <c r="D1635" s="144"/>
      <c r="E1635" s="144"/>
      <c r="F1635" s="144"/>
      <c r="G1635" s="144"/>
      <c r="H1635" s="144"/>
      <c r="I1635" s="144"/>
      <c r="J1635" s="144"/>
      <c r="K1635" s="144"/>
      <c r="L1635" s="144"/>
      <c r="M1635" s="144"/>
      <c r="N1635" s="144"/>
      <c r="O1635" s="144"/>
      <c r="P1635" s="144"/>
      <c r="Q1635" s="144"/>
      <c r="R1635" s="144"/>
      <c r="S1635" s="144"/>
      <c r="T1635" s="144"/>
      <c r="U1635" s="144"/>
      <c r="V1635" s="144"/>
      <c r="W1635" s="144"/>
      <c r="X1635" s="144"/>
      <c r="Y1635" s="144"/>
      <c r="Z1635" s="144"/>
      <c r="AA1635" s="144"/>
    </row>
    <row r="1636" spans="4:27" x14ac:dyDescent="0.25">
      <c r="D1636" s="144"/>
      <c r="E1636" s="144"/>
      <c r="F1636" s="144"/>
      <c r="G1636" s="144"/>
      <c r="H1636" s="144"/>
      <c r="I1636" s="144"/>
      <c r="J1636" s="144"/>
      <c r="K1636" s="144"/>
      <c r="L1636" s="144"/>
      <c r="M1636" s="144"/>
      <c r="N1636" s="144"/>
      <c r="O1636" s="144"/>
      <c r="P1636" s="144"/>
      <c r="Q1636" s="144"/>
      <c r="R1636" s="144"/>
      <c r="S1636" s="144"/>
      <c r="T1636" s="144"/>
      <c r="U1636" s="144"/>
      <c r="V1636" s="144"/>
      <c r="W1636" s="144"/>
      <c r="X1636" s="144"/>
      <c r="Y1636" s="144"/>
      <c r="Z1636" s="144"/>
      <c r="AA1636" s="144"/>
    </row>
    <row r="1637" spans="4:27" x14ac:dyDescent="0.25">
      <c r="D1637" s="144"/>
      <c r="E1637" s="144"/>
      <c r="F1637" s="144"/>
      <c r="G1637" s="144"/>
      <c r="H1637" s="144"/>
      <c r="I1637" s="144"/>
      <c r="J1637" s="144"/>
      <c r="K1637" s="144"/>
      <c r="L1637" s="144"/>
      <c r="M1637" s="144"/>
      <c r="N1637" s="144"/>
      <c r="O1637" s="144"/>
      <c r="P1637" s="144"/>
      <c r="Q1637" s="144"/>
      <c r="R1637" s="144"/>
      <c r="S1637" s="144"/>
      <c r="T1637" s="144"/>
      <c r="U1637" s="144"/>
      <c r="V1637" s="144"/>
      <c r="W1637" s="144"/>
      <c r="X1637" s="144"/>
      <c r="Y1637" s="144"/>
      <c r="Z1637" s="144"/>
      <c r="AA1637" s="144"/>
    </row>
    <row r="1638" spans="4:27" x14ac:dyDescent="0.25">
      <c r="D1638" s="144"/>
      <c r="E1638" s="144"/>
      <c r="F1638" s="144"/>
      <c r="G1638" s="144"/>
      <c r="H1638" s="144"/>
      <c r="I1638" s="144"/>
      <c r="J1638" s="144"/>
      <c r="K1638" s="144"/>
      <c r="L1638" s="144"/>
      <c r="M1638" s="144"/>
      <c r="N1638" s="144"/>
      <c r="O1638" s="144"/>
      <c r="P1638" s="144"/>
      <c r="Q1638" s="144"/>
      <c r="R1638" s="144"/>
      <c r="S1638" s="144"/>
      <c r="T1638" s="144"/>
      <c r="U1638" s="144"/>
      <c r="V1638" s="144"/>
      <c r="W1638" s="144"/>
      <c r="X1638" s="144"/>
      <c r="Y1638" s="144"/>
      <c r="Z1638" s="144"/>
      <c r="AA1638" s="144"/>
    </row>
    <row r="1639" spans="4:27" x14ac:dyDescent="0.25">
      <c r="D1639" s="144"/>
      <c r="E1639" s="144"/>
      <c r="F1639" s="144"/>
      <c r="G1639" s="144"/>
      <c r="H1639" s="144"/>
      <c r="I1639" s="144"/>
      <c r="J1639" s="144"/>
      <c r="K1639" s="144"/>
      <c r="L1639" s="144"/>
      <c r="M1639" s="144"/>
      <c r="N1639" s="144"/>
      <c r="O1639" s="144"/>
      <c r="P1639" s="144"/>
      <c r="Q1639" s="144"/>
      <c r="R1639" s="144"/>
      <c r="S1639" s="144"/>
      <c r="T1639" s="144"/>
      <c r="U1639" s="144"/>
      <c r="V1639" s="144"/>
      <c r="W1639" s="144"/>
      <c r="X1639" s="144"/>
      <c r="Y1639" s="144"/>
      <c r="Z1639" s="144"/>
      <c r="AA1639" s="144"/>
    </row>
    <row r="1640" spans="4:27" x14ac:dyDescent="0.25">
      <c r="D1640" s="144"/>
      <c r="E1640" s="144"/>
      <c r="F1640" s="144"/>
      <c r="G1640" s="144"/>
      <c r="H1640" s="144"/>
      <c r="I1640" s="144"/>
      <c r="J1640" s="144"/>
      <c r="K1640" s="144"/>
      <c r="L1640" s="144"/>
      <c r="M1640" s="144"/>
      <c r="N1640" s="144"/>
      <c r="O1640" s="144"/>
      <c r="P1640" s="144"/>
      <c r="Q1640" s="144"/>
      <c r="R1640" s="144"/>
      <c r="S1640" s="144"/>
      <c r="T1640" s="144"/>
      <c r="U1640" s="144"/>
      <c r="V1640" s="144"/>
      <c r="W1640" s="144"/>
      <c r="X1640" s="144"/>
      <c r="Y1640" s="144"/>
      <c r="Z1640" s="144"/>
      <c r="AA1640" s="144"/>
    </row>
    <row r="1641" spans="4:27" x14ac:dyDescent="0.25">
      <c r="D1641" s="144"/>
      <c r="E1641" s="144"/>
      <c r="F1641" s="144"/>
      <c r="G1641" s="144"/>
      <c r="H1641" s="144"/>
      <c r="I1641" s="144"/>
      <c r="J1641" s="144"/>
      <c r="K1641" s="144"/>
      <c r="L1641" s="144"/>
      <c r="M1641" s="144"/>
      <c r="N1641" s="144"/>
      <c r="O1641" s="144"/>
      <c r="P1641" s="144"/>
      <c r="Q1641" s="144"/>
      <c r="R1641" s="144"/>
      <c r="S1641" s="144"/>
      <c r="T1641" s="144"/>
      <c r="U1641" s="144"/>
      <c r="V1641" s="144"/>
      <c r="W1641" s="144"/>
      <c r="X1641" s="144"/>
      <c r="Y1641" s="144"/>
      <c r="Z1641" s="144"/>
      <c r="AA1641" s="144"/>
    </row>
    <row r="1642" spans="4:27" x14ac:dyDescent="0.25">
      <c r="D1642" s="144"/>
      <c r="E1642" s="144"/>
      <c r="F1642" s="144"/>
      <c r="G1642" s="144"/>
      <c r="H1642" s="144"/>
      <c r="I1642" s="144"/>
      <c r="J1642" s="144"/>
      <c r="K1642" s="144"/>
      <c r="L1642" s="144"/>
      <c r="M1642" s="144"/>
      <c r="N1642" s="144"/>
      <c r="O1642" s="144"/>
      <c r="P1642" s="144"/>
      <c r="Q1642" s="144"/>
      <c r="R1642" s="144"/>
      <c r="S1642" s="144"/>
      <c r="T1642" s="144"/>
      <c r="U1642" s="144"/>
      <c r="V1642" s="144"/>
      <c r="W1642" s="144"/>
      <c r="X1642" s="144"/>
      <c r="Y1642" s="144"/>
      <c r="Z1642" s="144"/>
      <c r="AA1642" s="144"/>
    </row>
    <row r="1643" spans="4:27" x14ac:dyDescent="0.25">
      <c r="D1643" s="144"/>
      <c r="E1643" s="144"/>
      <c r="F1643" s="144"/>
      <c r="G1643" s="144"/>
      <c r="H1643" s="144"/>
      <c r="I1643" s="144"/>
      <c r="J1643" s="144"/>
      <c r="K1643" s="144"/>
      <c r="L1643" s="144"/>
      <c r="M1643" s="144"/>
      <c r="N1643" s="144"/>
      <c r="O1643" s="144"/>
      <c r="P1643" s="144"/>
      <c r="Q1643" s="144"/>
      <c r="R1643" s="144"/>
      <c r="S1643" s="144"/>
      <c r="T1643" s="144"/>
      <c r="U1643" s="144"/>
      <c r="V1643" s="144"/>
      <c r="W1643" s="144"/>
      <c r="X1643" s="144"/>
      <c r="Y1643" s="144"/>
      <c r="Z1643" s="144"/>
      <c r="AA1643" s="144"/>
    </row>
    <row r="1644" spans="4:27" x14ac:dyDescent="0.25">
      <c r="D1644" s="144"/>
      <c r="E1644" s="144"/>
      <c r="F1644" s="144"/>
      <c r="G1644" s="144"/>
      <c r="H1644" s="144"/>
      <c r="I1644" s="144"/>
      <c r="J1644" s="144"/>
      <c r="K1644" s="144"/>
      <c r="L1644" s="144"/>
      <c r="M1644" s="144"/>
      <c r="N1644" s="144"/>
      <c r="O1644" s="144"/>
      <c r="P1644" s="144"/>
      <c r="Q1644" s="144"/>
      <c r="R1644" s="144"/>
      <c r="S1644" s="144"/>
      <c r="T1644" s="144"/>
      <c r="U1644" s="144"/>
      <c r="V1644" s="144"/>
      <c r="W1644" s="144"/>
      <c r="X1644" s="144"/>
      <c r="Y1644" s="144"/>
      <c r="Z1644" s="144"/>
      <c r="AA1644" s="144"/>
    </row>
    <row r="1645" spans="4:27" x14ac:dyDescent="0.25">
      <c r="D1645" s="144"/>
      <c r="E1645" s="144"/>
      <c r="F1645" s="144"/>
      <c r="G1645" s="144"/>
      <c r="H1645" s="144"/>
      <c r="I1645" s="144"/>
      <c r="J1645" s="144"/>
      <c r="K1645" s="144"/>
      <c r="L1645" s="144"/>
      <c r="M1645" s="144"/>
      <c r="N1645" s="144"/>
      <c r="O1645" s="144"/>
      <c r="P1645" s="144"/>
      <c r="Q1645" s="144"/>
      <c r="R1645" s="144"/>
      <c r="S1645" s="144"/>
      <c r="T1645" s="144"/>
      <c r="U1645" s="144"/>
      <c r="V1645" s="144"/>
      <c r="W1645" s="144"/>
      <c r="X1645" s="144"/>
      <c r="Y1645" s="144"/>
      <c r="Z1645" s="144"/>
      <c r="AA1645" s="144"/>
    </row>
    <row r="1646" spans="4:27" x14ac:dyDescent="0.25">
      <c r="D1646" s="144"/>
      <c r="E1646" s="144"/>
      <c r="F1646" s="144"/>
      <c r="G1646" s="144"/>
      <c r="H1646" s="144"/>
      <c r="I1646" s="144"/>
      <c r="J1646" s="144"/>
      <c r="K1646" s="144"/>
      <c r="L1646" s="144"/>
      <c r="M1646" s="144"/>
      <c r="N1646" s="144"/>
      <c r="O1646" s="144"/>
      <c r="P1646" s="144"/>
      <c r="Q1646" s="144"/>
      <c r="R1646" s="144"/>
      <c r="S1646" s="144"/>
      <c r="T1646" s="144"/>
      <c r="U1646" s="144"/>
      <c r="V1646" s="144"/>
      <c r="W1646" s="144"/>
      <c r="X1646" s="144"/>
      <c r="Y1646" s="144"/>
      <c r="Z1646" s="144"/>
      <c r="AA1646" s="144"/>
    </row>
    <row r="1647" spans="4:27" x14ac:dyDescent="0.25">
      <c r="D1647" s="144"/>
      <c r="E1647" s="144"/>
      <c r="F1647" s="144"/>
      <c r="G1647" s="144"/>
      <c r="H1647" s="144"/>
      <c r="I1647" s="144"/>
      <c r="J1647" s="144"/>
      <c r="K1647" s="144"/>
      <c r="L1647" s="144"/>
      <c r="M1647" s="144"/>
      <c r="N1647" s="144"/>
      <c r="O1647" s="144"/>
      <c r="P1647" s="144"/>
      <c r="Q1647" s="144"/>
      <c r="R1647" s="144"/>
      <c r="S1647" s="144"/>
      <c r="T1647" s="144"/>
      <c r="U1647" s="144"/>
      <c r="V1647" s="144"/>
      <c r="W1647" s="144"/>
      <c r="X1647" s="144"/>
      <c r="Y1647" s="144"/>
      <c r="Z1647" s="144"/>
      <c r="AA1647" s="144"/>
    </row>
    <row r="1648" spans="4:27" x14ac:dyDescent="0.25">
      <c r="D1648" s="144"/>
      <c r="E1648" s="144"/>
      <c r="F1648" s="144"/>
      <c r="G1648" s="144"/>
      <c r="H1648" s="144"/>
      <c r="I1648" s="144"/>
      <c r="J1648" s="144"/>
      <c r="K1648" s="144"/>
      <c r="L1648" s="144"/>
      <c r="M1648" s="144"/>
      <c r="N1648" s="144"/>
      <c r="O1648" s="144"/>
      <c r="P1648" s="144"/>
      <c r="Q1648" s="144"/>
      <c r="R1648" s="144"/>
      <c r="S1648" s="144"/>
      <c r="T1648" s="144"/>
      <c r="U1648" s="144"/>
      <c r="V1648" s="144"/>
      <c r="W1648" s="144"/>
      <c r="X1648" s="144"/>
      <c r="Y1648" s="144"/>
      <c r="Z1648" s="144"/>
      <c r="AA1648" s="144"/>
    </row>
    <row r="1649" spans="4:27" x14ac:dyDescent="0.25">
      <c r="D1649" s="144"/>
      <c r="E1649" s="144"/>
      <c r="F1649" s="144"/>
      <c r="G1649" s="144"/>
      <c r="H1649" s="144"/>
      <c r="I1649" s="144"/>
      <c r="J1649" s="144"/>
      <c r="K1649" s="144"/>
      <c r="L1649" s="144"/>
      <c r="M1649" s="144"/>
      <c r="N1649" s="144"/>
      <c r="O1649" s="144"/>
      <c r="P1649" s="144"/>
      <c r="Q1649" s="144"/>
      <c r="R1649" s="144"/>
      <c r="S1649" s="144"/>
      <c r="T1649" s="144"/>
      <c r="U1649" s="144"/>
      <c r="V1649" s="144"/>
      <c r="W1649" s="144"/>
      <c r="X1649" s="144"/>
      <c r="Y1649" s="144"/>
      <c r="Z1649" s="144"/>
      <c r="AA1649" s="144"/>
    </row>
    <row r="1650" spans="4:27" x14ac:dyDescent="0.25">
      <c r="D1650" s="144"/>
      <c r="E1650" s="144"/>
      <c r="F1650" s="144"/>
      <c r="G1650" s="144"/>
      <c r="H1650" s="144"/>
      <c r="I1650" s="144"/>
      <c r="J1650" s="144"/>
      <c r="K1650" s="144"/>
      <c r="L1650" s="144"/>
      <c r="M1650" s="144"/>
      <c r="N1650" s="144"/>
      <c r="O1650" s="144"/>
      <c r="P1650" s="144"/>
      <c r="Q1650" s="144"/>
      <c r="R1650" s="144"/>
      <c r="S1650" s="144"/>
      <c r="T1650" s="144"/>
      <c r="U1650" s="144"/>
      <c r="V1650" s="144"/>
      <c r="W1650" s="144"/>
      <c r="X1650" s="144"/>
      <c r="Y1650" s="144"/>
      <c r="Z1650" s="144"/>
      <c r="AA1650" s="144"/>
    </row>
    <row r="1651" spans="4:27" x14ac:dyDescent="0.25">
      <c r="D1651" s="144"/>
      <c r="E1651" s="144"/>
      <c r="F1651" s="144"/>
      <c r="G1651" s="144"/>
      <c r="H1651" s="144"/>
      <c r="I1651" s="144"/>
      <c r="J1651" s="144"/>
      <c r="K1651" s="144"/>
      <c r="L1651" s="144"/>
      <c r="M1651" s="144"/>
      <c r="N1651" s="144"/>
      <c r="O1651" s="144"/>
      <c r="P1651" s="144"/>
      <c r="Q1651" s="144"/>
      <c r="R1651" s="144"/>
      <c r="S1651" s="144"/>
      <c r="T1651" s="144"/>
      <c r="U1651" s="144"/>
      <c r="V1651" s="144"/>
      <c r="W1651" s="144"/>
      <c r="X1651" s="144"/>
      <c r="Y1651" s="144"/>
      <c r="Z1651" s="144"/>
      <c r="AA1651" s="144"/>
    </row>
    <row r="1652" spans="4:27" x14ac:dyDescent="0.25">
      <c r="D1652" s="144"/>
      <c r="E1652" s="144"/>
      <c r="F1652" s="144"/>
      <c r="G1652" s="144"/>
      <c r="H1652" s="144"/>
      <c r="I1652" s="144"/>
      <c r="J1652" s="144"/>
      <c r="K1652" s="144"/>
      <c r="L1652" s="144"/>
      <c r="M1652" s="144"/>
      <c r="N1652" s="144"/>
      <c r="O1652" s="144"/>
      <c r="P1652" s="144"/>
      <c r="Q1652" s="144"/>
      <c r="R1652" s="144"/>
      <c r="S1652" s="144"/>
      <c r="T1652" s="144"/>
      <c r="U1652" s="144"/>
      <c r="V1652" s="144"/>
      <c r="W1652" s="144"/>
      <c r="X1652" s="144"/>
      <c r="Y1652" s="144"/>
      <c r="Z1652" s="144"/>
      <c r="AA1652" s="144"/>
    </row>
    <row r="1653" spans="4:27" x14ac:dyDescent="0.25">
      <c r="D1653" s="144"/>
      <c r="E1653" s="144"/>
      <c r="F1653" s="144"/>
      <c r="G1653" s="144"/>
      <c r="H1653" s="144"/>
      <c r="I1653" s="144"/>
      <c r="J1653" s="144"/>
      <c r="K1653" s="144"/>
      <c r="L1653" s="144"/>
      <c r="M1653" s="144"/>
      <c r="N1653" s="144"/>
      <c r="O1653" s="144"/>
      <c r="P1653" s="144"/>
      <c r="Q1653" s="144"/>
      <c r="R1653" s="144"/>
      <c r="S1653" s="144"/>
      <c r="T1653" s="144"/>
      <c r="U1653" s="144"/>
      <c r="V1653" s="144"/>
      <c r="W1653" s="144"/>
      <c r="X1653" s="144"/>
      <c r="Y1653" s="144"/>
      <c r="Z1653" s="144"/>
      <c r="AA1653" s="144"/>
    </row>
    <row r="1654" spans="4:27" x14ac:dyDescent="0.25">
      <c r="D1654" s="144"/>
      <c r="E1654" s="144"/>
      <c r="F1654" s="144"/>
      <c r="G1654" s="144"/>
      <c r="H1654" s="144"/>
      <c r="I1654" s="144"/>
      <c r="J1654" s="144"/>
      <c r="K1654" s="144"/>
      <c r="L1654" s="144"/>
      <c r="M1654" s="144"/>
      <c r="N1654" s="144"/>
      <c r="O1654" s="144"/>
      <c r="P1654" s="144"/>
      <c r="Q1654" s="144"/>
      <c r="R1654" s="144"/>
      <c r="S1654" s="144"/>
      <c r="T1654" s="144"/>
      <c r="U1654" s="144"/>
      <c r="V1654" s="144"/>
      <c r="W1654" s="144"/>
      <c r="X1654" s="144"/>
      <c r="Y1654" s="144"/>
      <c r="Z1654" s="144"/>
      <c r="AA1654" s="144"/>
    </row>
    <row r="1655" spans="4:27" x14ac:dyDescent="0.25">
      <c r="D1655" s="144"/>
      <c r="E1655" s="144"/>
      <c r="F1655" s="144"/>
      <c r="G1655" s="144"/>
      <c r="H1655" s="144"/>
      <c r="I1655" s="144"/>
      <c r="J1655" s="144"/>
      <c r="K1655" s="144"/>
      <c r="L1655" s="144"/>
      <c r="M1655" s="144"/>
      <c r="N1655" s="144"/>
      <c r="O1655" s="144"/>
      <c r="P1655" s="144"/>
      <c r="Q1655" s="144"/>
      <c r="R1655" s="144"/>
      <c r="S1655" s="144"/>
      <c r="T1655" s="144"/>
      <c r="U1655" s="144"/>
      <c r="V1655" s="144"/>
      <c r="W1655" s="144"/>
      <c r="X1655" s="144"/>
      <c r="Y1655" s="144"/>
      <c r="Z1655" s="144"/>
      <c r="AA1655" s="144"/>
    </row>
    <row r="1656" spans="4:27" x14ac:dyDescent="0.25">
      <c r="D1656" s="144"/>
      <c r="E1656" s="144"/>
      <c r="F1656" s="144"/>
      <c r="G1656" s="144"/>
      <c r="H1656" s="144"/>
      <c r="I1656" s="144"/>
      <c r="J1656" s="144"/>
      <c r="K1656" s="144"/>
      <c r="L1656" s="144"/>
      <c r="M1656" s="144"/>
      <c r="N1656" s="144"/>
      <c r="O1656" s="144"/>
      <c r="P1656" s="144"/>
      <c r="Q1656" s="144"/>
      <c r="R1656" s="144"/>
      <c r="S1656" s="144"/>
      <c r="T1656" s="144"/>
      <c r="U1656" s="144"/>
      <c r="V1656" s="144"/>
      <c r="W1656" s="144"/>
      <c r="X1656" s="144"/>
      <c r="Y1656" s="144"/>
      <c r="Z1656" s="144"/>
      <c r="AA1656" s="144"/>
    </row>
    <row r="1657" spans="4:27" x14ac:dyDescent="0.25">
      <c r="D1657" s="144"/>
      <c r="E1657" s="144"/>
      <c r="F1657" s="144"/>
      <c r="G1657" s="144"/>
      <c r="H1657" s="144"/>
      <c r="I1657" s="144"/>
      <c r="J1657" s="144"/>
      <c r="K1657" s="144"/>
      <c r="L1657" s="144"/>
      <c r="M1657" s="144"/>
      <c r="N1657" s="144"/>
      <c r="O1657" s="144"/>
      <c r="P1657" s="144"/>
      <c r="Q1657" s="144"/>
      <c r="R1657" s="144"/>
      <c r="S1657" s="144"/>
      <c r="T1657" s="144"/>
      <c r="U1657" s="144"/>
      <c r="V1657" s="144"/>
      <c r="W1657" s="144"/>
      <c r="X1657" s="144"/>
      <c r="Y1657" s="144"/>
      <c r="Z1657" s="144"/>
      <c r="AA1657" s="144"/>
    </row>
    <row r="1658" spans="4:27" x14ac:dyDescent="0.25">
      <c r="D1658" s="144"/>
      <c r="E1658" s="144"/>
      <c r="F1658" s="144"/>
      <c r="G1658" s="144"/>
      <c r="H1658" s="144"/>
      <c r="I1658" s="144"/>
      <c r="J1658" s="144"/>
      <c r="K1658" s="144"/>
      <c r="L1658" s="144"/>
      <c r="M1658" s="144"/>
      <c r="N1658" s="144"/>
      <c r="O1658" s="144"/>
      <c r="P1658" s="144"/>
      <c r="Q1658" s="144"/>
      <c r="R1658" s="144"/>
      <c r="S1658" s="144"/>
      <c r="T1658" s="144"/>
      <c r="U1658" s="144"/>
      <c r="V1658" s="144"/>
      <c r="W1658" s="144"/>
      <c r="X1658" s="144"/>
      <c r="Y1658" s="144"/>
      <c r="Z1658" s="144"/>
      <c r="AA1658" s="144"/>
    </row>
    <row r="1659" spans="4:27" x14ac:dyDescent="0.25">
      <c r="D1659" s="144"/>
      <c r="E1659" s="144"/>
      <c r="F1659" s="144"/>
      <c r="G1659" s="144"/>
      <c r="H1659" s="144"/>
      <c r="I1659" s="144"/>
      <c r="J1659" s="144"/>
      <c r="K1659" s="144"/>
      <c r="L1659" s="144"/>
      <c r="M1659" s="144"/>
      <c r="N1659" s="144"/>
      <c r="O1659" s="144"/>
      <c r="P1659" s="144"/>
      <c r="Q1659" s="144"/>
      <c r="R1659" s="144"/>
      <c r="S1659" s="144"/>
      <c r="T1659" s="144"/>
      <c r="U1659" s="144"/>
      <c r="V1659" s="144"/>
      <c r="W1659" s="144"/>
      <c r="X1659" s="144"/>
      <c r="Y1659" s="144"/>
      <c r="Z1659" s="144"/>
      <c r="AA1659" s="144"/>
    </row>
    <row r="1660" spans="4:27" x14ac:dyDescent="0.25">
      <c r="D1660" s="144"/>
      <c r="E1660" s="144"/>
      <c r="F1660" s="144"/>
      <c r="G1660" s="144"/>
      <c r="H1660" s="144"/>
      <c r="I1660" s="144"/>
      <c r="J1660" s="144"/>
      <c r="K1660" s="144"/>
      <c r="L1660" s="144"/>
      <c r="M1660" s="144"/>
      <c r="N1660" s="144"/>
      <c r="O1660" s="144"/>
      <c r="P1660" s="144"/>
      <c r="Q1660" s="144"/>
      <c r="R1660" s="144"/>
      <c r="S1660" s="144"/>
      <c r="T1660" s="144"/>
      <c r="U1660" s="144"/>
      <c r="V1660" s="144"/>
      <c r="W1660" s="144"/>
      <c r="X1660" s="144"/>
      <c r="Y1660" s="144"/>
      <c r="Z1660" s="144"/>
      <c r="AA1660" s="144"/>
    </row>
    <row r="1661" spans="4:27" x14ac:dyDescent="0.25">
      <c r="D1661" s="144"/>
      <c r="E1661" s="144"/>
      <c r="F1661" s="144"/>
      <c r="G1661" s="144"/>
      <c r="H1661" s="144"/>
      <c r="I1661" s="144"/>
      <c r="J1661" s="144"/>
      <c r="K1661" s="144"/>
      <c r="L1661" s="144"/>
      <c r="M1661" s="144"/>
      <c r="N1661" s="144"/>
      <c r="O1661" s="144"/>
      <c r="P1661" s="144"/>
      <c r="Q1661" s="144"/>
      <c r="R1661" s="144"/>
      <c r="S1661" s="144"/>
      <c r="T1661" s="144"/>
      <c r="U1661" s="144"/>
      <c r="V1661" s="144"/>
      <c r="W1661" s="144"/>
      <c r="X1661" s="144"/>
      <c r="Y1661" s="144"/>
      <c r="Z1661" s="144"/>
      <c r="AA1661" s="144"/>
    </row>
    <row r="1662" spans="4:27" x14ac:dyDescent="0.25">
      <c r="D1662" s="144"/>
      <c r="E1662" s="144"/>
      <c r="F1662" s="144"/>
      <c r="G1662" s="144"/>
      <c r="H1662" s="144"/>
      <c r="I1662" s="144"/>
      <c r="J1662" s="144"/>
      <c r="K1662" s="144"/>
      <c r="L1662" s="144"/>
      <c r="M1662" s="144"/>
      <c r="N1662" s="144"/>
      <c r="O1662" s="144"/>
      <c r="P1662" s="144"/>
      <c r="Q1662" s="144"/>
      <c r="R1662" s="144"/>
      <c r="S1662" s="144"/>
      <c r="T1662" s="144"/>
      <c r="U1662" s="144"/>
      <c r="V1662" s="144"/>
      <c r="W1662" s="144"/>
      <c r="X1662" s="144"/>
      <c r="Y1662" s="144"/>
      <c r="Z1662" s="144"/>
      <c r="AA1662" s="144"/>
    </row>
    <row r="1663" spans="4:27" x14ac:dyDescent="0.25">
      <c r="D1663" s="144"/>
      <c r="E1663" s="144"/>
      <c r="F1663" s="144"/>
      <c r="G1663" s="144"/>
      <c r="H1663" s="144"/>
      <c r="I1663" s="144"/>
      <c r="J1663" s="144"/>
      <c r="K1663" s="144"/>
      <c r="L1663" s="144"/>
      <c r="M1663" s="144"/>
      <c r="N1663" s="144"/>
      <c r="O1663" s="144"/>
      <c r="P1663" s="144"/>
      <c r="Q1663" s="144"/>
      <c r="R1663" s="144"/>
      <c r="S1663" s="144"/>
      <c r="T1663" s="144"/>
      <c r="U1663" s="144"/>
      <c r="V1663" s="144"/>
      <c r="W1663" s="144"/>
      <c r="X1663" s="144"/>
      <c r="Y1663" s="144"/>
      <c r="Z1663" s="144"/>
      <c r="AA1663" s="144"/>
    </row>
    <row r="1664" spans="4:27" x14ac:dyDescent="0.25">
      <c r="D1664" s="144"/>
      <c r="E1664" s="144"/>
      <c r="F1664" s="144"/>
      <c r="G1664" s="144"/>
      <c r="H1664" s="144"/>
      <c r="I1664" s="144"/>
      <c r="J1664" s="144"/>
      <c r="K1664" s="144"/>
      <c r="L1664" s="144"/>
      <c r="M1664" s="144"/>
      <c r="N1664" s="144"/>
      <c r="O1664" s="144"/>
      <c r="P1664" s="144"/>
      <c r="Q1664" s="144"/>
      <c r="R1664" s="144"/>
      <c r="S1664" s="144"/>
      <c r="T1664" s="144"/>
      <c r="U1664" s="144"/>
      <c r="V1664" s="144"/>
      <c r="W1664" s="144"/>
      <c r="X1664" s="144"/>
      <c r="Y1664" s="144"/>
      <c r="Z1664" s="144"/>
      <c r="AA1664" s="144"/>
    </row>
    <row r="1665" spans="4:27" x14ac:dyDescent="0.25">
      <c r="D1665" s="144"/>
      <c r="E1665" s="144"/>
      <c r="F1665" s="144"/>
      <c r="G1665" s="144"/>
      <c r="H1665" s="144"/>
      <c r="I1665" s="144"/>
      <c r="J1665" s="144"/>
      <c r="K1665" s="144"/>
      <c r="L1665" s="144"/>
      <c r="M1665" s="144"/>
      <c r="N1665" s="144"/>
      <c r="O1665" s="144"/>
      <c r="P1665" s="144"/>
      <c r="Q1665" s="144"/>
      <c r="R1665" s="144"/>
      <c r="S1665" s="144"/>
      <c r="T1665" s="144"/>
      <c r="U1665" s="144"/>
      <c r="V1665" s="144"/>
      <c r="W1665" s="144"/>
      <c r="X1665" s="144"/>
      <c r="Y1665" s="144"/>
      <c r="Z1665" s="144"/>
      <c r="AA1665" s="144"/>
    </row>
    <row r="1666" spans="4:27" x14ac:dyDescent="0.25">
      <c r="D1666" s="144"/>
      <c r="E1666" s="144"/>
      <c r="F1666" s="144"/>
      <c r="G1666" s="144"/>
      <c r="H1666" s="144"/>
      <c r="I1666" s="144"/>
      <c r="J1666" s="144"/>
      <c r="K1666" s="144"/>
      <c r="L1666" s="144"/>
      <c r="M1666" s="144"/>
      <c r="N1666" s="144"/>
      <c r="O1666" s="144"/>
      <c r="P1666" s="144"/>
      <c r="Q1666" s="144"/>
      <c r="R1666" s="144"/>
      <c r="S1666" s="144"/>
      <c r="T1666" s="144"/>
      <c r="U1666" s="144"/>
      <c r="V1666" s="144"/>
      <c r="W1666" s="144"/>
      <c r="X1666" s="144"/>
      <c r="Y1666" s="144"/>
      <c r="Z1666" s="144"/>
      <c r="AA1666" s="144"/>
    </row>
    <row r="1667" spans="4:27" x14ac:dyDescent="0.25">
      <c r="D1667" s="144"/>
      <c r="E1667" s="144"/>
      <c r="F1667" s="144"/>
      <c r="G1667" s="144"/>
      <c r="H1667" s="144"/>
      <c r="I1667" s="144"/>
      <c r="J1667" s="144"/>
      <c r="K1667" s="144"/>
      <c r="L1667" s="144"/>
      <c r="M1667" s="144"/>
      <c r="N1667" s="144"/>
      <c r="O1667" s="144"/>
      <c r="P1667" s="144"/>
      <c r="Q1667" s="144"/>
      <c r="R1667" s="144"/>
      <c r="S1667" s="144"/>
      <c r="T1667" s="144"/>
      <c r="U1667" s="144"/>
      <c r="V1667" s="144"/>
      <c r="W1667" s="144"/>
      <c r="X1667" s="144"/>
      <c r="Y1667" s="144"/>
      <c r="Z1667" s="144"/>
      <c r="AA1667" s="144"/>
    </row>
    <row r="1668" spans="4:27" x14ac:dyDescent="0.25">
      <c r="D1668" s="144"/>
      <c r="E1668" s="144"/>
      <c r="F1668" s="144"/>
      <c r="G1668" s="144"/>
      <c r="H1668" s="144"/>
      <c r="I1668" s="144"/>
      <c r="J1668" s="144"/>
      <c r="K1668" s="144"/>
      <c r="L1668" s="144"/>
      <c r="M1668" s="144"/>
      <c r="N1668" s="144"/>
      <c r="O1668" s="144"/>
      <c r="P1668" s="144"/>
      <c r="Q1668" s="144"/>
      <c r="R1668" s="144"/>
      <c r="S1668" s="144"/>
      <c r="T1668" s="144"/>
      <c r="U1668" s="144"/>
      <c r="V1668" s="144"/>
      <c r="W1668" s="144"/>
      <c r="X1668" s="144"/>
      <c r="Y1668" s="144"/>
      <c r="Z1668" s="144"/>
      <c r="AA1668" s="144"/>
    </row>
    <row r="1669" spans="4:27" x14ac:dyDescent="0.25">
      <c r="D1669" s="144"/>
      <c r="E1669" s="144"/>
      <c r="F1669" s="144"/>
      <c r="G1669" s="144"/>
      <c r="H1669" s="144"/>
      <c r="I1669" s="144"/>
      <c r="J1669" s="144"/>
      <c r="K1669" s="144"/>
      <c r="L1669" s="144"/>
      <c r="M1669" s="144"/>
      <c r="N1669" s="144"/>
      <c r="O1669" s="144"/>
      <c r="P1669" s="144"/>
      <c r="Q1669" s="144"/>
      <c r="R1669" s="144"/>
      <c r="S1669" s="144"/>
      <c r="T1669" s="144"/>
      <c r="U1669" s="144"/>
      <c r="V1669" s="144"/>
      <c r="W1669" s="144"/>
      <c r="X1669" s="144"/>
      <c r="Y1669" s="144"/>
      <c r="Z1669" s="144"/>
      <c r="AA1669" s="144"/>
    </row>
    <row r="1670" spans="4:27" x14ac:dyDescent="0.25">
      <c r="D1670" s="144"/>
      <c r="E1670" s="144"/>
      <c r="F1670" s="144"/>
      <c r="G1670" s="144"/>
      <c r="H1670" s="144"/>
      <c r="I1670" s="144"/>
      <c r="J1670" s="144"/>
      <c r="K1670" s="144"/>
      <c r="L1670" s="144"/>
      <c r="M1670" s="144"/>
      <c r="N1670" s="144"/>
      <c r="O1670" s="144"/>
      <c r="P1670" s="144"/>
      <c r="Q1670" s="144"/>
      <c r="R1670" s="144"/>
      <c r="S1670" s="144"/>
      <c r="T1670" s="144"/>
      <c r="U1670" s="144"/>
      <c r="V1670" s="144"/>
      <c r="W1670" s="144"/>
      <c r="X1670" s="144"/>
      <c r="Y1670" s="144"/>
      <c r="Z1670" s="144"/>
      <c r="AA1670" s="144"/>
    </row>
    <row r="1671" spans="4:27" x14ac:dyDescent="0.25">
      <c r="D1671" s="144"/>
      <c r="E1671" s="144"/>
      <c r="F1671" s="144"/>
      <c r="G1671" s="144"/>
      <c r="H1671" s="144"/>
      <c r="I1671" s="144"/>
      <c r="J1671" s="144"/>
      <c r="K1671" s="144"/>
      <c r="L1671" s="144"/>
      <c r="M1671" s="144"/>
      <c r="N1671" s="144"/>
      <c r="O1671" s="144"/>
      <c r="P1671" s="144"/>
      <c r="Q1671" s="144"/>
      <c r="R1671" s="144"/>
      <c r="S1671" s="144"/>
      <c r="T1671" s="144"/>
      <c r="U1671" s="144"/>
      <c r="V1671" s="144"/>
      <c r="W1671" s="144"/>
      <c r="X1671" s="144"/>
      <c r="Y1671" s="144"/>
      <c r="Z1671" s="144"/>
      <c r="AA1671" s="144"/>
    </row>
    <row r="1672" spans="4:27" x14ac:dyDescent="0.25">
      <c r="D1672" s="144"/>
      <c r="E1672" s="144"/>
      <c r="F1672" s="144"/>
      <c r="G1672" s="144"/>
      <c r="H1672" s="144"/>
      <c r="I1672" s="144"/>
      <c r="J1672" s="144"/>
      <c r="K1672" s="144"/>
      <c r="L1672" s="144"/>
      <c r="M1672" s="144"/>
      <c r="N1672" s="144"/>
      <c r="O1672" s="144"/>
      <c r="P1672" s="144"/>
      <c r="Q1672" s="144"/>
      <c r="R1672" s="144"/>
      <c r="S1672" s="144"/>
      <c r="T1672" s="144"/>
      <c r="U1672" s="144"/>
      <c r="V1672" s="144"/>
      <c r="W1672" s="144"/>
      <c r="X1672" s="144"/>
      <c r="Y1672" s="144"/>
      <c r="Z1672" s="144"/>
      <c r="AA1672" s="144"/>
    </row>
    <row r="1673" spans="4:27" x14ac:dyDescent="0.25">
      <c r="D1673" s="144"/>
      <c r="E1673" s="144"/>
      <c r="F1673" s="144"/>
      <c r="G1673" s="144"/>
      <c r="H1673" s="144"/>
      <c r="I1673" s="144"/>
      <c r="J1673" s="144"/>
      <c r="K1673" s="144"/>
      <c r="L1673" s="144"/>
      <c r="M1673" s="144"/>
      <c r="N1673" s="144"/>
      <c r="O1673" s="144"/>
      <c r="P1673" s="144"/>
      <c r="Q1673" s="144"/>
      <c r="R1673" s="144"/>
      <c r="S1673" s="144"/>
      <c r="T1673" s="144"/>
      <c r="U1673" s="144"/>
      <c r="V1673" s="144"/>
      <c r="W1673" s="144"/>
      <c r="X1673" s="144"/>
      <c r="Y1673" s="144"/>
      <c r="Z1673" s="144"/>
      <c r="AA1673" s="144"/>
    </row>
    <row r="1674" spans="4:27" x14ac:dyDescent="0.25">
      <c r="D1674" s="144"/>
      <c r="E1674" s="144"/>
      <c r="F1674" s="144"/>
      <c r="G1674" s="144"/>
      <c r="H1674" s="144"/>
      <c r="I1674" s="144"/>
      <c r="J1674" s="144"/>
      <c r="K1674" s="144"/>
      <c r="L1674" s="144"/>
      <c r="M1674" s="144"/>
      <c r="N1674" s="144"/>
      <c r="O1674" s="144"/>
      <c r="P1674" s="144"/>
      <c r="Q1674" s="144"/>
      <c r="R1674" s="144"/>
      <c r="S1674" s="144"/>
      <c r="T1674" s="144"/>
      <c r="U1674" s="144"/>
      <c r="V1674" s="144"/>
      <c r="W1674" s="144"/>
      <c r="X1674" s="144"/>
      <c r="Y1674" s="144"/>
      <c r="Z1674" s="144"/>
      <c r="AA1674" s="144"/>
    </row>
    <row r="1675" spans="4:27" x14ac:dyDescent="0.25">
      <c r="D1675" s="144"/>
      <c r="E1675" s="144"/>
      <c r="F1675" s="144"/>
      <c r="G1675" s="144"/>
      <c r="H1675" s="144"/>
      <c r="I1675" s="144"/>
      <c r="J1675" s="144"/>
      <c r="K1675" s="144"/>
      <c r="L1675" s="144"/>
      <c r="M1675" s="144"/>
      <c r="N1675" s="144"/>
      <c r="O1675" s="144"/>
      <c r="P1675" s="144"/>
      <c r="Q1675" s="144"/>
      <c r="R1675" s="144"/>
      <c r="S1675" s="144"/>
      <c r="T1675" s="144"/>
      <c r="U1675" s="144"/>
      <c r="V1675" s="144"/>
      <c r="W1675" s="144"/>
      <c r="X1675" s="144"/>
      <c r="Y1675" s="144"/>
      <c r="Z1675" s="144"/>
      <c r="AA1675" s="144"/>
    </row>
    <row r="1676" spans="4:27" x14ac:dyDescent="0.25">
      <c r="D1676" s="144"/>
      <c r="E1676" s="144"/>
      <c r="F1676" s="144"/>
      <c r="G1676" s="144"/>
      <c r="H1676" s="144"/>
      <c r="I1676" s="144"/>
      <c r="J1676" s="144"/>
      <c r="K1676" s="144"/>
      <c r="L1676" s="144"/>
      <c r="M1676" s="144"/>
      <c r="N1676" s="144"/>
      <c r="O1676" s="144"/>
      <c r="P1676" s="144"/>
      <c r="Q1676" s="144"/>
      <c r="R1676" s="144"/>
      <c r="S1676" s="144"/>
      <c r="T1676" s="144"/>
      <c r="U1676" s="144"/>
      <c r="V1676" s="144"/>
      <c r="W1676" s="144"/>
      <c r="X1676" s="144"/>
      <c r="Y1676" s="144"/>
      <c r="Z1676" s="144"/>
      <c r="AA1676" s="144"/>
    </row>
    <row r="1677" spans="4:27" x14ac:dyDescent="0.25">
      <c r="D1677" s="144"/>
      <c r="E1677" s="144"/>
      <c r="F1677" s="144"/>
      <c r="G1677" s="144"/>
      <c r="H1677" s="144"/>
      <c r="I1677" s="144"/>
      <c r="J1677" s="144"/>
      <c r="K1677" s="144"/>
      <c r="L1677" s="144"/>
      <c r="M1677" s="144"/>
      <c r="N1677" s="144"/>
      <c r="O1677" s="144"/>
      <c r="P1677" s="144"/>
      <c r="Q1677" s="144"/>
      <c r="R1677" s="144"/>
      <c r="S1677" s="144"/>
      <c r="T1677" s="144"/>
      <c r="U1677" s="144"/>
      <c r="V1677" s="144"/>
      <c r="W1677" s="144"/>
      <c r="X1677" s="144"/>
      <c r="Y1677" s="144"/>
      <c r="Z1677" s="144"/>
      <c r="AA1677" s="144"/>
    </row>
    <row r="1678" spans="4:27" x14ac:dyDescent="0.25">
      <c r="D1678" s="144"/>
      <c r="E1678" s="144"/>
      <c r="F1678" s="144"/>
      <c r="G1678" s="144"/>
      <c r="H1678" s="144"/>
      <c r="I1678" s="144"/>
      <c r="J1678" s="144"/>
      <c r="K1678" s="144"/>
      <c r="L1678" s="144"/>
      <c r="M1678" s="144"/>
      <c r="N1678" s="144"/>
      <c r="O1678" s="144"/>
      <c r="P1678" s="144"/>
      <c r="Q1678" s="144"/>
      <c r="R1678" s="144"/>
      <c r="S1678" s="144"/>
      <c r="T1678" s="144"/>
      <c r="U1678" s="144"/>
      <c r="V1678" s="144"/>
      <c r="W1678" s="144"/>
      <c r="X1678" s="144"/>
      <c r="Y1678" s="144"/>
      <c r="Z1678" s="144"/>
      <c r="AA1678" s="144"/>
    </row>
    <row r="1679" spans="4:27" x14ac:dyDescent="0.25">
      <c r="D1679" s="144"/>
      <c r="E1679" s="144"/>
      <c r="F1679" s="144"/>
      <c r="G1679" s="144"/>
      <c r="H1679" s="144"/>
      <c r="I1679" s="144"/>
      <c r="J1679" s="144"/>
      <c r="K1679" s="144"/>
      <c r="L1679" s="144"/>
      <c r="M1679" s="144"/>
      <c r="N1679" s="144"/>
      <c r="O1679" s="144"/>
      <c r="P1679" s="144"/>
      <c r="Q1679" s="144"/>
      <c r="R1679" s="144"/>
      <c r="S1679" s="144"/>
      <c r="T1679" s="144"/>
      <c r="U1679" s="144"/>
      <c r="V1679" s="144"/>
      <c r="W1679" s="144"/>
      <c r="X1679" s="144"/>
      <c r="Y1679" s="144"/>
      <c r="Z1679" s="144"/>
      <c r="AA1679" s="144"/>
    </row>
    <row r="1680" spans="4:27" x14ac:dyDescent="0.25">
      <c r="D1680" s="144"/>
      <c r="E1680" s="144"/>
      <c r="F1680" s="144"/>
      <c r="G1680" s="144"/>
      <c r="H1680" s="144"/>
      <c r="I1680" s="144"/>
      <c r="J1680" s="144"/>
      <c r="K1680" s="144"/>
      <c r="L1680" s="144"/>
      <c r="M1680" s="144"/>
      <c r="N1680" s="144"/>
      <c r="O1680" s="144"/>
      <c r="P1680" s="144"/>
      <c r="Q1680" s="144"/>
      <c r="R1680" s="144"/>
      <c r="S1680" s="144"/>
      <c r="T1680" s="144"/>
      <c r="U1680" s="144"/>
      <c r="V1680" s="144"/>
      <c r="W1680" s="144"/>
      <c r="X1680" s="144"/>
      <c r="Y1680" s="144"/>
      <c r="Z1680" s="144"/>
      <c r="AA1680" s="144"/>
    </row>
    <row r="1681" spans="4:27" x14ac:dyDescent="0.25">
      <c r="D1681" s="144"/>
      <c r="E1681" s="144"/>
      <c r="F1681" s="144"/>
      <c r="G1681" s="144"/>
      <c r="H1681" s="144"/>
      <c r="I1681" s="144"/>
      <c r="J1681" s="144"/>
      <c r="K1681" s="144"/>
      <c r="L1681" s="144"/>
      <c r="M1681" s="144"/>
      <c r="N1681" s="144"/>
      <c r="O1681" s="144"/>
      <c r="P1681" s="144"/>
      <c r="Q1681" s="144"/>
      <c r="R1681" s="144"/>
      <c r="S1681" s="144"/>
      <c r="T1681" s="144"/>
      <c r="U1681" s="144"/>
      <c r="V1681" s="144"/>
      <c r="W1681" s="144"/>
      <c r="X1681" s="144"/>
      <c r="Y1681" s="144"/>
      <c r="Z1681" s="144"/>
      <c r="AA1681" s="144"/>
    </row>
    <row r="1682" spans="4:27" x14ac:dyDescent="0.25">
      <c r="D1682" s="144"/>
      <c r="E1682" s="144"/>
      <c r="F1682" s="144"/>
      <c r="G1682" s="144"/>
      <c r="H1682" s="144"/>
      <c r="I1682" s="144"/>
      <c r="J1682" s="144"/>
      <c r="K1682" s="144"/>
      <c r="L1682" s="144"/>
      <c r="M1682" s="144"/>
      <c r="N1682" s="144"/>
      <c r="O1682" s="144"/>
      <c r="P1682" s="144"/>
      <c r="Q1682" s="144"/>
      <c r="R1682" s="144"/>
      <c r="S1682" s="144"/>
      <c r="T1682" s="144"/>
      <c r="U1682" s="144"/>
      <c r="V1682" s="144"/>
      <c r="W1682" s="144"/>
      <c r="X1682" s="144"/>
      <c r="Y1682" s="144"/>
      <c r="Z1682" s="144"/>
      <c r="AA1682" s="144"/>
    </row>
    <row r="1683" spans="4:27" x14ac:dyDescent="0.25">
      <c r="D1683" s="144"/>
      <c r="E1683" s="144"/>
      <c r="F1683" s="144"/>
      <c r="G1683" s="144"/>
      <c r="H1683" s="144"/>
      <c r="I1683" s="144"/>
      <c r="J1683" s="144"/>
      <c r="K1683" s="144"/>
      <c r="L1683" s="144"/>
      <c r="M1683" s="144"/>
      <c r="N1683" s="144"/>
      <c r="O1683" s="144"/>
      <c r="P1683" s="144"/>
      <c r="Q1683" s="144"/>
      <c r="R1683" s="144"/>
      <c r="S1683" s="144"/>
      <c r="T1683" s="144"/>
      <c r="U1683" s="144"/>
      <c r="V1683" s="144"/>
      <c r="W1683" s="144"/>
      <c r="X1683" s="144"/>
      <c r="Y1683" s="144"/>
      <c r="Z1683" s="144"/>
      <c r="AA1683" s="144"/>
    </row>
    <row r="1684" spans="4:27" x14ac:dyDescent="0.25">
      <c r="D1684" s="144"/>
      <c r="E1684" s="144"/>
      <c r="F1684" s="144"/>
      <c r="G1684" s="144"/>
      <c r="H1684" s="144"/>
      <c r="I1684" s="144"/>
      <c r="J1684" s="144"/>
      <c r="K1684" s="144"/>
      <c r="L1684" s="144"/>
      <c r="M1684" s="144"/>
      <c r="N1684" s="144"/>
      <c r="O1684" s="144"/>
      <c r="P1684" s="144"/>
      <c r="Q1684" s="144"/>
      <c r="R1684" s="144"/>
      <c r="S1684" s="144"/>
      <c r="T1684" s="144"/>
      <c r="U1684" s="144"/>
      <c r="V1684" s="144"/>
      <c r="W1684" s="144"/>
      <c r="X1684" s="144"/>
      <c r="Y1684" s="144"/>
      <c r="Z1684" s="144"/>
      <c r="AA1684" s="144"/>
    </row>
    <row r="1685" spans="4:27" x14ac:dyDescent="0.25">
      <c r="D1685" s="144"/>
      <c r="E1685" s="144"/>
      <c r="F1685" s="144"/>
      <c r="G1685" s="144"/>
      <c r="H1685" s="144"/>
      <c r="I1685" s="144"/>
      <c r="J1685" s="144"/>
      <c r="K1685" s="144"/>
      <c r="L1685" s="144"/>
      <c r="M1685" s="144"/>
      <c r="N1685" s="144"/>
      <c r="O1685" s="144"/>
      <c r="P1685" s="144"/>
      <c r="Q1685" s="144"/>
      <c r="R1685" s="144"/>
      <c r="S1685" s="144"/>
      <c r="T1685" s="144"/>
      <c r="U1685" s="144"/>
      <c r="V1685" s="144"/>
      <c r="W1685" s="144"/>
      <c r="X1685" s="144"/>
      <c r="Y1685" s="144"/>
      <c r="Z1685" s="144"/>
      <c r="AA1685" s="144"/>
    </row>
    <row r="1686" spans="4:27" x14ac:dyDescent="0.25">
      <c r="D1686" s="144"/>
      <c r="E1686" s="144"/>
      <c r="F1686" s="144"/>
      <c r="G1686" s="144"/>
      <c r="H1686" s="144"/>
      <c r="I1686" s="144"/>
      <c r="J1686" s="144"/>
      <c r="K1686" s="144"/>
      <c r="L1686" s="144"/>
      <c r="M1686" s="144"/>
      <c r="N1686" s="144"/>
      <c r="O1686" s="144"/>
      <c r="P1686" s="144"/>
      <c r="Q1686" s="144"/>
      <c r="R1686" s="144"/>
      <c r="S1686" s="144"/>
      <c r="T1686" s="144"/>
      <c r="U1686" s="144"/>
      <c r="V1686" s="144"/>
      <c r="W1686" s="144"/>
      <c r="X1686" s="144"/>
      <c r="Y1686" s="144"/>
      <c r="Z1686" s="144"/>
      <c r="AA1686" s="144"/>
    </row>
    <row r="1687" spans="4:27" x14ac:dyDescent="0.25">
      <c r="D1687" s="144"/>
      <c r="E1687" s="144"/>
      <c r="F1687" s="144"/>
      <c r="G1687" s="144"/>
      <c r="H1687" s="144"/>
      <c r="I1687" s="144"/>
      <c r="J1687" s="144"/>
      <c r="K1687" s="144"/>
      <c r="L1687" s="144"/>
      <c r="M1687" s="144"/>
      <c r="N1687" s="144"/>
      <c r="O1687" s="144"/>
      <c r="P1687" s="144"/>
      <c r="Q1687" s="144"/>
      <c r="R1687" s="144"/>
      <c r="S1687" s="144"/>
      <c r="T1687" s="144"/>
      <c r="U1687" s="144"/>
      <c r="V1687" s="144"/>
      <c r="W1687" s="144"/>
      <c r="X1687" s="144"/>
      <c r="Y1687" s="144"/>
      <c r="Z1687" s="144"/>
      <c r="AA1687" s="144"/>
    </row>
    <row r="1688" spans="4:27" x14ac:dyDescent="0.25">
      <c r="D1688" s="144"/>
      <c r="E1688" s="144"/>
      <c r="F1688" s="144"/>
      <c r="G1688" s="144"/>
      <c r="H1688" s="144"/>
      <c r="I1688" s="144"/>
      <c r="J1688" s="144"/>
      <c r="K1688" s="144"/>
      <c r="L1688" s="144"/>
      <c r="M1688" s="144"/>
      <c r="N1688" s="144"/>
      <c r="O1688" s="144"/>
      <c r="P1688" s="144"/>
      <c r="Q1688" s="144"/>
      <c r="R1688" s="144"/>
      <c r="S1688" s="144"/>
      <c r="T1688" s="144"/>
      <c r="U1688" s="144"/>
      <c r="V1688" s="144"/>
      <c r="W1688" s="144"/>
      <c r="X1688" s="144"/>
      <c r="Y1688" s="144"/>
      <c r="Z1688" s="144"/>
      <c r="AA1688" s="144"/>
    </row>
    <row r="1689" spans="4:27" x14ac:dyDescent="0.25">
      <c r="D1689" s="144"/>
      <c r="E1689" s="144"/>
      <c r="F1689" s="144"/>
      <c r="G1689" s="144"/>
      <c r="H1689" s="144"/>
      <c r="I1689" s="144"/>
      <c r="J1689" s="144"/>
      <c r="K1689" s="144"/>
      <c r="L1689" s="144"/>
      <c r="M1689" s="144"/>
      <c r="N1689" s="144"/>
      <c r="O1689" s="144"/>
      <c r="P1689" s="144"/>
      <c r="Q1689" s="144"/>
      <c r="R1689" s="144"/>
      <c r="S1689" s="144"/>
      <c r="T1689" s="144"/>
      <c r="U1689" s="144"/>
      <c r="V1689" s="144"/>
      <c r="W1689" s="144"/>
      <c r="X1689" s="144"/>
      <c r="Y1689" s="144"/>
      <c r="Z1689" s="144"/>
      <c r="AA1689" s="144"/>
    </row>
    <row r="1690" spans="4:27" x14ac:dyDescent="0.25">
      <c r="D1690" s="144"/>
      <c r="E1690" s="144"/>
      <c r="F1690" s="144"/>
      <c r="G1690" s="144"/>
      <c r="H1690" s="144"/>
      <c r="I1690" s="144"/>
      <c r="J1690" s="144"/>
      <c r="K1690" s="144"/>
      <c r="L1690" s="144"/>
      <c r="M1690" s="144"/>
      <c r="N1690" s="144"/>
      <c r="O1690" s="144"/>
      <c r="P1690" s="144"/>
      <c r="Q1690" s="144"/>
      <c r="R1690" s="144"/>
      <c r="S1690" s="144"/>
      <c r="T1690" s="144"/>
      <c r="U1690" s="144"/>
      <c r="V1690" s="144"/>
      <c r="W1690" s="144"/>
      <c r="X1690" s="144"/>
      <c r="Y1690" s="144"/>
      <c r="Z1690" s="144"/>
      <c r="AA1690" s="144"/>
    </row>
    <row r="1691" spans="4:27" x14ac:dyDescent="0.25">
      <c r="D1691" s="144"/>
      <c r="E1691" s="144"/>
      <c r="F1691" s="144"/>
      <c r="G1691" s="144"/>
      <c r="H1691" s="144"/>
      <c r="I1691" s="144"/>
      <c r="J1691" s="144"/>
      <c r="K1691" s="144"/>
      <c r="L1691" s="144"/>
      <c r="M1691" s="144"/>
      <c r="N1691" s="144"/>
      <c r="O1691" s="144"/>
      <c r="P1691" s="144"/>
      <c r="Q1691" s="144"/>
      <c r="R1691" s="144"/>
      <c r="S1691" s="144"/>
      <c r="T1691" s="144"/>
      <c r="U1691" s="144"/>
      <c r="V1691" s="144"/>
      <c r="W1691" s="144"/>
      <c r="X1691" s="144"/>
      <c r="Y1691" s="144"/>
      <c r="Z1691" s="144"/>
      <c r="AA1691" s="144"/>
    </row>
    <row r="1692" spans="4:27" x14ac:dyDescent="0.25">
      <c r="D1692" s="144"/>
      <c r="E1692" s="144"/>
      <c r="F1692" s="144"/>
      <c r="G1692" s="144"/>
      <c r="H1692" s="144"/>
      <c r="I1692" s="144"/>
      <c r="J1692" s="144"/>
      <c r="K1692" s="144"/>
      <c r="L1692" s="144"/>
      <c r="M1692" s="144"/>
      <c r="N1692" s="144"/>
      <c r="O1692" s="144"/>
      <c r="P1692" s="144"/>
      <c r="Q1692" s="144"/>
      <c r="R1692" s="144"/>
      <c r="S1692" s="144"/>
      <c r="T1692" s="144"/>
      <c r="U1692" s="144"/>
      <c r="V1692" s="144"/>
      <c r="W1692" s="144"/>
      <c r="X1692" s="144"/>
      <c r="Y1692" s="144"/>
      <c r="Z1692" s="144"/>
      <c r="AA1692" s="144"/>
    </row>
    <row r="1693" spans="4:27" x14ac:dyDescent="0.25">
      <c r="D1693" s="144"/>
      <c r="E1693" s="144"/>
      <c r="F1693" s="144"/>
      <c r="G1693" s="144"/>
      <c r="H1693" s="144"/>
      <c r="I1693" s="144"/>
      <c r="J1693" s="144"/>
      <c r="K1693" s="144"/>
      <c r="L1693" s="144"/>
      <c r="M1693" s="144"/>
      <c r="N1693" s="144"/>
      <c r="O1693" s="144"/>
      <c r="P1693" s="144"/>
      <c r="Q1693" s="144"/>
      <c r="R1693" s="144"/>
      <c r="S1693" s="144"/>
      <c r="T1693" s="144"/>
      <c r="U1693" s="144"/>
      <c r="V1693" s="144"/>
      <c r="W1693" s="144"/>
      <c r="X1693" s="144"/>
      <c r="Y1693" s="144"/>
      <c r="Z1693" s="144"/>
      <c r="AA1693" s="144"/>
    </row>
    <row r="1694" spans="4:27" x14ac:dyDescent="0.25">
      <c r="D1694" s="144"/>
      <c r="E1694" s="144"/>
      <c r="F1694" s="144"/>
      <c r="G1694" s="144"/>
      <c r="H1694" s="144"/>
      <c r="I1694" s="144"/>
      <c r="J1694" s="144"/>
      <c r="K1694" s="144"/>
      <c r="L1694" s="144"/>
      <c r="M1694" s="144"/>
      <c r="N1694" s="144"/>
      <c r="O1694" s="144"/>
      <c r="P1694" s="144"/>
      <c r="Q1694" s="144"/>
      <c r="R1694" s="144"/>
      <c r="S1694" s="144"/>
      <c r="T1694" s="144"/>
      <c r="U1694" s="144"/>
      <c r="V1694" s="144"/>
      <c r="W1694" s="144"/>
      <c r="X1694" s="144"/>
      <c r="Y1694" s="144"/>
      <c r="Z1694" s="144"/>
      <c r="AA1694" s="144"/>
    </row>
    <row r="1695" spans="4:27" x14ac:dyDescent="0.25">
      <c r="D1695" s="144"/>
      <c r="E1695" s="144"/>
      <c r="F1695" s="144"/>
      <c r="G1695" s="144"/>
      <c r="H1695" s="144"/>
      <c r="I1695" s="144"/>
      <c r="J1695" s="144"/>
      <c r="K1695" s="144"/>
      <c r="L1695" s="144"/>
      <c r="M1695" s="144"/>
      <c r="N1695" s="144"/>
      <c r="O1695" s="144"/>
      <c r="P1695" s="144"/>
      <c r="Q1695" s="144"/>
      <c r="R1695" s="144"/>
      <c r="S1695" s="144"/>
      <c r="T1695" s="144"/>
      <c r="U1695" s="144"/>
      <c r="V1695" s="144"/>
      <c r="W1695" s="144"/>
      <c r="X1695" s="144"/>
      <c r="Y1695" s="144"/>
      <c r="Z1695" s="144"/>
      <c r="AA1695" s="144"/>
    </row>
    <row r="1696" spans="4:27" x14ac:dyDescent="0.25">
      <c r="D1696" s="144"/>
      <c r="E1696" s="144"/>
      <c r="F1696" s="144"/>
      <c r="G1696" s="144"/>
      <c r="H1696" s="144"/>
      <c r="I1696" s="144"/>
      <c r="J1696" s="144"/>
      <c r="K1696" s="144"/>
      <c r="L1696" s="144"/>
      <c r="M1696" s="144"/>
      <c r="N1696" s="144"/>
      <c r="O1696" s="144"/>
      <c r="P1696" s="144"/>
      <c r="Q1696" s="144"/>
      <c r="R1696" s="144"/>
      <c r="S1696" s="144"/>
      <c r="T1696" s="144"/>
      <c r="U1696" s="144"/>
      <c r="V1696" s="144"/>
      <c r="W1696" s="144"/>
      <c r="X1696" s="144"/>
      <c r="Y1696" s="144"/>
      <c r="Z1696" s="144"/>
      <c r="AA1696" s="144"/>
    </row>
    <row r="1697" spans="4:27" x14ac:dyDescent="0.25">
      <c r="D1697" s="144"/>
      <c r="E1697" s="144"/>
      <c r="F1697" s="144"/>
      <c r="G1697" s="144"/>
      <c r="H1697" s="144"/>
      <c r="I1697" s="144"/>
      <c r="J1697" s="144"/>
      <c r="K1697" s="144"/>
      <c r="L1697" s="144"/>
      <c r="M1697" s="144"/>
      <c r="N1697" s="144"/>
      <c r="O1697" s="144"/>
      <c r="P1697" s="144"/>
      <c r="Q1697" s="144"/>
      <c r="R1697" s="144"/>
      <c r="S1697" s="144"/>
      <c r="T1697" s="144"/>
      <c r="U1697" s="144"/>
      <c r="V1697" s="144"/>
      <c r="W1697" s="144"/>
      <c r="X1697" s="144"/>
      <c r="Y1697" s="144"/>
      <c r="Z1697" s="144"/>
      <c r="AA1697" s="144"/>
    </row>
    <row r="1698" spans="4:27" x14ac:dyDescent="0.25">
      <c r="D1698" s="144"/>
      <c r="E1698" s="144"/>
      <c r="F1698" s="144"/>
      <c r="G1698" s="144"/>
      <c r="H1698" s="144"/>
      <c r="I1698" s="144"/>
      <c r="J1698" s="144"/>
      <c r="K1698" s="144"/>
      <c r="L1698" s="144"/>
      <c r="M1698" s="144"/>
      <c r="N1698" s="144"/>
      <c r="O1698" s="144"/>
      <c r="P1698" s="144"/>
      <c r="Q1698" s="144"/>
      <c r="R1698" s="144"/>
      <c r="S1698" s="144"/>
      <c r="T1698" s="144"/>
      <c r="U1698" s="144"/>
      <c r="V1698" s="144"/>
      <c r="W1698" s="144"/>
      <c r="X1698" s="144"/>
      <c r="Y1698" s="144"/>
      <c r="Z1698" s="144"/>
      <c r="AA1698" s="144"/>
    </row>
    <row r="1699" spans="4:27" x14ac:dyDescent="0.25">
      <c r="D1699" s="144"/>
      <c r="E1699" s="144"/>
      <c r="F1699" s="144"/>
      <c r="G1699" s="144"/>
      <c r="H1699" s="144"/>
      <c r="I1699" s="144"/>
      <c r="J1699" s="144"/>
      <c r="K1699" s="144"/>
      <c r="L1699" s="144"/>
      <c r="M1699" s="144"/>
      <c r="N1699" s="144"/>
      <c r="O1699" s="144"/>
      <c r="P1699" s="144"/>
      <c r="Q1699" s="144"/>
      <c r="R1699" s="144"/>
      <c r="S1699" s="144"/>
      <c r="T1699" s="144"/>
      <c r="U1699" s="144"/>
      <c r="V1699" s="144"/>
      <c r="W1699" s="144"/>
      <c r="X1699" s="144"/>
      <c r="Y1699" s="144"/>
      <c r="Z1699" s="144"/>
      <c r="AA1699" s="144"/>
    </row>
    <row r="1700" spans="4:27" x14ac:dyDescent="0.25">
      <c r="D1700" s="144"/>
      <c r="E1700" s="144"/>
      <c r="F1700" s="144"/>
      <c r="G1700" s="144"/>
      <c r="H1700" s="144"/>
      <c r="I1700" s="144"/>
      <c r="J1700" s="144"/>
      <c r="K1700" s="144"/>
      <c r="L1700" s="144"/>
      <c r="M1700" s="144"/>
      <c r="N1700" s="144"/>
      <c r="O1700" s="144"/>
      <c r="P1700" s="144"/>
      <c r="Q1700" s="144"/>
      <c r="R1700" s="144"/>
      <c r="S1700" s="144"/>
      <c r="T1700" s="144"/>
      <c r="U1700" s="144"/>
      <c r="V1700" s="144"/>
      <c r="W1700" s="144"/>
      <c r="X1700" s="144"/>
      <c r="Y1700" s="144"/>
      <c r="Z1700" s="144"/>
      <c r="AA1700" s="144"/>
    </row>
    <row r="1701" spans="4:27" x14ac:dyDescent="0.25">
      <c r="D1701" s="144"/>
      <c r="E1701" s="144"/>
      <c r="F1701" s="144"/>
      <c r="G1701" s="144"/>
      <c r="H1701" s="144"/>
      <c r="I1701" s="144"/>
      <c r="J1701" s="144"/>
      <c r="K1701" s="144"/>
      <c r="L1701" s="144"/>
      <c r="M1701" s="144"/>
      <c r="N1701" s="144"/>
      <c r="O1701" s="144"/>
      <c r="P1701" s="144"/>
      <c r="Q1701" s="144"/>
      <c r="R1701" s="144"/>
      <c r="S1701" s="144"/>
      <c r="T1701" s="144"/>
      <c r="U1701" s="144"/>
      <c r="V1701" s="144"/>
      <c r="W1701" s="144"/>
      <c r="X1701" s="144"/>
      <c r="Y1701" s="144"/>
      <c r="Z1701" s="144"/>
      <c r="AA1701" s="144"/>
    </row>
    <row r="1702" spans="4:27" x14ac:dyDescent="0.25">
      <c r="D1702" s="144"/>
      <c r="E1702" s="144"/>
      <c r="F1702" s="144"/>
      <c r="G1702" s="144"/>
      <c r="H1702" s="144"/>
      <c r="I1702" s="144"/>
      <c r="J1702" s="144"/>
      <c r="K1702" s="144"/>
      <c r="L1702" s="144"/>
      <c r="M1702" s="144"/>
      <c r="N1702" s="144"/>
      <c r="O1702" s="144"/>
      <c r="P1702" s="144"/>
      <c r="Q1702" s="144"/>
      <c r="R1702" s="144"/>
      <c r="S1702" s="144"/>
      <c r="T1702" s="144"/>
      <c r="U1702" s="144"/>
      <c r="V1702" s="144"/>
      <c r="W1702" s="144"/>
      <c r="X1702" s="144"/>
      <c r="Y1702" s="144"/>
      <c r="Z1702" s="144"/>
      <c r="AA1702" s="144"/>
    </row>
    <row r="1703" spans="4:27" x14ac:dyDescent="0.25">
      <c r="D1703" s="144"/>
      <c r="E1703" s="144"/>
      <c r="F1703" s="144"/>
      <c r="G1703" s="144"/>
      <c r="H1703" s="144"/>
      <c r="I1703" s="144"/>
      <c r="J1703" s="144"/>
      <c r="K1703" s="144"/>
      <c r="L1703" s="144"/>
      <c r="M1703" s="144"/>
      <c r="N1703" s="144"/>
      <c r="O1703" s="144"/>
      <c r="P1703" s="144"/>
      <c r="Q1703" s="144"/>
      <c r="R1703" s="144"/>
      <c r="S1703" s="144"/>
      <c r="T1703" s="144"/>
      <c r="U1703" s="144"/>
      <c r="V1703" s="144"/>
      <c r="W1703" s="144"/>
      <c r="X1703" s="144"/>
      <c r="Y1703" s="144"/>
      <c r="Z1703" s="144"/>
      <c r="AA1703" s="144"/>
    </row>
    <row r="1704" spans="4:27" x14ac:dyDescent="0.25">
      <c r="D1704" s="144"/>
      <c r="E1704" s="144"/>
      <c r="F1704" s="144"/>
      <c r="G1704" s="144"/>
      <c r="H1704" s="144"/>
      <c r="I1704" s="144"/>
      <c r="J1704" s="144"/>
      <c r="K1704" s="144"/>
      <c r="L1704" s="144"/>
      <c r="M1704" s="144"/>
      <c r="N1704" s="144"/>
      <c r="O1704" s="144"/>
      <c r="P1704" s="144"/>
      <c r="Q1704" s="144"/>
      <c r="R1704" s="144"/>
      <c r="S1704" s="144"/>
      <c r="T1704" s="144"/>
      <c r="U1704" s="144"/>
      <c r="V1704" s="144"/>
      <c r="W1704" s="144"/>
      <c r="X1704" s="144"/>
      <c r="Y1704" s="144"/>
      <c r="Z1704" s="144"/>
      <c r="AA1704" s="144"/>
    </row>
    <row r="1705" spans="4:27" x14ac:dyDescent="0.25">
      <c r="D1705" s="144"/>
      <c r="E1705" s="144"/>
      <c r="F1705" s="144"/>
      <c r="G1705" s="144"/>
      <c r="H1705" s="144"/>
      <c r="I1705" s="144"/>
      <c r="J1705" s="144"/>
      <c r="K1705" s="144"/>
      <c r="L1705" s="144"/>
      <c r="M1705" s="144"/>
      <c r="N1705" s="144"/>
      <c r="O1705" s="144"/>
      <c r="P1705" s="144"/>
      <c r="Q1705" s="144"/>
      <c r="R1705" s="144"/>
      <c r="S1705" s="144"/>
      <c r="T1705" s="144"/>
      <c r="U1705" s="144"/>
      <c r="V1705" s="144"/>
      <c r="W1705" s="144"/>
      <c r="X1705" s="144"/>
      <c r="Y1705" s="144"/>
      <c r="Z1705" s="144"/>
      <c r="AA1705" s="144"/>
    </row>
    <row r="1706" spans="4:27" x14ac:dyDescent="0.25">
      <c r="D1706" s="144"/>
      <c r="E1706" s="144"/>
      <c r="F1706" s="144"/>
      <c r="G1706" s="144"/>
      <c r="H1706" s="144"/>
      <c r="I1706" s="144"/>
      <c r="J1706" s="144"/>
      <c r="K1706" s="144"/>
      <c r="L1706" s="144"/>
      <c r="M1706" s="144"/>
      <c r="N1706" s="144"/>
      <c r="O1706" s="144"/>
      <c r="P1706" s="144"/>
      <c r="Q1706" s="144"/>
      <c r="R1706" s="144"/>
      <c r="S1706" s="144"/>
      <c r="T1706" s="144"/>
      <c r="U1706" s="144"/>
      <c r="V1706" s="144"/>
      <c r="W1706" s="144"/>
      <c r="X1706" s="144"/>
      <c r="Y1706" s="144"/>
      <c r="Z1706" s="144"/>
      <c r="AA1706" s="144"/>
    </row>
    <row r="1707" spans="4:27" x14ac:dyDescent="0.25">
      <c r="D1707" s="144"/>
      <c r="E1707" s="144"/>
      <c r="F1707" s="144"/>
      <c r="G1707" s="144"/>
      <c r="H1707" s="144"/>
      <c r="I1707" s="144"/>
      <c r="J1707" s="144"/>
      <c r="K1707" s="144"/>
      <c r="L1707" s="144"/>
      <c r="M1707" s="144"/>
      <c r="N1707" s="144"/>
      <c r="O1707" s="144"/>
      <c r="P1707" s="144"/>
      <c r="Q1707" s="144"/>
      <c r="R1707" s="144"/>
      <c r="S1707" s="144"/>
      <c r="T1707" s="144"/>
      <c r="U1707" s="144"/>
      <c r="V1707" s="144"/>
      <c r="W1707" s="144"/>
      <c r="X1707" s="144"/>
      <c r="Y1707" s="144"/>
      <c r="Z1707" s="144"/>
      <c r="AA1707" s="144"/>
    </row>
    <row r="1708" spans="4:27" x14ac:dyDescent="0.25">
      <c r="D1708" s="144"/>
      <c r="E1708" s="144"/>
      <c r="F1708" s="144"/>
      <c r="G1708" s="144"/>
      <c r="H1708" s="144"/>
      <c r="I1708" s="144"/>
      <c r="J1708" s="144"/>
      <c r="K1708" s="144"/>
      <c r="L1708" s="144"/>
      <c r="M1708" s="144"/>
      <c r="N1708" s="144"/>
      <c r="O1708" s="144"/>
      <c r="P1708" s="144"/>
      <c r="Q1708" s="144"/>
      <c r="R1708" s="144"/>
      <c r="S1708" s="144"/>
      <c r="T1708" s="144"/>
      <c r="U1708" s="144"/>
      <c r="V1708" s="144"/>
      <c r="W1708" s="144"/>
      <c r="X1708" s="144"/>
      <c r="Y1708" s="144"/>
      <c r="Z1708" s="144"/>
      <c r="AA1708" s="144"/>
    </row>
    <row r="1709" spans="4:27" x14ac:dyDescent="0.25">
      <c r="D1709" s="144"/>
      <c r="E1709" s="144"/>
      <c r="F1709" s="144"/>
      <c r="G1709" s="144"/>
      <c r="H1709" s="144"/>
      <c r="I1709" s="144"/>
      <c r="J1709" s="144"/>
      <c r="K1709" s="144"/>
      <c r="L1709" s="144"/>
      <c r="M1709" s="144"/>
      <c r="N1709" s="144"/>
      <c r="O1709" s="144"/>
      <c r="P1709" s="144"/>
      <c r="Q1709" s="144"/>
      <c r="R1709" s="144"/>
      <c r="S1709" s="144"/>
      <c r="T1709" s="144"/>
      <c r="U1709" s="144"/>
      <c r="V1709" s="144"/>
      <c r="W1709" s="144"/>
      <c r="X1709" s="144"/>
      <c r="Y1709" s="144"/>
      <c r="Z1709" s="144"/>
      <c r="AA1709" s="144"/>
    </row>
    <row r="1710" spans="4:27" x14ac:dyDescent="0.25">
      <c r="D1710" s="144"/>
      <c r="E1710" s="144"/>
      <c r="F1710" s="144"/>
      <c r="G1710" s="144"/>
      <c r="H1710" s="144"/>
      <c r="I1710" s="144"/>
      <c r="J1710" s="144"/>
      <c r="K1710" s="144"/>
      <c r="L1710" s="144"/>
      <c r="M1710" s="144"/>
      <c r="N1710" s="144"/>
      <c r="O1710" s="144"/>
      <c r="P1710" s="144"/>
      <c r="Q1710" s="144"/>
      <c r="R1710" s="144"/>
      <c r="S1710" s="144"/>
      <c r="T1710" s="144"/>
      <c r="U1710" s="144"/>
      <c r="V1710" s="144"/>
      <c r="W1710" s="144"/>
      <c r="X1710" s="144"/>
      <c r="Y1710" s="144"/>
      <c r="Z1710" s="144"/>
      <c r="AA1710" s="144"/>
    </row>
    <row r="1711" spans="4:27" x14ac:dyDescent="0.25">
      <c r="D1711" s="144"/>
      <c r="E1711" s="144"/>
      <c r="F1711" s="144"/>
      <c r="G1711" s="144"/>
      <c r="H1711" s="144"/>
      <c r="I1711" s="144"/>
      <c r="J1711" s="144"/>
      <c r="K1711" s="144"/>
      <c r="L1711" s="144"/>
      <c r="M1711" s="144"/>
      <c r="N1711" s="144"/>
      <c r="O1711" s="144"/>
      <c r="P1711" s="144"/>
      <c r="Q1711" s="144"/>
      <c r="R1711" s="144"/>
      <c r="S1711" s="144"/>
      <c r="T1711" s="144"/>
      <c r="U1711" s="144"/>
      <c r="V1711" s="144"/>
      <c r="W1711" s="144"/>
      <c r="X1711" s="144"/>
      <c r="Y1711" s="144"/>
      <c r="Z1711" s="144"/>
      <c r="AA1711" s="144"/>
    </row>
    <row r="1712" spans="4:27" x14ac:dyDescent="0.25">
      <c r="D1712" s="144"/>
      <c r="E1712" s="144"/>
      <c r="F1712" s="144"/>
      <c r="G1712" s="144"/>
      <c r="H1712" s="144"/>
      <c r="I1712" s="144"/>
      <c r="J1712" s="144"/>
      <c r="K1712" s="144"/>
      <c r="L1712" s="144"/>
      <c r="M1712" s="144"/>
      <c r="N1712" s="144"/>
      <c r="O1712" s="144"/>
      <c r="P1712" s="144"/>
      <c r="Q1712" s="144"/>
      <c r="R1712" s="144"/>
      <c r="S1712" s="144"/>
      <c r="T1712" s="144"/>
      <c r="U1712" s="144"/>
      <c r="V1712" s="144"/>
      <c r="W1712" s="144"/>
      <c r="X1712" s="144"/>
      <c r="Y1712" s="144"/>
      <c r="Z1712" s="144"/>
      <c r="AA1712" s="144"/>
    </row>
    <row r="1713" spans="4:27" x14ac:dyDescent="0.25">
      <c r="D1713" s="144"/>
      <c r="E1713" s="144"/>
      <c r="F1713" s="144"/>
      <c r="G1713" s="144"/>
      <c r="H1713" s="144"/>
      <c r="I1713" s="144"/>
      <c r="J1713" s="144"/>
      <c r="K1713" s="144"/>
      <c r="L1713" s="144"/>
      <c r="M1713" s="144"/>
      <c r="N1713" s="144"/>
      <c r="O1713" s="144"/>
      <c r="P1713" s="144"/>
      <c r="Q1713" s="144"/>
      <c r="R1713" s="144"/>
      <c r="S1713" s="144"/>
      <c r="T1713" s="144"/>
      <c r="U1713" s="144"/>
      <c r="V1713" s="144"/>
      <c r="W1713" s="144"/>
      <c r="X1713" s="144"/>
      <c r="Y1713" s="144"/>
      <c r="Z1713" s="144"/>
      <c r="AA1713" s="144"/>
    </row>
    <row r="1714" spans="4:27" x14ac:dyDescent="0.25">
      <c r="D1714" s="144"/>
      <c r="E1714" s="144"/>
      <c r="F1714" s="144"/>
      <c r="G1714" s="144"/>
      <c r="H1714" s="144"/>
      <c r="I1714" s="144"/>
      <c r="J1714" s="144"/>
      <c r="K1714" s="144"/>
      <c r="L1714" s="144"/>
      <c r="M1714" s="144"/>
      <c r="N1714" s="144"/>
      <c r="O1714" s="144"/>
      <c r="P1714" s="144"/>
      <c r="Q1714" s="144"/>
      <c r="R1714" s="144"/>
      <c r="S1714" s="144"/>
      <c r="T1714" s="144"/>
      <c r="U1714" s="144"/>
      <c r="V1714" s="144"/>
      <c r="W1714" s="144"/>
      <c r="X1714" s="144"/>
      <c r="Y1714" s="144"/>
      <c r="Z1714" s="144"/>
      <c r="AA1714" s="144"/>
    </row>
    <row r="1715" spans="4:27" x14ac:dyDescent="0.25">
      <c r="D1715" s="144"/>
      <c r="E1715" s="144"/>
      <c r="F1715" s="144"/>
      <c r="G1715" s="144"/>
      <c r="H1715" s="144"/>
      <c r="I1715" s="144"/>
      <c r="J1715" s="144"/>
      <c r="K1715" s="144"/>
      <c r="L1715" s="144"/>
      <c r="M1715" s="144"/>
      <c r="N1715" s="144"/>
      <c r="O1715" s="144"/>
      <c r="P1715" s="144"/>
      <c r="Q1715" s="144"/>
      <c r="R1715" s="144"/>
      <c r="S1715" s="144"/>
      <c r="T1715" s="144"/>
      <c r="U1715" s="144"/>
      <c r="V1715" s="144"/>
      <c r="W1715" s="144"/>
      <c r="X1715" s="144"/>
      <c r="Y1715" s="144"/>
      <c r="Z1715" s="144"/>
      <c r="AA1715" s="144"/>
    </row>
    <row r="1716" spans="4:27" x14ac:dyDescent="0.25">
      <c r="D1716" s="144"/>
      <c r="E1716" s="144"/>
      <c r="F1716" s="144"/>
      <c r="G1716" s="144"/>
      <c r="H1716" s="144"/>
      <c r="I1716" s="144"/>
      <c r="J1716" s="144"/>
      <c r="K1716" s="144"/>
      <c r="L1716" s="144"/>
      <c r="M1716" s="144"/>
      <c r="N1716" s="144"/>
      <c r="O1716" s="144"/>
      <c r="P1716" s="144"/>
      <c r="Q1716" s="144"/>
      <c r="R1716" s="144"/>
      <c r="S1716" s="144"/>
      <c r="T1716" s="144"/>
      <c r="U1716" s="144"/>
      <c r="V1716" s="144"/>
      <c r="W1716" s="144"/>
      <c r="X1716" s="144"/>
      <c r="Y1716" s="144"/>
      <c r="Z1716" s="144"/>
      <c r="AA1716" s="144"/>
    </row>
    <row r="1717" spans="4:27" x14ac:dyDescent="0.25">
      <c r="D1717" s="144"/>
      <c r="E1717" s="144"/>
      <c r="F1717" s="144"/>
      <c r="G1717" s="144"/>
      <c r="H1717" s="144"/>
      <c r="I1717" s="144"/>
      <c r="J1717" s="144"/>
      <c r="K1717" s="144"/>
      <c r="L1717" s="144"/>
      <c r="M1717" s="144"/>
      <c r="N1717" s="144"/>
      <c r="O1717" s="144"/>
      <c r="P1717" s="144"/>
      <c r="Q1717" s="144"/>
      <c r="R1717" s="144"/>
      <c r="S1717" s="144"/>
      <c r="T1717" s="144"/>
      <c r="U1717" s="144"/>
      <c r="V1717" s="144"/>
      <c r="W1717" s="144"/>
      <c r="X1717" s="144"/>
      <c r="Y1717" s="144"/>
      <c r="Z1717" s="144"/>
      <c r="AA1717" s="144"/>
    </row>
    <row r="1718" spans="4:27" x14ac:dyDescent="0.25">
      <c r="D1718" s="144"/>
      <c r="E1718" s="144"/>
      <c r="F1718" s="144"/>
      <c r="G1718" s="144"/>
      <c r="H1718" s="144"/>
      <c r="I1718" s="144"/>
      <c r="J1718" s="144"/>
      <c r="K1718" s="144"/>
      <c r="L1718" s="144"/>
      <c r="M1718" s="144"/>
      <c r="N1718" s="144"/>
      <c r="O1718" s="144"/>
      <c r="P1718" s="144"/>
      <c r="Q1718" s="144"/>
      <c r="R1718" s="144"/>
      <c r="S1718" s="144"/>
      <c r="T1718" s="144"/>
      <c r="U1718" s="144"/>
      <c r="V1718" s="144"/>
      <c r="W1718" s="144"/>
      <c r="X1718" s="144"/>
      <c r="Y1718" s="144"/>
      <c r="Z1718" s="144"/>
      <c r="AA1718" s="144"/>
    </row>
    <row r="1719" spans="4:27" x14ac:dyDescent="0.25">
      <c r="D1719" s="144"/>
      <c r="E1719" s="144"/>
      <c r="F1719" s="144"/>
      <c r="G1719" s="144"/>
      <c r="H1719" s="144"/>
      <c r="I1719" s="144"/>
      <c r="J1719" s="144"/>
      <c r="K1719" s="144"/>
      <c r="L1719" s="144"/>
      <c r="M1719" s="144"/>
      <c r="N1719" s="144"/>
      <c r="O1719" s="144"/>
      <c r="P1719" s="144"/>
      <c r="Q1719" s="144"/>
      <c r="R1719" s="144"/>
      <c r="S1719" s="144"/>
      <c r="T1719" s="144"/>
      <c r="U1719" s="144"/>
      <c r="V1719" s="144"/>
      <c r="W1719" s="144"/>
      <c r="X1719" s="144"/>
      <c r="Y1719" s="144"/>
      <c r="Z1719" s="144"/>
      <c r="AA1719" s="144"/>
    </row>
    <row r="1720" spans="4:27" x14ac:dyDescent="0.25">
      <c r="D1720" s="144"/>
      <c r="E1720" s="144"/>
      <c r="F1720" s="144"/>
      <c r="G1720" s="144"/>
      <c r="H1720" s="144"/>
      <c r="I1720" s="144"/>
      <c r="J1720" s="144"/>
      <c r="K1720" s="144"/>
      <c r="L1720" s="144"/>
      <c r="M1720" s="144"/>
      <c r="N1720" s="144"/>
      <c r="O1720" s="144"/>
      <c r="P1720" s="144"/>
      <c r="Q1720" s="144"/>
      <c r="R1720" s="144"/>
      <c r="S1720" s="144"/>
      <c r="T1720" s="144"/>
      <c r="U1720" s="144"/>
      <c r="V1720" s="144"/>
      <c r="W1720" s="144"/>
      <c r="X1720" s="144"/>
      <c r="Y1720" s="144"/>
      <c r="Z1720" s="144"/>
      <c r="AA1720" s="144"/>
    </row>
    <row r="1721" spans="4:27" x14ac:dyDescent="0.25">
      <c r="D1721" s="144"/>
      <c r="E1721" s="144"/>
      <c r="F1721" s="144"/>
      <c r="G1721" s="144"/>
      <c r="H1721" s="144"/>
      <c r="I1721" s="144"/>
      <c r="J1721" s="144"/>
      <c r="K1721" s="144"/>
      <c r="L1721" s="144"/>
      <c r="M1721" s="144"/>
      <c r="N1721" s="144"/>
      <c r="O1721" s="144"/>
      <c r="P1721" s="144"/>
      <c r="Q1721" s="144"/>
      <c r="R1721" s="144"/>
      <c r="S1721" s="144"/>
      <c r="T1721" s="144"/>
      <c r="U1721" s="144"/>
      <c r="V1721" s="144"/>
      <c r="W1721" s="144"/>
      <c r="X1721" s="144"/>
      <c r="Y1721" s="144"/>
      <c r="Z1721" s="144"/>
      <c r="AA1721" s="144"/>
    </row>
    <row r="1722" spans="4:27" x14ac:dyDescent="0.25">
      <c r="D1722" s="144"/>
      <c r="E1722" s="144"/>
      <c r="F1722" s="144"/>
      <c r="G1722" s="144"/>
      <c r="H1722" s="144"/>
      <c r="I1722" s="144"/>
      <c r="J1722" s="144"/>
      <c r="K1722" s="144"/>
      <c r="L1722" s="144"/>
      <c r="M1722" s="144"/>
      <c r="N1722" s="144"/>
      <c r="O1722" s="144"/>
      <c r="P1722" s="144"/>
      <c r="Q1722" s="144"/>
      <c r="R1722" s="144"/>
      <c r="S1722" s="144"/>
      <c r="T1722" s="144"/>
      <c r="U1722" s="144"/>
      <c r="V1722" s="144"/>
      <c r="W1722" s="144"/>
      <c r="X1722" s="144"/>
      <c r="Y1722" s="144"/>
      <c r="Z1722" s="144"/>
      <c r="AA1722" s="144"/>
    </row>
    <row r="1723" spans="4:27" x14ac:dyDescent="0.25">
      <c r="D1723" s="144"/>
      <c r="E1723" s="144"/>
      <c r="F1723" s="144"/>
      <c r="G1723" s="144"/>
      <c r="H1723" s="144"/>
      <c r="I1723" s="144"/>
      <c r="J1723" s="144"/>
      <c r="K1723" s="144"/>
      <c r="L1723" s="144"/>
      <c r="M1723" s="144"/>
      <c r="N1723" s="144"/>
      <c r="O1723" s="144"/>
      <c r="P1723" s="144"/>
      <c r="Q1723" s="144"/>
      <c r="R1723" s="144"/>
      <c r="S1723" s="144"/>
      <c r="T1723" s="144"/>
      <c r="U1723" s="144"/>
      <c r="V1723" s="144"/>
      <c r="W1723" s="144"/>
      <c r="X1723" s="144"/>
      <c r="Y1723" s="144"/>
      <c r="Z1723" s="144"/>
      <c r="AA1723" s="144"/>
    </row>
    <row r="1724" spans="4:27" x14ac:dyDescent="0.25">
      <c r="D1724" s="144"/>
      <c r="E1724" s="144"/>
      <c r="F1724" s="144"/>
      <c r="G1724" s="144"/>
      <c r="H1724" s="144"/>
      <c r="I1724" s="144"/>
      <c r="J1724" s="144"/>
      <c r="K1724" s="144"/>
      <c r="L1724" s="144"/>
      <c r="M1724" s="144"/>
      <c r="N1724" s="144"/>
      <c r="O1724" s="144"/>
      <c r="P1724" s="144"/>
      <c r="Q1724" s="144"/>
      <c r="R1724" s="144"/>
      <c r="S1724" s="144"/>
      <c r="T1724" s="144"/>
      <c r="U1724" s="144"/>
      <c r="V1724" s="144"/>
      <c r="W1724" s="144"/>
      <c r="X1724" s="144"/>
      <c r="Y1724" s="144"/>
      <c r="Z1724" s="144"/>
      <c r="AA1724" s="144"/>
    </row>
    <row r="1725" spans="4:27" x14ac:dyDescent="0.25">
      <c r="D1725" s="144"/>
      <c r="E1725" s="144"/>
      <c r="F1725" s="144"/>
      <c r="G1725" s="144"/>
      <c r="H1725" s="144"/>
      <c r="I1725" s="144"/>
      <c r="J1725" s="144"/>
      <c r="K1725" s="144"/>
      <c r="L1725" s="144"/>
      <c r="M1725" s="144"/>
      <c r="N1725" s="144"/>
      <c r="O1725" s="144"/>
      <c r="P1725" s="144"/>
      <c r="Q1725" s="144"/>
      <c r="R1725" s="144"/>
      <c r="S1725" s="144"/>
      <c r="T1725" s="144"/>
      <c r="U1725" s="144"/>
      <c r="V1725" s="144"/>
      <c r="W1725" s="144"/>
      <c r="X1725" s="144"/>
      <c r="Y1725" s="144"/>
      <c r="Z1725" s="144"/>
      <c r="AA1725" s="144"/>
    </row>
    <row r="1726" spans="4:27" x14ac:dyDescent="0.25">
      <c r="D1726" s="144"/>
      <c r="E1726" s="144"/>
      <c r="F1726" s="144"/>
      <c r="G1726" s="144"/>
      <c r="H1726" s="144"/>
      <c r="I1726" s="144"/>
      <c r="J1726" s="144"/>
      <c r="K1726" s="144"/>
      <c r="L1726" s="144"/>
      <c r="M1726" s="144"/>
      <c r="N1726" s="144"/>
      <c r="O1726" s="144"/>
      <c r="P1726" s="144"/>
      <c r="Q1726" s="144"/>
      <c r="R1726" s="144"/>
      <c r="S1726" s="144"/>
      <c r="T1726" s="144"/>
      <c r="U1726" s="144"/>
      <c r="V1726" s="144"/>
      <c r="W1726" s="144"/>
      <c r="X1726" s="144"/>
      <c r="Y1726" s="144"/>
      <c r="Z1726" s="144"/>
      <c r="AA1726" s="144"/>
    </row>
    <row r="1727" spans="4:27" x14ac:dyDescent="0.25">
      <c r="D1727" s="144"/>
      <c r="E1727" s="144"/>
      <c r="F1727" s="144"/>
      <c r="G1727" s="144"/>
      <c r="H1727" s="144"/>
      <c r="I1727" s="144"/>
      <c r="J1727" s="144"/>
      <c r="K1727" s="144"/>
      <c r="L1727" s="144"/>
      <c r="M1727" s="144"/>
      <c r="N1727" s="144"/>
      <c r="O1727" s="144"/>
      <c r="P1727" s="144"/>
      <c r="Q1727" s="144"/>
      <c r="R1727" s="144"/>
      <c r="S1727" s="144"/>
      <c r="T1727" s="144"/>
      <c r="U1727" s="144"/>
      <c r="V1727" s="144"/>
      <c r="W1727" s="144"/>
      <c r="X1727" s="144"/>
      <c r="Y1727" s="144"/>
      <c r="Z1727" s="144"/>
      <c r="AA1727" s="144"/>
    </row>
    <row r="1728" spans="4:27" x14ac:dyDescent="0.25">
      <c r="D1728" s="144"/>
      <c r="E1728" s="144"/>
      <c r="F1728" s="144"/>
      <c r="G1728" s="144"/>
      <c r="H1728" s="144"/>
      <c r="I1728" s="144"/>
      <c r="J1728" s="144"/>
      <c r="K1728" s="144"/>
      <c r="L1728" s="144"/>
      <c r="M1728" s="144"/>
      <c r="N1728" s="144"/>
      <c r="O1728" s="144"/>
      <c r="P1728" s="144"/>
      <c r="Q1728" s="144"/>
      <c r="R1728" s="144"/>
      <c r="S1728" s="144"/>
      <c r="T1728" s="144"/>
      <c r="U1728" s="144"/>
      <c r="V1728" s="144"/>
      <c r="W1728" s="144"/>
      <c r="X1728" s="144"/>
      <c r="Y1728" s="144"/>
      <c r="Z1728" s="144"/>
      <c r="AA1728" s="144"/>
    </row>
    <row r="1729" spans="4:27" x14ac:dyDescent="0.25">
      <c r="D1729" s="144"/>
      <c r="E1729" s="144"/>
      <c r="F1729" s="144"/>
      <c r="G1729" s="144"/>
      <c r="H1729" s="144"/>
      <c r="I1729" s="144"/>
      <c r="J1729" s="144"/>
      <c r="K1729" s="144"/>
      <c r="L1729" s="144"/>
      <c r="M1729" s="144"/>
      <c r="N1729" s="144"/>
      <c r="O1729" s="144"/>
      <c r="P1729" s="144"/>
      <c r="Q1729" s="144"/>
      <c r="R1729" s="144"/>
      <c r="S1729" s="144"/>
      <c r="T1729" s="144"/>
      <c r="U1729" s="144"/>
      <c r="V1729" s="144"/>
      <c r="W1729" s="144"/>
      <c r="X1729" s="144"/>
      <c r="Y1729" s="144"/>
      <c r="Z1729" s="144"/>
      <c r="AA1729" s="144"/>
    </row>
    <row r="1730" spans="4:27" x14ac:dyDescent="0.25">
      <c r="D1730" s="144"/>
      <c r="E1730" s="144"/>
      <c r="F1730" s="144"/>
      <c r="G1730" s="144"/>
      <c r="H1730" s="144"/>
      <c r="I1730" s="144"/>
      <c r="J1730" s="144"/>
      <c r="K1730" s="144"/>
      <c r="L1730" s="144"/>
      <c r="M1730" s="144"/>
      <c r="N1730" s="144"/>
      <c r="O1730" s="144"/>
      <c r="P1730" s="144"/>
      <c r="Q1730" s="144"/>
      <c r="R1730" s="144"/>
      <c r="S1730" s="144"/>
      <c r="T1730" s="144"/>
      <c r="U1730" s="144"/>
      <c r="V1730" s="144"/>
      <c r="W1730" s="144"/>
      <c r="X1730" s="144"/>
      <c r="Y1730" s="144"/>
      <c r="Z1730" s="144"/>
      <c r="AA1730" s="144"/>
    </row>
    <row r="1731" spans="4:27" x14ac:dyDescent="0.25">
      <c r="D1731" s="144"/>
      <c r="E1731" s="144"/>
      <c r="F1731" s="144"/>
      <c r="G1731" s="144"/>
      <c r="H1731" s="144"/>
      <c r="I1731" s="144"/>
      <c r="J1731" s="144"/>
      <c r="K1731" s="144"/>
      <c r="L1731" s="144"/>
      <c r="M1731" s="144"/>
      <c r="N1731" s="144"/>
      <c r="O1731" s="144"/>
      <c r="P1731" s="144"/>
      <c r="Q1731" s="144"/>
      <c r="R1731" s="144"/>
      <c r="S1731" s="144"/>
      <c r="T1731" s="144"/>
      <c r="U1731" s="144"/>
      <c r="V1731" s="144"/>
      <c r="W1731" s="144"/>
      <c r="X1731" s="144"/>
      <c r="Y1731" s="144"/>
      <c r="Z1731" s="144"/>
      <c r="AA1731" s="144"/>
    </row>
    <row r="1732" spans="4:27" x14ac:dyDescent="0.25">
      <c r="D1732" s="144"/>
      <c r="E1732" s="144"/>
      <c r="F1732" s="144"/>
      <c r="G1732" s="144"/>
      <c r="H1732" s="144"/>
      <c r="I1732" s="144"/>
      <c r="J1732" s="144"/>
      <c r="K1732" s="144"/>
      <c r="L1732" s="144"/>
      <c r="M1732" s="144"/>
      <c r="N1732" s="144"/>
      <c r="O1732" s="144"/>
      <c r="P1732" s="144"/>
      <c r="Q1732" s="144"/>
      <c r="R1732" s="144"/>
      <c r="S1732" s="144"/>
      <c r="T1732" s="144"/>
      <c r="U1732" s="144"/>
      <c r="V1732" s="144"/>
      <c r="W1732" s="144"/>
      <c r="X1732" s="144"/>
      <c r="Y1732" s="144"/>
      <c r="Z1732" s="144"/>
      <c r="AA1732" s="144"/>
    </row>
    <row r="1733" spans="4:27" x14ac:dyDescent="0.25">
      <c r="D1733" s="144"/>
      <c r="E1733" s="144"/>
      <c r="F1733" s="144"/>
      <c r="G1733" s="144"/>
      <c r="H1733" s="144"/>
      <c r="I1733" s="144"/>
      <c r="J1733" s="144"/>
      <c r="K1733" s="144"/>
      <c r="L1733" s="144"/>
      <c r="M1733" s="144"/>
      <c r="N1733" s="144"/>
      <c r="O1733" s="144"/>
      <c r="P1733" s="144"/>
      <c r="Q1733" s="144"/>
      <c r="R1733" s="144"/>
      <c r="S1733" s="144"/>
      <c r="T1733" s="144"/>
      <c r="U1733" s="144"/>
      <c r="V1733" s="144"/>
      <c r="W1733" s="144"/>
      <c r="X1733" s="144"/>
      <c r="Y1733" s="144"/>
      <c r="Z1733" s="144"/>
      <c r="AA1733" s="144"/>
    </row>
    <row r="1734" spans="4:27" x14ac:dyDescent="0.25">
      <c r="D1734" s="144"/>
      <c r="E1734" s="144"/>
      <c r="F1734" s="144"/>
      <c r="G1734" s="144"/>
      <c r="H1734" s="144"/>
      <c r="I1734" s="144"/>
      <c r="J1734" s="144"/>
      <c r="K1734" s="144"/>
      <c r="L1734" s="144"/>
      <c r="M1734" s="144"/>
      <c r="N1734" s="144"/>
      <c r="O1734" s="144"/>
      <c r="P1734" s="144"/>
      <c r="Q1734" s="144"/>
      <c r="R1734" s="144"/>
      <c r="S1734" s="144"/>
      <c r="T1734" s="144"/>
      <c r="U1734" s="144"/>
      <c r="V1734" s="144"/>
      <c r="W1734" s="144"/>
      <c r="X1734" s="144"/>
      <c r="Y1734" s="144"/>
      <c r="Z1734" s="144"/>
      <c r="AA1734" s="144"/>
    </row>
    <row r="1735" spans="4:27" x14ac:dyDescent="0.25">
      <c r="D1735" s="144"/>
      <c r="E1735" s="144"/>
      <c r="F1735" s="144"/>
      <c r="G1735" s="144"/>
      <c r="H1735" s="144"/>
      <c r="I1735" s="144"/>
      <c r="J1735" s="144"/>
      <c r="K1735" s="144"/>
      <c r="L1735" s="144"/>
      <c r="M1735" s="144"/>
      <c r="N1735" s="144"/>
      <c r="O1735" s="144"/>
      <c r="P1735" s="144"/>
      <c r="Q1735" s="144"/>
      <c r="R1735" s="144"/>
      <c r="S1735" s="144"/>
      <c r="T1735" s="144"/>
      <c r="U1735" s="144"/>
      <c r="V1735" s="144"/>
      <c r="W1735" s="144"/>
      <c r="X1735" s="144"/>
      <c r="Y1735" s="144"/>
      <c r="Z1735" s="144"/>
      <c r="AA1735" s="144"/>
    </row>
    <row r="1736" spans="4:27" x14ac:dyDescent="0.25">
      <c r="D1736" s="144"/>
      <c r="E1736" s="144"/>
      <c r="F1736" s="144"/>
      <c r="G1736" s="144"/>
      <c r="H1736" s="144"/>
      <c r="I1736" s="144"/>
      <c r="J1736" s="144"/>
      <c r="K1736" s="144"/>
      <c r="L1736" s="144"/>
      <c r="M1736" s="144"/>
      <c r="N1736" s="144"/>
      <c r="O1736" s="144"/>
      <c r="P1736" s="144"/>
      <c r="Q1736" s="144"/>
      <c r="R1736" s="144"/>
      <c r="S1736" s="144"/>
      <c r="T1736" s="144"/>
      <c r="U1736" s="144"/>
      <c r="V1736" s="144"/>
      <c r="W1736" s="144"/>
      <c r="X1736" s="144"/>
      <c r="Y1736" s="144"/>
      <c r="Z1736" s="144"/>
      <c r="AA1736" s="144"/>
    </row>
    <row r="1737" spans="4:27" x14ac:dyDescent="0.25">
      <c r="D1737" s="144"/>
      <c r="E1737" s="144"/>
      <c r="F1737" s="144"/>
      <c r="G1737" s="144"/>
      <c r="H1737" s="144"/>
      <c r="I1737" s="144"/>
      <c r="J1737" s="144"/>
      <c r="K1737" s="144"/>
      <c r="L1737" s="144"/>
      <c r="M1737" s="144"/>
      <c r="N1737" s="144"/>
      <c r="O1737" s="144"/>
      <c r="P1737" s="144"/>
      <c r="Q1737" s="144"/>
      <c r="R1737" s="144"/>
      <c r="S1737" s="144"/>
      <c r="T1737" s="144"/>
      <c r="U1737" s="144"/>
      <c r="V1737" s="144"/>
      <c r="W1737" s="144"/>
      <c r="X1737" s="144"/>
      <c r="Y1737" s="144"/>
      <c r="Z1737" s="144"/>
      <c r="AA1737" s="144"/>
    </row>
    <row r="1738" spans="4:27" x14ac:dyDescent="0.25">
      <c r="D1738" s="144"/>
      <c r="E1738" s="144"/>
      <c r="F1738" s="144"/>
      <c r="G1738" s="144"/>
      <c r="H1738" s="144"/>
      <c r="I1738" s="144"/>
      <c r="J1738" s="144"/>
      <c r="K1738" s="144"/>
      <c r="L1738" s="144"/>
      <c r="M1738" s="144"/>
      <c r="N1738" s="144"/>
      <c r="O1738" s="144"/>
      <c r="P1738" s="144"/>
      <c r="Q1738" s="144"/>
      <c r="R1738" s="144"/>
      <c r="S1738" s="144"/>
      <c r="T1738" s="144"/>
      <c r="U1738" s="144"/>
      <c r="V1738" s="144"/>
      <c r="W1738" s="144"/>
      <c r="X1738" s="144"/>
      <c r="Y1738" s="144"/>
      <c r="Z1738" s="144"/>
      <c r="AA1738" s="144"/>
    </row>
    <row r="1739" spans="4:27" x14ac:dyDescent="0.25">
      <c r="D1739" s="144"/>
      <c r="E1739" s="144"/>
      <c r="F1739" s="144"/>
      <c r="G1739" s="144"/>
      <c r="H1739" s="144"/>
      <c r="I1739" s="144"/>
      <c r="J1739" s="144"/>
      <c r="K1739" s="144"/>
      <c r="L1739" s="144"/>
      <c r="M1739" s="144"/>
      <c r="N1739" s="144"/>
      <c r="O1739" s="144"/>
      <c r="P1739" s="144"/>
      <c r="Q1739" s="144"/>
      <c r="R1739" s="144"/>
      <c r="S1739" s="144"/>
      <c r="T1739" s="144"/>
      <c r="U1739" s="144"/>
      <c r="V1739" s="144"/>
      <c r="W1739" s="144"/>
      <c r="X1739" s="144"/>
      <c r="Y1739" s="144"/>
      <c r="Z1739" s="144"/>
      <c r="AA1739" s="144"/>
    </row>
    <row r="1740" spans="4:27" x14ac:dyDescent="0.25">
      <c r="D1740" s="144"/>
      <c r="E1740" s="144"/>
      <c r="F1740" s="144"/>
      <c r="G1740" s="144"/>
      <c r="H1740" s="144"/>
      <c r="I1740" s="144"/>
      <c r="J1740" s="144"/>
      <c r="K1740" s="144"/>
      <c r="L1740" s="144"/>
      <c r="M1740" s="144"/>
      <c r="N1740" s="144"/>
      <c r="O1740" s="144"/>
      <c r="P1740" s="144"/>
      <c r="Q1740" s="144"/>
      <c r="R1740" s="144"/>
      <c r="S1740" s="144"/>
      <c r="T1740" s="144"/>
      <c r="U1740" s="144"/>
      <c r="V1740" s="144"/>
      <c r="W1740" s="144"/>
      <c r="X1740" s="144"/>
      <c r="Y1740" s="144"/>
      <c r="Z1740" s="144"/>
      <c r="AA1740" s="144"/>
    </row>
    <row r="1741" spans="4:27" x14ac:dyDescent="0.25">
      <c r="D1741" s="144"/>
      <c r="E1741" s="144"/>
      <c r="F1741" s="144"/>
      <c r="G1741" s="144"/>
      <c r="H1741" s="144"/>
      <c r="I1741" s="144"/>
      <c r="J1741" s="144"/>
      <c r="K1741" s="144"/>
      <c r="L1741" s="144"/>
      <c r="M1741" s="144"/>
      <c r="N1741" s="144"/>
      <c r="O1741" s="144"/>
      <c r="P1741" s="144"/>
      <c r="Q1741" s="144"/>
      <c r="R1741" s="144"/>
      <c r="S1741" s="144"/>
      <c r="T1741" s="144"/>
      <c r="U1741" s="144"/>
      <c r="V1741" s="144"/>
      <c r="W1741" s="144"/>
      <c r="X1741" s="144"/>
      <c r="Y1741" s="144"/>
      <c r="Z1741" s="144"/>
      <c r="AA1741" s="144"/>
    </row>
    <row r="1742" spans="4:27" x14ac:dyDescent="0.25">
      <c r="D1742" s="144"/>
      <c r="E1742" s="144"/>
      <c r="F1742" s="144"/>
      <c r="G1742" s="144"/>
      <c r="H1742" s="144"/>
      <c r="I1742" s="144"/>
      <c r="J1742" s="144"/>
      <c r="K1742" s="144"/>
      <c r="L1742" s="144"/>
      <c r="M1742" s="144"/>
      <c r="N1742" s="144"/>
      <c r="O1742" s="144"/>
      <c r="P1742" s="144"/>
      <c r="Q1742" s="144"/>
      <c r="R1742" s="144"/>
      <c r="S1742" s="144"/>
      <c r="T1742" s="144"/>
      <c r="U1742" s="144"/>
      <c r="V1742" s="144"/>
      <c r="W1742" s="144"/>
      <c r="X1742" s="144"/>
      <c r="Y1742" s="144"/>
      <c r="Z1742" s="144"/>
      <c r="AA1742" s="144"/>
    </row>
    <row r="1743" spans="4:27" x14ac:dyDescent="0.25">
      <c r="D1743" s="144"/>
      <c r="E1743" s="144"/>
      <c r="F1743" s="144"/>
      <c r="G1743" s="144"/>
      <c r="H1743" s="144"/>
      <c r="I1743" s="144"/>
      <c r="J1743" s="144"/>
      <c r="K1743" s="144"/>
      <c r="L1743" s="144"/>
      <c r="M1743" s="144"/>
      <c r="N1743" s="144"/>
      <c r="O1743" s="144"/>
      <c r="P1743" s="144"/>
      <c r="Q1743" s="144"/>
      <c r="R1743" s="144"/>
      <c r="S1743" s="144"/>
      <c r="T1743" s="144"/>
      <c r="U1743" s="144"/>
      <c r="V1743" s="144"/>
      <c r="W1743" s="144"/>
      <c r="X1743" s="144"/>
      <c r="Y1743" s="144"/>
      <c r="Z1743" s="144"/>
      <c r="AA1743" s="144"/>
    </row>
    <row r="1744" spans="4:27" x14ac:dyDescent="0.25">
      <c r="D1744" s="144"/>
      <c r="E1744" s="144"/>
      <c r="F1744" s="144"/>
      <c r="G1744" s="144"/>
      <c r="H1744" s="144"/>
      <c r="I1744" s="144"/>
      <c r="J1744" s="144"/>
      <c r="K1744" s="144"/>
      <c r="L1744" s="144"/>
      <c r="M1744" s="144"/>
      <c r="N1744" s="144"/>
      <c r="O1744" s="144"/>
      <c r="P1744" s="144"/>
      <c r="Q1744" s="144"/>
      <c r="R1744" s="144"/>
      <c r="S1744" s="144"/>
      <c r="T1744" s="144"/>
      <c r="U1744" s="144"/>
      <c r="V1744" s="144"/>
      <c r="W1744" s="144"/>
      <c r="X1744" s="144"/>
      <c r="Y1744" s="144"/>
      <c r="Z1744" s="144"/>
      <c r="AA1744" s="144"/>
    </row>
    <row r="1745" spans="4:27" x14ac:dyDescent="0.25">
      <c r="D1745" s="144"/>
      <c r="E1745" s="144"/>
      <c r="F1745" s="144"/>
      <c r="G1745" s="144"/>
      <c r="H1745" s="144"/>
      <c r="I1745" s="144"/>
      <c r="J1745" s="144"/>
      <c r="K1745" s="144"/>
      <c r="L1745" s="144"/>
      <c r="M1745" s="144"/>
      <c r="N1745" s="144"/>
      <c r="O1745" s="144"/>
      <c r="P1745" s="144"/>
      <c r="Q1745" s="144"/>
      <c r="R1745" s="144"/>
      <c r="S1745" s="144"/>
      <c r="T1745" s="144"/>
      <c r="U1745" s="144"/>
      <c r="V1745" s="144"/>
      <c r="W1745" s="144"/>
      <c r="X1745" s="144"/>
      <c r="Y1745" s="144"/>
      <c r="Z1745" s="144"/>
      <c r="AA1745" s="144"/>
    </row>
    <row r="1746" spans="4:27" x14ac:dyDescent="0.25">
      <c r="D1746" s="144"/>
      <c r="E1746" s="144"/>
      <c r="F1746" s="144"/>
      <c r="G1746" s="144"/>
      <c r="H1746" s="144"/>
      <c r="I1746" s="144"/>
      <c r="J1746" s="144"/>
      <c r="K1746" s="144"/>
      <c r="L1746" s="144"/>
      <c r="M1746" s="144"/>
      <c r="N1746" s="144"/>
      <c r="O1746" s="144"/>
      <c r="P1746" s="144"/>
      <c r="Q1746" s="144"/>
      <c r="R1746" s="144"/>
      <c r="S1746" s="144"/>
      <c r="T1746" s="144"/>
      <c r="U1746" s="144"/>
      <c r="V1746" s="144"/>
      <c r="W1746" s="144"/>
      <c r="X1746" s="144"/>
      <c r="Y1746" s="144"/>
      <c r="Z1746" s="144"/>
      <c r="AA1746" s="144"/>
    </row>
    <row r="1747" spans="4:27" x14ac:dyDescent="0.25">
      <c r="D1747" s="144"/>
      <c r="E1747" s="144"/>
      <c r="F1747" s="144"/>
      <c r="G1747" s="144"/>
      <c r="H1747" s="144"/>
      <c r="I1747" s="144"/>
      <c r="J1747" s="144"/>
      <c r="K1747" s="144"/>
      <c r="L1747" s="144"/>
      <c r="M1747" s="144"/>
      <c r="N1747" s="144"/>
      <c r="O1747" s="144"/>
      <c r="P1747" s="144"/>
      <c r="Q1747" s="144"/>
      <c r="R1747" s="144"/>
      <c r="S1747" s="144"/>
      <c r="T1747" s="144"/>
      <c r="U1747" s="144"/>
      <c r="V1747" s="144"/>
      <c r="W1747" s="144"/>
      <c r="X1747" s="144"/>
      <c r="Y1747" s="144"/>
      <c r="Z1747" s="144"/>
      <c r="AA1747" s="144"/>
    </row>
    <row r="1748" spans="4:27" x14ac:dyDescent="0.25">
      <c r="D1748" s="144"/>
      <c r="E1748" s="144"/>
      <c r="F1748" s="144"/>
      <c r="G1748" s="144"/>
      <c r="H1748" s="144"/>
      <c r="I1748" s="144"/>
      <c r="J1748" s="144"/>
      <c r="K1748" s="144"/>
      <c r="L1748" s="144"/>
      <c r="M1748" s="144"/>
      <c r="N1748" s="144"/>
      <c r="O1748" s="144"/>
      <c r="P1748" s="144"/>
      <c r="Q1748" s="144"/>
      <c r="R1748" s="144"/>
      <c r="S1748" s="144"/>
      <c r="T1748" s="144"/>
      <c r="U1748" s="144"/>
      <c r="V1748" s="144"/>
      <c r="W1748" s="144"/>
      <c r="X1748" s="144"/>
      <c r="Y1748" s="144"/>
      <c r="Z1748" s="144"/>
      <c r="AA1748" s="144"/>
    </row>
    <row r="1749" spans="4:27" x14ac:dyDescent="0.25">
      <c r="D1749" s="144"/>
      <c r="E1749" s="144"/>
      <c r="F1749" s="144"/>
      <c r="G1749" s="144"/>
      <c r="H1749" s="144"/>
      <c r="I1749" s="144"/>
      <c r="J1749" s="144"/>
      <c r="K1749" s="144"/>
      <c r="L1749" s="144"/>
      <c r="M1749" s="144"/>
      <c r="N1749" s="144"/>
      <c r="O1749" s="144"/>
      <c r="P1749" s="144"/>
      <c r="Q1749" s="144"/>
      <c r="R1749" s="144"/>
      <c r="S1749" s="144"/>
      <c r="T1749" s="144"/>
      <c r="U1749" s="144"/>
      <c r="V1749" s="144"/>
      <c r="W1749" s="144"/>
      <c r="X1749" s="144"/>
      <c r="Y1749" s="144"/>
      <c r="Z1749" s="144"/>
      <c r="AA1749" s="144"/>
    </row>
    <row r="1750" spans="4:27" x14ac:dyDescent="0.25">
      <c r="D1750" s="144"/>
      <c r="E1750" s="144"/>
      <c r="F1750" s="144"/>
      <c r="G1750" s="144"/>
      <c r="H1750" s="144"/>
      <c r="I1750" s="144"/>
      <c r="J1750" s="144"/>
      <c r="K1750" s="144"/>
      <c r="L1750" s="144"/>
      <c r="M1750" s="144"/>
      <c r="N1750" s="144"/>
      <c r="O1750" s="144"/>
      <c r="P1750" s="144"/>
      <c r="Q1750" s="144"/>
      <c r="R1750" s="144"/>
      <c r="S1750" s="144"/>
      <c r="T1750" s="144"/>
      <c r="U1750" s="144"/>
      <c r="V1750" s="144"/>
      <c r="W1750" s="144"/>
      <c r="X1750" s="144"/>
      <c r="Y1750" s="144"/>
      <c r="Z1750" s="144"/>
      <c r="AA1750" s="144"/>
    </row>
    <row r="1751" spans="4:27" x14ac:dyDescent="0.25">
      <c r="D1751" s="144"/>
      <c r="E1751" s="144"/>
      <c r="F1751" s="144"/>
      <c r="G1751" s="144"/>
      <c r="H1751" s="144"/>
      <c r="I1751" s="144"/>
      <c r="J1751" s="144"/>
      <c r="K1751" s="144"/>
      <c r="L1751" s="144"/>
      <c r="M1751" s="144"/>
      <c r="N1751" s="144"/>
      <c r="O1751" s="144"/>
      <c r="P1751" s="144"/>
      <c r="Q1751" s="144"/>
      <c r="R1751" s="144"/>
      <c r="S1751" s="144"/>
      <c r="T1751" s="144"/>
      <c r="U1751" s="144"/>
      <c r="V1751" s="144"/>
      <c r="W1751" s="144"/>
      <c r="X1751" s="144"/>
      <c r="Y1751" s="144"/>
      <c r="Z1751" s="144"/>
      <c r="AA1751" s="144"/>
    </row>
    <row r="1752" spans="4:27" x14ac:dyDescent="0.25">
      <c r="D1752" s="144"/>
      <c r="E1752" s="144"/>
      <c r="F1752" s="144"/>
      <c r="G1752" s="144"/>
      <c r="H1752" s="144"/>
      <c r="I1752" s="144"/>
      <c r="J1752" s="144"/>
      <c r="K1752" s="144"/>
      <c r="L1752" s="144"/>
      <c r="M1752" s="144"/>
      <c r="N1752" s="144"/>
      <c r="O1752" s="144"/>
      <c r="P1752" s="144"/>
      <c r="Q1752" s="144"/>
      <c r="R1752" s="144"/>
      <c r="S1752" s="144"/>
      <c r="T1752" s="144"/>
      <c r="U1752" s="144"/>
      <c r="V1752" s="144"/>
      <c r="W1752" s="144"/>
      <c r="X1752" s="144"/>
      <c r="Y1752" s="144"/>
      <c r="Z1752" s="144"/>
      <c r="AA1752" s="144"/>
    </row>
    <row r="1753" spans="4:27" x14ac:dyDescent="0.25">
      <c r="D1753" s="144"/>
      <c r="E1753" s="144"/>
      <c r="F1753" s="144"/>
      <c r="G1753" s="144"/>
      <c r="H1753" s="144"/>
      <c r="I1753" s="144"/>
      <c r="J1753" s="144"/>
      <c r="K1753" s="144"/>
      <c r="L1753" s="144"/>
      <c r="M1753" s="144"/>
      <c r="N1753" s="144"/>
      <c r="O1753" s="144"/>
      <c r="P1753" s="144"/>
      <c r="Q1753" s="144"/>
      <c r="R1753" s="144"/>
      <c r="S1753" s="144"/>
      <c r="T1753" s="144"/>
      <c r="U1753" s="144"/>
      <c r="V1753" s="144"/>
      <c r="W1753" s="144"/>
      <c r="X1753" s="144"/>
      <c r="Y1753" s="144"/>
      <c r="Z1753" s="144"/>
      <c r="AA1753" s="144"/>
    </row>
    <row r="1754" spans="4:27" x14ac:dyDescent="0.25">
      <c r="D1754" s="144"/>
      <c r="E1754" s="144"/>
      <c r="F1754" s="144"/>
      <c r="G1754" s="144"/>
      <c r="H1754" s="144"/>
      <c r="I1754" s="144"/>
      <c r="J1754" s="144"/>
      <c r="K1754" s="144"/>
      <c r="L1754" s="144"/>
      <c r="M1754" s="144"/>
      <c r="N1754" s="144"/>
      <c r="O1754" s="144"/>
      <c r="P1754" s="144"/>
      <c r="Q1754" s="144"/>
      <c r="R1754" s="144"/>
      <c r="S1754" s="144"/>
      <c r="T1754" s="144"/>
      <c r="U1754" s="144"/>
      <c r="V1754" s="144"/>
      <c r="W1754" s="144"/>
      <c r="X1754" s="144"/>
      <c r="Y1754" s="144"/>
      <c r="Z1754" s="144"/>
      <c r="AA1754" s="144"/>
    </row>
    <row r="1755" spans="4:27" x14ac:dyDescent="0.25">
      <c r="D1755" s="144"/>
      <c r="E1755" s="144"/>
      <c r="F1755" s="144"/>
      <c r="G1755" s="144"/>
      <c r="H1755" s="144"/>
      <c r="I1755" s="144"/>
      <c r="J1755" s="144"/>
      <c r="K1755" s="144"/>
      <c r="L1755" s="144"/>
      <c r="M1755" s="144"/>
      <c r="N1755" s="144"/>
      <c r="O1755" s="144"/>
      <c r="P1755" s="144"/>
      <c r="Q1755" s="144"/>
      <c r="R1755" s="144"/>
      <c r="S1755" s="144"/>
      <c r="T1755" s="144"/>
      <c r="U1755" s="144"/>
      <c r="V1755" s="144"/>
      <c r="W1755" s="144"/>
      <c r="X1755" s="144"/>
      <c r="Y1755" s="144"/>
      <c r="Z1755" s="144"/>
      <c r="AA1755" s="144"/>
    </row>
    <row r="1756" spans="4:27" x14ac:dyDescent="0.25">
      <c r="D1756" s="144"/>
      <c r="E1756" s="144"/>
      <c r="F1756" s="144"/>
      <c r="G1756" s="144"/>
      <c r="H1756" s="144"/>
      <c r="I1756" s="144"/>
      <c r="J1756" s="144"/>
      <c r="K1756" s="144"/>
      <c r="L1756" s="144"/>
      <c r="M1756" s="144"/>
      <c r="N1756" s="144"/>
      <c r="O1756" s="144"/>
      <c r="P1756" s="144"/>
      <c r="Q1756" s="144"/>
      <c r="R1756" s="144"/>
      <c r="S1756" s="144"/>
      <c r="T1756" s="144"/>
      <c r="U1756" s="144"/>
      <c r="V1756" s="144"/>
      <c r="W1756" s="144"/>
      <c r="X1756" s="144"/>
      <c r="Y1756" s="144"/>
      <c r="Z1756" s="144"/>
      <c r="AA1756" s="144"/>
    </row>
    <row r="1757" spans="4:27" x14ac:dyDescent="0.25">
      <c r="D1757" s="144"/>
      <c r="E1757" s="144"/>
      <c r="F1757" s="144"/>
      <c r="G1757" s="144"/>
      <c r="H1757" s="144"/>
      <c r="I1757" s="144"/>
      <c r="J1757" s="144"/>
      <c r="K1757" s="144"/>
      <c r="L1757" s="144"/>
      <c r="M1757" s="144"/>
      <c r="N1757" s="144"/>
      <c r="O1757" s="144"/>
      <c r="P1757" s="144"/>
      <c r="Q1757" s="144"/>
      <c r="R1757" s="144"/>
      <c r="S1757" s="144"/>
      <c r="T1757" s="144"/>
      <c r="U1757" s="144"/>
      <c r="V1757" s="144"/>
      <c r="W1757" s="144"/>
      <c r="X1757" s="144"/>
      <c r="Y1757" s="144"/>
      <c r="Z1757" s="144"/>
      <c r="AA1757" s="144"/>
    </row>
    <row r="1758" spans="4:27" x14ac:dyDescent="0.25">
      <c r="D1758" s="144"/>
      <c r="E1758" s="144"/>
      <c r="F1758" s="144"/>
      <c r="G1758" s="144"/>
      <c r="H1758" s="144"/>
      <c r="I1758" s="144"/>
      <c r="J1758" s="144"/>
      <c r="K1758" s="144"/>
      <c r="L1758" s="144"/>
      <c r="M1758" s="144"/>
      <c r="N1758" s="144"/>
      <c r="O1758" s="144"/>
      <c r="P1758" s="144"/>
      <c r="Q1758" s="144"/>
      <c r="R1758" s="144"/>
      <c r="S1758" s="144"/>
      <c r="T1758" s="144"/>
      <c r="U1758" s="144"/>
      <c r="V1758" s="144"/>
      <c r="W1758" s="144"/>
      <c r="X1758" s="144"/>
      <c r="Y1758" s="144"/>
      <c r="Z1758" s="144"/>
      <c r="AA1758" s="144"/>
    </row>
    <row r="1759" spans="4:27" x14ac:dyDescent="0.25">
      <c r="D1759" s="144"/>
      <c r="E1759" s="144"/>
      <c r="F1759" s="144"/>
      <c r="G1759" s="144"/>
      <c r="H1759" s="144"/>
      <c r="I1759" s="144"/>
      <c r="J1759" s="144"/>
      <c r="K1759" s="144"/>
      <c r="L1759" s="144"/>
      <c r="M1759" s="144"/>
      <c r="N1759" s="144"/>
      <c r="O1759" s="144"/>
      <c r="P1759" s="144"/>
      <c r="Q1759" s="144"/>
      <c r="R1759" s="144"/>
      <c r="S1759" s="144"/>
      <c r="T1759" s="144"/>
      <c r="U1759" s="144"/>
      <c r="V1759" s="144"/>
      <c r="W1759" s="144"/>
      <c r="X1759" s="144"/>
      <c r="Y1759" s="144"/>
      <c r="Z1759" s="144"/>
      <c r="AA1759" s="144"/>
    </row>
    <row r="1760" spans="4:27" x14ac:dyDescent="0.25">
      <c r="D1760" s="144"/>
      <c r="E1760" s="144"/>
      <c r="F1760" s="144"/>
      <c r="G1760" s="144"/>
      <c r="H1760" s="144"/>
      <c r="I1760" s="144"/>
      <c r="J1760" s="144"/>
      <c r="K1760" s="144"/>
      <c r="L1760" s="144"/>
      <c r="M1760" s="144"/>
      <c r="N1760" s="144"/>
      <c r="O1760" s="144"/>
      <c r="P1760" s="144"/>
      <c r="Q1760" s="144"/>
      <c r="R1760" s="144"/>
      <c r="S1760" s="144"/>
      <c r="T1760" s="144"/>
      <c r="U1760" s="144"/>
      <c r="V1760" s="144"/>
      <c r="W1760" s="144"/>
      <c r="X1760" s="144"/>
      <c r="Y1760" s="144"/>
      <c r="Z1760" s="144"/>
      <c r="AA1760" s="144"/>
    </row>
    <row r="1761" spans="4:27" x14ac:dyDescent="0.25">
      <c r="D1761" s="144"/>
      <c r="E1761" s="144"/>
      <c r="F1761" s="144"/>
      <c r="G1761" s="144"/>
      <c r="H1761" s="144"/>
      <c r="I1761" s="144"/>
      <c r="J1761" s="144"/>
      <c r="K1761" s="144"/>
      <c r="L1761" s="144"/>
      <c r="M1761" s="144"/>
      <c r="N1761" s="144"/>
      <c r="O1761" s="144"/>
      <c r="P1761" s="144"/>
      <c r="Q1761" s="144"/>
      <c r="R1761" s="144"/>
      <c r="S1761" s="144"/>
      <c r="T1761" s="144"/>
      <c r="U1761" s="144"/>
      <c r="V1761" s="144"/>
      <c r="W1761" s="144"/>
      <c r="X1761" s="144"/>
      <c r="Y1761" s="144"/>
      <c r="Z1761" s="144"/>
      <c r="AA1761" s="144"/>
    </row>
    <row r="1762" spans="4:27" x14ac:dyDescent="0.25">
      <c r="D1762" s="144"/>
      <c r="E1762" s="144"/>
      <c r="F1762" s="144"/>
      <c r="G1762" s="144"/>
      <c r="H1762" s="144"/>
      <c r="I1762" s="144"/>
      <c r="J1762" s="144"/>
      <c r="K1762" s="144"/>
      <c r="L1762" s="144"/>
      <c r="M1762" s="144"/>
      <c r="N1762" s="144"/>
      <c r="O1762" s="144"/>
      <c r="P1762" s="144"/>
      <c r="Q1762" s="144"/>
      <c r="R1762" s="144"/>
      <c r="S1762" s="144"/>
      <c r="T1762" s="144"/>
      <c r="U1762" s="144"/>
      <c r="V1762" s="144"/>
      <c r="W1762" s="144"/>
      <c r="X1762" s="144"/>
      <c r="Y1762" s="144"/>
      <c r="Z1762" s="144"/>
      <c r="AA1762" s="144"/>
    </row>
    <row r="1763" spans="4:27" x14ac:dyDescent="0.25">
      <c r="D1763" s="144"/>
      <c r="E1763" s="144"/>
      <c r="F1763" s="144"/>
      <c r="G1763" s="144"/>
      <c r="H1763" s="144"/>
      <c r="I1763" s="144"/>
      <c r="J1763" s="144"/>
      <c r="K1763" s="144"/>
      <c r="L1763" s="144"/>
      <c r="M1763" s="144"/>
      <c r="N1763" s="144"/>
      <c r="O1763" s="144"/>
      <c r="P1763" s="144"/>
      <c r="Q1763" s="144"/>
      <c r="R1763" s="144"/>
      <c r="S1763" s="144"/>
      <c r="T1763" s="144"/>
      <c r="U1763" s="144"/>
      <c r="V1763" s="144"/>
      <c r="W1763" s="144"/>
      <c r="X1763" s="144"/>
      <c r="Y1763" s="144"/>
      <c r="Z1763" s="144"/>
      <c r="AA1763" s="144"/>
    </row>
    <row r="1764" spans="4:27" x14ac:dyDescent="0.25">
      <c r="D1764" s="144"/>
      <c r="E1764" s="144"/>
      <c r="F1764" s="144"/>
      <c r="G1764" s="144"/>
      <c r="H1764" s="144"/>
      <c r="I1764" s="144"/>
      <c r="J1764" s="144"/>
      <c r="K1764" s="144"/>
      <c r="L1764" s="144"/>
      <c r="M1764" s="144"/>
      <c r="N1764" s="144"/>
      <c r="O1764" s="144"/>
      <c r="P1764" s="144"/>
      <c r="Q1764" s="144"/>
      <c r="R1764" s="144"/>
      <c r="S1764" s="144"/>
      <c r="T1764" s="144"/>
      <c r="U1764" s="144"/>
      <c r="V1764" s="144"/>
      <c r="W1764" s="144"/>
      <c r="X1764" s="144"/>
      <c r="Y1764" s="144"/>
      <c r="Z1764" s="144"/>
      <c r="AA1764" s="144"/>
    </row>
    <row r="1765" spans="4:27" x14ac:dyDescent="0.25">
      <c r="D1765" s="144"/>
      <c r="E1765" s="144"/>
      <c r="F1765" s="144"/>
      <c r="G1765" s="144"/>
      <c r="H1765" s="144"/>
      <c r="I1765" s="144"/>
      <c r="J1765" s="144"/>
      <c r="K1765" s="144"/>
      <c r="L1765" s="144"/>
      <c r="M1765" s="144"/>
      <c r="N1765" s="144"/>
      <c r="O1765" s="144"/>
      <c r="P1765" s="144"/>
      <c r="Q1765" s="144"/>
      <c r="R1765" s="144"/>
      <c r="S1765" s="144"/>
      <c r="T1765" s="144"/>
      <c r="U1765" s="144"/>
      <c r="V1765" s="144"/>
      <c r="W1765" s="144"/>
      <c r="X1765" s="144"/>
      <c r="Y1765" s="144"/>
      <c r="Z1765" s="144"/>
      <c r="AA1765" s="144"/>
    </row>
    <row r="1766" spans="4:27" x14ac:dyDescent="0.25">
      <c r="D1766" s="144"/>
      <c r="E1766" s="144"/>
      <c r="F1766" s="144"/>
      <c r="G1766" s="144"/>
      <c r="H1766" s="144"/>
      <c r="I1766" s="144"/>
      <c r="J1766" s="144"/>
      <c r="K1766" s="144"/>
      <c r="L1766" s="144"/>
      <c r="M1766" s="144"/>
      <c r="N1766" s="144"/>
      <c r="O1766" s="144"/>
      <c r="P1766" s="144"/>
      <c r="Q1766" s="144"/>
      <c r="R1766" s="144"/>
      <c r="S1766" s="144"/>
      <c r="T1766" s="144"/>
      <c r="U1766" s="144"/>
      <c r="V1766" s="144"/>
      <c r="W1766" s="144"/>
      <c r="X1766" s="144"/>
      <c r="Y1766" s="144"/>
      <c r="Z1766" s="144"/>
      <c r="AA1766" s="144"/>
    </row>
    <row r="1767" spans="4:27" x14ac:dyDescent="0.25">
      <c r="D1767" s="144"/>
      <c r="E1767" s="144"/>
      <c r="F1767" s="144"/>
      <c r="G1767" s="144"/>
      <c r="H1767" s="144"/>
      <c r="I1767" s="144"/>
      <c r="J1767" s="144"/>
      <c r="K1767" s="144"/>
      <c r="L1767" s="144"/>
      <c r="M1767" s="144"/>
      <c r="N1767" s="144"/>
      <c r="O1767" s="144"/>
      <c r="P1767" s="144"/>
      <c r="Q1767" s="144"/>
      <c r="R1767" s="144"/>
      <c r="S1767" s="144"/>
      <c r="T1767" s="144"/>
      <c r="U1767" s="144"/>
      <c r="V1767" s="144"/>
      <c r="W1767" s="144"/>
      <c r="X1767" s="144"/>
      <c r="Y1767" s="144"/>
      <c r="Z1767" s="144"/>
      <c r="AA1767" s="144"/>
    </row>
    <row r="1768" spans="4:27" x14ac:dyDescent="0.25">
      <c r="D1768" s="144"/>
      <c r="E1768" s="144"/>
      <c r="F1768" s="144"/>
      <c r="G1768" s="144"/>
      <c r="H1768" s="144"/>
      <c r="I1768" s="144"/>
      <c r="J1768" s="144"/>
      <c r="K1768" s="144"/>
      <c r="L1768" s="144"/>
      <c r="M1768" s="144"/>
      <c r="N1768" s="144"/>
      <c r="O1768" s="144"/>
      <c r="P1768" s="144"/>
      <c r="Q1768" s="144"/>
      <c r="R1768" s="144"/>
      <c r="S1768" s="144"/>
      <c r="T1768" s="144"/>
      <c r="U1768" s="144"/>
      <c r="V1768" s="144"/>
      <c r="W1768" s="144"/>
      <c r="X1768" s="144"/>
      <c r="Y1768" s="144"/>
      <c r="Z1768" s="144"/>
      <c r="AA1768" s="144"/>
    </row>
    <row r="1769" spans="4:27" x14ac:dyDescent="0.25">
      <c r="D1769" s="144"/>
      <c r="E1769" s="144"/>
      <c r="F1769" s="144"/>
      <c r="G1769" s="144"/>
      <c r="H1769" s="144"/>
      <c r="I1769" s="144"/>
      <c r="J1769" s="144"/>
      <c r="K1769" s="144"/>
      <c r="L1769" s="144"/>
      <c r="M1769" s="144"/>
      <c r="N1769" s="144"/>
      <c r="O1769" s="144"/>
      <c r="P1769" s="144"/>
      <c r="Q1769" s="144"/>
      <c r="R1769" s="144"/>
      <c r="S1769" s="144"/>
      <c r="T1769" s="144"/>
      <c r="U1769" s="144"/>
      <c r="V1769" s="144"/>
      <c r="W1769" s="144"/>
      <c r="X1769" s="144"/>
      <c r="Y1769" s="144"/>
      <c r="Z1769" s="144"/>
      <c r="AA1769" s="144"/>
    </row>
    <row r="1770" spans="4:27" x14ac:dyDescent="0.25">
      <c r="D1770" s="144"/>
      <c r="E1770" s="144"/>
      <c r="F1770" s="144"/>
      <c r="G1770" s="144"/>
      <c r="H1770" s="144"/>
      <c r="I1770" s="144"/>
      <c r="J1770" s="144"/>
      <c r="K1770" s="144"/>
      <c r="L1770" s="144"/>
      <c r="M1770" s="144"/>
      <c r="N1770" s="144"/>
      <c r="O1770" s="144"/>
      <c r="P1770" s="144"/>
      <c r="Q1770" s="144"/>
      <c r="R1770" s="144"/>
      <c r="S1770" s="144"/>
      <c r="T1770" s="144"/>
      <c r="U1770" s="144"/>
      <c r="V1770" s="144"/>
      <c r="W1770" s="144"/>
      <c r="X1770" s="144"/>
      <c r="Y1770" s="144"/>
      <c r="Z1770" s="144"/>
      <c r="AA1770" s="144"/>
    </row>
    <row r="1771" spans="4:27" x14ac:dyDescent="0.25">
      <c r="D1771" s="144"/>
      <c r="E1771" s="144"/>
      <c r="F1771" s="144"/>
      <c r="G1771" s="144"/>
      <c r="H1771" s="144"/>
      <c r="I1771" s="144"/>
      <c r="J1771" s="144"/>
      <c r="K1771" s="144"/>
      <c r="L1771" s="144"/>
      <c r="M1771" s="144"/>
      <c r="N1771" s="144"/>
      <c r="O1771" s="144"/>
      <c r="P1771" s="144"/>
      <c r="Q1771" s="144"/>
      <c r="R1771" s="144"/>
      <c r="S1771" s="144"/>
      <c r="T1771" s="144"/>
      <c r="U1771" s="144"/>
      <c r="V1771" s="144"/>
      <c r="W1771" s="144"/>
      <c r="X1771" s="144"/>
      <c r="Y1771" s="144"/>
      <c r="Z1771" s="144"/>
      <c r="AA1771" s="144"/>
    </row>
    <row r="1772" spans="4:27" x14ac:dyDescent="0.25">
      <c r="D1772" s="144"/>
      <c r="E1772" s="144"/>
      <c r="F1772" s="144"/>
      <c r="G1772" s="144"/>
      <c r="H1772" s="144"/>
      <c r="I1772" s="144"/>
      <c r="J1772" s="144"/>
      <c r="K1772" s="144"/>
      <c r="L1772" s="144"/>
      <c r="M1772" s="144"/>
      <c r="N1772" s="144"/>
      <c r="O1772" s="144"/>
      <c r="P1772" s="144"/>
      <c r="Q1772" s="144"/>
      <c r="R1772" s="144"/>
      <c r="S1772" s="144"/>
      <c r="T1772" s="144"/>
      <c r="U1772" s="144"/>
      <c r="V1772" s="144"/>
      <c r="W1772" s="144"/>
      <c r="X1772" s="144"/>
      <c r="Y1772" s="144"/>
      <c r="Z1772" s="144"/>
      <c r="AA1772" s="144"/>
    </row>
    <row r="1773" spans="4:27" x14ac:dyDescent="0.25">
      <c r="D1773" s="144"/>
      <c r="E1773" s="144"/>
      <c r="F1773" s="144"/>
      <c r="G1773" s="144"/>
      <c r="H1773" s="144"/>
      <c r="I1773" s="144"/>
      <c r="J1773" s="144"/>
      <c r="K1773" s="144"/>
      <c r="L1773" s="144"/>
      <c r="M1773" s="144"/>
      <c r="N1773" s="144"/>
      <c r="O1773" s="144"/>
      <c r="P1773" s="144"/>
      <c r="Q1773" s="144"/>
      <c r="R1773" s="144"/>
      <c r="S1773" s="144"/>
      <c r="T1773" s="144"/>
      <c r="U1773" s="144"/>
      <c r="V1773" s="144"/>
      <c r="W1773" s="144"/>
      <c r="X1773" s="144"/>
      <c r="Y1773" s="144"/>
      <c r="Z1773" s="144"/>
      <c r="AA1773" s="144"/>
    </row>
    <row r="1774" spans="4:27" x14ac:dyDescent="0.25">
      <c r="D1774" s="144"/>
      <c r="E1774" s="144"/>
      <c r="F1774" s="144"/>
      <c r="G1774" s="144"/>
      <c r="H1774" s="144"/>
      <c r="I1774" s="144"/>
      <c r="J1774" s="144"/>
      <c r="K1774" s="144"/>
      <c r="L1774" s="144"/>
      <c r="M1774" s="144"/>
      <c r="N1774" s="144"/>
      <c r="O1774" s="144"/>
      <c r="P1774" s="144"/>
      <c r="Q1774" s="144"/>
      <c r="R1774" s="144"/>
      <c r="S1774" s="144"/>
      <c r="T1774" s="144"/>
      <c r="U1774" s="144"/>
      <c r="V1774" s="144"/>
      <c r="W1774" s="144"/>
      <c r="X1774" s="144"/>
      <c r="Y1774" s="144"/>
      <c r="Z1774" s="144"/>
      <c r="AA1774" s="144"/>
    </row>
    <row r="1775" spans="4:27" x14ac:dyDescent="0.25">
      <c r="D1775" s="144"/>
      <c r="E1775" s="144"/>
      <c r="F1775" s="144"/>
      <c r="G1775" s="144"/>
      <c r="H1775" s="144"/>
      <c r="I1775" s="144"/>
      <c r="J1775" s="144"/>
      <c r="K1775" s="144"/>
      <c r="L1775" s="144"/>
      <c r="M1775" s="144"/>
      <c r="N1775" s="144"/>
      <c r="O1775" s="144"/>
      <c r="P1775" s="144"/>
      <c r="Q1775" s="144"/>
      <c r="R1775" s="144"/>
      <c r="S1775" s="144"/>
      <c r="T1775" s="144"/>
      <c r="U1775" s="144"/>
      <c r="V1775" s="144"/>
      <c r="W1775" s="144"/>
      <c r="X1775" s="144"/>
      <c r="Y1775" s="144"/>
      <c r="Z1775" s="144"/>
      <c r="AA1775" s="144"/>
    </row>
    <row r="1776" spans="4:27" x14ac:dyDescent="0.25">
      <c r="D1776" s="144"/>
      <c r="E1776" s="144"/>
      <c r="F1776" s="144"/>
      <c r="G1776" s="144"/>
      <c r="H1776" s="144"/>
      <c r="I1776" s="144"/>
      <c r="J1776" s="144"/>
      <c r="K1776" s="144"/>
      <c r="L1776" s="144"/>
      <c r="M1776" s="144"/>
      <c r="N1776" s="144"/>
      <c r="O1776" s="144"/>
      <c r="P1776" s="144"/>
      <c r="Q1776" s="144"/>
      <c r="R1776" s="144"/>
      <c r="S1776" s="144"/>
      <c r="T1776" s="144"/>
      <c r="U1776" s="144"/>
      <c r="V1776" s="144"/>
      <c r="W1776" s="144"/>
      <c r="X1776" s="144"/>
      <c r="Y1776" s="144"/>
      <c r="Z1776" s="144"/>
      <c r="AA1776" s="144"/>
    </row>
    <row r="1777" spans="4:27" x14ac:dyDescent="0.25">
      <c r="D1777" s="144"/>
      <c r="E1777" s="144"/>
      <c r="F1777" s="144"/>
      <c r="G1777" s="144"/>
      <c r="H1777" s="144"/>
      <c r="I1777" s="144"/>
      <c r="J1777" s="144"/>
      <c r="K1777" s="144"/>
      <c r="L1777" s="144"/>
      <c r="M1777" s="144"/>
      <c r="N1777" s="144"/>
      <c r="O1777" s="144"/>
      <c r="P1777" s="144"/>
      <c r="Q1777" s="144"/>
      <c r="R1777" s="144"/>
      <c r="S1777" s="144"/>
      <c r="T1777" s="144"/>
      <c r="U1777" s="144"/>
      <c r="V1777" s="144"/>
      <c r="W1777" s="144"/>
      <c r="X1777" s="144"/>
      <c r="Y1777" s="144"/>
      <c r="Z1777" s="144"/>
      <c r="AA1777" s="144"/>
    </row>
    <row r="1778" spans="4:27" x14ac:dyDescent="0.25">
      <c r="D1778" s="144"/>
      <c r="E1778" s="144"/>
      <c r="F1778" s="144"/>
      <c r="G1778" s="144"/>
      <c r="H1778" s="144"/>
      <c r="I1778" s="144"/>
      <c r="J1778" s="144"/>
      <c r="K1778" s="144"/>
      <c r="L1778" s="144"/>
      <c r="M1778" s="144"/>
      <c r="N1778" s="144"/>
      <c r="O1778" s="144"/>
      <c r="P1778" s="144"/>
      <c r="Q1778" s="144"/>
      <c r="R1778" s="144"/>
      <c r="S1778" s="144"/>
      <c r="T1778" s="144"/>
      <c r="U1778" s="144"/>
      <c r="V1778" s="144"/>
      <c r="W1778" s="144"/>
      <c r="X1778" s="144"/>
      <c r="Y1778" s="144"/>
      <c r="Z1778" s="144"/>
      <c r="AA1778" s="144"/>
    </row>
    <row r="1779" spans="4:27" x14ac:dyDescent="0.25">
      <c r="D1779" s="144"/>
      <c r="E1779" s="144"/>
      <c r="F1779" s="144"/>
      <c r="G1779" s="144"/>
      <c r="H1779" s="144"/>
      <c r="I1779" s="144"/>
      <c r="J1779" s="144"/>
      <c r="K1779" s="144"/>
      <c r="L1779" s="144"/>
      <c r="M1779" s="144"/>
      <c r="N1779" s="144"/>
      <c r="O1779" s="144"/>
      <c r="P1779" s="144"/>
      <c r="Q1779" s="144"/>
      <c r="R1779" s="144"/>
      <c r="S1779" s="144"/>
      <c r="T1779" s="144"/>
      <c r="U1779" s="144"/>
      <c r="V1779" s="144"/>
      <c r="W1779" s="144"/>
      <c r="X1779" s="144"/>
      <c r="Y1779" s="144"/>
      <c r="Z1779" s="144"/>
      <c r="AA1779" s="144"/>
    </row>
    <row r="1780" spans="4:27" x14ac:dyDescent="0.25">
      <c r="D1780" s="144"/>
      <c r="E1780" s="144"/>
      <c r="F1780" s="144"/>
      <c r="G1780" s="144"/>
      <c r="H1780" s="144"/>
      <c r="I1780" s="144"/>
      <c r="J1780" s="144"/>
      <c r="K1780" s="144"/>
      <c r="L1780" s="144"/>
      <c r="M1780" s="144"/>
      <c r="N1780" s="144"/>
      <c r="O1780" s="144"/>
      <c r="P1780" s="144"/>
      <c r="Q1780" s="144"/>
      <c r="R1780" s="144"/>
      <c r="S1780" s="144"/>
      <c r="T1780" s="144"/>
      <c r="U1780" s="144"/>
      <c r="V1780" s="144"/>
      <c r="W1780" s="144"/>
      <c r="X1780" s="144"/>
      <c r="Y1780" s="144"/>
      <c r="Z1780" s="144"/>
      <c r="AA1780" s="144"/>
    </row>
    <row r="1781" spans="4:27" x14ac:dyDescent="0.25">
      <c r="D1781" s="144"/>
      <c r="E1781" s="144"/>
      <c r="F1781" s="144"/>
      <c r="G1781" s="144"/>
      <c r="H1781" s="144"/>
      <c r="I1781" s="144"/>
      <c r="J1781" s="144"/>
      <c r="K1781" s="144"/>
      <c r="L1781" s="144"/>
      <c r="M1781" s="144"/>
      <c r="N1781" s="144"/>
      <c r="O1781" s="144"/>
      <c r="P1781" s="144"/>
      <c r="Q1781" s="144"/>
      <c r="R1781" s="144"/>
      <c r="S1781" s="144"/>
      <c r="T1781" s="144"/>
      <c r="U1781" s="144"/>
      <c r="V1781" s="144"/>
      <c r="W1781" s="144"/>
      <c r="X1781" s="144"/>
      <c r="Y1781" s="144"/>
      <c r="Z1781" s="144"/>
      <c r="AA1781" s="144"/>
    </row>
    <row r="1782" spans="4:27" x14ac:dyDescent="0.25">
      <c r="D1782" s="144"/>
      <c r="E1782" s="144"/>
      <c r="F1782" s="144"/>
      <c r="G1782" s="144"/>
      <c r="H1782" s="144"/>
      <c r="I1782" s="144"/>
      <c r="J1782" s="144"/>
      <c r="K1782" s="144"/>
      <c r="L1782" s="144"/>
      <c r="M1782" s="144"/>
      <c r="N1782" s="144"/>
      <c r="O1782" s="144"/>
      <c r="P1782" s="144"/>
      <c r="Q1782" s="144"/>
      <c r="R1782" s="144"/>
      <c r="S1782" s="144"/>
      <c r="T1782" s="144"/>
      <c r="U1782" s="144"/>
      <c r="V1782" s="144"/>
      <c r="W1782" s="144"/>
      <c r="X1782" s="144"/>
      <c r="Y1782" s="144"/>
      <c r="Z1782" s="144"/>
      <c r="AA1782" s="144"/>
    </row>
    <row r="1783" spans="4:27" x14ac:dyDescent="0.25">
      <c r="D1783" s="144"/>
      <c r="E1783" s="144"/>
      <c r="F1783" s="144"/>
      <c r="G1783" s="144"/>
      <c r="H1783" s="144"/>
      <c r="I1783" s="144"/>
      <c r="J1783" s="144"/>
      <c r="K1783" s="144"/>
      <c r="L1783" s="144"/>
      <c r="M1783" s="144"/>
      <c r="N1783" s="144"/>
      <c r="O1783" s="144"/>
      <c r="P1783" s="144"/>
      <c r="Q1783" s="144"/>
      <c r="R1783" s="144"/>
      <c r="S1783" s="144"/>
      <c r="T1783" s="144"/>
      <c r="U1783" s="144"/>
      <c r="V1783" s="144"/>
      <c r="W1783" s="144"/>
      <c r="X1783" s="144"/>
      <c r="Y1783" s="144"/>
      <c r="Z1783" s="144"/>
      <c r="AA1783" s="144"/>
    </row>
    <row r="1784" spans="4:27" x14ac:dyDescent="0.25">
      <c r="D1784" s="144"/>
      <c r="E1784" s="144"/>
      <c r="F1784" s="144"/>
      <c r="G1784" s="144"/>
      <c r="H1784" s="144"/>
      <c r="I1784" s="144"/>
      <c r="J1784" s="144"/>
      <c r="K1784" s="144"/>
      <c r="L1784" s="144"/>
      <c r="M1784" s="144"/>
      <c r="N1784" s="144"/>
      <c r="O1784" s="144"/>
      <c r="P1784" s="144"/>
      <c r="Q1784" s="144"/>
      <c r="R1784" s="144"/>
      <c r="S1784" s="144"/>
      <c r="T1784" s="144"/>
      <c r="U1784" s="144"/>
      <c r="V1784" s="144"/>
      <c r="W1784" s="144"/>
      <c r="X1784" s="144"/>
      <c r="Y1784" s="144"/>
      <c r="Z1784" s="144"/>
      <c r="AA1784" s="144"/>
    </row>
    <row r="1785" spans="4:27" x14ac:dyDescent="0.25">
      <c r="D1785" s="144"/>
      <c r="E1785" s="144"/>
      <c r="F1785" s="144"/>
      <c r="G1785" s="144"/>
      <c r="H1785" s="144"/>
      <c r="I1785" s="144"/>
      <c r="J1785" s="144"/>
      <c r="K1785" s="144"/>
      <c r="L1785" s="144"/>
      <c r="M1785" s="144"/>
      <c r="N1785" s="144"/>
      <c r="O1785" s="144"/>
      <c r="P1785" s="144"/>
      <c r="Q1785" s="144"/>
      <c r="R1785" s="144"/>
      <c r="S1785" s="144"/>
      <c r="T1785" s="144"/>
      <c r="U1785" s="144"/>
      <c r="V1785" s="144"/>
      <c r="W1785" s="144"/>
      <c r="X1785" s="144"/>
      <c r="Y1785" s="144"/>
      <c r="Z1785" s="144"/>
      <c r="AA1785" s="144"/>
    </row>
    <row r="1786" spans="4:27" x14ac:dyDescent="0.25">
      <c r="D1786" s="144"/>
      <c r="E1786" s="144"/>
      <c r="F1786" s="144"/>
      <c r="G1786" s="144"/>
      <c r="H1786" s="144"/>
      <c r="I1786" s="144"/>
      <c r="J1786" s="144"/>
      <c r="K1786" s="144"/>
      <c r="L1786" s="144"/>
      <c r="M1786" s="144"/>
      <c r="N1786" s="144"/>
      <c r="O1786" s="144"/>
      <c r="P1786" s="144"/>
      <c r="Q1786" s="144"/>
      <c r="R1786" s="144"/>
      <c r="S1786" s="144"/>
      <c r="T1786" s="144"/>
      <c r="U1786" s="144"/>
      <c r="V1786" s="144"/>
      <c r="W1786" s="144"/>
      <c r="X1786" s="144"/>
      <c r="Y1786" s="144"/>
      <c r="Z1786" s="144"/>
      <c r="AA1786" s="144"/>
    </row>
    <row r="1787" spans="4:27" x14ac:dyDescent="0.25">
      <c r="D1787" s="144"/>
      <c r="E1787" s="144"/>
      <c r="F1787" s="144"/>
      <c r="G1787" s="144"/>
      <c r="H1787" s="144"/>
      <c r="I1787" s="144"/>
      <c r="J1787" s="144"/>
      <c r="K1787" s="144"/>
      <c r="L1787" s="144"/>
      <c r="M1787" s="144"/>
      <c r="N1787" s="144"/>
      <c r="O1787" s="144"/>
      <c r="P1787" s="144"/>
      <c r="Q1787" s="144"/>
      <c r="R1787" s="144"/>
      <c r="S1787" s="144"/>
      <c r="T1787" s="144"/>
      <c r="U1787" s="144"/>
      <c r="V1787" s="144"/>
      <c r="W1787" s="144"/>
      <c r="X1787" s="144"/>
      <c r="Y1787" s="144"/>
      <c r="Z1787" s="144"/>
      <c r="AA1787" s="144"/>
    </row>
    <row r="1788" spans="4:27" x14ac:dyDescent="0.25">
      <c r="D1788" s="144"/>
      <c r="E1788" s="144"/>
      <c r="F1788" s="144"/>
      <c r="G1788" s="144"/>
      <c r="H1788" s="144"/>
      <c r="I1788" s="144"/>
      <c r="J1788" s="144"/>
      <c r="K1788" s="144"/>
      <c r="L1788" s="144"/>
      <c r="M1788" s="144"/>
      <c r="N1788" s="144"/>
      <c r="O1788" s="144"/>
      <c r="P1788" s="144"/>
      <c r="Q1788" s="144"/>
      <c r="R1788" s="144"/>
      <c r="S1788" s="144"/>
      <c r="T1788" s="144"/>
      <c r="U1788" s="144"/>
      <c r="V1788" s="144"/>
      <c r="W1788" s="144"/>
      <c r="X1788" s="144"/>
      <c r="Y1788" s="144"/>
      <c r="Z1788" s="144"/>
      <c r="AA1788" s="144"/>
    </row>
    <row r="1789" spans="4:27" x14ac:dyDescent="0.25">
      <c r="D1789" s="144"/>
      <c r="E1789" s="144"/>
      <c r="F1789" s="144"/>
      <c r="G1789" s="144"/>
      <c r="H1789" s="144"/>
      <c r="I1789" s="144"/>
      <c r="J1789" s="144"/>
      <c r="K1789" s="144"/>
      <c r="L1789" s="144"/>
      <c r="M1789" s="144"/>
      <c r="N1789" s="144"/>
      <c r="O1789" s="144"/>
      <c r="P1789" s="144"/>
      <c r="Q1789" s="144"/>
      <c r="R1789" s="144"/>
      <c r="S1789" s="144"/>
      <c r="T1789" s="144"/>
      <c r="U1789" s="144"/>
      <c r="V1789" s="144"/>
      <c r="W1789" s="144"/>
      <c r="X1789" s="144"/>
      <c r="Y1789" s="144"/>
      <c r="Z1789" s="144"/>
      <c r="AA1789" s="144"/>
    </row>
    <row r="1790" spans="4:27" x14ac:dyDescent="0.25">
      <c r="D1790" s="144"/>
      <c r="E1790" s="144"/>
      <c r="F1790" s="144"/>
      <c r="G1790" s="144"/>
      <c r="H1790" s="144"/>
      <c r="I1790" s="144"/>
      <c r="J1790" s="144"/>
      <c r="K1790" s="144"/>
      <c r="L1790" s="144"/>
      <c r="M1790" s="144"/>
      <c r="N1790" s="144"/>
      <c r="O1790" s="144"/>
      <c r="P1790" s="144"/>
      <c r="Q1790" s="144"/>
      <c r="R1790" s="144"/>
      <c r="S1790" s="144"/>
      <c r="T1790" s="144"/>
      <c r="U1790" s="144"/>
      <c r="V1790" s="144"/>
      <c r="W1790" s="144"/>
      <c r="X1790" s="144"/>
      <c r="Y1790" s="144"/>
      <c r="Z1790" s="144"/>
      <c r="AA1790" s="144"/>
    </row>
    <row r="1791" spans="4:27" x14ac:dyDescent="0.25">
      <c r="D1791" s="144"/>
      <c r="E1791" s="144"/>
      <c r="F1791" s="144"/>
      <c r="G1791" s="144"/>
      <c r="H1791" s="144"/>
      <c r="I1791" s="144"/>
      <c r="J1791" s="144"/>
      <c r="K1791" s="144"/>
      <c r="L1791" s="144"/>
      <c r="M1791" s="144"/>
      <c r="N1791" s="144"/>
      <c r="O1791" s="144"/>
      <c r="P1791" s="144"/>
      <c r="Q1791" s="144"/>
      <c r="R1791" s="144"/>
      <c r="S1791" s="144"/>
      <c r="T1791" s="144"/>
      <c r="U1791" s="144"/>
      <c r="V1791" s="144"/>
      <c r="W1791" s="144"/>
      <c r="X1791" s="144"/>
      <c r="Y1791" s="144"/>
      <c r="Z1791" s="144"/>
      <c r="AA1791" s="144"/>
    </row>
    <row r="1792" spans="4:27" x14ac:dyDescent="0.25">
      <c r="D1792" s="144"/>
      <c r="E1792" s="144"/>
      <c r="F1792" s="144"/>
      <c r="G1792" s="144"/>
      <c r="H1792" s="144"/>
      <c r="I1792" s="144"/>
      <c r="J1792" s="144"/>
      <c r="K1792" s="144"/>
      <c r="L1792" s="144"/>
      <c r="M1792" s="144"/>
      <c r="N1792" s="144"/>
      <c r="O1792" s="144"/>
      <c r="P1792" s="144"/>
      <c r="Q1792" s="144"/>
      <c r="R1792" s="144"/>
      <c r="S1792" s="144"/>
      <c r="T1792" s="144"/>
      <c r="U1792" s="144"/>
      <c r="V1792" s="144"/>
      <c r="W1792" s="144"/>
      <c r="X1792" s="144"/>
      <c r="Y1792" s="144"/>
      <c r="Z1792" s="144"/>
      <c r="AA1792" s="144"/>
    </row>
    <row r="1793" spans="4:27" x14ac:dyDescent="0.25">
      <c r="D1793" s="144"/>
      <c r="E1793" s="144"/>
      <c r="F1793" s="144"/>
      <c r="G1793" s="144"/>
      <c r="H1793" s="144"/>
      <c r="I1793" s="144"/>
      <c r="J1793" s="144"/>
      <c r="K1793" s="144"/>
      <c r="L1793" s="144"/>
      <c r="M1793" s="144"/>
      <c r="N1793" s="144"/>
      <c r="O1793" s="144"/>
      <c r="P1793" s="144"/>
      <c r="Q1793" s="144"/>
      <c r="R1793" s="144"/>
      <c r="S1793" s="144"/>
      <c r="T1793" s="144"/>
      <c r="U1793" s="144"/>
      <c r="V1793" s="144"/>
      <c r="W1793" s="144"/>
      <c r="X1793" s="144"/>
      <c r="Y1793" s="144"/>
      <c r="Z1793" s="144"/>
      <c r="AA1793" s="144"/>
    </row>
    <row r="1794" spans="4:27" x14ac:dyDescent="0.25">
      <c r="D1794" s="144"/>
      <c r="E1794" s="144"/>
      <c r="F1794" s="144"/>
      <c r="G1794" s="144"/>
      <c r="H1794" s="144"/>
      <c r="I1794" s="144"/>
      <c r="J1794" s="144"/>
      <c r="K1794" s="144"/>
      <c r="L1794" s="144"/>
      <c r="M1794" s="144"/>
      <c r="N1794" s="144"/>
      <c r="O1794" s="144"/>
      <c r="P1794" s="144"/>
      <c r="Q1794" s="144"/>
      <c r="R1794" s="144"/>
      <c r="S1794" s="144"/>
      <c r="T1794" s="144"/>
      <c r="U1794" s="144"/>
      <c r="V1794" s="144"/>
      <c r="W1794" s="144"/>
      <c r="X1794" s="144"/>
      <c r="Y1794" s="144"/>
      <c r="Z1794" s="144"/>
      <c r="AA1794" s="144"/>
    </row>
    <row r="1795" spans="4:27" x14ac:dyDescent="0.25">
      <c r="D1795" s="144"/>
      <c r="E1795" s="144"/>
      <c r="F1795" s="144"/>
      <c r="G1795" s="144"/>
      <c r="H1795" s="144"/>
      <c r="I1795" s="144"/>
      <c r="J1795" s="144"/>
      <c r="K1795" s="144"/>
      <c r="L1795" s="144"/>
      <c r="M1795" s="144"/>
      <c r="N1795" s="144"/>
      <c r="O1795" s="144"/>
      <c r="P1795" s="144"/>
      <c r="Q1795" s="144"/>
      <c r="R1795" s="144"/>
      <c r="S1795" s="144"/>
      <c r="T1795" s="144"/>
      <c r="U1795" s="144"/>
      <c r="V1795" s="144"/>
      <c r="W1795" s="144"/>
      <c r="X1795" s="144"/>
      <c r="Y1795" s="144"/>
      <c r="Z1795" s="144"/>
      <c r="AA1795" s="144"/>
    </row>
    <row r="1796" spans="4:27" x14ac:dyDescent="0.25">
      <c r="D1796" s="144"/>
      <c r="E1796" s="144"/>
      <c r="F1796" s="144"/>
      <c r="G1796" s="144"/>
      <c r="H1796" s="144"/>
      <c r="I1796" s="144"/>
      <c r="J1796" s="144"/>
      <c r="K1796" s="144"/>
      <c r="L1796" s="144"/>
      <c r="M1796" s="144"/>
      <c r="N1796" s="144"/>
      <c r="O1796" s="144"/>
      <c r="P1796" s="144"/>
      <c r="Q1796" s="144"/>
      <c r="R1796" s="144"/>
      <c r="S1796" s="144"/>
      <c r="T1796" s="144"/>
      <c r="U1796" s="144"/>
      <c r="V1796" s="144"/>
      <c r="W1796" s="144"/>
      <c r="X1796" s="144"/>
      <c r="Y1796" s="144"/>
      <c r="Z1796" s="144"/>
      <c r="AA1796" s="144"/>
    </row>
    <row r="1797" spans="4:27" x14ac:dyDescent="0.25">
      <c r="D1797" s="144"/>
      <c r="E1797" s="144"/>
      <c r="F1797" s="144"/>
      <c r="G1797" s="144"/>
      <c r="H1797" s="144"/>
      <c r="I1797" s="144"/>
      <c r="J1797" s="144"/>
      <c r="K1797" s="144"/>
      <c r="L1797" s="144"/>
      <c r="M1797" s="144"/>
      <c r="N1797" s="144"/>
      <c r="O1797" s="144"/>
      <c r="P1797" s="144"/>
      <c r="Q1797" s="144"/>
      <c r="R1797" s="144"/>
      <c r="S1797" s="144"/>
      <c r="T1797" s="144"/>
      <c r="U1797" s="144"/>
      <c r="V1797" s="144"/>
      <c r="W1797" s="144"/>
      <c r="X1797" s="144"/>
      <c r="Y1797" s="144"/>
      <c r="Z1797" s="144"/>
      <c r="AA1797" s="144"/>
    </row>
    <row r="1798" spans="4:27" x14ac:dyDescent="0.25">
      <c r="D1798" s="144"/>
      <c r="E1798" s="144"/>
      <c r="F1798" s="144"/>
      <c r="G1798" s="144"/>
      <c r="H1798" s="144"/>
      <c r="I1798" s="144"/>
      <c r="J1798" s="144"/>
      <c r="K1798" s="144"/>
      <c r="L1798" s="144"/>
      <c r="M1798" s="144"/>
      <c r="N1798" s="144"/>
      <c r="O1798" s="144"/>
      <c r="P1798" s="144"/>
      <c r="Q1798" s="144"/>
      <c r="R1798" s="144"/>
      <c r="S1798" s="144"/>
      <c r="T1798" s="144"/>
      <c r="U1798" s="144"/>
      <c r="V1798" s="144"/>
      <c r="W1798" s="144"/>
      <c r="X1798" s="144"/>
      <c r="Y1798" s="144"/>
      <c r="Z1798" s="144"/>
      <c r="AA1798" s="144"/>
    </row>
    <row r="1799" spans="4:27" x14ac:dyDescent="0.25">
      <c r="D1799" s="144"/>
      <c r="E1799" s="144"/>
      <c r="F1799" s="144"/>
      <c r="G1799" s="144"/>
      <c r="H1799" s="144"/>
      <c r="I1799" s="144"/>
      <c r="J1799" s="144"/>
      <c r="K1799" s="144"/>
      <c r="L1799" s="144"/>
      <c r="M1799" s="144"/>
      <c r="N1799" s="144"/>
      <c r="O1799" s="144"/>
      <c r="P1799" s="144"/>
      <c r="Q1799" s="144"/>
      <c r="R1799" s="144"/>
      <c r="S1799" s="144"/>
      <c r="T1799" s="144"/>
      <c r="U1799" s="144"/>
      <c r="V1799" s="144"/>
      <c r="W1799" s="144"/>
      <c r="X1799" s="144"/>
      <c r="Y1799" s="144"/>
      <c r="Z1799" s="144"/>
      <c r="AA1799" s="144"/>
    </row>
    <row r="1800" spans="4:27" x14ac:dyDescent="0.25">
      <c r="D1800" s="144"/>
      <c r="E1800" s="144"/>
      <c r="F1800" s="144"/>
      <c r="G1800" s="144"/>
      <c r="H1800" s="144"/>
      <c r="I1800" s="144"/>
      <c r="J1800" s="144"/>
      <c r="K1800" s="144"/>
      <c r="L1800" s="144"/>
      <c r="M1800" s="144"/>
      <c r="N1800" s="144"/>
      <c r="O1800" s="144"/>
      <c r="P1800" s="144"/>
      <c r="Q1800" s="144"/>
      <c r="R1800" s="144"/>
      <c r="S1800" s="144"/>
      <c r="T1800" s="144"/>
      <c r="U1800" s="144"/>
      <c r="V1800" s="144"/>
      <c r="W1800" s="144"/>
      <c r="X1800" s="144"/>
      <c r="Y1800" s="144"/>
      <c r="Z1800" s="144"/>
      <c r="AA1800" s="144"/>
    </row>
    <row r="1801" spans="4:27" x14ac:dyDescent="0.25">
      <c r="D1801" s="144"/>
      <c r="E1801" s="144"/>
      <c r="F1801" s="144"/>
      <c r="G1801" s="144"/>
      <c r="H1801" s="144"/>
      <c r="I1801" s="144"/>
      <c r="J1801" s="144"/>
      <c r="K1801" s="144"/>
      <c r="L1801" s="144"/>
      <c r="M1801" s="144"/>
      <c r="N1801" s="144"/>
      <c r="O1801" s="144"/>
      <c r="P1801" s="144"/>
      <c r="Q1801" s="144"/>
      <c r="R1801" s="144"/>
      <c r="S1801" s="144"/>
      <c r="T1801" s="144"/>
      <c r="U1801" s="144"/>
      <c r="V1801" s="144"/>
      <c r="W1801" s="144"/>
      <c r="X1801" s="144"/>
      <c r="Y1801" s="144"/>
      <c r="Z1801" s="144"/>
      <c r="AA1801" s="144"/>
    </row>
    <row r="1802" spans="4:27" x14ac:dyDescent="0.25">
      <c r="D1802" s="144"/>
      <c r="E1802" s="144"/>
      <c r="F1802" s="144"/>
      <c r="G1802" s="144"/>
      <c r="H1802" s="144"/>
      <c r="I1802" s="144"/>
      <c r="J1802" s="144"/>
      <c r="K1802" s="144"/>
      <c r="L1802" s="144"/>
      <c r="M1802" s="144"/>
      <c r="N1802" s="144"/>
      <c r="O1802" s="144"/>
      <c r="P1802" s="144"/>
      <c r="Q1802" s="144"/>
      <c r="R1802" s="144"/>
      <c r="S1802" s="144"/>
      <c r="T1802" s="144"/>
      <c r="U1802" s="144"/>
      <c r="V1802" s="144"/>
      <c r="W1802" s="144"/>
      <c r="X1802" s="144"/>
      <c r="Y1802" s="144"/>
      <c r="Z1802" s="144"/>
      <c r="AA1802" s="144"/>
    </row>
    <row r="1803" spans="4:27" x14ac:dyDescent="0.25">
      <c r="D1803" s="144"/>
      <c r="E1803" s="144"/>
      <c r="F1803" s="144"/>
      <c r="G1803" s="144"/>
      <c r="H1803" s="144"/>
      <c r="I1803" s="144"/>
      <c r="J1803" s="144"/>
      <c r="K1803" s="144"/>
      <c r="L1803" s="144"/>
      <c r="M1803" s="144"/>
      <c r="N1803" s="144"/>
      <c r="O1803" s="144"/>
      <c r="P1803" s="144"/>
      <c r="Q1803" s="144"/>
      <c r="R1803" s="144"/>
      <c r="S1803" s="144"/>
      <c r="T1803" s="144"/>
      <c r="U1803" s="144"/>
      <c r="V1803" s="144"/>
      <c r="W1803" s="144"/>
      <c r="X1803" s="144"/>
      <c r="Y1803" s="144"/>
      <c r="Z1803" s="144"/>
      <c r="AA1803" s="144"/>
    </row>
    <row r="1804" spans="4:27" x14ac:dyDescent="0.25">
      <c r="D1804" s="144"/>
      <c r="E1804" s="144"/>
      <c r="F1804" s="144"/>
      <c r="G1804" s="144"/>
      <c r="H1804" s="144"/>
      <c r="I1804" s="144"/>
      <c r="J1804" s="144"/>
      <c r="K1804" s="144"/>
      <c r="L1804" s="144"/>
      <c r="M1804" s="144"/>
      <c r="N1804" s="144"/>
      <c r="O1804" s="144"/>
      <c r="P1804" s="144"/>
      <c r="Q1804" s="144"/>
      <c r="R1804" s="144"/>
      <c r="S1804" s="144"/>
      <c r="T1804" s="144"/>
      <c r="U1804" s="144"/>
      <c r="V1804" s="144"/>
      <c r="W1804" s="144"/>
      <c r="X1804" s="144"/>
      <c r="Y1804" s="144"/>
      <c r="Z1804" s="144"/>
      <c r="AA1804" s="144"/>
    </row>
    <row r="1805" spans="4:27" x14ac:dyDescent="0.25">
      <c r="D1805" s="144"/>
      <c r="E1805" s="144"/>
      <c r="F1805" s="144"/>
      <c r="G1805" s="144"/>
      <c r="H1805" s="144"/>
      <c r="I1805" s="144"/>
      <c r="J1805" s="144"/>
      <c r="K1805" s="144"/>
      <c r="L1805" s="144"/>
      <c r="M1805" s="144"/>
      <c r="N1805" s="144"/>
      <c r="O1805" s="144"/>
      <c r="P1805" s="144"/>
      <c r="Q1805" s="144"/>
      <c r="R1805" s="144"/>
      <c r="S1805" s="144"/>
      <c r="T1805" s="144"/>
      <c r="U1805" s="144"/>
      <c r="V1805" s="144"/>
      <c r="W1805" s="144"/>
      <c r="X1805" s="144"/>
      <c r="Y1805" s="144"/>
      <c r="Z1805" s="144"/>
      <c r="AA1805" s="144"/>
    </row>
    <row r="1806" spans="4:27" x14ac:dyDescent="0.25">
      <c r="D1806" s="144"/>
      <c r="E1806" s="144"/>
      <c r="F1806" s="144"/>
      <c r="G1806" s="144"/>
      <c r="H1806" s="144"/>
      <c r="I1806" s="144"/>
      <c r="J1806" s="144"/>
      <c r="K1806" s="144"/>
      <c r="L1806" s="144"/>
      <c r="M1806" s="144"/>
      <c r="N1806" s="144"/>
      <c r="O1806" s="144"/>
      <c r="P1806" s="144"/>
      <c r="Q1806" s="144"/>
      <c r="R1806" s="144"/>
      <c r="S1806" s="144"/>
      <c r="T1806" s="144"/>
      <c r="U1806" s="144"/>
      <c r="V1806" s="144"/>
      <c r="W1806" s="144"/>
      <c r="X1806" s="144"/>
      <c r="Y1806" s="144"/>
      <c r="Z1806" s="144"/>
      <c r="AA1806" s="144"/>
    </row>
    <row r="1807" spans="4:27" x14ac:dyDescent="0.25">
      <c r="D1807" s="144"/>
      <c r="E1807" s="144"/>
      <c r="F1807" s="144"/>
      <c r="G1807" s="144"/>
      <c r="H1807" s="144"/>
      <c r="I1807" s="144"/>
      <c r="J1807" s="144"/>
      <c r="K1807" s="144"/>
      <c r="L1807" s="144"/>
      <c r="M1807" s="144"/>
      <c r="N1807" s="144"/>
      <c r="O1807" s="144"/>
      <c r="P1807" s="144"/>
      <c r="Q1807" s="144"/>
      <c r="R1807" s="144"/>
      <c r="S1807" s="144"/>
      <c r="T1807" s="144"/>
      <c r="U1807" s="144"/>
      <c r="V1807" s="144"/>
      <c r="W1807" s="144"/>
      <c r="X1807" s="144"/>
      <c r="Y1807" s="144"/>
      <c r="Z1807" s="144"/>
      <c r="AA1807" s="144"/>
    </row>
    <row r="1808" spans="4:27" x14ac:dyDescent="0.25">
      <c r="D1808" s="144"/>
      <c r="E1808" s="144"/>
      <c r="F1808" s="144"/>
      <c r="G1808" s="144"/>
      <c r="H1808" s="144"/>
      <c r="I1808" s="144"/>
      <c r="J1808" s="144"/>
      <c r="K1808" s="144"/>
      <c r="L1808" s="144"/>
      <c r="M1808" s="144"/>
      <c r="N1808" s="144"/>
      <c r="O1808" s="144"/>
      <c r="P1808" s="144"/>
      <c r="Q1808" s="144"/>
      <c r="R1808" s="144"/>
      <c r="S1808" s="144"/>
      <c r="T1808" s="144"/>
      <c r="U1808" s="144"/>
      <c r="V1808" s="144"/>
      <c r="W1808" s="144"/>
      <c r="X1808" s="144"/>
      <c r="Y1808" s="144"/>
      <c r="Z1808" s="144"/>
      <c r="AA1808" s="144"/>
    </row>
    <row r="1809" spans="4:27" x14ac:dyDescent="0.25">
      <c r="D1809" s="144"/>
      <c r="E1809" s="144"/>
      <c r="F1809" s="144"/>
      <c r="G1809" s="144"/>
      <c r="H1809" s="144"/>
      <c r="I1809" s="144"/>
      <c r="J1809" s="144"/>
      <c r="K1809" s="144"/>
      <c r="L1809" s="144"/>
      <c r="M1809" s="144"/>
      <c r="N1809" s="144"/>
      <c r="O1809" s="144"/>
      <c r="P1809" s="144"/>
      <c r="Q1809" s="144"/>
      <c r="R1809" s="144"/>
      <c r="S1809" s="144"/>
      <c r="T1809" s="144"/>
      <c r="U1809" s="144"/>
      <c r="V1809" s="144"/>
      <c r="W1809" s="144"/>
      <c r="X1809" s="144"/>
      <c r="Y1809" s="144"/>
      <c r="Z1809" s="144"/>
      <c r="AA1809" s="144"/>
    </row>
    <row r="1810" spans="4:27" x14ac:dyDescent="0.25">
      <c r="D1810" s="144"/>
      <c r="E1810" s="144"/>
      <c r="F1810" s="144"/>
      <c r="G1810" s="144"/>
      <c r="H1810" s="144"/>
      <c r="I1810" s="144"/>
      <c r="J1810" s="144"/>
      <c r="K1810" s="144"/>
      <c r="L1810" s="144"/>
      <c r="M1810" s="144"/>
      <c r="N1810" s="144"/>
      <c r="O1810" s="144"/>
      <c r="P1810" s="144"/>
      <c r="Q1810" s="144"/>
      <c r="R1810" s="144"/>
      <c r="S1810" s="144"/>
      <c r="T1810" s="144"/>
      <c r="U1810" s="144"/>
      <c r="V1810" s="144"/>
      <c r="W1810" s="144"/>
      <c r="X1810" s="144"/>
      <c r="Y1810" s="144"/>
      <c r="Z1810" s="144"/>
      <c r="AA1810" s="144"/>
    </row>
    <row r="1811" spans="4:27" x14ac:dyDescent="0.25">
      <c r="D1811" s="144"/>
      <c r="E1811" s="144"/>
      <c r="F1811" s="144"/>
      <c r="G1811" s="144"/>
      <c r="H1811" s="144"/>
      <c r="I1811" s="144"/>
      <c r="J1811" s="144"/>
      <c r="K1811" s="144"/>
      <c r="L1811" s="144"/>
      <c r="M1811" s="144"/>
      <c r="N1811" s="144"/>
      <c r="O1811" s="144"/>
      <c r="P1811" s="144"/>
      <c r="Q1811" s="144"/>
      <c r="R1811" s="144"/>
      <c r="S1811" s="144"/>
      <c r="T1811" s="144"/>
      <c r="U1811" s="144"/>
      <c r="V1811" s="144"/>
      <c r="W1811" s="144"/>
      <c r="X1811" s="144"/>
      <c r="Y1811" s="144"/>
      <c r="Z1811" s="144"/>
      <c r="AA1811" s="144"/>
    </row>
    <row r="1812" spans="4:27" x14ac:dyDescent="0.25">
      <c r="D1812" s="144"/>
      <c r="E1812" s="144"/>
      <c r="F1812" s="144"/>
      <c r="G1812" s="144"/>
      <c r="H1812" s="144"/>
      <c r="I1812" s="144"/>
      <c r="J1812" s="144"/>
      <c r="K1812" s="144"/>
      <c r="L1812" s="144"/>
      <c r="M1812" s="144"/>
      <c r="N1812" s="144"/>
      <c r="O1812" s="144"/>
      <c r="P1812" s="144"/>
      <c r="Q1812" s="144"/>
      <c r="R1812" s="144"/>
      <c r="S1812" s="144"/>
      <c r="T1812" s="144"/>
      <c r="U1812" s="144"/>
      <c r="V1812" s="144"/>
      <c r="W1812" s="144"/>
      <c r="X1812" s="144"/>
      <c r="Y1812" s="144"/>
      <c r="Z1812" s="144"/>
      <c r="AA1812" s="144"/>
    </row>
    <row r="1813" spans="4:27" x14ac:dyDescent="0.25">
      <c r="D1813" s="144"/>
      <c r="E1813" s="144"/>
      <c r="F1813" s="144"/>
      <c r="G1813" s="144"/>
      <c r="H1813" s="144"/>
      <c r="I1813" s="144"/>
      <c r="J1813" s="144"/>
      <c r="K1813" s="144"/>
      <c r="L1813" s="144"/>
      <c r="M1813" s="144"/>
      <c r="N1813" s="144"/>
      <c r="O1813" s="144"/>
      <c r="P1813" s="144"/>
      <c r="Q1813" s="144"/>
      <c r="R1813" s="144"/>
      <c r="S1813" s="144"/>
      <c r="T1813" s="144"/>
      <c r="U1813" s="144"/>
      <c r="V1813" s="144"/>
      <c r="W1813" s="144"/>
      <c r="X1813" s="144"/>
      <c r="Y1813" s="144"/>
      <c r="Z1813" s="144"/>
      <c r="AA1813" s="144"/>
    </row>
    <row r="1814" spans="4:27" x14ac:dyDescent="0.25">
      <c r="D1814" s="144"/>
      <c r="E1814" s="144"/>
      <c r="F1814" s="144"/>
      <c r="G1814" s="144"/>
      <c r="H1814" s="144"/>
      <c r="I1814" s="144"/>
      <c r="J1814" s="144"/>
      <c r="K1814" s="144"/>
      <c r="L1814" s="144"/>
      <c r="M1814" s="144"/>
      <c r="N1814" s="144"/>
      <c r="O1814" s="144"/>
      <c r="P1814" s="144"/>
      <c r="Q1814" s="144"/>
      <c r="R1814" s="144"/>
      <c r="S1814" s="144"/>
      <c r="T1814" s="144"/>
      <c r="U1814" s="144"/>
      <c r="V1814" s="144"/>
      <c r="W1814" s="144"/>
      <c r="X1814" s="144"/>
      <c r="Y1814" s="144"/>
      <c r="Z1814" s="144"/>
      <c r="AA1814" s="144"/>
    </row>
    <row r="1815" spans="4:27" x14ac:dyDescent="0.25">
      <c r="D1815" s="144"/>
      <c r="E1815" s="144"/>
      <c r="F1815" s="144"/>
      <c r="G1815" s="144"/>
      <c r="H1815" s="144"/>
      <c r="I1815" s="144"/>
      <c r="J1815" s="144"/>
      <c r="K1815" s="144"/>
      <c r="L1815" s="144"/>
      <c r="M1815" s="144"/>
      <c r="N1815" s="144"/>
      <c r="O1815" s="144"/>
      <c r="P1815" s="144"/>
      <c r="Q1815" s="144"/>
      <c r="R1815" s="144"/>
      <c r="S1815" s="144"/>
      <c r="T1815" s="144"/>
      <c r="U1815" s="144"/>
      <c r="V1815" s="144"/>
      <c r="W1815" s="144"/>
      <c r="X1815" s="144"/>
      <c r="Y1815" s="144"/>
      <c r="Z1815" s="144"/>
      <c r="AA1815" s="144"/>
    </row>
    <row r="1816" spans="4:27" x14ac:dyDescent="0.25">
      <c r="D1816" s="144"/>
      <c r="E1816" s="144"/>
      <c r="F1816" s="144"/>
      <c r="G1816" s="144"/>
      <c r="H1816" s="144"/>
      <c r="I1816" s="144"/>
      <c r="J1816" s="144"/>
      <c r="K1816" s="144"/>
      <c r="L1816" s="144"/>
      <c r="M1816" s="144"/>
      <c r="N1816" s="144"/>
      <c r="O1816" s="144"/>
      <c r="P1816" s="144"/>
      <c r="Q1816" s="144"/>
      <c r="R1816" s="144"/>
      <c r="S1816" s="144"/>
      <c r="T1816" s="144"/>
      <c r="U1816" s="144"/>
      <c r="V1816" s="144"/>
      <c r="W1816" s="144"/>
      <c r="X1816" s="144"/>
      <c r="Y1816" s="144"/>
      <c r="Z1816" s="144"/>
      <c r="AA1816" s="144"/>
    </row>
    <row r="1817" spans="4:27" x14ac:dyDescent="0.25">
      <c r="D1817" s="144"/>
      <c r="E1817" s="144"/>
      <c r="F1817" s="144"/>
      <c r="G1817" s="144"/>
      <c r="H1817" s="144"/>
      <c r="I1817" s="144"/>
      <c r="J1817" s="144"/>
      <c r="K1817" s="144"/>
      <c r="L1817" s="144"/>
      <c r="M1817" s="144"/>
      <c r="N1817" s="144"/>
      <c r="O1817" s="144"/>
      <c r="P1817" s="144"/>
      <c r="Q1817" s="144"/>
      <c r="R1817" s="144"/>
      <c r="S1817" s="144"/>
      <c r="T1817" s="144"/>
      <c r="U1817" s="144"/>
      <c r="V1817" s="144"/>
      <c r="W1817" s="144"/>
      <c r="X1817" s="144"/>
      <c r="Y1817" s="144"/>
      <c r="Z1817" s="144"/>
      <c r="AA1817" s="144"/>
    </row>
    <row r="1818" spans="4:27" x14ac:dyDescent="0.25">
      <c r="D1818" s="144"/>
      <c r="E1818" s="144"/>
      <c r="F1818" s="144"/>
      <c r="G1818" s="144"/>
      <c r="H1818" s="144"/>
      <c r="I1818" s="144"/>
      <c r="J1818" s="144"/>
      <c r="K1818" s="144"/>
      <c r="L1818" s="144"/>
      <c r="M1818" s="144"/>
      <c r="N1818" s="144"/>
      <c r="O1818" s="144"/>
      <c r="P1818" s="144"/>
      <c r="Q1818" s="144"/>
      <c r="R1818" s="144"/>
      <c r="S1818" s="144"/>
      <c r="T1818" s="144"/>
      <c r="U1818" s="144"/>
      <c r="V1818" s="144"/>
      <c r="W1818" s="144"/>
      <c r="X1818" s="144"/>
      <c r="Y1818" s="144"/>
      <c r="Z1818" s="144"/>
      <c r="AA1818" s="144"/>
    </row>
    <row r="1819" spans="4:27" x14ac:dyDescent="0.25">
      <c r="D1819" s="144"/>
      <c r="E1819" s="144"/>
      <c r="F1819" s="144"/>
      <c r="G1819" s="144"/>
      <c r="H1819" s="144"/>
      <c r="I1819" s="144"/>
      <c r="J1819" s="144"/>
      <c r="K1819" s="144"/>
      <c r="L1819" s="144"/>
      <c r="M1819" s="144"/>
      <c r="N1819" s="144"/>
      <c r="O1819" s="144"/>
      <c r="P1819" s="144"/>
      <c r="Q1819" s="144"/>
      <c r="R1819" s="144"/>
      <c r="S1819" s="144"/>
      <c r="T1819" s="144"/>
      <c r="U1819" s="144"/>
      <c r="V1819" s="144"/>
      <c r="W1819" s="144"/>
      <c r="X1819" s="144"/>
      <c r="Y1819" s="144"/>
      <c r="Z1819" s="144"/>
      <c r="AA1819" s="144"/>
    </row>
    <row r="1820" spans="4:27" x14ac:dyDescent="0.25">
      <c r="D1820" s="144"/>
      <c r="E1820" s="144"/>
      <c r="F1820" s="144"/>
      <c r="G1820" s="144"/>
      <c r="H1820" s="144"/>
      <c r="I1820" s="144"/>
      <c r="J1820" s="144"/>
      <c r="K1820" s="144"/>
      <c r="L1820" s="144"/>
      <c r="M1820" s="144"/>
      <c r="N1820" s="144"/>
      <c r="O1820" s="144"/>
      <c r="P1820" s="144"/>
      <c r="Q1820" s="144"/>
      <c r="R1820" s="144"/>
      <c r="S1820" s="144"/>
      <c r="T1820" s="144"/>
      <c r="U1820" s="144"/>
      <c r="V1820" s="144"/>
      <c r="W1820" s="144"/>
      <c r="X1820" s="144"/>
      <c r="Y1820" s="144"/>
      <c r="Z1820" s="144"/>
      <c r="AA1820" s="144"/>
    </row>
    <row r="1821" spans="4:27" x14ac:dyDescent="0.25">
      <c r="D1821" s="144"/>
      <c r="E1821" s="144"/>
      <c r="F1821" s="144"/>
      <c r="G1821" s="144"/>
      <c r="H1821" s="144"/>
      <c r="I1821" s="144"/>
      <c r="J1821" s="144"/>
      <c r="K1821" s="144"/>
      <c r="L1821" s="144"/>
      <c r="M1821" s="144"/>
      <c r="N1821" s="144"/>
      <c r="O1821" s="144"/>
      <c r="P1821" s="144"/>
      <c r="Q1821" s="144"/>
      <c r="R1821" s="144"/>
      <c r="S1821" s="144"/>
      <c r="T1821" s="144"/>
      <c r="U1821" s="144"/>
      <c r="V1821" s="144"/>
      <c r="W1821" s="144"/>
      <c r="X1821" s="144"/>
      <c r="Y1821" s="144"/>
      <c r="Z1821" s="144"/>
      <c r="AA1821" s="144"/>
    </row>
    <row r="1822" spans="4:27" x14ac:dyDescent="0.25">
      <c r="D1822" s="144"/>
      <c r="E1822" s="144"/>
      <c r="F1822" s="144"/>
      <c r="G1822" s="144"/>
      <c r="H1822" s="144"/>
      <c r="I1822" s="144"/>
      <c r="J1822" s="144"/>
      <c r="K1822" s="144"/>
      <c r="L1822" s="144"/>
      <c r="M1822" s="144"/>
      <c r="N1822" s="144"/>
      <c r="O1822" s="144"/>
      <c r="P1822" s="144"/>
      <c r="Q1822" s="144"/>
      <c r="R1822" s="144"/>
      <c r="S1822" s="144"/>
      <c r="T1822" s="144"/>
      <c r="U1822" s="144"/>
      <c r="V1822" s="144"/>
      <c r="W1822" s="144"/>
      <c r="X1822" s="144"/>
      <c r="Y1822" s="144"/>
      <c r="Z1822" s="144"/>
      <c r="AA1822" s="144"/>
    </row>
    <row r="1823" spans="4:27" x14ac:dyDescent="0.25">
      <c r="D1823" s="144"/>
      <c r="E1823" s="144"/>
      <c r="F1823" s="144"/>
      <c r="G1823" s="144"/>
      <c r="H1823" s="144"/>
      <c r="I1823" s="144"/>
      <c r="J1823" s="144"/>
      <c r="K1823" s="144"/>
      <c r="L1823" s="144"/>
      <c r="M1823" s="144"/>
      <c r="N1823" s="144"/>
      <c r="O1823" s="144"/>
      <c r="P1823" s="144"/>
      <c r="Q1823" s="144"/>
      <c r="R1823" s="144"/>
      <c r="S1823" s="144"/>
      <c r="T1823" s="144"/>
      <c r="U1823" s="144"/>
      <c r="V1823" s="144"/>
      <c r="W1823" s="144"/>
      <c r="X1823" s="144"/>
      <c r="Y1823" s="144"/>
      <c r="Z1823" s="144"/>
      <c r="AA1823" s="144"/>
    </row>
    <row r="1824" spans="4:27" x14ac:dyDescent="0.25">
      <c r="D1824" s="144"/>
      <c r="E1824" s="144"/>
      <c r="F1824" s="144"/>
      <c r="G1824" s="144"/>
      <c r="H1824" s="144"/>
      <c r="I1824" s="144"/>
      <c r="J1824" s="144"/>
      <c r="K1824" s="144"/>
      <c r="L1824" s="144"/>
      <c r="M1824" s="144"/>
      <c r="N1824" s="144"/>
      <c r="O1824" s="144"/>
      <c r="P1824" s="144"/>
      <c r="Q1824" s="144"/>
      <c r="R1824" s="144"/>
      <c r="S1824" s="144"/>
      <c r="T1824" s="144"/>
      <c r="U1824" s="144"/>
      <c r="V1824" s="144"/>
      <c r="W1824" s="144"/>
      <c r="X1824" s="144"/>
      <c r="Y1824" s="144"/>
      <c r="Z1824" s="144"/>
      <c r="AA1824" s="144"/>
    </row>
    <row r="1825" spans="4:27" x14ac:dyDescent="0.25">
      <c r="D1825" s="144"/>
      <c r="E1825" s="144"/>
      <c r="F1825" s="144"/>
      <c r="G1825" s="144"/>
      <c r="H1825" s="144"/>
      <c r="I1825" s="144"/>
      <c r="J1825" s="144"/>
      <c r="K1825" s="144"/>
      <c r="L1825" s="144"/>
      <c r="M1825" s="144"/>
      <c r="N1825" s="144"/>
      <c r="O1825" s="144"/>
      <c r="P1825" s="144"/>
      <c r="Q1825" s="144"/>
      <c r="R1825" s="144"/>
      <c r="S1825" s="144"/>
      <c r="T1825" s="144"/>
      <c r="U1825" s="144"/>
      <c r="V1825" s="144"/>
      <c r="W1825" s="144"/>
      <c r="X1825" s="144"/>
      <c r="Y1825" s="144"/>
      <c r="Z1825" s="144"/>
      <c r="AA1825" s="144"/>
    </row>
    <row r="1826" spans="4:27" x14ac:dyDescent="0.25">
      <c r="D1826" s="144"/>
      <c r="E1826" s="144"/>
      <c r="F1826" s="144"/>
      <c r="G1826" s="144"/>
      <c r="H1826" s="144"/>
      <c r="I1826" s="144"/>
      <c r="J1826" s="144"/>
      <c r="K1826" s="144"/>
      <c r="L1826" s="144"/>
      <c r="M1826" s="144"/>
      <c r="N1826" s="144"/>
      <c r="O1826" s="144"/>
      <c r="P1826" s="144"/>
      <c r="Q1826" s="144"/>
      <c r="R1826" s="144"/>
      <c r="S1826" s="144"/>
      <c r="T1826" s="144"/>
      <c r="U1826" s="144"/>
      <c r="V1826" s="144"/>
      <c r="W1826" s="144"/>
      <c r="X1826" s="144"/>
      <c r="Y1826" s="144"/>
      <c r="Z1826" s="144"/>
      <c r="AA1826" s="144"/>
    </row>
    <row r="1827" spans="4:27" x14ac:dyDescent="0.25">
      <c r="D1827" s="144"/>
      <c r="E1827" s="144"/>
      <c r="F1827" s="144"/>
      <c r="G1827" s="144"/>
      <c r="H1827" s="144"/>
      <c r="I1827" s="144"/>
      <c r="J1827" s="144"/>
      <c r="K1827" s="144"/>
      <c r="L1827" s="144"/>
      <c r="M1827" s="144"/>
      <c r="N1827" s="144"/>
      <c r="O1827" s="144"/>
      <c r="P1827" s="144"/>
      <c r="Q1827" s="144"/>
      <c r="R1827" s="144"/>
      <c r="S1827" s="144"/>
      <c r="T1827" s="144"/>
      <c r="U1827" s="144"/>
      <c r="V1827" s="144"/>
      <c r="W1827" s="144"/>
      <c r="X1827" s="144"/>
      <c r="Y1827" s="144"/>
      <c r="Z1827" s="144"/>
      <c r="AA1827" s="144"/>
    </row>
    <row r="1828" spans="4:27" x14ac:dyDescent="0.25">
      <c r="D1828" s="144"/>
      <c r="E1828" s="144"/>
      <c r="F1828" s="144"/>
      <c r="G1828" s="144"/>
      <c r="H1828" s="144"/>
      <c r="I1828" s="144"/>
      <c r="J1828" s="144"/>
      <c r="K1828" s="144"/>
      <c r="L1828" s="144"/>
      <c r="M1828" s="144"/>
      <c r="N1828" s="144"/>
      <c r="O1828" s="144"/>
      <c r="P1828" s="144"/>
      <c r="Q1828" s="144"/>
      <c r="R1828" s="144"/>
      <c r="S1828" s="144"/>
      <c r="T1828" s="144"/>
      <c r="U1828" s="144"/>
      <c r="V1828" s="144"/>
      <c r="W1828" s="144"/>
      <c r="X1828" s="144"/>
      <c r="Y1828" s="144"/>
      <c r="Z1828" s="144"/>
      <c r="AA1828" s="144"/>
    </row>
    <row r="1829" spans="4:27" x14ac:dyDescent="0.25">
      <c r="D1829" s="144"/>
      <c r="E1829" s="144"/>
      <c r="F1829" s="144"/>
      <c r="G1829" s="144"/>
      <c r="H1829" s="144"/>
      <c r="I1829" s="144"/>
      <c r="J1829" s="144"/>
      <c r="K1829" s="144"/>
      <c r="L1829" s="144"/>
      <c r="M1829" s="144"/>
      <c r="N1829" s="144"/>
      <c r="O1829" s="144"/>
      <c r="P1829" s="144"/>
      <c r="Q1829" s="144"/>
      <c r="R1829" s="144"/>
      <c r="S1829" s="144"/>
      <c r="T1829" s="144"/>
      <c r="U1829" s="144"/>
      <c r="V1829" s="144"/>
      <c r="W1829" s="144"/>
      <c r="X1829" s="144"/>
      <c r="Y1829" s="144"/>
      <c r="Z1829" s="144"/>
      <c r="AA1829" s="144"/>
    </row>
    <row r="1830" spans="4:27" x14ac:dyDescent="0.25">
      <c r="D1830" s="144"/>
      <c r="E1830" s="144"/>
      <c r="F1830" s="144"/>
      <c r="G1830" s="144"/>
      <c r="H1830" s="144"/>
      <c r="I1830" s="144"/>
      <c r="J1830" s="144"/>
      <c r="K1830" s="144"/>
      <c r="L1830" s="144"/>
      <c r="M1830" s="144"/>
      <c r="N1830" s="144"/>
      <c r="O1830" s="144"/>
      <c r="P1830" s="144"/>
      <c r="Q1830" s="144"/>
      <c r="R1830" s="144"/>
      <c r="S1830" s="144"/>
      <c r="T1830" s="144"/>
      <c r="U1830" s="144"/>
      <c r="V1830" s="144"/>
      <c r="W1830" s="144"/>
      <c r="X1830" s="144"/>
      <c r="Y1830" s="144"/>
      <c r="Z1830" s="144"/>
      <c r="AA1830" s="144"/>
    </row>
    <row r="1831" spans="4:27" x14ac:dyDescent="0.25">
      <c r="D1831" s="144"/>
      <c r="E1831" s="144"/>
      <c r="F1831" s="144"/>
      <c r="G1831" s="144"/>
      <c r="H1831" s="144"/>
      <c r="I1831" s="144"/>
      <c r="J1831" s="144"/>
      <c r="K1831" s="144"/>
      <c r="L1831" s="144"/>
      <c r="M1831" s="144"/>
      <c r="N1831" s="144"/>
      <c r="O1831" s="144"/>
      <c r="P1831" s="144"/>
      <c r="Q1831" s="144"/>
      <c r="R1831" s="144"/>
      <c r="S1831" s="144"/>
      <c r="T1831" s="144"/>
      <c r="U1831" s="144"/>
      <c r="V1831" s="144"/>
      <c r="W1831" s="144"/>
      <c r="X1831" s="144"/>
      <c r="Y1831" s="144"/>
      <c r="Z1831" s="144"/>
      <c r="AA1831" s="144"/>
    </row>
    <row r="1832" spans="4:27" x14ac:dyDescent="0.25">
      <c r="D1832" s="144"/>
      <c r="E1832" s="144"/>
      <c r="F1832" s="144"/>
      <c r="G1832" s="144"/>
      <c r="H1832" s="144"/>
      <c r="I1832" s="144"/>
      <c r="J1832" s="144"/>
      <c r="K1832" s="144"/>
      <c r="L1832" s="144"/>
      <c r="M1832" s="144"/>
      <c r="N1832" s="144"/>
      <c r="O1832" s="144"/>
      <c r="P1832" s="144"/>
      <c r="Q1832" s="144"/>
      <c r="R1832" s="144"/>
      <c r="S1832" s="144"/>
      <c r="T1832" s="144"/>
      <c r="U1832" s="144"/>
      <c r="V1832" s="144"/>
      <c r="W1832" s="144"/>
      <c r="X1832" s="144"/>
      <c r="Y1832" s="144"/>
      <c r="Z1832" s="144"/>
      <c r="AA1832" s="144"/>
    </row>
    <row r="1833" spans="4:27" x14ac:dyDescent="0.25">
      <c r="D1833" s="144"/>
      <c r="E1833" s="144"/>
      <c r="F1833" s="144"/>
      <c r="G1833" s="144"/>
      <c r="H1833" s="144"/>
      <c r="I1833" s="144"/>
      <c r="J1833" s="144"/>
      <c r="K1833" s="144"/>
      <c r="L1833" s="144"/>
      <c r="M1833" s="144"/>
      <c r="N1833" s="144"/>
      <c r="O1833" s="144"/>
      <c r="P1833" s="144"/>
      <c r="Q1833" s="144"/>
      <c r="R1833" s="144"/>
      <c r="S1833" s="144"/>
      <c r="T1833" s="144"/>
      <c r="U1833" s="144"/>
      <c r="V1833" s="144"/>
      <c r="W1833" s="144"/>
      <c r="X1833" s="144"/>
      <c r="Y1833" s="144"/>
      <c r="Z1833" s="144"/>
      <c r="AA1833" s="144"/>
    </row>
    <row r="1834" spans="4:27" x14ac:dyDescent="0.25">
      <c r="D1834" s="144"/>
      <c r="E1834" s="144"/>
      <c r="F1834" s="144"/>
      <c r="G1834" s="144"/>
      <c r="H1834" s="144"/>
      <c r="I1834" s="144"/>
      <c r="J1834" s="144"/>
      <c r="K1834" s="144"/>
      <c r="L1834" s="144"/>
      <c r="M1834" s="144"/>
      <c r="N1834" s="144"/>
      <c r="O1834" s="144"/>
      <c r="P1834" s="144"/>
      <c r="Q1834" s="144"/>
      <c r="R1834" s="144"/>
      <c r="S1834" s="144"/>
      <c r="T1834" s="144"/>
      <c r="U1834" s="144"/>
      <c r="V1834" s="144"/>
      <c r="W1834" s="144"/>
      <c r="X1834" s="144"/>
      <c r="Y1834" s="144"/>
      <c r="Z1834" s="144"/>
      <c r="AA1834" s="144"/>
    </row>
    <row r="1835" spans="4:27" x14ac:dyDescent="0.25">
      <c r="D1835" s="144"/>
      <c r="E1835" s="144"/>
      <c r="F1835" s="144"/>
      <c r="G1835" s="144"/>
      <c r="H1835" s="144"/>
      <c r="I1835" s="144"/>
      <c r="J1835" s="144"/>
      <c r="K1835" s="144"/>
      <c r="L1835" s="144"/>
      <c r="M1835" s="144"/>
      <c r="N1835" s="144"/>
      <c r="O1835" s="144"/>
      <c r="P1835" s="144"/>
      <c r="Q1835" s="144"/>
      <c r="R1835" s="144"/>
      <c r="S1835" s="144"/>
      <c r="T1835" s="144"/>
      <c r="U1835" s="144"/>
      <c r="V1835" s="144"/>
      <c r="W1835" s="144"/>
      <c r="X1835" s="144"/>
      <c r="Y1835" s="144"/>
      <c r="Z1835" s="144"/>
      <c r="AA1835" s="144"/>
    </row>
    <row r="1836" spans="4:27" x14ac:dyDescent="0.25">
      <c r="D1836" s="144"/>
      <c r="E1836" s="144"/>
      <c r="F1836" s="144"/>
      <c r="G1836" s="144"/>
      <c r="H1836" s="144"/>
      <c r="I1836" s="144"/>
      <c r="J1836" s="144"/>
      <c r="K1836" s="144"/>
      <c r="L1836" s="144"/>
      <c r="M1836" s="144"/>
      <c r="N1836" s="144"/>
      <c r="O1836" s="144"/>
      <c r="P1836" s="144"/>
      <c r="Q1836" s="144"/>
      <c r="R1836" s="144"/>
      <c r="S1836" s="144"/>
      <c r="T1836" s="144"/>
      <c r="U1836" s="144"/>
      <c r="V1836" s="144"/>
      <c r="W1836" s="144"/>
      <c r="X1836" s="144"/>
      <c r="Y1836" s="144"/>
      <c r="Z1836" s="144"/>
      <c r="AA1836" s="144"/>
    </row>
    <row r="1837" spans="4:27" x14ac:dyDescent="0.25">
      <c r="D1837" s="144"/>
      <c r="E1837" s="144"/>
      <c r="F1837" s="144"/>
      <c r="G1837" s="144"/>
      <c r="H1837" s="144"/>
      <c r="I1837" s="144"/>
      <c r="J1837" s="144"/>
      <c r="K1837" s="144"/>
      <c r="L1837" s="144"/>
      <c r="M1837" s="144"/>
      <c r="N1837" s="144"/>
      <c r="O1837" s="144"/>
      <c r="P1837" s="144"/>
      <c r="Q1837" s="144"/>
      <c r="R1837" s="144"/>
      <c r="S1837" s="144"/>
      <c r="T1837" s="144"/>
      <c r="U1837" s="144"/>
      <c r="V1837" s="144"/>
      <c r="W1837" s="144"/>
      <c r="X1837" s="144"/>
      <c r="Y1837" s="144"/>
      <c r="Z1837" s="144"/>
      <c r="AA1837" s="144"/>
    </row>
    <row r="1838" spans="4:27" x14ac:dyDescent="0.25">
      <c r="D1838" s="144"/>
      <c r="E1838" s="144"/>
      <c r="F1838" s="144"/>
      <c r="G1838" s="144"/>
      <c r="H1838" s="144"/>
      <c r="I1838" s="144"/>
      <c r="J1838" s="144"/>
      <c r="K1838" s="144"/>
      <c r="L1838" s="144"/>
      <c r="M1838" s="144"/>
      <c r="N1838" s="144"/>
      <c r="O1838" s="144"/>
      <c r="P1838" s="144"/>
      <c r="Q1838" s="144"/>
      <c r="R1838" s="144"/>
      <c r="S1838" s="144"/>
      <c r="T1838" s="144"/>
      <c r="U1838" s="144"/>
      <c r="V1838" s="144"/>
      <c r="W1838" s="144"/>
      <c r="X1838" s="144"/>
      <c r="Y1838" s="144"/>
      <c r="Z1838" s="144"/>
      <c r="AA1838" s="144"/>
    </row>
    <row r="1839" spans="4:27" x14ac:dyDescent="0.25">
      <c r="D1839" s="144"/>
      <c r="E1839" s="144"/>
      <c r="F1839" s="144"/>
      <c r="G1839" s="144"/>
      <c r="H1839" s="144"/>
      <c r="I1839" s="144"/>
      <c r="J1839" s="144"/>
      <c r="K1839" s="144"/>
      <c r="L1839" s="144"/>
      <c r="M1839" s="144"/>
      <c r="N1839" s="144"/>
      <c r="O1839" s="144"/>
      <c r="P1839" s="144"/>
      <c r="Q1839" s="144"/>
      <c r="R1839" s="144"/>
      <c r="S1839" s="144"/>
      <c r="T1839" s="144"/>
      <c r="U1839" s="144"/>
      <c r="V1839" s="144"/>
      <c r="W1839" s="144"/>
      <c r="X1839" s="144"/>
      <c r="Y1839" s="144"/>
      <c r="Z1839" s="144"/>
      <c r="AA1839" s="144"/>
    </row>
    <row r="1840" spans="4:27" x14ac:dyDescent="0.25">
      <c r="D1840" s="144"/>
      <c r="E1840" s="144"/>
      <c r="F1840" s="144"/>
      <c r="G1840" s="144"/>
      <c r="H1840" s="144"/>
      <c r="I1840" s="144"/>
      <c r="J1840" s="144"/>
      <c r="K1840" s="144"/>
      <c r="L1840" s="144"/>
      <c r="M1840" s="144"/>
      <c r="N1840" s="144"/>
      <c r="O1840" s="144"/>
      <c r="P1840" s="144"/>
      <c r="Q1840" s="144"/>
      <c r="R1840" s="144"/>
      <c r="S1840" s="144"/>
      <c r="T1840" s="144"/>
      <c r="U1840" s="144"/>
      <c r="V1840" s="144"/>
      <c r="W1840" s="144"/>
      <c r="X1840" s="144"/>
      <c r="Y1840" s="144"/>
      <c r="Z1840" s="144"/>
      <c r="AA1840" s="144"/>
    </row>
    <row r="1841" spans="4:27" x14ac:dyDescent="0.25">
      <c r="D1841" s="144"/>
      <c r="E1841" s="144"/>
      <c r="F1841" s="144"/>
      <c r="G1841" s="144"/>
      <c r="H1841" s="144"/>
      <c r="I1841" s="144"/>
      <c r="J1841" s="144"/>
      <c r="K1841" s="144"/>
      <c r="L1841" s="144"/>
      <c r="M1841" s="144"/>
      <c r="N1841" s="144"/>
      <c r="O1841" s="144"/>
      <c r="P1841" s="144"/>
      <c r="Q1841" s="144"/>
      <c r="R1841" s="144"/>
      <c r="S1841" s="144"/>
      <c r="T1841" s="144"/>
      <c r="U1841" s="144"/>
      <c r="V1841" s="144"/>
      <c r="W1841" s="144"/>
      <c r="X1841" s="144"/>
      <c r="Y1841" s="144"/>
      <c r="Z1841" s="144"/>
      <c r="AA1841" s="144"/>
    </row>
    <row r="1842" spans="4:27" x14ac:dyDescent="0.25">
      <c r="D1842" s="144"/>
      <c r="E1842" s="144"/>
      <c r="F1842" s="144"/>
      <c r="G1842" s="144"/>
      <c r="H1842" s="144"/>
      <c r="I1842" s="144"/>
      <c r="J1842" s="144"/>
      <c r="K1842" s="144"/>
      <c r="L1842" s="144"/>
      <c r="M1842" s="144"/>
      <c r="N1842" s="144"/>
      <c r="O1842" s="144"/>
      <c r="P1842" s="144"/>
      <c r="Q1842" s="144"/>
      <c r="R1842" s="144"/>
      <c r="S1842" s="144"/>
      <c r="T1842" s="144"/>
      <c r="U1842" s="144"/>
      <c r="V1842" s="144"/>
      <c r="W1842" s="144"/>
      <c r="X1842" s="144"/>
      <c r="Y1842" s="144"/>
      <c r="Z1842" s="144"/>
      <c r="AA1842" s="144"/>
    </row>
    <row r="1843" spans="4:27" x14ac:dyDescent="0.25">
      <c r="D1843" s="144"/>
      <c r="E1843" s="144"/>
      <c r="F1843" s="144"/>
      <c r="G1843" s="144"/>
      <c r="H1843" s="144"/>
      <c r="I1843" s="144"/>
      <c r="J1843" s="144"/>
      <c r="K1843" s="144"/>
      <c r="L1843" s="144"/>
      <c r="M1843" s="144"/>
      <c r="N1843" s="144"/>
      <c r="O1843" s="144"/>
      <c r="P1843" s="144"/>
      <c r="Q1843" s="144"/>
      <c r="R1843" s="144"/>
      <c r="S1843" s="144"/>
      <c r="T1843" s="144"/>
      <c r="U1843" s="144"/>
      <c r="V1843" s="144"/>
      <c r="W1843" s="144"/>
      <c r="X1843" s="144"/>
      <c r="Y1843" s="144"/>
      <c r="Z1843" s="144"/>
      <c r="AA1843" s="144"/>
    </row>
    <row r="1844" spans="4:27" x14ac:dyDescent="0.25">
      <c r="D1844" s="144"/>
      <c r="E1844" s="144"/>
      <c r="F1844" s="144"/>
      <c r="G1844" s="144"/>
      <c r="H1844" s="144"/>
      <c r="I1844" s="144"/>
      <c r="J1844" s="144"/>
      <c r="K1844" s="144"/>
      <c r="L1844" s="144"/>
      <c r="M1844" s="144"/>
      <c r="N1844" s="144"/>
      <c r="O1844" s="144"/>
      <c r="P1844" s="144"/>
      <c r="Q1844" s="144"/>
      <c r="R1844" s="144"/>
      <c r="S1844" s="144"/>
      <c r="T1844" s="144"/>
      <c r="U1844" s="144"/>
      <c r="V1844" s="144"/>
      <c r="W1844" s="144"/>
      <c r="X1844" s="144"/>
      <c r="Y1844" s="144"/>
      <c r="Z1844" s="144"/>
      <c r="AA1844" s="144"/>
    </row>
    <row r="1845" spans="4:27" x14ac:dyDescent="0.25">
      <c r="D1845" s="144"/>
      <c r="E1845" s="144"/>
      <c r="F1845" s="144"/>
      <c r="G1845" s="144"/>
      <c r="H1845" s="144"/>
      <c r="I1845" s="144"/>
      <c r="J1845" s="144"/>
      <c r="K1845" s="144"/>
      <c r="L1845" s="144"/>
      <c r="M1845" s="144"/>
      <c r="N1845" s="144"/>
      <c r="O1845" s="144"/>
      <c r="P1845" s="144"/>
      <c r="Q1845" s="144"/>
      <c r="R1845" s="144"/>
      <c r="S1845" s="144"/>
      <c r="T1845" s="144"/>
      <c r="U1845" s="144"/>
      <c r="V1845" s="144"/>
      <c r="W1845" s="144"/>
      <c r="X1845" s="144"/>
      <c r="Y1845" s="144"/>
      <c r="Z1845" s="144"/>
      <c r="AA1845" s="144"/>
    </row>
    <row r="1846" spans="4:27" x14ac:dyDescent="0.25">
      <c r="D1846" s="144"/>
      <c r="E1846" s="144"/>
      <c r="F1846" s="144"/>
      <c r="G1846" s="144"/>
      <c r="H1846" s="144"/>
      <c r="I1846" s="144"/>
      <c r="J1846" s="144"/>
      <c r="K1846" s="144"/>
      <c r="L1846" s="144"/>
      <c r="M1846" s="144"/>
      <c r="N1846" s="144"/>
      <c r="O1846" s="144"/>
      <c r="P1846" s="144"/>
      <c r="Q1846" s="144"/>
      <c r="R1846" s="144"/>
      <c r="S1846" s="144"/>
      <c r="T1846" s="144"/>
      <c r="U1846" s="144"/>
      <c r="V1846" s="144"/>
      <c r="W1846" s="144"/>
      <c r="X1846" s="144"/>
      <c r="Y1846" s="144"/>
      <c r="Z1846" s="144"/>
      <c r="AA1846" s="144"/>
    </row>
    <row r="1847" spans="4:27" x14ac:dyDescent="0.25">
      <c r="D1847" s="144"/>
      <c r="E1847" s="144"/>
      <c r="F1847" s="144"/>
      <c r="G1847" s="144"/>
      <c r="H1847" s="144"/>
      <c r="I1847" s="144"/>
      <c r="J1847" s="144"/>
      <c r="K1847" s="144"/>
      <c r="L1847" s="144"/>
      <c r="M1847" s="144"/>
      <c r="N1847" s="144"/>
      <c r="O1847" s="144"/>
      <c r="P1847" s="144"/>
      <c r="Q1847" s="144"/>
      <c r="R1847" s="144"/>
      <c r="S1847" s="144"/>
      <c r="T1847" s="144"/>
      <c r="U1847" s="144"/>
      <c r="V1847" s="144"/>
      <c r="W1847" s="144"/>
      <c r="X1847" s="144"/>
      <c r="Y1847" s="144"/>
      <c r="Z1847" s="144"/>
      <c r="AA1847" s="144"/>
    </row>
    <row r="1848" spans="4:27" x14ac:dyDescent="0.25">
      <c r="D1848" s="144"/>
      <c r="E1848" s="144"/>
      <c r="F1848" s="144"/>
      <c r="G1848" s="144"/>
      <c r="H1848" s="144"/>
      <c r="I1848" s="144"/>
      <c r="J1848" s="144"/>
      <c r="K1848" s="144"/>
      <c r="L1848" s="144"/>
      <c r="M1848" s="144"/>
      <c r="N1848" s="144"/>
      <c r="O1848" s="144"/>
      <c r="P1848" s="144"/>
      <c r="Q1848" s="144"/>
      <c r="R1848" s="144"/>
      <c r="S1848" s="144"/>
      <c r="T1848" s="144"/>
      <c r="U1848" s="144"/>
      <c r="V1848" s="144"/>
      <c r="W1848" s="144"/>
      <c r="X1848" s="144"/>
      <c r="Y1848" s="144"/>
      <c r="Z1848" s="144"/>
      <c r="AA1848" s="144"/>
    </row>
    <row r="1849" spans="4:27" x14ac:dyDescent="0.25">
      <c r="D1849" s="144"/>
      <c r="E1849" s="144"/>
      <c r="F1849" s="144"/>
      <c r="G1849" s="144"/>
      <c r="H1849" s="144"/>
      <c r="I1849" s="144"/>
      <c r="J1849" s="144"/>
      <c r="K1849" s="144"/>
      <c r="L1849" s="144"/>
      <c r="M1849" s="144"/>
      <c r="N1849" s="144"/>
      <c r="O1849" s="144"/>
      <c r="P1849" s="144"/>
      <c r="Q1849" s="144"/>
      <c r="R1849" s="144"/>
      <c r="S1849" s="144"/>
      <c r="T1849" s="144"/>
      <c r="U1849" s="144"/>
      <c r="V1849" s="144"/>
      <c r="W1849" s="144"/>
      <c r="X1849" s="144"/>
      <c r="Y1849" s="144"/>
      <c r="Z1849" s="144"/>
      <c r="AA1849" s="144"/>
    </row>
    <row r="1850" spans="4:27" x14ac:dyDescent="0.25">
      <c r="D1850" s="144"/>
      <c r="E1850" s="144"/>
      <c r="F1850" s="144"/>
      <c r="G1850" s="144"/>
      <c r="H1850" s="144"/>
      <c r="I1850" s="144"/>
      <c r="J1850" s="144"/>
      <c r="K1850" s="144"/>
      <c r="L1850" s="144"/>
      <c r="M1850" s="144"/>
      <c r="N1850" s="144"/>
      <c r="O1850" s="144"/>
      <c r="P1850" s="144"/>
      <c r="Q1850" s="144"/>
      <c r="R1850" s="144"/>
      <c r="S1850" s="144"/>
      <c r="T1850" s="144"/>
      <c r="U1850" s="144"/>
      <c r="V1850" s="144"/>
      <c r="W1850" s="144"/>
      <c r="X1850" s="144"/>
      <c r="Y1850" s="144"/>
      <c r="Z1850" s="144"/>
      <c r="AA1850" s="144"/>
    </row>
    <row r="1851" spans="4:27" x14ac:dyDescent="0.25">
      <c r="D1851" s="144"/>
      <c r="E1851" s="144"/>
      <c r="F1851" s="144"/>
      <c r="G1851" s="144"/>
      <c r="H1851" s="144"/>
      <c r="I1851" s="144"/>
      <c r="J1851" s="144"/>
      <c r="K1851" s="144"/>
      <c r="L1851" s="144"/>
      <c r="M1851" s="144"/>
      <c r="N1851" s="144"/>
      <c r="O1851" s="144"/>
      <c r="P1851" s="144"/>
      <c r="Q1851" s="144"/>
      <c r="R1851" s="144"/>
      <c r="S1851" s="144"/>
      <c r="T1851" s="144"/>
      <c r="U1851" s="144"/>
      <c r="V1851" s="144"/>
      <c r="W1851" s="144"/>
      <c r="X1851" s="144"/>
      <c r="Y1851" s="144"/>
      <c r="Z1851" s="144"/>
      <c r="AA1851" s="144"/>
    </row>
    <row r="1852" spans="4:27" x14ac:dyDescent="0.25">
      <c r="D1852" s="144"/>
      <c r="E1852" s="144"/>
      <c r="F1852" s="144"/>
      <c r="G1852" s="144"/>
      <c r="H1852" s="144"/>
      <c r="I1852" s="144"/>
      <c r="J1852" s="144"/>
      <c r="K1852" s="144"/>
      <c r="L1852" s="144"/>
      <c r="M1852" s="144"/>
      <c r="N1852" s="144"/>
      <c r="O1852" s="144"/>
      <c r="P1852" s="144"/>
      <c r="Q1852" s="144"/>
      <c r="R1852" s="144"/>
      <c r="S1852" s="144"/>
      <c r="T1852" s="144"/>
      <c r="U1852" s="144"/>
      <c r="V1852" s="144"/>
      <c r="W1852" s="144"/>
      <c r="X1852" s="144"/>
      <c r="Y1852" s="144"/>
      <c r="Z1852" s="144"/>
      <c r="AA1852" s="144"/>
    </row>
    <row r="1853" spans="4:27" x14ac:dyDescent="0.25">
      <c r="D1853" s="144"/>
      <c r="E1853" s="144"/>
      <c r="F1853" s="144"/>
      <c r="G1853" s="144"/>
      <c r="H1853" s="144"/>
      <c r="I1853" s="144"/>
      <c r="J1853" s="144"/>
      <c r="K1853" s="144"/>
      <c r="L1853" s="144"/>
      <c r="M1853" s="144"/>
      <c r="N1853" s="144"/>
      <c r="O1853" s="144"/>
      <c r="P1853" s="144"/>
      <c r="Q1853" s="144"/>
      <c r="R1853" s="144"/>
      <c r="S1853" s="144"/>
      <c r="T1853" s="144"/>
      <c r="U1853" s="144"/>
      <c r="V1853" s="144"/>
      <c r="W1853" s="144"/>
      <c r="X1853" s="144"/>
      <c r="Y1853" s="144"/>
      <c r="Z1853" s="144"/>
      <c r="AA1853" s="144"/>
    </row>
    <row r="1854" spans="4:27" x14ac:dyDescent="0.25">
      <c r="D1854" s="144"/>
      <c r="E1854" s="144"/>
      <c r="F1854" s="144"/>
      <c r="G1854" s="144"/>
      <c r="H1854" s="144"/>
      <c r="I1854" s="144"/>
      <c r="J1854" s="144"/>
      <c r="K1854" s="144"/>
      <c r="L1854" s="144"/>
      <c r="M1854" s="144"/>
      <c r="N1854" s="144"/>
      <c r="O1854" s="144"/>
      <c r="P1854" s="144"/>
      <c r="Q1854" s="144"/>
      <c r="R1854" s="144"/>
      <c r="S1854" s="144"/>
      <c r="T1854" s="144"/>
      <c r="U1854" s="144"/>
      <c r="V1854" s="144"/>
      <c r="W1854" s="144"/>
      <c r="X1854" s="144"/>
      <c r="Y1854" s="144"/>
      <c r="Z1854" s="144"/>
      <c r="AA1854" s="144"/>
    </row>
    <row r="1855" spans="4:27" x14ac:dyDescent="0.25">
      <c r="D1855" s="144"/>
      <c r="E1855" s="144"/>
      <c r="F1855" s="144"/>
      <c r="G1855" s="144"/>
      <c r="H1855" s="144"/>
      <c r="I1855" s="144"/>
      <c r="J1855" s="144"/>
      <c r="K1855" s="144"/>
      <c r="L1855" s="144"/>
      <c r="M1855" s="144"/>
      <c r="N1855" s="144"/>
      <c r="O1855" s="144"/>
      <c r="P1855" s="144"/>
      <c r="Q1855" s="144"/>
      <c r="R1855" s="144"/>
      <c r="S1855" s="144"/>
      <c r="T1855" s="144"/>
      <c r="U1855" s="144"/>
      <c r="V1855" s="144"/>
      <c r="W1855" s="144"/>
      <c r="X1855" s="144"/>
      <c r="Y1855" s="144"/>
      <c r="Z1855" s="144"/>
      <c r="AA1855" s="144"/>
    </row>
    <row r="1856" spans="4:27" x14ac:dyDescent="0.25">
      <c r="D1856" s="144"/>
      <c r="E1856" s="144"/>
      <c r="F1856" s="144"/>
      <c r="G1856" s="144"/>
      <c r="H1856" s="144"/>
      <c r="I1856" s="144"/>
      <c r="J1856" s="144"/>
      <c r="K1856" s="144"/>
      <c r="L1856" s="144"/>
      <c r="M1856" s="144"/>
      <c r="N1856" s="144"/>
      <c r="O1856" s="144"/>
      <c r="P1856" s="144"/>
      <c r="Q1856" s="144"/>
      <c r="R1856" s="144"/>
      <c r="S1856" s="144"/>
      <c r="T1856" s="144"/>
      <c r="U1856" s="144"/>
      <c r="V1856" s="144"/>
      <c r="W1856" s="144"/>
      <c r="X1856" s="144"/>
      <c r="Y1856" s="144"/>
      <c r="Z1856" s="144"/>
      <c r="AA1856" s="144"/>
    </row>
    <row r="1857" spans="4:27" x14ac:dyDescent="0.25">
      <c r="D1857" s="144"/>
      <c r="E1857" s="144"/>
      <c r="F1857" s="144"/>
      <c r="G1857" s="144"/>
      <c r="H1857" s="144"/>
      <c r="I1857" s="144"/>
      <c r="J1857" s="144"/>
      <c r="K1857" s="144"/>
      <c r="L1857" s="144"/>
      <c r="M1857" s="144"/>
      <c r="N1857" s="144"/>
      <c r="O1857" s="144"/>
      <c r="P1857" s="144"/>
      <c r="Q1857" s="144"/>
      <c r="R1857" s="144"/>
      <c r="S1857" s="144"/>
      <c r="T1857" s="144"/>
      <c r="U1857" s="144"/>
      <c r="V1857" s="144"/>
      <c r="W1857" s="144"/>
      <c r="X1857" s="144"/>
      <c r="Y1857" s="144"/>
      <c r="Z1857" s="144"/>
      <c r="AA1857" s="144"/>
    </row>
    <row r="1858" spans="4:27" x14ac:dyDescent="0.25">
      <c r="D1858" s="144"/>
      <c r="E1858" s="144"/>
      <c r="F1858" s="144"/>
      <c r="G1858" s="144"/>
      <c r="H1858" s="144"/>
      <c r="I1858" s="144"/>
      <c r="J1858" s="144"/>
      <c r="K1858" s="144"/>
      <c r="L1858" s="144"/>
      <c r="M1858" s="144"/>
      <c r="N1858" s="144"/>
      <c r="O1858" s="144"/>
      <c r="P1858" s="144"/>
      <c r="Q1858" s="144"/>
      <c r="R1858" s="144"/>
      <c r="S1858" s="144"/>
      <c r="T1858" s="144"/>
      <c r="U1858" s="144"/>
      <c r="V1858" s="144"/>
      <c r="W1858" s="144"/>
      <c r="X1858" s="144"/>
      <c r="Y1858" s="144"/>
      <c r="Z1858" s="144"/>
      <c r="AA1858" s="144"/>
    </row>
    <row r="1859" spans="4:27" x14ac:dyDescent="0.25">
      <c r="D1859" s="144"/>
      <c r="E1859" s="144"/>
      <c r="F1859" s="144"/>
      <c r="G1859" s="144"/>
      <c r="H1859" s="144"/>
      <c r="I1859" s="144"/>
      <c r="J1859" s="144"/>
      <c r="K1859" s="144"/>
      <c r="L1859" s="144"/>
      <c r="M1859" s="144"/>
      <c r="N1859" s="144"/>
      <c r="O1859" s="144"/>
      <c r="P1859" s="144"/>
      <c r="Q1859" s="144"/>
      <c r="R1859" s="144"/>
      <c r="S1859" s="144"/>
      <c r="T1859" s="144"/>
      <c r="U1859" s="144"/>
      <c r="V1859" s="144"/>
      <c r="W1859" s="144"/>
      <c r="X1859" s="144"/>
      <c r="Y1859" s="144"/>
      <c r="Z1859" s="144"/>
      <c r="AA1859" s="144"/>
    </row>
    <row r="1860" spans="4:27" x14ac:dyDescent="0.25">
      <c r="D1860" s="144"/>
      <c r="E1860" s="144"/>
      <c r="F1860" s="144"/>
      <c r="G1860" s="144"/>
      <c r="H1860" s="144"/>
      <c r="I1860" s="144"/>
      <c r="J1860" s="144"/>
      <c r="K1860" s="144"/>
      <c r="L1860" s="144"/>
      <c r="M1860" s="144"/>
      <c r="N1860" s="144"/>
      <c r="O1860" s="144"/>
      <c r="P1860" s="144"/>
      <c r="Q1860" s="144"/>
      <c r="R1860" s="144"/>
      <c r="S1860" s="144"/>
      <c r="T1860" s="144"/>
      <c r="U1860" s="144"/>
      <c r="V1860" s="144"/>
      <c r="W1860" s="144"/>
      <c r="X1860" s="144"/>
      <c r="Y1860" s="144"/>
      <c r="Z1860" s="144"/>
      <c r="AA1860" s="144"/>
    </row>
    <row r="1861" spans="4:27" x14ac:dyDescent="0.25">
      <c r="D1861" s="144"/>
      <c r="E1861" s="144"/>
      <c r="F1861" s="144"/>
      <c r="G1861" s="144"/>
      <c r="H1861" s="144"/>
      <c r="I1861" s="144"/>
      <c r="J1861" s="144"/>
      <c r="K1861" s="144"/>
      <c r="L1861" s="144"/>
      <c r="M1861" s="144"/>
      <c r="N1861" s="144"/>
      <c r="O1861" s="144"/>
      <c r="P1861" s="144"/>
      <c r="Q1861" s="144"/>
      <c r="R1861" s="144"/>
      <c r="S1861" s="144"/>
      <c r="T1861" s="144"/>
      <c r="U1861" s="144"/>
      <c r="V1861" s="144"/>
      <c r="W1861" s="144"/>
      <c r="X1861" s="144"/>
      <c r="Y1861" s="144"/>
      <c r="Z1861" s="144"/>
      <c r="AA1861" s="144"/>
    </row>
    <row r="1862" spans="4:27" x14ac:dyDescent="0.25">
      <c r="D1862" s="144"/>
      <c r="E1862" s="144"/>
      <c r="F1862" s="144"/>
      <c r="G1862" s="144"/>
      <c r="H1862" s="144"/>
      <c r="I1862" s="144"/>
      <c r="J1862" s="144"/>
      <c r="K1862" s="144"/>
      <c r="L1862" s="144"/>
      <c r="M1862" s="144"/>
      <c r="N1862" s="144"/>
      <c r="O1862" s="144"/>
      <c r="P1862" s="144"/>
      <c r="Q1862" s="144"/>
      <c r="R1862" s="144"/>
      <c r="S1862" s="144"/>
      <c r="T1862" s="144"/>
      <c r="U1862" s="144"/>
      <c r="V1862" s="144"/>
      <c r="W1862" s="144"/>
      <c r="X1862" s="144"/>
      <c r="Y1862" s="144"/>
      <c r="Z1862" s="144"/>
      <c r="AA1862" s="144"/>
    </row>
    <row r="1863" spans="4:27" x14ac:dyDescent="0.25">
      <c r="D1863" s="144"/>
      <c r="E1863" s="144"/>
      <c r="F1863" s="144"/>
      <c r="G1863" s="144"/>
      <c r="H1863" s="144"/>
      <c r="I1863" s="144"/>
      <c r="J1863" s="144"/>
      <c r="K1863" s="144"/>
      <c r="L1863" s="144"/>
      <c r="M1863" s="144"/>
      <c r="N1863" s="144"/>
      <c r="O1863" s="144"/>
      <c r="P1863" s="144"/>
      <c r="Q1863" s="144"/>
      <c r="R1863" s="144"/>
      <c r="S1863" s="144"/>
      <c r="T1863" s="144"/>
      <c r="U1863" s="144"/>
      <c r="V1863" s="144"/>
      <c r="W1863" s="144"/>
      <c r="X1863" s="144"/>
      <c r="Y1863" s="144"/>
      <c r="Z1863" s="144"/>
      <c r="AA1863" s="144"/>
    </row>
    <row r="1864" spans="4:27" x14ac:dyDescent="0.25">
      <c r="D1864" s="144"/>
      <c r="E1864" s="144"/>
      <c r="F1864" s="144"/>
      <c r="G1864" s="144"/>
      <c r="H1864" s="144"/>
      <c r="I1864" s="144"/>
      <c r="J1864" s="144"/>
      <c r="K1864" s="144"/>
      <c r="L1864" s="144"/>
      <c r="M1864" s="144"/>
      <c r="N1864" s="144"/>
      <c r="O1864" s="144"/>
      <c r="P1864" s="144"/>
      <c r="Q1864" s="144"/>
      <c r="R1864" s="144"/>
      <c r="S1864" s="144"/>
      <c r="T1864" s="144"/>
      <c r="U1864" s="144"/>
      <c r="V1864" s="144"/>
      <c r="W1864" s="144"/>
      <c r="X1864" s="144"/>
      <c r="Y1864" s="144"/>
      <c r="Z1864" s="144"/>
      <c r="AA1864" s="144"/>
    </row>
    <row r="1865" spans="4:27" x14ac:dyDescent="0.25">
      <c r="D1865" s="144"/>
      <c r="E1865" s="144"/>
      <c r="F1865" s="144"/>
      <c r="G1865" s="144"/>
      <c r="H1865" s="144"/>
      <c r="I1865" s="144"/>
      <c r="J1865" s="144"/>
      <c r="K1865" s="144"/>
      <c r="L1865" s="144"/>
      <c r="M1865" s="144"/>
      <c r="N1865" s="144"/>
      <c r="O1865" s="144"/>
      <c r="P1865" s="144"/>
      <c r="Q1865" s="144"/>
      <c r="R1865" s="144"/>
      <c r="S1865" s="144"/>
      <c r="T1865" s="144"/>
      <c r="U1865" s="144"/>
      <c r="V1865" s="144"/>
      <c r="W1865" s="144"/>
      <c r="X1865" s="144"/>
      <c r="Y1865" s="144"/>
      <c r="Z1865" s="144"/>
      <c r="AA1865" s="144"/>
    </row>
    <row r="1866" spans="4:27" x14ac:dyDescent="0.25">
      <c r="D1866" s="144"/>
      <c r="E1866" s="144"/>
      <c r="F1866" s="144"/>
      <c r="G1866" s="144"/>
      <c r="H1866" s="144"/>
      <c r="I1866" s="144"/>
      <c r="J1866" s="144"/>
      <c r="K1866" s="144"/>
      <c r="L1866" s="144"/>
      <c r="M1866" s="144"/>
      <c r="N1866" s="144"/>
      <c r="O1866" s="144"/>
      <c r="P1866" s="144"/>
      <c r="Q1866" s="144"/>
      <c r="R1866" s="144"/>
      <c r="S1866" s="144"/>
      <c r="T1866" s="144"/>
      <c r="U1866" s="144"/>
      <c r="V1866" s="144"/>
      <c r="W1866" s="144"/>
      <c r="X1866" s="144"/>
      <c r="Y1866" s="144"/>
      <c r="Z1866" s="144"/>
      <c r="AA1866" s="144"/>
    </row>
    <row r="1867" spans="4:27" x14ac:dyDescent="0.25">
      <c r="D1867" s="144"/>
      <c r="E1867" s="144"/>
      <c r="F1867" s="144"/>
      <c r="G1867" s="144"/>
      <c r="H1867" s="144"/>
      <c r="I1867" s="144"/>
      <c r="J1867" s="144"/>
      <c r="K1867" s="144"/>
      <c r="L1867" s="144"/>
      <c r="M1867" s="144"/>
      <c r="N1867" s="144"/>
      <c r="O1867" s="144"/>
      <c r="P1867" s="144"/>
      <c r="Q1867" s="144"/>
      <c r="R1867" s="144"/>
      <c r="S1867" s="144"/>
      <c r="T1867" s="144"/>
      <c r="U1867" s="144"/>
      <c r="V1867" s="144"/>
      <c r="W1867" s="144"/>
      <c r="X1867" s="144"/>
      <c r="Y1867" s="144"/>
      <c r="Z1867" s="144"/>
      <c r="AA1867" s="144"/>
    </row>
    <row r="1868" spans="4:27" x14ac:dyDescent="0.25">
      <c r="D1868" s="144"/>
      <c r="E1868" s="144"/>
      <c r="F1868" s="144"/>
      <c r="G1868" s="144"/>
      <c r="H1868" s="144"/>
      <c r="I1868" s="144"/>
      <c r="J1868" s="144"/>
      <c r="K1868" s="144"/>
      <c r="L1868" s="144"/>
      <c r="M1868" s="144"/>
      <c r="N1868" s="144"/>
      <c r="O1868" s="144"/>
      <c r="P1868" s="144"/>
      <c r="Q1868" s="144"/>
      <c r="R1868" s="144"/>
      <c r="S1868" s="144"/>
      <c r="T1868" s="144"/>
      <c r="U1868" s="144"/>
      <c r="V1868" s="144"/>
      <c r="W1868" s="144"/>
      <c r="X1868" s="144"/>
      <c r="Y1868" s="144"/>
      <c r="Z1868" s="144"/>
      <c r="AA1868" s="144"/>
    </row>
    <row r="1869" spans="4:27" x14ac:dyDescent="0.25">
      <c r="D1869" s="144"/>
      <c r="E1869" s="144"/>
      <c r="F1869" s="144"/>
      <c r="G1869" s="144"/>
      <c r="H1869" s="144"/>
      <c r="I1869" s="144"/>
      <c r="J1869" s="144"/>
      <c r="K1869" s="144"/>
      <c r="L1869" s="144"/>
      <c r="M1869" s="144"/>
      <c r="N1869" s="144"/>
      <c r="O1869" s="144"/>
      <c r="P1869" s="144"/>
      <c r="Q1869" s="144"/>
      <c r="R1869" s="144"/>
      <c r="S1869" s="144"/>
      <c r="T1869" s="144"/>
      <c r="U1869" s="144"/>
      <c r="V1869" s="144"/>
      <c r="W1869" s="144"/>
      <c r="X1869" s="144"/>
      <c r="Y1869" s="144"/>
      <c r="Z1869" s="144"/>
      <c r="AA1869" s="144"/>
    </row>
    <row r="1870" spans="4:27" x14ac:dyDescent="0.25">
      <c r="D1870" s="144"/>
      <c r="E1870" s="144"/>
      <c r="F1870" s="144"/>
      <c r="G1870" s="144"/>
      <c r="H1870" s="144"/>
      <c r="I1870" s="144"/>
      <c r="J1870" s="144"/>
      <c r="K1870" s="144"/>
      <c r="L1870" s="144"/>
      <c r="M1870" s="144"/>
      <c r="N1870" s="144"/>
      <c r="O1870" s="144"/>
      <c r="P1870" s="144"/>
      <c r="Q1870" s="144"/>
      <c r="R1870" s="144"/>
      <c r="S1870" s="144"/>
      <c r="T1870" s="144"/>
      <c r="U1870" s="144"/>
      <c r="V1870" s="144"/>
      <c r="W1870" s="144"/>
      <c r="X1870" s="144"/>
      <c r="Y1870" s="144"/>
      <c r="Z1870" s="144"/>
      <c r="AA1870" s="144"/>
    </row>
    <row r="1871" spans="4:27" x14ac:dyDescent="0.25">
      <c r="D1871" s="144"/>
      <c r="E1871" s="144"/>
      <c r="F1871" s="144"/>
      <c r="G1871" s="144"/>
      <c r="H1871" s="144"/>
      <c r="I1871" s="144"/>
      <c r="J1871" s="144"/>
      <c r="K1871" s="144"/>
      <c r="L1871" s="144"/>
      <c r="M1871" s="144"/>
      <c r="N1871" s="144"/>
      <c r="O1871" s="144"/>
      <c r="P1871" s="144"/>
      <c r="Q1871" s="144"/>
      <c r="R1871" s="144"/>
      <c r="S1871" s="144"/>
      <c r="T1871" s="144"/>
      <c r="U1871" s="144"/>
      <c r="V1871" s="144"/>
      <c r="W1871" s="144"/>
      <c r="X1871" s="144"/>
      <c r="Y1871" s="144"/>
      <c r="Z1871" s="144"/>
      <c r="AA1871" s="144"/>
    </row>
    <row r="1872" spans="4:27" x14ac:dyDescent="0.25">
      <c r="D1872" s="144"/>
      <c r="E1872" s="144"/>
      <c r="F1872" s="144"/>
      <c r="G1872" s="144"/>
      <c r="H1872" s="144"/>
      <c r="I1872" s="144"/>
      <c r="J1872" s="144"/>
      <c r="K1872" s="144"/>
      <c r="L1872" s="144"/>
      <c r="M1872" s="144"/>
      <c r="N1872" s="144"/>
      <c r="O1872" s="144"/>
      <c r="P1872" s="144"/>
      <c r="Q1872" s="144"/>
      <c r="R1872" s="144"/>
      <c r="S1872" s="144"/>
      <c r="T1872" s="144"/>
      <c r="U1872" s="144"/>
      <c r="V1872" s="144"/>
      <c r="W1872" s="144"/>
      <c r="X1872" s="144"/>
      <c r="Y1872" s="144"/>
      <c r="Z1872" s="144"/>
      <c r="AA1872" s="144"/>
    </row>
    <row r="1873" spans="4:27" x14ac:dyDescent="0.25">
      <c r="D1873" s="144"/>
      <c r="E1873" s="144"/>
      <c r="F1873" s="144"/>
      <c r="G1873" s="144"/>
      <c r="H1873" s="144"/>
      <c r="I1873" s="144"/>
      <c r="J1873" s="144"/>
      <c r="K1873" s="144"/>
      <c r="L1873" s="144"/>
      <c r="M1873" s="144"/>
      <c r="N1873" s="144"/>
      <c r="O1873" s="144"/>
      <c r="P1873" s="144"/>
      <c r="Q1873" s="144"/>
      <c r="R1873" s="144"/>
      <c r="S1873" s="144"/>
      <c r="T1873" s="144"/>
      <c r="U1873" s="144"/>
      <c r="V1873" s="144"/>
      <c r="W1873" s="144"/>
      <c r="X1873" s="144"/>
      <c r="Y1873" s="144"/>
      <c r="Z1873" s="144"/>
      <c r="AA1873" s="144"/>
    </row>
    <row r="1874" spans="4:27" x14ac:dyDescent="0.25">
      <c r="D1874" s="144"/>
      <c r="E1874" s="144"/>
      <c r="F1874" s="144"/>
      <c r="G1874" s="144"/>
      <c r="H1874" s="144"/>
      <c r="I1874" s="144"/>
      <c r="J1874" s="144"/>
      <c r="K1874" s="144"/>
      <c r="L1874" s="144"/>
      <c r="M1874" s="144"/>
      <c r="N1874" s="144"/>
      <c r="O1874" s="144"/>
      <c r="P1874" s="144"/>
      <c r="Q1874" s="144"/>
      <c r="R1874" s="144"/>
      <c r="S1874" s="144"/>
      <c r="T1874" s="144"/>
      <c r="U1874" s="144"/>
      <c r="V1874" s="144"/>
      <c r="W1874" s="144"/>
      <c r="X1874" s="144"/>
      <c r="Y1874" s="144"/>
      <c r="Z1874" s="144"/>
      <c r="AA1874" s="144"/>
    </row>
    <row r="1875" spans="4:27" x14ac:dyDescent="0.25">
      <c r="D1875" s="144"/>
      <c r="E1875" s="144"/>
      <c r="F1875" s="144"/>
      <c r="G1875" s="144"/>
      <c r="H1875" s="144"/>
      <c r="I1875" s="144"/>
      <c r="J1875" s="144"/>
      <c r="K1875" s="144"/>
      <c r="L1875" s="144"/>
      <c r="M1875" s="144"/>
      <c r="N1875" s="144"/>
      <c r="O1875" s="144"/>
      <c r="P1875" s="144"/>
      <c r="Q1875" s="144"/>
      <c r="R1875" s="144"/>
      <c r="S1875" s="144"/>
      <c r="T1875" s="144"/>
      <c r="U1875" s="144"/>
      <c r="V1875" s="144"/>
      <c r="W1875" s="144"/>
      <c r="X1875" s="144"/>
      <c r="Y1875" s="144"/>
      <c r="Z1875" s="144"/>
      <c r="AA1875" s="144"/>
    </row>
    <row r="1876" spans="4:27" x14ac:dyDescent="0.25">
      <c r="D1876" s="144"/>
      <c r="E1876" s="144"/>
      <c r="F1876" s="144"/>
      <c r="G1876" s="144"/>
      <c r="H1876" s="144"/>
      <c r="I1876" s="144"/>
      <c r="J1876" s="144"/>
      <c r="K1876" s="144"/>
      <c r="L1876" s="144"/>
      <c r="M1876" s="144"/>
      <c r="N1876" s="144"/>
      <c r="O1876" s="144"/>
      <c r="P1876" s="144"/>
      <c r="Q1876" s="144"/>
      <c r="R1876" s="144"/>
      <c r="S1876" s="144"/>
      <c r="T1876" s="144"/>
      <c r="U1876" s="144"/>
      <c r="V1876" s="144"/>
      <c r="W1876" s="144"/>
      <c r="X1876" s="144"/>
      <c r="Y1876" s="144"/>
      <c r="Z1876" s="144"/>
      <c r="AA1876" s="144"/>
    </row>
    <row r="1877" spans="4:27" x14ac:dyDescent="0.25">
      <c r="D1877" s="144"/>
      <c r="E1877" s="144"/>
      <c r="F1877" s="144"/>
      <c r="G1877" s="144"/>
      <c r="H1877" s="144"/>
      <c r="I1877" s="144"/>
      <c r="J1877" s="144"/>
      <c r="K1877" s="144"/>
      <c r="L1877" s="144"/>
      <c r="M1877" s="144"/>
      <c r="N1877" s="144"/>
      <c r="O1877" s="144"/>
      <c r="P1877" s="144"/>
      <c r="Q1877" s="144"/>
      <c r="R1877" s="144"/>
      <c r="S1877" s="144"/>
      <c r="T1877" s="144"/>
      <c r="U1877" s="144"/>
      <c r="V1877" s="144"/>
      <c r="W1877" s="144"/>
      <c r="X1877" s="144"/>
      <c r="Y1877" s="144"/>
      <c r="Z1877" s="144"/>
      <c r="AA1877" s="144"/>
    </row>
    <row r="1878" spans="4:27" x14ac:dyDescent="0.25">
      <c r="D1878" s="144"/>
      <c r="E1878" s="144"/>
      <c r="F1878" s="144"/>
      <c r="G1878" s="144"/>
      <c r="H1878" s="144"/>
      <c r="I1878" s="144"/>
      <c r="J1878" s="144"/>
      <c r="K1878" s="144"/>
      <c r="L1878" s="144"/>
      <c r="M1878" s="144"/>
      <c r="N1878" s="144"/>
      <c r="O1878" s="144"/>
      <c r="P1878" s="144"/>
      <c r="Q1878" s="144"/>
      <c r="R1878" s="144"/>
      <c r="S1878" s="144"/>
      <c r="T1878" s="144"/>
      <c r="U1878" s="144"/>
      <c r="V1878" s="144"/>
      <c r="W1878" s="144"/>
      <c r="X1878" s="144"/>
      <c r="Y1878" s="144"/>
      <c r="Z1878" s="144"/>
      <c r="AA1878" s="144"/>
    </row>
    <row r="1879" spans="4:27" x14ac:dyDescent="0.25">
      <c r="D1879" s="144"/>
      <c r="E1879" s="144"/>
      <c r="F1879" s="144"/>
      <c r="G1879" s="144"/>
      <c r="H1879" s="144"/>
      <c r="I1879" s="144"/>
      <c r="J1879" s="144"/>
      <c r="K1879" s="144"/>
      <c r="L1879" s="144"/>
      <c r="M1879" s="144"/>
      <c r="N1879" s="144"/>
      <c r="O1879" s="144"/>
      <c r="P1879" s="144"/>
      <c r="Q1879" s="144"/>
      <c r="R1879" s="144"/>
      <c r="S1879" s="144"/>
      <c r="T1879" s="144"/>
      <c r="U1879" s="144"/>
      <c r="V1879" s="144"/>
      <c r="W1879" s="144"/>
      <c r="X1879" s="144"/>
      <c r="Y1879" s="144"/>
      <c r="Z1879" s="144"/>
      <c r="AA1879" s="144"/>
    </row>
    <row r="1880" spans="4:27" x14ac:dyDescent="0.25">
      <c r="D1880" s="144"/>
      <c r="E1880" s="144"/>
      <c r="F1880" s="144"/>
      <c r="G1880" s="144"/>
      <c r="H1880" s="144"/>
      <c r="I1880" s="144"/>
      <c r="J1880" s="144"/>
      <c r="K1880" s="144"/>
      <c r="L1880" s="144"/>
      <c r="M1880" s="144"/>
      <c r="N1880" s="144"/>
      <c r="O1880" s="144"/>
      <c r="P1880" s="144"/>
      <c r="Q1880" s="144"/>
      <c r="R1880" s="144"/>
      <c r="S1880" s="144"/>
      <c r="T1880" s="144"/>
      <c r="U1880" s="144"/>
      <c r="V1880" s="144"/>
      <c r="W1880" s="144"/>
      <c r="X1880" s="144"/>
      <c r="Y1880" s="144"/>
      <c r="Z1880" s="144"/>
      <c r="AA1880" s="144"/>
    </row>
    <row r="1881" spans="4:27" x14ac:dyDescent="0.25">
      <c r="D1881" s="144"/>
      <c r="E1881" s="144"/>
      <c r="F1881" s="144"/>
      <c r="G1881" s="144"/>
      <c r="H1881" s="144"/>
      <c r="I1881" s="144"/>
      <c r="J1881" s="144"/>
      <c r="K1881" s="144"/>
      <c r="L1881" s="144"/>
      <c r="M1881" s="144"/>
      <c r="N1881" s="144"/>
      <c r="O1881" s="144"/>
      <c r="P1881" s="144"/>
      <c r="Q1881" s="144"/>
      <c r="R1881" s="144"/>
      <c r="S1881" s="144"/>
      <c r="T1881" s="144"/>
      <c r="U1881" s="144"/>
      <c r="V1881" s="144"/>
      <c r="W1881" s="144"/>
      <c r="X1881" s="144"/>
      <c r="Y1881" s="144"/>
      <c r="Z1881" s="144"/>
      <c r="AA1881" s="144"/>
    </row>
    <row r="1882" spans="4:27" x14ac:dyDescent="0.25">
      <c r="D1882" s="144"/>
      <c r="E1882" s="144"/>
      <c r="F1882" s="144"/>
      <c r="G1882" s="144"/>
      <c r="H1882" s="144"/>
      <c r="I1882" s="144"/>
      <c r="J1882" s="144"/>
      <c r="K1882" s="144"/>
      <c r="L1882" s="144"/>
      <c r="M1882" s="144"/>
      <c r="N1882" s="144"/>
      <c r="O1882" s="144"/>
      <c r="P1882" s="144"/>
      <c r="Q1882" s="144"/>
      <c r="R1882" s="144"/>
      <c r="S1882" s="144"/>
      <c r="T1882" s="144"/>
      <c r="U1882" s="144"/>
      <c r="V1882" s="144"/>
      <c r="W1882" s="144"/>
      <c r="X1882" s="144"/>
      <c r="Y1882" s="144"/>
      <c r="Z1882" s="144"/>
      <c r="AA1882" s="144"/>
    </row>
    <row r="1883" spans="4:27" x14ac:dyDescent="0.25">
      <c r="D1883" s="144"/>
      <c r="E1883" s="144"/>
      <c r="F1883" s="144"/>
      <c r="G1883" s="144"/>
      <c r="H1883" s="144"/>
      <c r="I1883" s="144"/>
      <c r="J1883" s="144"/>
      <c r="K1883" s="144"/>
      <c r="L1883" s="144"/>
      <c r="M1883" s="144"/>
      <c r="N1883" s="144"/>
      <c r="O1883" s="144"/>
      <c r="P1883" s="144"/>
      <c r="Q1883" s="144"/>
      <c r="R1883" s="144"/>
      <c r="S1883" s="144"/>
      <c r="T1883" s="144"/>
      <c r="U1883" s="144"/>
      <c r="V1883" s="144"/>
      <c r="W1883" s="144"/>
      <c r="X1883" s="144"/>
      <c r="Y1883" s="144"/>
      <c r="Z1883" s="144"/>
      <c r="AA1883" s="144"/>
    </row>
    <row r="1884" spans="4:27" x14ac:dyDescent="0.25">
      <c r="D1884" s="144"/>
      <c r="E1884" s="144"/>
      <c r="F1884" s="144"/>
      <c r="G1884" s="144"/>
      <c r="H1884" s="144"/>
      <c r="I1884" s="144"/>
      <c r="J1884" s="144"/>
      <c r="K1884" s="144"/>
      <c r="L1884" s="144"/>
      <c r="M1884" s="144"/>
      <c r="N1884" s="144"/>
      <c r="O1884" s="144"/>
      <c r="P1884" s="144"/>
      <c r="Q1884" s="144"/>
      <c r="R1884" s="144"/>
      <c r="S1884" s="144"/>
      <c r="T1884" s="144"/>
      <c r="U1884" s="144"/>
      <c r="V1884" s="144"/>
      <c r="W1884" s="144"/>
      <c r="X1884" s="144"/>
      <c r="Y1884" s="144"/>
      <c r="Z1884" s="144"/>
      <c r="AA1884" s="144"/>
    </row>
    <row r="1885" spans="4:27" x14ac:dyDescent="0.25">
      <c r="D1885" s="144"/>
      <c r="E1885" s="144"/>
      <c r="F1885" s="144"/>
      <c r="G1885" s="144"/>
      <c r="H1885" s="144"/>
      <c r="I1885" s="144"/>
      <c r="J1885" s="144"/>
      <c r="K1885" s="144"/>
      <c r="L1885" s="144"/>
      <c r="M1885" s="144"/>
      <c r="N1885" s="144"/>
      <c r="O1885" s="144"/>
      <c r="P1885" s="144"/>
      <c r="Q1885" s="144"/>
      <c r="R1885" s="144"/>
      <c r="S1885" s="144"/>
      <c r="T1885" s="144"/>
      <c r="U1885" s="144"/>
      <c r="V1885" s="144"/>
      <c r="W1885" s="144"/>
      <c r="X1885" s="144"/>
      <c r="Y1885" s="144"/>
      <c r="Z1885" s="144"/>
      <c r="AA1885" s="144"/>
    </row>
    <row r="1886" spans="4:27" x14ac:dyDescent="0.25">
      <c r="D1886" s="144"/>
      <c r="E1886" s="144"/>
      <c r="F1886" s="144"/>
      <c r="G1886" s="144"/>
      <c r="H1886" s="144"/>
      <c r="I1886" s="144"/>
      <c r="J1886" s="144"/>
      <c r="K1886" s="144"/>
      <c r="L1886" s="144"/>
      <c r="M1886" s="144"/>
      <c r="N1886" s="144"/>
      <c r="O1886" s="144"/>
      <c r="P1886" s="144"/>
      <c r="Q1886" s="144"/>
      <c r="R1886" s="144"/>
      <c r="S1886" s="144"/>
      <c r="T1886" s="144"/>
      <c r="U1886" s="144"/>
      <c r="V1886" s="144"/>
      <c r="W1886" s="144"/>
      <c r="X1886" s="144"/>
      <c r="Y1886" s="144"/>
      <c r="Z1886" s="144"/>
      <c r="AA1886" s="144"/>
    </row>
    <row r="1887" spans="4:27" x14ac:dyDescent="0.25">
      <c r="D1887" s="144"/>
      <c r="E1887" s="144"/>
      <c r="F1887" s="144"/>
      <c r="G1887" s="144"/>
      <c r="H1887" s="144"/>
      <c r="I1887" s="144"/>
      <c r="J1887" s="144"/>
      <c r="K1887" s="144"/>
      <c r="L1887" s="144"/>
      <c r="M1887" s="144"/>
      <c r="N1887" s="144"/>
      <c r="O1887" s="144"/>
      <c r="P1887" s="144"/>
      <c r="Q1887" s="144"/>
      <c r="R1887" s="144"/>
      <c r="S1887" s="144"/>
      <c r="T1887" s="144"/>
      <c r="U1887" s="144"/>
      <c r="V1887" s="144"/>
      <c r="W1887" s="144"/>
      <c r="X1887" s="144"/>
      <c r="Y1887" s="144"/>
      <c r="Z1887" s="144"/>
      <c r="AA1887" s="144"/>
    </row>
    <row r="1888" spans="4:27" x14ac:dyDescent="0.25">
      <c r="D1888" s="144"/>
      <c r="E1888" s="144"/>
      <c r="F1888" s="144"/>
      <c r="G1888" s="144"/>
      <c r="H1888" s="144"/>
      <c r="I1888" s="144"/>
      <c r="J1888" s="144"/>
      <c r="K1888" s="144"/>
      <c r="L1888" s="144"/>
      <c r="M1888" s="144"/>
      <c r="N1888" s="144"/>
      <c r="O1888" s="144"/>
      <c r="P1888" s="144"/>
      <c r="Q1888" s="144"/>
      <c r="R1888" s="144"/>
      <c r="S1888" s="144"/>
      <c r="T1888" s="144"/>
      <c r="U1888" s="144"/>
      <c r="V1888" s="144"/>
      <c r="W1888" s="144"/>
      <c r="X1888" s="144"/>
      <c r="Y1888" s="144"/>
      <c r="Z1888" s="144"/>
      <c r="AA1888" s="144"/>
    </row>
    <row r="1889" spans="4:27" x14ac:dyDescent="0.25">
      <c r="D1889" s="144"/>
      <c r="E1889" s="144"/>
      <c r="F1889" s="144"/>
      <c r="G1889" s="144"/>
      <c r="H1889" s="144"/>
      <c r="I1889" s="144"/>
      <c r="J1889" s="144"/>
      <c r="K1889" s="144"/>
      <c r="L1889" s="144"/>
      <c r="M1889" s="144"/>
      <c r="N1889" s="144"/>
      <c r="O1889" s="144"/>
      <c r="P1889" s="144"/>
      <c r="Q1889" s="144"/>
      <c r="R1889" s="144"/>
      <c r="S1889" s="144"/>
      <c r="T1889" s="144"/>
      <c r="U1889" s="144"/>
      <c r="V1889" s="144"/>
      <c r="W1889" s="144"/>
      <c r="X1889" s="144"/>
      <c r="Y1889" s="144"/>
      <c r="Z1889" s="144"/>
      <c r="AA1889" s="144"/>
    </row>
    <row r="1890" spans="4:27" x14ac:dyDescent="0.25">
      <c r="D1890" s="144"/>
      <c r="E1890" s="144"/>
      <c r="F1890" s="144"/>
      <c r="G1890" s="144"/>
      <c r="H1890" s="144"/>
      <c r="I1890" s="144"/>
      <c r="J1890" s="144"/>
      <c r="K1890" s="144"/>
      <c r="L1890" s="144"/>
      <c r="M1890" s="144"/>
      <c r="N1890" s="144"/>
      <c r="O1890" s="144"/>
      <c r="P1890" s="144"/>
      <c r="Q1890" s="144"/>
      <c r="R1890" s="144"/>
      <c r="S1890" s="144"/>
      <c r="T1890" s="144"/>
      <c r="U1890" s="144"/>
      <c r="V1890" s="144"/>
      <c r="W1890" s="144"/>
      <c r="X1890" s="144"/>
      <c r="Y1890" s="144"/>
      <c r="Z1890" s="144"/>
      <c r="AA1890" s="144"/>
    </row>
    <row r="1891" spans="4:27" x14ac:dyDescent="0.25">
      <c r="D1891" s="144"/>
      <c r="E1891" s="144"/>
      <c r="F1891" s="144"/>
      <c r="G1891" s="144"/>
      <c r="H1891" s="144"/>
      <c r="I1891" s="144"/>
      <c r="J1891" s="144"/>
      <c r="K1891" s="144"/>
      <c r="L1891" s="144"/>
      <c r="M1891" s="144"/>
      <c r="N1891" s="144"/>
      <c r="O1891" s="144"/>
      <c r="P1891" s="144"/>
      <c r="Q1891" s="144"/>
      <c r="R1891" s="144"/>
      <c r="S1891" s="144"/>
      <c r="T1891" s="144"/>
      <c r="U1891" s="144"/>
      <c r="V1891" s="144"/>
      <c r="W1891" s="144"/>
      <c r="X1891" s="144"/>
      <c r="Y1891" s="144"/>
      <c r="Z1891" s="144"/>
      <c r="AA1891" s="144"/>
    </row>
    <row r="1892" spans="4:27" x14ac:dyDescent="0.25">
      <c r="D1892" s="144"/>
      <c r="E1892" s="144"/>
      <c r="F1892" s="144"/>
      <c r="G1892" s="144"/>
      <c r="H1892" s="144"/>
      <c r="I1892" s="144"/>
      <c r="J1892" s="144"/>
      <c r="K1892" s="144"/>
      <c r="L1892" s="144"/>
      <c r="M1892" s="144"/>
      <c r="N1892" s="144"/>
      <c r="O1892" s="144"/>
      <c r="P1892" s="144"/>
      <c r="Q1892" s="144"/>
      <c r="R1892" s="144"/>
      <c r="S1892" s="144"/>
      <c r="T1892" s="144"/>
      <c r="U1892" s="144"/>
      <c r="V1892" s="144"/>
      <c r="W1892" s="144"/>
      <c r="X1892" s="144"/>
      <c r="Y1892" s="144"/>
      <c r="Z1892" s="144"/>
      <c r="AA1892" s="144"/>
    </row>
    <row r="1893" spans="4:27" x14ac:dyDescent="0.25">
      <c r="D1893" s="144"/>
      <c r="E1893" s="144"/>
      <c r="F1893" s="144"/>
      <c r="G1893" s="144"/>
      <c r="H1893" s="144"/>
      <c r="I1893" s="144"/>
      <c r="J1893" s="144"/>
      <c r="K1893" s="144"/>
      <c r="L1893" s="144"/>
      <c r="M1893" s="144"/>
      <c r="N1893" s="144"/>
      <c r="O1893" s="144"/>
      <c r="P1893" s="144"/>
      <c r="Q1893" s="144"/>
      <c r="R1893" s="144"/>
      <c r="S1893" s="144"/>
      <c r="T1893" s="144"/>
      <c r="U1893" s="144"/>
      <c r="V1893" s="144"/>
      <c r="W1893" s="144"/>
      <c r="X1893" s="144"/>
      <c r="Y1893" s="144"/>
      <c r="Z1893" s="144"/>
      <c r="AA1893" s="144"/>
    </row>
    <row r="1894" spans="4:27" x14ac:dyDescent="0.25">
      <c r="D1894" s="144"/>
      <c r="E1894" s="144"/>
      <c r="F1894" s="144"/>
      <c r="G1894" s="144"/>
      <c r="H1894" s="144"/>
      <c r="I1894" s="144"/>
      <c r="J1894" s="144"/>
      <c r="K1894" s="144"/>
      <c r="L1894" s="144"/>
      <c r="M1894" s="144"/>
      <c r="N1894" s="144"/>
      <c r="O1894" s="144"/>
      <c r="P1894" s="144"/>
      <c r="Q1894" s="144"/>
      <c r="R1894" s="144"/>
      <c r="S1894" s="144"/>
      <c r="T1894" s="144"/>
      <c r="U1894" s="144"/>
      <c r="V1894" s="144"/>
      <c r="W1894" s="144"/>
      <c r="X1894" s="144"/>
      <c r="Y1894" s="144"/>
      <c r="Z1894" s="144"/>
      <c r="AA1894" s="144"/>
    </row>
    <row r="1895" spans="4:27" x14ac:dyDescent="0.25">
      <c r="D1895" s="144"/>
      <c r="E1895" s="144"/>
      <c r="F1895" s="144"/>
      <c r="G1895" s="144"/>
      <c r="H1895" s="144"/>
      <c r="I1895" s="144"/>
      <c r="J1895" s="144"/>
      <c r="K1895" s="144"/>
      <c r="L1895" s="144"/>
      <c r="M1895" s="144"/>
      <c r="N1895" s="144"/>
      <c r="O1895" s="144"/>
      <c r="P1895" s="144"/>
      <c r="Q1895" s="144"/>
      <c r="R1895" s="144"/>
      <c r="S1895" s="144"/>
      <c r="T1895" s="144"/>
      <c r="U1895" s="144"/>
      <c r="V1895" s="144"/>
      <c r="W1895" s="144"/>
      <c r="X1895" s="144"/>
      <c r="Y1895" s="144"/>
      <c r="Z1895" s="144"/>
      <c r="AA1895" s="144"/>
    </row>
    <row r="1896" spans="4:27" x14ac:dyDescent="0.25">
      <c r="D1896" s="144"/>
      <c r="E1896" s="144"/>
      <c r="F1896" s="144"/>
      <c r="G1896" s="144"/>
      <c r="H1896" s="144"/>
      <c r="I1896" s="144"/>
      <c r="J1896" s="144"/>
      <c r="K1896" s="144"/>
      <c r="L1896" s="144"/>
      <c r="M1896" s="144"/>
      <c r="N1896" s="144"/>
      <c r="O1896" s="144"/>
      <c r="P1896" s="144"/>
      <c r="Q1896" s="144"/>
      <c r="R1896" s="144"/>
      <c r="S1896" s="144"/>
      <c r="T1896" s="144"/>
      <c r="U1896" s="144"/>
      <c r="V1896" s="144"/>
      <c r="W1896" s="144"/>
      <c r="X1896" s="144"/>
      <c r="Y1896" s="144"/>
      <c r="Z1896" s="144"/>
      <c r="AA1896" s="144"/>
    </row>
    <row r="1897" spans="4:27" x14ac:dyDescent="0.25">
      <c r="D1897" s="144"/>
      <c r="E1897" s="144"/>
      <c r="F1897" s="144"/>
      <c r="G1897" s="144"/>
      <c r="H1897" s="144"/>
      <c r="I1897" s="144"/>
      <c r="J1897" s="144"/>
      <c r="K1897" s="144"/>
      <c r="L1897" s="144"/>
      <c r="M1897" s="144"/>
      <c r="N1897" s="144"/>
      <c r="O1897" s="144"/>
      <c r="P1897" s="144"/>
      <c r="Q1897" s="144"/>
      <c r="R1897" s="144"/>
      <c r="S1897" s="144"/>
      <c r="T1897" s="144"/>
      <c r="U1897" s="144"/>
      <c r="V1897" s="144"/>
      <c r="W1897" s="144"/>
      <c r="X1897" s="144"/>
      <c r="Y1897" s="144"/>
      <c r="Z1897" s="144"/>
      <c r="AA1897" s="144"/>
    </row>
    <row r="1898" spans="4:27" x14ac:dyDescent="0.25">
      <c r="D1898" s="144"/>
      <c r="E1898" s="144"/>
      <c r="F1898" s="144"/>
      <c r="G1898" s="144"/>
      <c r="H1898" s="144"/>
      <c r="I1898" s="144"/>
      <c r="J1898" s="144"/>
      <c r="K1898" s="144"/>
      <c r="L1898" s="144"/>
      <c r="M1898" s="144"/>
      <c r="N1898" s="144"/>
      <c r="O1898" s="144"/>
      <c r="P1898" s="144"/>
      <c r="Q1898" s="144"/>
      <c r="R1898" s="144"/>
      <c r="S1898" s="144"/>
      <c r="T1898" s="144"/>
      <c r="U1898" s="144"/>
      <c r="V1898" s="144"/>
      <c r="W1898" s="144"/>
      <c r="X1898" s="144"/>
      <c r="Y1898" s="144"/>
      <c r="Z1898" s="144"/>
      <c r="AA1898" s="144"/>
    </row>
    <row r="1899" spans="4:27" x14ac:dyDescent="0.25">
      <c r="D1899" s="144"/>
      <c r="E1899" s="144"/>
      <c r="F1899" s="144"/>
      <c r="G1899" s="144"/>
      <c r="H1899" s="144"/>
      <c r="I1899" s="144"/>
      <c r="J1899" s="144"/>
      <c r="K1899" s="144"/>
      <c r="L1899" s="144"/>
      <c r="M1899" s="144"/>
      <c r="N1899" s="144"/>
      <c r="O1899" s="144"/>
      <c r="P1899" s="144"/>
      <c r="Q1899" s="144"/>
      <c r="R1899" s="144"/>
      <c r="S1899" s="144"/>
      <c r="T1899" s="144"/>
      <c r="U1899" s="144"/>
      <c r="V1899" s="144"/>
      <c r="W1899" s="144"/>
      <c r="X1899" s="144"/>
      <c r="Y1899" s="144"/>
      <c r="Z1899" s="144"/>
      <c r="AA1899" s="144"/>
    </row>
    <row r="1900" spans="4:27" x14ac:dyDescent="0.25">
      <c r="D1900" s="144"/>
      <c r="E1900" s="144"/>
      <c r="F1900" s="144"/>
      <c r="G1900" s="144"/>
      <c r="H1900" s="144"/>
      <c r="I1900" s="144"/>
      <c r="J1900" s="144"/>
      <c r="K1900" s="144"/>
      <c r="L1900" s="144"/>
      <c r="M1900" s="144"/>
      <c r="N1900" s="144"/>
      <c r="O1900" s="144"/>
      <c r="P1900" s="144"/>
      <c r="Q1900" s="144"/>
      <c r="R1900" s="144"/>
      <c r="S1900" s="144"/>
      <c r="T1900" s="144"/>
      <c r="U1900" s="144"/>
      <c r="V1900" s="144"/>
      <c r="W1900" s="144"/>
      <c r="X1900" s="144"/>
      <c r="Y1900" s="144"/>
      <c r="Z1900" s="144"/>
      <c r="AA1900" s="144"/>
    </row>
    <row r="1901" spans="4:27" x14ac:dyDescent="0.25">
      <c r="D1901" s="144"/>
      <c r="E1901" s="144"/>
      <c r="F1901" s="144"/>
      <c r="G1901" s="144"/>
      <c r="H1901" s="144"/>
      <c r="I1901" s="144"/>
      <c r="J1901" s="144"/>
      <c r="K1901" s="144"/>
      <c r="L1901" s="144"/>
      <c r="M1901" s="144"/>
      <c r="N1901" s="144"/>
      <c r="O1901" s="144"/>
      <c r="P1901" s="144"/>
      <c r="Q1901" s="144"/>
      <c r="R1901" s="144"/>
      <c r="S1901" s="144"/>
      <c r="T1901" s="144"/>
      <c r="U1901" s="144"/>
      <c r="V1901" s="144"/>
      <c r="W1901" s="144"/>
      <c r="X1901" s="144"/>
      <c r="Y1901" s="144"/>
      <c r="Z1901" s="144"/>
      <c r="AA1901" s="144"/>
    </row>
    <row r="1902" spans="4:27" x14ac:dyDescent="0.25">
      <c r="D1902" s="144"/>
      <c r="E1902" s="144"/>
      <c r="F1902" s="144"/>
      <c r="G1902" s="144"/>
      <c r="H1902" s="144"/>
      <c r="I1902" s="144"/>
      <c r="J1902" s="144"/>
      <c r="K1902" s="144"/>
      <c r="L1902" s="144"/>
      <c r="M1902" s="144"/>
      <c r="N1902" s="144"/>
      <c r="O1902" s="144"/>
      <c r="P1902" s="144"/>
      <c r="Q1902" s="144"/>
      <c r="R1902" s="144"/>
      <c r="S1902" s="144"/>
      <c r="T1902" s="144"/>
      <c r="U1902" s="144"/>
      <c r="V1902" s="144"/>
      <c r="W1902" s="144"/>
      <c r="X1902" s="144"/>
      <c r="Y1902" s="144"/>
      <c r="Z1902" s="144"/>
      <c r="AA1902" s="144"/>
    </row>
    <row r="1903" spans="4:27" x14ac:dyDescent="0.25">
      <c r="D1903" s="144"/>
      <c r="E1903" s="144"/>
      <c r="F1903" s="144"/>
      <c r="G1903" s="144"/>
      <c r="H1903" s="144"/>
      <c r="I1903" s="144"/>
      <c r="J1903" s="144"/>
      <c r="K1903" s="144"/>
      <c r="L1903" s="144"/>
      <c r="M1903" s="144"/>
      <c r="N1903" s="144"/>
      <c r="O1903" s="144"/>
      <c r="P1903" s="144"/>
      <c r="Q1903" s="144"/>
      <c r="R1903" s="144"/>
      <c r="S1903" s="144"/>
      <c r="T1903" s="144"/>
      <c r="U1903" s="144"/>
      <c r="V1903" s="144"/>
      <c r="W1903" s="144"/>
      <c r="X1903" s="144"/>
      <c r="Y1903" s="144"/>
      <c r="Z1903" s="144"/>
      <c r="AA1903" s="144"/>
    </row>
    <row r="1904" spans="4:27" x14ac:dyDescent="0.25">
      <c r="D1904" s="144"/>
      <c r="E1904" s="144"/>
      <c r="F1904" s="144"/>
      <c r="G1904" s="144"/>
      <c r="H1904" s="144"/>
      <c r="I1904" s="144"/>
      <c r="J1904" s="144"/>
      <c r="K1904" s="144"/>
      <c r="L1904" s="144"/>
      <c r="M1904" s="144"/>
      <c r="N1904" s="144"/>
      <c r="O1904" s="144"/>
      <c r="P1904" s="144"/>
      <c r="Q1904" s="144"/>
      <c r="R1904" s="144"/>
      <c r="S1904" s="144"/>
      <c r="T1904" s="144"/>
      <c r="U1904" s="144"/>
      <c r="V1904" s="144"/>
      <c r="W1904" s="144"/>
      <c r="X1904" s="144"/>
      <c r="Y1904" s="144"/>
      <c r="Z1904" s="144"/>
      <c r="AA1904" s="144"/>
    </row>
    <row r="1905" spans="4:27" x14ac:dyDescent="0.25">
      <c r="D1905" s="144"/>
      <c r="E1905" s="144"/>
      <c r="F1905" s="144"/>
      <c r="G1905" s="144"/>
      <c r="H1905" s="144"/>
      <c r="I1905" s="144"/>
      <c r="J1905" s="144"/>
      <c r="K1905" s="144"/>
      <c r="L1905" s="144"/>
      <c r="M1905" s="144"/>
      <c r="N1905" s="144"/>
      <c r="O1905" s="144"/>
      <c r="P1905" s="144"/>
      <c r="Q1905" s="144"/>
      <c r="R1905" s="144"/>
      <c r="S1905" s="144"/>
      <c r="T1905" s="144"/>
      <c r="U1905" s="144"/>
      <c r="V1905" s="144"/>
      <c r="W1905" s="144"/>
      <c r="X1905" s="144"/>
      <c r="Y1905" s="144"/>
      <c r="Z1905" s="144"/>
      <c r="AA1905" s="144"/>
    </row>
    <row r="1906" spans="4:27" x14ac:dyDescent="0.25">
      <c r="D1906" s="144"/>
      <c r="E1906" s="144"/>
      <c r="F1906" s="144"/>
      <c r="G1906" s="144"/>
      <c r="H1906" s="144"/>
      <c r="I1906" s="144"/>
      <c r="J1906" s="144"/>
      <c r="K1906" s="144"/>
      <c r="L1906" s="144"/>
      <c r="M1906" s="144"/>
      <c r="N1906" s="144"/>
      <c r="O1906" s="144"/>
      <c r="P1906" s="144"/>
      <c r="Q1906" s="144"/>
      <c r="R1906" s="144"/>
      <c r="S1906" s="144"/>
      <c r="T1906" s="144"/>
      <c r="U1906" s="144"/>
      <c r="V1906" s="144"/>
      <c r="W1906" s="144"/>
      <c r="X1906" s="144"/>
      <c r="Y1906" s="144"/>
      <c r="Z1906" s="144"/>
      <c r="AA1906" s="144"/>
    </row>
    <row r="1907" spans="4:27" x14ac:dyDescent="0.25">
      <c r="D1907" s="144"/>
      <c r="E1907" s="144"/>
      <c r="F1907" s="144"/>
      <c r="G1907" s="144"/>
      <c r="H1907" s="144"/>
      <c r="I1907" s="144"/>
      <c r="J1907" s="144"/>
      <c r="K1907" s="144"/>
      <c r="L1907" s="144"/>
      <c r="M1907" s="144"/>
      <c r="N1907" s="144"/>
      <c r="O1907" s="144"/>
      <c r="P1907" s="144"/>
      <c r="Q1907" s="144"/>
      <c r="R1907" s="144"/>
      <c r="S1907" s="144"/>
      <c r="T1907" s="144"/>
      <c r="U1907" s="144"/>
      <c r="V1907" s="144"/>
      <c r="W1907" s="144"/>
      <c r="X1907" s="144"/>
      <c r="Y1907" s="144"/>
      <c r="Z1907" s="144"/>
      <c r="AA1907" s="144"/>
    </row>
    <row r="1908" spans="4:27" x14ac:dyDescent="0.25">
      <c r="D1908" s="144"/>
      <c r="E1908" s="144"/>
      <c r="F1908" s="144"/>
      <c r="G1908" s="144"/>
      <c r="H1908" s="144"/>
      <c r="I1908" s="144"/>
      <c r="J1908" s="144"/>
      <c r="K1908" s="144"/>
      <c r="L1908" s="144"/>
      <c r="M1908" s="144"/>
      <c r="N1908" s="144"/>
      <c r="O1908" s="144"/>
      <c r="P1908" s="144"/>
      <c r="Q1908" s="144"/>
      <c r="R1908" s="144"/>
      <c r="S1908" s="144"/>
      <c r="T1908" s="144"/>
      <c r="U1908" s="144"/>
      <c r="V1908" s="144"/>
      <c r="W1908" s="144"/>
      <c r="X1908" s="144"/>
      <c r="Y1908" s="144"/>
      <c r="Z1908" s="144"/>
      <c r="AA1908" s="144"/>
    </row>
    <row r="1909" spans="4:27" x14ac:dyDescent="0.25">
      <c r="D1909" s="144"/>
      <c r="E1909" s="144"/>
      <c r="F1909" s="144"/>
      <c r="G1909" s="144"/>
      <c r="H1909" s="144"/>
      <c r="I1909" s="144"/>
      <c r="J1909" s="144"/>
      <c r="K1909" s="144"/>
      <c r="L1909" s="144"/>
      <c r="M1909" s="144"/>
      <c r="N1909" s="144"/>
      <c r="O1909" s="144"/>
      <c r="P1909" s="144"/>
      <c r="Q1909" s="144"/>
      <c r="R1909" s="144"/>
      <c r="S1909" s="144"/>
      <c r="T1909" s="144"/>
      <c r="U1909" s="144"/>
      <c r="V1909" s="144"/>
      <c r="W1909" s="144"/>
      <c r="X1909" s="144"/>
      <c r="Y1909" s="144"/>
      <c r="Z1909" s="144"/>
      <c r="AA1909" s="144"/>
    </row>
    <row r="1910" spans="4:27" x14ac:dyDescent="0.25">
      <c r="D1910" s="144"/>
      <c r="E1910" s="144"/>
      <c r="F1910" s="144"/>
      <c r="G1910" s="144"/>
      <c r="H1910" s="144"/>
      <c r="I1910" s="144"/>
      <c r="J1910" s="144"/>
      <c r="K1910" s="144"/>
      <c r="L1910" s="144"/>
      <c r="M1910" s="144"/>
      <c r="N1910" s="144"/>
      <c r="O1910" s="144"/>
      <c r="P1910" s="144"/>
      <c r="Q1910" s="144"/>
      <c r="R1910" s="144"/>
      <c r="S1910" s="144"/>
      <c r="T1910" s="144"/>
      <c r="U1910" s="144"/>
      <c r="V1910" s="144"/>
      <c r="W1910" s="144"/>
      <c r="X1910" s="144"/>
      <c r="Y1910" s="144"/>
      <c r="Z1910" s="144"/>
      <c r="AA1910" s="144"/>
    </row>
    <row r="1911" spans="4:27" x14ac:dyDescent="0.25">
      <c r="D1911" s="144"/>
      <c r="E1911" s="144"/>
      <c r="F1911" s="144"/>
      <c r="G1911" s="144"/>
      <c r="H1911" s="144"/>
      <c r="I1911" s="144"/>
      <c r="J1911" s="144"/>
      <c r="K1911" s="144"/>
      <c r="L1911" s="144"/>
      <c r="M1911" s="144"/>
      <c r="N1911" s="144"/>
      <c r="O1911" s="144"/>
      <c r="P1911" s="144"/>
      <c r="Q1911" s="144"/>
      <c r="R1911" s="144"/>
      <c r="S1911" s="144"/>
      <c r="T1911" s="144"/>
      <c r="U1911" s="144"/>
      <c r="V1911" s="144"/>
      <c r="W1911" s="144"/>
      <c r="X1911" s="144"/>
      <c r="Y1911" s="144"/>
      <c r="Z1911" s="144"/>
      <c r="AA1911" s="144"/>
    </row>
    <row r="1912" spans="4:27" x14ac:dyDescent="0.25">
      <c r="D1912" s="144"/>
      <c r="E1912" s="144"/>
      <c r="F1912" s="144"/>
      <c r="G1912" s="144"/>
      <c r="H1912" s="144"/>
      <c r="I1912" s="144"/>
      <c r="J1912" s="144"/>
      <c r="K1912" s="144"/>
      <c r="L1912" s="144"/>
      <c r="M1912" s="144"/>
      <c r="N1912" s="144"/>
      <c r="O1912" s="144"/>
      <c r="P1912" s="144"/>
      <c r="Q1912" s="144"/>
      <c r="R1912" s="144"/>
      <c r="S1912" s="144"/>
      <c r="T1912" s="144"/>
      <c r="U1912" s="144"/>
      <c r="V1912" s="144"/>
      <c r="W1912" s="144"/>
      <c r="X1912" s="144"/>
      <c r="Y1912" s="144"/>
      <c r="Z1912" s="144"/>
      <c r="AA1912" s="144"/>
    </row>
    <row r="1913" spans="4:27" x14ac:dyDescent="0.25">
      <c r="D1913" s="144"/>
      <c r="E1913" s="144"/>
      <c r="F1913" s="144"/>
      <c r="G1913" s="144"/>
      <c r="H1913" s="144"/>
      <c r="I1913" s="144"/>
      <c r="J1913" s="144"/>
      <c r="K1913" s="144"/>
      <c r="L1913" s="144"/>
      <c r="M1913" s="144"/>
      <c r="N1913" s="144"/>
      <c r="O1913" s="144"/>
      <c r="P1913" s="144"/>
      <c r="Q1913" s="144"/>
      <c r="R1913" s="144"/>
      <c r="S1913" s="144"/>
      <c r="T1913" s="144"/>
      <c r="U1913" s="144"/>
      <c r="V1913" s="144"/>
      <c r="W1913" s="144"/>
      <c r="X1913" s="144"/>
      <c r="Y1913" s="144"/>
      <c r="Z1913" s="144"/>
      <c r="AA1913" s="144"/>
    </row>
    <row r="1914" spans="4:27" x14ac:dyDescent="0.25">
      <c r="D1914" s="144"/>
      <c r="E1914" s="144"/>
      <c r="F1914" s="144"/>
      <c r="G1914" s="144"/>
      <c r="H1914" s="144"/>
      <c r="I1914" s="144"/>
      <c r="J1914" s="144"/>
      <c r="K1914" s="144"/>
      <c r="L1914" s="144"/>
      <c r="M1914" s="144"/>
      <c r="N1914" s="144"/>
      <c r="O1914" s="144"/>
      <c r="P1914" s="144"/>
      <c r="Q1914" s="144"/>
      <c r="R1914" s="144"/>
      <c r="S1914" s="144"/>
      <c r="T1914" s="144"/>
      <c r="U1914" s="144"/>
      <c r="V1914" s="144"/>
      <c r="W1914" s="144"/>
      <c r="X1914" s="144"/>
      <c r="Y1914" s="144"/>
      <c r="Z1914" s="144"/>
      <c r="AA1914" s="144"/>
    </row>
    <row r="1915" spans="4:27" x14ac:dyDescent="0.25">
      <c r="D1915" s="144"/>
      <c r="E1915" s="144"/>
      <c r="F1915" s="144"/>
      <c r="G1915" s="144"/>
      <c r="H1915" s="144"/>
      <c r="I1915" s="144"/>
      <c r="J1915" s="144"/>
      <c r="K1915" s="144"/>
      <c r="L1915" s="144"/>
      <c r="M1915" s="144"/>
      <c r="N1915" s="144"/>
      <c r="O1915" s="144"/>
      <c r="P1915" s="144"/>
      <c r="Q1915" s="144"/>
      <c r="R1915" s="144"/>
      <c r="S1915" s="144"/>
      <c r="T1915" s="144"/>
      <c r="U1915" s="144"/>
      <c r="V1915" s="144"/>
      <c r="W1915" s="144"/>
      <c r="X1915" s="144"/>
      <c r="Y1915" s="144"/>
      <c r="Z1915" s="144"/>
      <c r="AA1915" s="144"/>
    </row>
    <row r="1916" spans="4:27" x14ac:dyDescent="0.25">
      <c r="D1916" s="144"/>
      <c r="E1916" s="144"/>
      <c r="F1916" s="144"/>
      <c r="G1916" s="144"/>
      <c r="H1916" s="144"/>
      <c r="I1916" s="144"/>
      <c r="J1916" s="144"/>
      <c r="K1916" s="144"/>
      <c r="L1916" s="144"/>
      <c r="M1916" s="144"/>
      <c r="N1916" s="144"/>
      <c r="O1916" s="144"/>
      <c r="P1916" s="144"/>
      <c r="Q1916" s="144"/>
      <c r="R1916" s="144"/>
      <c r="S1916" s="144"/>
      <c r="T1916" s="144"/>
      <c r="U1916" s="144"/>
      <c r="V1916" s="144"/>
      <c r="W1916" s="144"/>
      <c r="X1916" s="144"/>
      <c r="Y1916" s="144"/>
      <c r="Z1916" s="144"/>
      <c r="AA1916" s="144"/>
    </row>
    <row r="1917" spans="4:27" x14ac:dyDescent="0.25">
      <c r="D1917" s="144"/>
      <c r="E1917" s="144"/>
      <c r="F1917" s="144"/>
      <c r="G1917" s="144"/>
      <c r="H1917" s="144"/>
      <c r="I1917" s="144"/>
      <c r="J1917" s="144"/>
      <c r="K1917" s="144"/>
      <c r="L1917" s="144"/>
      <c r="M1917" s="144"/>
      <c r="N1917" s="144"/>
      <c r="O1917" s="144"/>
      <c r="P1917" s="144"/>
      <c r="Q1917" s="144"/>
      <c r="R1917" s="144"/>
      <c r="S1917" s="144"/>
      <c r="T1917" s="144"/>
      <c r="U1917" s="144"/>
      <c r="V1917" s="144"/>
      <c r="W1917" s="144"/>
      <c r="X1917" s="144"/>
      <c r="Y1917" s="144"/>
      <c r="Z1917" s="144"/>
      <c r="AA1917" s="144"/>
    </row>
    <row r="1918" spans="4:27" x14ac:dyDescent="0.25">
      <c r="D1918" s="144"/>
      <c r="E1918" s="144"/>
      <c r="F1918" s="144"/>
      <c r="G1918" s="144"/>
      <c r="H1918" s="144"/>
      <c r="I1918" s="144"/>
      <c r="J1918" s="144"/>
      <c r="K1918" s="144"/>
      <c r="L1918" s="144"/>
      <c r="M1918" s="144"/>
      <c r="N1918" s="144"/>
      <c r="O1918" s="144"/>
      <c r="P1918" s="144"/>
      <c r="Q1918" s="144"/>
      <c r="R1918" s="144"/>
      <c r="S1918" s="144"/>
      <c r="T1918" s="144"/>
      <c r="U1918" s="144"/>
      <c r="V1918" s="144"/>
      <c r="W1918" s="144"/>
      <c r="X1918" s="144"/>
      <c r="Y1918" s="144"/>
      <c r="Z1918" s="144"/>
      <c r="AA1918" s="144"/>
    </row>
    <row r="1919" spans="4:27" x14ac:dyDescent="0.25">
      <c r="D1919" s="144"/>
      <c r="E1919" s="144"/>
      <c r="F1919" s="144"/>
      <c r="G1919" s="144"/>
      <c r="H1919" s="144"/>
      <c r="I1919" s="144"/>
      <c r="J1919" s="144"/>
      <c r="K1919" s="144"/>
      <c r="L1919" s="144"/>
      <c r="M1919" s="144"/>
      <c r="N1919" s="144"/>
      <c r="O1919" s="144"/>
      <c r="P1919" s="144"/>
      <c r="Q1919" s="144"/>
      <c r="R1919" s="144"/>
      <c r="S1919" s="144"/>
      <c r="T1919" s="144"/>
      <c r="U1919" s="144"/>
      <c r="V1919" s="144"/>
      <c r="W1919" s="144"/>
      <c r="X1919" s="144"/>
      <c r="Y1919" s="144"/>
      <c r="Z1919" s="144"/>
      <c r="AA1919" s="144"/>
    </row>
    <row r="1920" spans="4:27" x14ac:dyDescent="0.25">
      <c r="D1920" s="144"/>
      <c r="E1920" s="144"/>
      <c r="F1920" s="144"/>
      <c r="G1920" s="144"/>
      <c r="H1920" s="144"/>
      <c r="I1920" s="144"/>
      <c r="J1920" s="144"/>
      <c r="K1920" s="144"/>
      <c r="L1920" s="144"/>
      <c r="M1920" s="144"/>
      <c r="N1920" s="144"/>
      <c r="O1920" s="144"/>
      <c r="P1920" s="144"/>
      <c r="Q1920" s="144"/>
      <c r="R1920" s="144"/>
      <c r="S1920" s="144"/>
      <c r="T1920" s="144"/>
      <c r="U1920" s="144"/>
      <c r="V1920" s="144"/>
      <c r="W1920" s="144"/>
      <c r="X1920" s="144"/>
      <c r="Y1920" s="144"/>
      <c r="Z1920" s="144"/>
      <c r="AA1920" s="144"/>
    </row>
    <row r="1921" spans="4:27" x14ac:dyDescent="0.25">
      <c r="D1921" s="144"/>
      <c r="E1921" s="144"/>
      <c r="F1921" s="144"/>
      <c r="G1921" s="144"/>
      <c r="H1921" s="144"/>
      <c r="I1921" s="144"/>
      <c r="J1921" s="144"/>
      <c r="K1921" s="144"/>
      <c r="L1921" s="144"/>
      <c r="M1921" s="144"/>
      <c r="N1921" s="144"/>
      <c r="O1921" s="144"/>
      <c r="P1921" s="144"/>
      <c r="Q1921" s="144"/>
      <c r="R1921" s="144"/>
      <c r="S1921" s="144"/>
      <c r="T1921" s="144"/>
      <c r="U1921" s="144"/>
      <c r="V1921" s="144"/>
      <c r="W1921" s="144"/>
      <c r="X1921" s="144"/>
      <c r="Y1921" s="144"/>
      <c r="Z1921" s="144"/>
      <c r="AA1921" s="144"/>
    </row>
    <row r="1922" spans="4:27" x14ac:dyDescent="0.25">
      <c r="D1922" s="144"/>
      <c r="E1922" s="144"/>
      <c r="F1922" s="144"/>
      <c r="G1922" s="144"/>
      <c r="H1922" s="144"/>
      <c r="I1922" s="144"/>
      <c r="J1922" s="144"/>
      <c r="K1922" s="144"/>
      <c r="L1922" s="144"/>
      <c r="M1922" s="144"/>
      <c r="N1922" s="144"/>
      <c r="O1922" s="144"/>
      <c r="P1922" s="144"/>
      <c r="Q1922" s="144"/>
      <c r="R1922" s="144"/>
      <c r="S1922" s="144"/>
      <c r="T1922" s="144"/>
      <c r="U1922" s="144"/>
      <c r="V1922" s="144"/>
      <c r="W1922" s="144"/>
      <c r="X1922" s="144"/>
      <c r="Y1922" s="144"/>
      <c r="Z1922" s="144"/>
      <c r="AA1922" s="144"/>
    </row>
    <row r="1923" spans="4:27" x14ac:dyDescent="0.25">
      <c r="D1923" s="144"/>
      <c r="E1923" s="144"/>
      <c r="F1923" s="144"/>
      <c r="G1923" s="144"/>
      <c r="H1923" s="144"/>
      <c r="I1923" s="144"/>
      <c r="J1923" s="144"/>
      <c r="K1923" s="144"/>
      <c r="L1923" s="144"/>
      <c r="M1923" s="144"/>
      <c r="N1923" s="144"/>
      <c r="O1923" s="144"/>
      <c r="P1923" s="144"/>
      <c r="Q1923" s="144"/>
      <c r="R1923" s="144"/>
      <c r="S1923" s="144"/>
      <c r="T1923" s="144"/>
      <c r="U1923" s="144"/>
      <c r="V1923" s="144"/>
      <c r="W1923" s="144"/>
      <c r="X1923" s="144"/>
      <c r="Y1923" s="144"/>
      <c r="Z1923" s="144"/>
      <c r="AA1923" s="144"/>
    </row>
    <row r="1924" spans="4:27" x14ac:dyDescent="0.25">
      <c r="D1924" s="144"/>
      <c r="E1924" s="144"/>
      <c r="F1924" s="144"/>
      <c r="G1924" s="144"/>
      <c r="H1924" s="144"/>
      <c r="I1924" s="144"/>
      <c r="J1924" s="144"/>
      <c r="K1924" s="144"/>
      <c r="L1924" s="144"/>
      <c r="M1924" s="144"/>
      <c r="N1924" s="144"/>
      <c r="O1924" s="144"/>
      <c r="P1924" s="144"/>
      <c r="Q1924" s="144"/>
      <c r="R1924" s="144"/>
      <c r="S1924" s="144"/>
      <c r="T1924" s="144"/>
      <c r="U1924" s="144"/>
      <c r="V1924" s="144"/>
      <c r="W1924" s="144"/>
      <c r="X1924" s="144"/>
      <c r="Y1924" s="144"/>
      <c r="Z1924" s="144"/>
      <c r="AA1924" s="144"/>
    </row>
    <row r="1925" spans="4:27" x14ac:dyDescent="0.25">
      <c r="D1925" s="144"/>
      <c r="E1925" s="144"/>
      <c r="F1925" s="144"/>
      <c r="G1925" s="144"/>
      <c r="H1925" s="144"/>
      <c r="I1925" s="144"/>
      <c r="J1925" s="144"/>
      <c r="K1925" s="144"/>
      <c r="L1925" s="144"/>
      <c r="M1925" s="144"/>
      <c r="N1925" s="144"/>
      <c r="O1925" s="144"/>
      <c r="P1925" s="144"/>
      <c r="Q1925" s="144"/>
      <c r="R1925" s="144"/>
      <c r="S1925" s="144"/>
      <c r="T1925" s="144"/>
      <c r="U1925" s="144"/>
      <c r="V1925" s="144"/>
      <c r="W1925" s="144"/>
      <c r="X1925" s="144"/>
      <c r="Y1925" s="144"/>
      <c r="Z1925" s="144"/>
      <c r="AA1925" s="144"/>
    </row>
    <row r="1926" spans="4:27" x14ac:dyDescent="0.25">
      <c r="D1926" s="144"/>
      <c r="E1926" s="144"/>
      <c r="F1926" s="144"/>
      <c r="G1926" s="144"/>
      <c r="H1926" s="144"/>
      <c r="I1926" s="144"/>
      <c r="J1926" s="144"/>
      <c r="K1926" s="144"/>
      <c r="L1926" s="144"/>
      <c r="M1926" s="144"/>
      <c r="N1926" s="144"/>
      <c r="O1926" s="144"/>
      <c r="P1926" s="144"/>
      <c r="Q1926" s="144"/>
      <c r="R1926" s="144"/>
      <c r="S1926" s="144"/>
      <c r="T1926" s="144"/>
      <c r="U1926" s="144"/>
      <c r="V1926" s="144"/>
      <c r="W1926" s="144"/>
      <c r="X1926" s="144"/>
      <c r="Y1926" s="144"/>
      <c r="Z1926" s="144"/>
      <c r="AA1926" s="144"/>
    </row>
    <row r="1927" spans="4:27" x14ac:dyDescent="0.25">
      <c r="D1927" s="144"/>
      <c r="E1927" s="144"/>
      <c r="F1927" s="144"/>
      <c r="G1927" s="144"/>
      <c r="H1927" s="144"/>
      <c r="I1927" s="144"/>
      <c r="J1927" s="144"/>
      <c r="K1927" s="144"/>
      <c r="L1927" s="144"/>
      <c r="M1927" s="144"/>
      <c r="N1927" s="144"/>
      <c r="O1927" s="144"/>
      <c r="P1927" s="144"/>
      <c r="Q1927" s="144"/>
      <c r="R1927" s="144"/>
      <c r="S1927" s="144"/>
      <c r="T1927" s="144"/>
      <c r="U1927" s="144"/>
      <c r="V1927" s="144"/>
      <c r="W1927" s="144"/>
      <c r="X1927" s="144"/>
      <c r="Y1927" s="144"/>
      <c r="Z1927" s="144"/>
      <c r="AA1927" s="144"/>
    </row>
    <row r="1928" spans="4:27" x14ac:dyDescent="0.25">
      <c r="D1928" s="144"/>
      <c r="E1928" s="144"/>
      <c r="F1928" s="144"/>
      <c r="G1928" s="144"/>
      <c r="H1928" s="144"/>
      <c r="I1928" s="144"/>
      <c r="J1928" s="144"/>
      <c r="K1928" s="144"/>
      <c r="L1928" s="144"/>
      <c r="M1928" s="144"/>
      <c r="N1928" s="144"/>
      <c r="O1928" s="144"/>
      <c r="P1928" s="144"/>
      <c r="Q1928" s="144"/>
      <c r="R1928" s="144"/>
      <c r="S1928" s="144"/>
      <c r="T1928" s="144"/>
      <c r="U1928" s="144"/>
      <c r="V1928" s="144"/>
      <c r="W1928" s="144"/>
      <c r="X1928" s="144"/>
      <c r="Y1928" s="144"/>
      <c r="Z1928" s="144"/>
      <c r="AA1928" s="144"/>
    </row>
    <row r="1929" spans="4:27" x14ac:dyDescent="0.25">
      <c r="D1929" s="144"/>
      <c r="E1929" s="144"/>
      <c r="F1929" s="144"/>
      <c r="G1929" s="144"/>
      <c r="H1929" s="144"/>
      <c r="I1929" s="144"/>
      <c r="J1929" s="144"/>
      <c r="K1929" s="144"/>
      <c r="L1929" s="144"/>
      <c r="M1929" s="144"/>
      <c r="N1929" s="144"/>
      <c r="O1929" s="144"/>
      <c r="P1929" s="144"/>
      <c r="Q1929" s="144"/>
      <c r="R1929" s="144"/>
      <c r="S1929" s="144"/>
      <c r="T1929" s="144"/>
      <c r="U1929" s="144"/>
      <c r="V1929" s="144"/>
      <c r="W1929" s="144"/>
      <c r="X1929" s="144"/>
      <c r="Y1929" s="144"/>
      <c r="Z1929" s="144"/>
      <c r="AA1929" s="144"/>
    </row>
    <row r="1930" spans="4:27" x14ac:dyDescent="0.25">
      <c r="D1930" s="144"/>
      <c r="E1930" s="144"/>
      <c r="F1930" s="144"/>
      <c r="G1930" s="144"/>
      <c r="H1930" s="144"/>
      <c r="I1930" s="144"/>
      <c r="J1930" s="144"/>
      <c r="K1930" s="144"/>
      <c r="L1930" s="144"/>
      <c r="M1930" s="144"/>
      <c r="N1930" s="144"/>
      <c r="O1930" s="144"/>
      <c r="P1930" s="144"/>
      <c r="Q1930" s="144"/>
      <c r="R1930" s="144"/>
      <c r="S1930" s="144"/>
      <c r="T1930" s="144"/>
      <c r="U1930" s="144"/>
      <c r="V1930" s="144"/>
      <c r="W1930" s="144"/>
      <c r="X1930" s="144"/>
      <c r="Y1930" s="144"/>
      <c r="Z1930" s="144"/>
      <c r="AA1930" s="144"/>
    </row>
    <row r="1931" spans="4:27" x14ac:dyDescent="0.25">
      <c r="D1931" s="144"/>
      <c r="E1931" s="144"/>
      <c r="F1931" s="144"/>
      <c r="G1931" s="144"/>
      <c r="H1931" s="144"/>
      <c r="I1931" s="144"/>
      <c r="J1931" s="144"/>
      <c r="K1931" s="144"/>
      <c r="L1931" s="144"/>
      <c r="M1931" s="144"/>
      <c r="N1931" s="144"/>
      <c r="O1931" s="144"/>
      <c r="P1931" s="144"/>
      <c r="Q1931" s="144"/>
      <c r="R1931" s="144"/>
      <c r="S1931" s="144"/>
      <c r="T1931" s="144"/>
      <c r="U1931" s="144"/>
      <c r="V1931" s="144"/>
      <c r="W1931" s="144"/>
      <c r="X1931" s="144"/>
      <c r="Y1931" s="144"/>
      <c r="Z1931" s="144"/>
      <c r="AA1931" s="144"/>
    </row>
    <row r="1932" spans="4:27" x14ac:dyDescent="0.25">
      <c r="D1932" s="144"/>
      <c r="E1932" s="144"/>
      <c r="F1932" s="144"/>
      <c r="G1932" s="144"/>
      <c r="H1932" s="144"/>
      <c r="I1932" s="144"/>
      <c r="J1932" s="144"/>
      <c r="K1932" s="144"/>
      <c r="L1932" s="144"/>
      <c r="M1932" s="144"/>
      <c r="N1932" s="144"/>
      <c r="O1932" s="144"/>
      <c r="P1932" s="144"/>
      <c r="Q1932" s="144"/>
      <c r="R1932" s="144"/>
      <c r="S1932" s="144"/>
      <c r="T1932" s="144"/>
      <c r="U1932" s="144"/>
      <c r="V1932" s="144"/>
      <c r="W1932" s="144"/>
      <c r="X1932" s="144"/>
      <c r="Y1932" s="144"/>
      <c r="Z1932" s="144"/>
      <c r="AA1932" s="144"/>
    </row>
    <row r="1933" spans="4:27" x14ac:dyDescent="0.25">
      <c r="D1933" s="144"/>
      <c r="E1933" s="144"/>
      <c r="F1933" s="144"/>
      <c r="G1933" s="144"/>
      <c r="H1933" s="144"/>
      <c r="I1933" s="144"/>
      <c r="J1933" s="144"/>
      <c r="K1933" s="144"/>
      <c r="L1933" s="144"/>
      <c r="M1933" s="144"/>
      <c r="N1933" s="144"/>
      <c r="O1933" s="144"/>
      <c r="P1933" s="144"/>
      <c r="Q1933" s="144"/>
      <c r="R1933" s="144"/>
      <c r="S1933" s="144"/>
      <c r="T1933" s="144"/>
      <c r="U1933" s="144"/>
      <c r="V1933" s="144"/>
      <c r="W1933" s="144"/>
      <c r="X1933" s="144"/>
      <c r="Y1933" s="144"/>
      <c r="Z1933" s="144"/>
      <c r="AA1933" s="144"/>
    </row>
    <row r="1934" spans="4:27" x14ac:dyDescent="0.25">
      <c r="D1934" s="144"/>
      <c r="E1934" s="144"/>
      <c r="F1934" s="144"/>
      <c r="G1934" s="144"/>
      <c r="H1934" s="144"/>
      <c r="I1934" s="144"/>
      <c r="J1934" s="144"/>
      <c r="K1934" s="144"/>
      <c r="L1934" s="144"/>
      <c r="M1934" s="144"/>
      <c r="N1934" s="144"/>
      <c r="O1934" s="144"/>
      <c r="P1934" s="144"/>
      <c r="Q1934" s="144"/>
      <c r="R1934" s="144"/>
      <c r="S1934" s="144"/>
      <c r="T1934" s="144"/>
      <c r="U1934" s="144"/>
      <c r="V1934" s="144"/>
      <c r="W1934" s="144"/>
      <c r="X1934" s="144"/>
      <c r="Y1934" s="144"/>
      <c r="Z1934" s="144"/>
      <c r="AA1934" s="144"/>
    </row>
    <row r="1935" spans="4:27" x14ac:dyDescent="0.25">
      <c r="D1935" s="144"/>
      <c r="E1935" s="144"/>
      <c r="F1935" s="144"/>
      <c r="G1935" s="144"/>
      <c r="H1935" s="144"/>
      <c r="I1935" s="144"/>
      <c r="J1935" s="144"/>
      <c r="K1935" s="144"/>
      <c r="L1935" s="144"/>
      <c r="M1935" s="144"/>
      <c r="N1935" s="144"/>
      <c r="O1935" s="144"/>
      <c r="P1935" s="144"/>
      <c r="Q1935" s="144"/>
      <c r="R1935" s="144"/>
      <c r="S1935" s="144"/>
      <c r="T1935" s="144"/>
      <c r="U1935" s="144"/>
      <c r="V1935" s="144"/>
      <c r="W1935" s="144"/>
      <c r="X1935" s="144"/>
      <c r="Y1935" s="144"/>
      <c r="Z1935" s="144"/>
      <c r="AA1935" s="144"/>
    </row>
    <row r="1936" spans="4:27" x14ac:dyDescent="0.25">
      <c r="D1936" s="144"/>
      <c r="E1936" s="144"/>
      <c r="F1936" s="144"/>
      <c r="G1936" s="144"/>
      <c r="H1936" s="144"/>
      <c r="I1936" s="144"/>
      <c r="J1936" s="144"/>
      <c r="K1936" s="144"/>
      <c r="L1936" s="144"/>
      <c r="M1936" s="144"/>
      <c r="N1936" s="144"/>
      <c r="O1936" s="144"/>
      <c r="P1936" s="144"/>
      <c r="Q1936" s="144"/>
      <c r="R1936" s="144"/>
      <c r="S1936" s="144"/>
      <c r="T1936" s="144"/>
      <c r="U1936" s="144"/>
      <c r="V1936" s="144"/>
      <c r="W1936" s="144"/>
      <c r="X1936" s="144"/>
      <c r="Y1936" s="144"/>
      <c r="Z1936" s="144"/>
      <c r="AA1936" s="144"/>
    </row>
    <row r="1937" spans="4:27" x14ac:dyDescent="0.25">
      <c r="D1937" s="144"/>
      <c r="E1937" s="144"/>
      <c r="F1937" s="144"/>
      <c r="G1937" s="144"/>
      <c r="H1937" s="144"/>
      <c r="I1937" s="144"/>
      <c r="J1937" s="144"/>
      <c r="K1937" s="144"/>
      <c r="L1937" s="144"/>
      <c r="M1937" s="144"/>
      <c r="N1937" s="144"/>
      <c r="O1937" s="144"/>
      <c r="P1937" s="144"/>
      <c r="Q1937" s="144"/>
      <c r="R1937" s="144"/>
      <c r="S1937" s="144"/>
      <c r="T1937" s="144"/>
      <c r="U1937" s="144"/>
      <c r="V1937" s="144"/>
      <c r="W1937" s="144"/>
      <c r="X1937" s="144"/>
      <c r="Y1937" s="144"/>
      <c r="Z1937" s="144"/>
      <c r="AA1937" s="144"/>
    </row>
    <row r="1938" spans="4:27" x14ac:dyDescent="0.25">
      <c r="D1938" s="144"/>
      <c r="E1938" s="144"/>
      <c r="F1938" s="144"/>
      <c r="G1938" s="144"/>
      <c r="H1938" s="144"/>
      <c r="I1938" s="144"/>
      <c r="J1938" s="144"/>
      <c r="K1938" s="144"/>
      <c r="L1938" s="144"/>
      <c r="M1938" s="144"/>
      <c r="N1938" s="144"/>
      <c r="O1938" s="144"/>
      <c r="P1938" s="144"/>
      <c r="Q1938" s="144"/>
      <c r="R1938" s="144"/>
      <c r="S1938" s="144"/>
      <c r="T1938" s="144"/>
      <c r="U1938" s="144"/>
      <c r="V1938" s="144"/>
      <c r="W1938" s="144"/>
      <c r="X1938" s="144"/>
      <c r="Y1938" s="144"/>
      <c r="Z1938" s="144"/>
      <c r="AA1938" s="144"/>
    </row>
    <row r="1939" spans="4:27" x14ac:dyDescent="0.25">
      <c r="D1939" s="144"/>
      <c r="E1939" s="144"/>
      <c r="F1939" s="144"/>
      <c r="G1939" s="144"/>
      <c r="H1939" s="144"/>
      <c r="I1939" s="144"/>
      <c r="J1939" s="144"/>
      <c r="K1939" s="144"/>
      <c r="L1939" s="144"/>
      <c r="M1939" s="144"/>
      <c r="N1939" s="144"/>
      <c r="O1939" s="144"/>
      <c r="P1939" s="144"/>
      <c r="Q1939" s="144"/>
      <c r="R1939" s="144"/>
      <c r="S1939" s="144"/>
      <c r="T1939" s="144"/>
      <c r="U1939" s="144"/>
      <c r="V1939" s="144"/>
      <c r="W1939" s="144"/>
      <c r="X1939" s="144"/>
      <c r="Y1939" s="144"/>
      <c r="Z1939" s="144"/>
      <c r="AA1939" s="144"/>
    </row>
    <row r="1940" spans="4:27" x14ac:dyDescent="0.25">
      <c r="D1940" s="144"/>
      <c r="E1940" s="144"/>
      <c r="F1940" s="144"/>
      <c r="G1940" s="144"/>
      <c r="H1940" s="144"/>
      <c r="I1940" s="144"/>
      <c r="J1940" s="144"/>
      <c r="K1940" s="144"/>
      <c r="L1940" s="144"/>
      <c r="M1940" s="144"/>
      <c r="N1940" s="144"/>
      <c r="O1940" s="144"/>
      <c r="P1940" s="144"/>
      <c r="Q1940" s="144"/>
      <c r="R1940" s="144"/>
      <c r="S1940" s="144"/>
      <c r="T1940" s="144"/>
      <c r="U1940" s="144"/>
      <c r="V1940" s="144"/>
      <c r="W1940" s="144"/>
      <c r="X1940" s="144"/>
      <c r="Y1940" s="144"/>
      <c r="Z1940" s="144"/>
      <c r="AA1940" s="144"/>
    </row>
    <row r="1941" spans="4:27" x14ac:dyDescent="0.25">
      <c r="D1941" s="144"/>
      <c r="E1941" s="144"/>
      <c r="F1941" s="144"/>
      <c r="G1941" s="144"/>
      <c r="H1941" s="144"/>
      <c r="I1941" s="144"/>
      <c r="J1941" s="144"/>
      <c r="K1941" s="144"/>
      <c r="L1941" s="144"/>
      <c r="M1941" s="144"/>
      <c r="N1941" s="144"/>
      <c r="O1941" s="144"/>
      <c r="P1941" s="144"/>
      <c r="Q1941" s="144"/>
      <c r="R1941" s="144"/>
      <c r="S1941" s="144"/>
      <c r="T1941" s="144"/>
      <c r="U1941" s="144"/>
      <c r="V1941" s="144"/>
      <c r="W1941" s="144"/>
      <c r="X1941" s="144"/>
      <c r="Y1941" s="144"/>
      <c r="Z1941" s="144"/>
      <c r="AA1941" s="144"/>
    </row>
    <row r="1942" spans="4:27" x14ac:dyDescent="0.25">
      <c r="D1942" s="144"/>
      <c r="E1942" s="144"/>
      <c r="F1942" s="144"/>
      <c r="G1942" s="144"/>
      <c r="H1942" s="144"/>
      <c r="I1942" s="144"/>
      <c r="J1942" s="144"/>
      <c r="K1942" s="144"/>
      <c r="L1942" s="144"/>
      <c r="M1942" s="144"/>
      <c r="N1942" s="144"/>
      <c r="O1942" s="144"/>
      <c r="P1942" s="144"/>
      <c r="Q1942" s="144"/>
      <c r="R1942" s="144"/>
      <c r="S1942" s="144"/>
      <c r="T1942" s="144"/>
      <c r="U1942" s="144"/>
      <c r="V1942" s="144"/>
      <c r="W1942" s="144"/>
      <c r="X1942" s="144"/>
      <c r="Y1942" s="144"/>
      <c r="Z1942" s="144"/>
      <c r="AA1942" s="144"/>
    </row>
    <row r="1943" spans="4:27" x14ac:dyDescent="0.25">
      <c r="D1943" s="144"/>
      <c r="E1943" s="144"/>
      <c r="F1943" s="144"/>
      <c r="G1943" s="144"/>
      <c r="H1943" s="144"/>
      <c r="I1943" s="144"/>
      <c r="J1943" s="144"/>
      <c r="K1943" s="144"/>
      <c r="L1943" s="144"/>
      <c r="M1943" s="144"/>
      <c r="N1943" s="144"/>
      <c r="O1943" s="144"/>
      <c r="P1943" s="144"/>
      <c r="Q1943" s="144"/>
      <c r="R1943" s="144"/>
      <c r="S1943" s="144"/>
      <c r="T1943" s="144"/>
      <c r="U1943" s="144"/>
      <c r="V1943" s="144"/>
      <c r="W1943" s="144"/>
      <c r="X1943" s="144"/>
      <c r="Y1943" s="144"/>
      <c r="Z1943" s="144"/>
      <c r="AA1943" s="144"/>
    </row>
    <row r="1944" spans="4:27" x14ac:dyDescent="0.25">
      <c r="D1944" s="144"/>
      <c r="E1944" s="144"/>
      <c r="F1944" s="144"/>
      <c r="G1944" s="144"/>
      <c r="H1944" s="144"/>
      <c r="I1944" s="144"/>
      <c r="J1944" s="144"/>
      <c r="K1944" s="144"/>
      <c r="L1944" s="144"/>
      <c r="M1944" s="144"/>
      <c r="N1944" s="144"/>
      <c r="O1944" s="144"/>
      <c r="P1944" s="144"/>
      <c r="Q1944" s="144"/>
      <c r="R1944" s="144"/>
      <c r="S1944" s="144"/>
      <c r="T1944" s="144"/>
      <c r="U1944" s="144"/>
      <c r="V1944" s="144"/>
      <c r="W1944" s="144"/>
      <c r="X1944" s="144"/>
      <c r="Y1944" s="144"/>
      <c r="Z1944" s="144"/>
      <c r="AA1944" s="144"/>
    </row>
    <row r="1945" spans="4:27" x14ac:dyDescent="0.25">
      <c r="D1945" s="144"/>
      <c r="E1945" s="144"/>
      <c r="F1945" s="144"/>
      <c r="G1945" s="144"/>
      <c r="H1945" s="144"/>
      <c r="I1945" s="144"/>
      <c r="J1945" s="144"/>
      <c r="K1945" s="144"/>
      <c r="L1945" s="144"/>
      <c r="M1945" s="144"/>
      <c r="N1945" s="144"/>
      <c r="O1945" s="144"/>
      <c r="P1945" s="144"/>
      <c r="Q1945" s="144"/>
      <c r="R1945" s="144"/>
      <c r="S1945" s="144"/>
      <c r="T1945" s="144"/>
      <c r="U1945" s="144"/>
      <c r="V1945" s="144"/>
      <c r="W1945" s="144"/>
      <c r="X1945" s="144"/>
      <c r="Y1945" s="144"/>
      <c r="Z1945" s="144"/>
      <c r="AA1945" s="144"/>
    </row>
    <row r="1946" spans="4:27" x14ac:dyDescent="0.25">
      <c r="D1946" s="144"/>
      <c r="E1946" s="144"/>
      <c r="F1946" s="144"/>
      <c r="G1946" s="144"/>
      <c r="H1946" s="144"/>
      <c r="I1946" s="144"/>
      <c r="J1946" s="144"/>
      <c r="K1946" s="144"/>
      <c r="L1946" s="144"/>
      <c r="M1946" s="144"/>
      <c r="N1946" s="144"/>
      <c r="O1946" s="144"/>
      <c r="P1946" s="144"/>
      <c r="Q1946" s="144"/>
      <c r="R1946" s="144"/>
      <c r="S1946" s="144"/>
      <c r="T1946" s="144"/>
      <c r="U1946" s="144"/>
      <c r="V1946" s="144"/>
      <c r="W1946" s="144"/>
      <c r="X1946" s="144"/>
      <c r="Y1946" s="144"/>
      <c r="Z1946" s="144"/>
      <c r="AA1946" s="144"/>
    </row>
    <row r="1947" spans="4:27" x14ac:dyDescent="0.25">
      <c r="D1947" s="144"/>
      <c r="E1947" s="144"/>
      <c r="F1947" s="144"/>
      <c r="G1947" s="144"/>
      <c r="H1947" s="144"/>
      <c r="I1947" s="144"/>
      <c r="J1947" s="144"/>
      <c r="K1947" s="144"/>
      <c r="L1947" s="144"/>
      <c r="M1947" s="144"/>
      <c r="N1947" s="144"/>
      <c r="O1947" s="144"/>
      <c r="P1947" s="144"/>
      <c r="Q1947" s="144"/>
      <c r="R1947" s="144"/>
      <c r="S1947" s="144"/>
      <c r="T1947" s="144"/>
      <c r="U1947" s="144"/>
      <c r="V1947" s="144"/>
      <c r="W1947" s="144"/>
      <c r="X1947" s="144"/>
      <c r="Y1947" s="144"/>
      <c r="Z1947" s="144"/>
      <c r="AA1947" s="144"/>
    </row>
    <row r="1948" spans="4:27" x14ac:dyDescent="0.25">
      <c r="D1948" s="144"/>
      <c r="E1948" s="144"/>
      <c r="F1948" s="144"/>
      <c r="G1948" s="144"/>
      <c r="H1948" s="144"/>
      <c r="I1948" s="144"/>
      <c r="J1948" s="144"/>
      <c r="K1948" s="144"/>
      <c r="L1948" s="144"/>
      <c r="M1948" s="144"/>
      <c r="N1948" s="144"/>
      <c r="O1948" s="144"/>
      <c r="P1948" s="144"/>
      <c r="Q1948" s="144"/>
      <c r="R1948" s="144"/>
      <c r="S1948" s="144"/>
      <c r="T1948" s="144"/>
      <c r="U1948" s="144"/>
      <c r="V1948" s="144"/>
      <c r="W1948" s="144"/>
      <c r="X1948" s="144"/>
      <c r="Y1948" s="144"/>
      <c r="Z1948" s="144"/>
      <c r="AA1948" s="144"/>
    </row>
    <row r="1949" spans="4:27" x14ac:dyDescent="0.25">
      <c r="D1949" s="144"/>
      <c r="E1949" s="144"/>
      <c r="F1949" s="144"/>
      <c r="G1949" s="144"/>
      <c r="H1949" s="144"/>
      <c r="I1949" s="144"/>
      <c r="J1949" s="144"/>
      <c r="K1949" s="144"/>
      <c r="L1949" s="144"/>
      <c r="M1949" s="144"/>
      <c r="N1949" s="144"/>
      <c r="O1949" s="144"/>
      <c r="P1949" s="144"/>
      <c r="Q1949" s="144"/>
      <c r="R1949" s="144"/>
      <c r="S1949" s="144"/>
      <c r="T1949" s="144"/>
      <c r="U1949" s="144"/>
      <c r="V1949" s="144"/>
      <c r="W1949" s="144"/>
      <c r="X1949" s="144"/>
      <c r="Y1949" s="144"/>
      <c r="Z1949" s="144"/>
      <c r="AA1949" s="144"/>
    </row>
    <row r="1950" spans="4:27" x14ac:dyDescent="0.25">
      <c r="D1950" s="144"/>
      <c r="E1950" s="144"/>
      <c r="F1950" s="144"/>
      <c r="G1950" s="144"/>
      <c r="H1950" s="144"/>
      <c r="I1950" s="144"/>
      <c r="J1950" s="144"/>
      <c r="K1950" s="144"/>
      <c r="L1950" s="144"/>
      <c r="M1950" s="144"/>
      <c r="N1950" s="144"/>
      <c r="O1950" s="144"/>
      <c r="P1950" s="144"/>
      <c r="Q1950" s="144"/>
      <c r="R1950" s="144"/>
      <c r="S1950" s="144"/>
      <c r="T1950" s="144"/>
      <c r="U1950" s="144"/>
      <c r="V1950" s="144"/>
      <c r="W1950" s="144"/>
      <c r="X1950" s="144"/>
      <c r="Y1950" s="144"/>
      <c r="Z1950" s="144"/>
      <c r="AA1950" s="144"/>
    </row>
    <row r="1951" spans="4:27" x14ac:dyDescent="0.25">
      <c r="D1951" s="144"/>
      <c r="E1951" s="144"/>
      <c r="F1951" s="144"/>
      <c r="G1951" s="144"/>
      <c r="H1951" s="144"/>
      <c r="I1951" s="144"/>
      <c r="J1951" s="144"/>
      <c r="K1951" s="144"/>
      <c r="L1951" s="144"/>
      <c r="M1951" s="144"/>
      <c r="N1951" s="144"/>
      <c r="O1951" s="144"/>
      <c r="P1951" s="144"/>
      <c r="Q1951" s="144"/>
      <c r="R1951" s="144"/>
      <c r="S1951" s="144"/>
      <c r="T1951" s="144"/>
      <c r="U1951" s="144"/>
      <c r="V1951" s="144"/>
      <c r="W1951" s="144"/>
      <c r="X1951" s="144"/>
      <c r="Y1951" s="144"/>
      <c r="Z1951" s="144"/>
      <c r="AA1951" s="144"/>
    </row>
    <row r="1952" spans="4:27" x14ac:dyDescent="0.25">
      <c r="D1952" s="144"/>
      <c r="E1952" s="144"/>
      <c r="F1952" s="144"/>
      <c r="G1952" s="144"/>
      <c r="H1952" s="144"/>
      <c r="I1952" s="144"/>
      <c r="J1952" s="144"/>
      <c r="K1952" s="144"/>
      <c r="L1952" s="144"/>
      <c r="M1952" s="144"/>
      <c r="N1952" s="144"/>
      <c r="O1952" s="144"/>
      <c r="P1952" s="144"/>
      <c r="Q1952" s="144"/>
      <c r="R1952" s="144"/>
      <c r="S1952" s="144"/>
      <c r="T1952" s="144"/>
      <c r="U1952" s="144"/>
      <c r="V1952" s="144"/>
      <c r="W1952" s="144"/>
      <c r="X1952" s="144"/>
      <c r="Y1952" s="144"/>
      <c r="Z1952" s="144"/>
      <c r="AA1952" s="144"/>
    </row>
    <row r="1953" spans="4:27" x14ac:dyDescent="0.25">
      <c r="D1953" s="144"/>
      <c r="E1953" s="144"/>
      <c r="F1953" s="144"/>
      <c r="G1953" s="144"/>
      <c r="H1953" s="144"/>
      <c r="I1953" s="144"/>
      <c r="J1953" s="144"/>
      <c r="K1953" s="144"/>
      <c r="L1953" s="144"/>
      <c r="M1953" s="144"/>
      <c r="N1953" s="144"/>
      <c r="O1953" s="144"/>
      <c r="P1953" s="144"/>
      <c r="Q1953" s="144"/>
      <c r="R1953" s="144"/>
      <c r="S1953" s="144"/>
      <c r="T1953" s="144"/>
      <c r="U1953" s="144"/>
      <c r="V1953" s="144"/>
      <c r="W1953" s="144"/>
      <c r="X1953" s="144"/>
      <c r="Y1953" s="144"/>
      <c r="Z1953" s="144"/>
      <c r="AA1953" s="144"/>
    </row>
    <row r="1954" spans="4:27" x14ac:dyDescent="0.25">
      <c r="D1954" s="144"/>
      <c r="E1954" s="144"/>
      <c r="F1954" s="144"/>
      <c r="G1954" s="144"/>
      <c r="H1954" s="144"/>
      <c r="I1954" s="144"/>
      <c r="J1954" s="144"/>
      <c r="K1954" s="144"/>
      <c r="L1954" s="144"/>
      <c r="M1954" s="144"/>
      <c r="N1954" s="144"/>
      <c r="O1954" s="144"/>
      <c r="P1954" s="144"/>
      <c r="Q1954" s="144"/>
      <c r="R1954" s="144"/>
      <c r="S1954" s="144"/>
      <c r="T1954" s="144"/>
      <c r="U1954" s="144"/>
      <c r="V1954" s="144"/>
      <c r="W1954" s="144"/>
      <c r="X1954" s="144"/>
      <c r="Y1954" s="144"/>
      <c r="Z1954" s="144"/>
      <c r="AA1954" s="144"/>
    </row>
    <row r="1955" spans="4:27" x14ac:dyDescent="0.25">
      <c r="D1955" s="144"/>
      <c r="E1955" s="144"/>
      <c r="F1955" s="144"/>
      <c r="G1955" s="144"/>
      <c r="H1955" s="144"/>
      <c r="I1955" s="144"/>
      <c r="J1955" s="144"/>
      <c r="K1955" s="144"/>
      <c r="L1955" s="144"/>
      <c r="M1955" s="144"/>
      <c r="N1955" s="144"/>
      <c r="O1955" s="144"/>
      <c r="P1955" s="144"/>
      <c r="Q1955" s="144"/>
      <c r="R1955" s="144"/>
      <c r="S1955" s="144"/>
      <c r="T1955" s="144"/>
      <c r="U1955" s="144"/>
      <c r="V1955" s="144"/>
      <c r="W1955" s="144"/>
      <c r="X1955" s="144"/>
      <c r="Y1955" s="144"/>
      <c r="Z1955" s="144"/>
      <c r="AA1955" s="144"/>
    </row>
    <row r="1956" spans="4:27" x14ac:dyDescent="0.25">
      <c r="D1956" s="144"/>
      <c r="E1956" s="144"/>
      <c r="F1956" s="144"/>
      <c r="G1956" s="144"/>
      <c r="H1956" s="144"/>
      <c r="I1956" s="144"/>
      <c r="J1956" s="144"/>
      <c r="K1956" s="144"/>
      <c r="L1956" s="144"/>
      <c r="M1956" s="144"/>
      <c r="N1956" s="144"/>
      <c r="O1956" s="144"/>
      <c r="P1956" s="144"/>
      <c r="Q1956" s="144"/>
      <c r="R1956" s="144"/>
      <c r="S1956" s="144"/>
      <c r="T1956" s="144"/>
      <c r="U1956" s="144"/>
      <c r="V1956" s="144"/>
      <c r="W1956" s="144"/>
      <c r="X1956" s="144"/>
      <c r="Y1956" s="144"/>
      <c r="Z1956" s="144"/>
      <c r="AA1956" s="144"/>
    </row>
    <row r="1957" spans="4:27" x14ac:dyDescent="0.25">
      <c r="D1957" s="144"/>
      <c r="E1957" s="144"/>
      <c r="F1957" s="144"/>
      <c r="G1957" s="144"/>
      <c r="H1957" s="144"/>
      <c r="I1957" s="144"/>
      <c r="J1957" s="144"/>
      <c r="K1957" s="144"/>
      <c r="L1957" s="144"/>
      <c r="M1957" s="144"/>
      <c r="N1957" s="144"/>
      <c r="O1957" s="144"/>
      <c r="P1957" s="144"/>
      <c r="Q1957" s="144"/>
      <c r="R1957" s="144"/>
      <c r="S1957" s="144"/>
      <c r="T1957" s="144"/>
      <c r="U1957" s="144"/>
      <c r="V1957" s="144"/>
      <c r="W1957" s="144"/>
      <c r="X1957" s="144"/>
      <c r="Y1957" s="144"/>
      <c r="Z1957" s="144"/>
      <c r="AA1957" s="144"/>
    </row>
    <row r="1958" spans="4:27" x14ac:dyDescent="0.25">
      <c r="D1958" s="144"/>
      <c r="E1958" s="144"/>
      <c r="F1958" s="144"/>
      <c r="G1958" s="144"/>
      <c r="H1958" s="144"/>
      <c r="I1958" s="144"/>
      <c r="J1958" s="144"/>
      <c r="K1958" s="144"/>
      <c r="L1958" s="144"/>
      <c r="M1958" s="144"/>
      <c r="N1958" s="144"/>
      <c r="O1958" s="144"/>
      <c r="P1958" s="144"/>
      <c r="Q1958" s="144"/>
      <c r="R1958" s="144"/>
      <c r="S1958" s="144"/>
      <c r="T1958" s="144"/>
      <c r="U1958" s="144"/>
      <c r="V1958" s="144"/>
      <c r="W1958" s="144"/>
      <c r="X1958" s="144"/>
      <c r="Y1958" s="144"/>
      <c r="Z1958" s="144"/>
      <c r="AA1958" s="144"/>
    </row>
    <row r="1959" spans="4:27" x14ac:dyDescent="0.25">
      <c r="D1959" s="144"/>
      <c r="E1959" s="144"/>
      <c r="F1959" s="144"/>
      <c r="G1959" s="144"/>
      <c r="H1959" s="144"/>
      <c r="I1959" s="144"/>
      <c r="J1959" s="144"/>
      <c r="K1959" s="144"/>
      <c r="L1959" s="144"/>
      <c r="M1959" s="144"/>
      <c r="N1959" s="144"/>
      <c r="O1959" s="144"/>
      <c r="P1959" s="144"/>
      <c r="Q1959" s="144"/>
      <c r="R1959" s="144"/>
      <c r="S1959" s="144"/>
      <c r="T1959" s="144"/>
      <c r="U1959" s="144"/>
      <c r="V1959" s="144"/>
      <c r="W1959" s="144"/>
      <c r="X1959" s="144"/>
      <c r="Y1959" s="144"/>
      <c r="Z1959" s="144"/>
      <c r="AA1959" s="144"/>
    </row>
    <row r="1960" spans="4:27" x14ac:dyDescent="0.25">
      <c r="D1960" s="144"/>
      <c r="E1960" s="144"/>
      <c r="F1960" s="144"/>
      <c r="G1960" s="144"/>
      <c r="H1960" s="144"/>
      <c r="I1960" s="144"/>
      <c r="J1960" s="144"/>
      <c r="K1960" s="144"/>
      <c r="L1960" s="144"/>
      <c r="M1960" s="144"/>
      <c r="N1960" s="144"/>
      <c r="O1960" s="144"/>
      <c r="P1960" s="144"/>
      <c r="Q1960" s="144"/>
      <c r="R1960" s="144"/>
      <c r="S1960" s="144"/>
      <c r="T1960" s="144"/>
      <c r="U1960" s="144"/>
      <c r="V1960" s="144"/>
      <c r="W1960" s="144"/>
      <c r="X1960" s="144"/>
      <c r="Y1960" s="144"/>
      <c r="Z1960" s="144"/>
      <c r="AA1960" s="144"/>
    </row>
    <row r="1961" spans="4:27" x14ac:dyDescent="0.25">
      <c r="D1961" s="144"/>
      <c r="E1961" s="144"/>
      <c r="F1961" s="144"/>
      <c r="G1961" s="144"/>
      <c r="H1961" s="144"/>
      <c r="I1961" s="144"/>
      <c r="J1961" s="144"/>
      <c r="K1961" s="144"/>
      <c r="L1961" s="144"/>
      <c r="M1961" s="144"/>
      <c r="N1961" s="144"/>
      <c r="O1961" s="144"/>
      <c r="P1961" s="144"/>
      <c r="Q1961" s="144"/>
      <c r="R1961" s="144"/>
      <c r="S1961" s="144"/>
      <c r="T1961" s="144"/>
      <c r="U1961" s="144"/>
      <c r="V1961" s="144"/>
      <c r="W1961" s="144"/>
      <c r="X1961" s="144"/>
      <c r="Y1961" s="144"/>
      <c r="Z1961" s="144"/>
      <c r="AA1961" s="144"/>
    </row>
    <row r="1962" spans="4:27" x14ac:dyDescent="0.25">
      <c r="D1962" s="144"/>
      <c r="E1962" s="144"/>
      <c r="F1962" s="144"/>
      <c r="G1962" s="144"/>
      <c r="H1962" s="144"/>
      <c r="I1962" s="144"/>
      <c r="J1962" s="144"/>
      <c r="K1962" s="144"/>
      <c r="L1962" s="144"/>
      <c r="M1962" s="144"/>
      <c r="N1962" s="144"/>
      <c r="O1962" s="144"/>
      <c r="P1962" s="144"/>
      <c r="Q1962" s="144"/>
      <c r="R1962" s="144"/>
      <c r="S1962" s="144"/>
      <c r="T1962" s="144"/>
      <c r="U1962" s="144"/>
      <c r="V1962" s="144"/>
      <c r="W1962" s="144"/>
      <c r="X1962" s="144"/>
      <c r="Y1962" s="144"/>
      <c r="Z1962" s="144"/>
      <c r="AA1962" s="144"/>
    </row>
    <row r="1963" spans="4:27" x14ac:dyDescent="0.25">
      <c r="D1963" s="144"/>
      <c r="E1963" s="144"/>
      <c r="F1963" s="144"/>
      <c r="G1963" s="144"/>
      <c r="H1963" s="144"/>
      <c r="I1963" s="144"/>
      <c r="J1963" s="144"/>
      <c r="K1963" s="144"/>
      <c r="L1963" s="144"/>
      <c r="M1963" s="144"/>
      <c r="N1963" s="144"/>
      <c r="O1963" s="144"/>
      <c r="P1963" s="144"/>
      <c r="Q1963" s="144"/>
      <c r="R1963" s="144"/>
      <c r="S1963" s="144"/>
      <c r="T1963" s="144"/>
      <c r="U1963" s="144"/>
      <c r="V1963" s="144"/>
      <c r="W1963" s="144"/>
      <c r="X1963" s="144"/>
      <c r="Y1963" s="144"/>
      <c r="Z1963" s="144"/>
      <c r="AA1963" s="144"/>
    </row>
    <row r="1964" spans="4:27" x14ac:dyDescent="0.25">
      <c r="D1964" s="144"/>
      <c r="E1964" s="144"/>
      <c r="F1964" s="144"/>
      <c r="G1964" s="144"/>
      <c r="H1964" s="144"/>
      <c r="I1964" s="144"/>
      <c r="J1964" s="144"/>
      <c r="K1964" s="144"/>
      <c r="L1964" s="144"/>
      <c r="M1964" s="144"/>
      <c r="N1964" s="144"/>
      <c r="O1964" s="144"/>
      <c r="P1964" s="144"/>
      <c r="Q1964" s="144"/>
      <c r="R1964" s="144"/>
      <c r="S1964" s="144"/>
      <c r="T1964" s="144"/>
      <c r="U1964" s="144"/>
      <c r="V1964" s="144"/>
      <c r="W1964" s="144"/>
      <c r="X1964" s="144"/>
      <c r="Y1964" s="144"/>
      <c r="Z1964" s="144"/>
      <c r="AA1964" s="144"/>
    </row>
    <row r="1965" spans="4:27" x14ac:dyDescent="0.25">
      <c r="D1965" s="144"/>
      <c r="E1965" s="144"/>
      <c r="F1965" s="144"/>
      <c r="G1965" s="144"/>
      <c r="H1965" s="144"/>
      <c r="I1965" s="144"/>
      <c r="J1965" s="144"/>
      <c r="K1965" s="144"/>
      <c r="L1965" s="144"/>
      <c r="M1965" s="144"/>
      <c r="N1965" s="144"/>
      <c r="O1965" s="144"/>
      <c r="P1965" s="144"/>
      <c r="Q1965" s="144"/>
      <c r="R1965" s="144"/>
      <c r="S1965" s="144"/>
      <c r="T1965" s="144"/>
      <c r="U1965" s="144"/>
      <c r="V1965" s="144"/>
      <c r="W1965" s="144"/>
      <c r="X1965" s="144"/>
      <c r="Y1965" s="144"/>
      <c r="Z1965" s="144"/>
      <c r="AA1965" s="144"/>
    </row>
    <row r="1966" spans="4:27" x14ac:dyDescent="0.25">
      <c r="D1966" s="144"/>
      <c r="E1966" s="144"/>
      <c r="F1966" s="144"/>
      <c r="G1966" s="144"/>
      <c r="H1966" s="144"/>
      <c r="I1966" s="144"/>
      <c r="J1966" s="144"/>
      <c r="K1966" s="144"/>
      <c r="L1966" s="144"/>
      <c r="M1966" s="144"/>
      <c r="N1966" s="144"/>
      <c r="O1966" s="144"/>
      <c r="P1966" s="144"/>
      <c r="Q1966" s="144"/>
      <c r="R1966" s="144"/>
      <c r="S1966" s="144"/>
      <c r="T1966" s="144"/>
      <c r="U1966" s="144"/>
      <c r="V1966" s="144"/>
      <c r="W1966" s="144"/>
      <c r="X1966" s="144"/>
      <c r="Y1966" s="144"/>
      <c r="Z1966" s="144"/>
      <c r="AA1966" s="144"/>
    </row>
    <row r="1967" spans="4:27" x14ac:dyDescent="0.25">
      <c r="D1967" s="144"/>
      <c r="E1967" s="144"/>
      <c r="F1967" s="144"/>
      <c r="G1967" s="144"/>
      <c r="H1967" s="144"/>
      <c r="I1967" s="144"/>
      <c r="J1967" s="144"/>
      <c r="K1967" s="144"/>
      <c r="L1967" s="144"/>
      <c r="M1967" s="144"/>
      <c r="N1967" s="144"/>
      <c r="O1967" s="144"/>
      <c r="P1967" s="144"/>
      <c r="Q1967" s="144"/>
      <c r="R1967" s="144"/>
      <c r="S1967" s="144"/>
      <c r="T1967" s="144"/>
      <c r="U1967" s="144"/>
      <c r="V1967" s="144"/>
      <c r="W1967" s="144"/>
      <c r="X1967" s="144"/>
      <c r="Y1967" s="144"/>
      <c r="Z1967" s="144"/>
      <c r="AA1967" s="144"/>
    </row>
    <row r="1968" spans="4:27" x14ac:dyDescent="0.25">
      <c r="D1968" s="144"/>
      <c r="E1968" s="144"/>
      <c r="F1968" s="144"/>
      <c r="G1968" s="144"/>
      <c r="H1968" s="144"/>
      <c r="I1968" s="144"/>
      <c r="J1968" s="144"/>
      <c r="K1968" s="144"/>
      <c r="L1968" s="144"/>
      <c r="M1968" s="144"/>
      <c r="N1968" s="144"/>
      <c r="O1968" s="144"/>
      <c r="P1968" s="144"/>
      <c r="Q1968" s="144"/>
      <c r="R1968" s="144"/>
      <c r="S1968" s="144"/>
      <c r="T1968" s="144"/>
      <c r="U1968" s="144"/>
      <c r="V1968" s="144"/>
      <c r="W1968" s="144"/>
      <c r="X1968" s="144"/>
      <c r="Y1968" s="144"/>
      <c r="Z1968" s="144"/>
      <c r="AA1968" s="144"/>
    </row>
    <row r="1969" spans="4:27" x14ac:dyDescent="0.25">
      <c r="D1969" s="144"/>
      <c r="E1969" s="144"/>
      <c r="F1969" s="144"/>
      <c r="G1969" s="144"/>
      <c r="H1969" s="144"/>
      <c r="I1969" s="144"/>
      <c r="J1969" s="144"/>
      <c r="K1969" s="144"/>
      <c r="L1969" s="144"/>
      <c r="M1969" s="144"/>
      <c r="N1969" s="144"/>
      <c r="O1969" s="144"/>
      <c r="P1969" s="144"/>
      <c r="Q1969" s="144"/>
      <c r="R1969" s="144"/>
      <c r="S1969" s="144"/>
      <c r="T1969" s="144"/>
      <c r="U1969" s="144"/>
      <c r="V1969" s="144"/>
      <c r="W1969" s="144"/>
      <c r="X1969" s="144"/>
      <c r="Y1969" s="144"/>
      <c r="Z1969" s="144"/>
      <c r="AA1969" s="144"/>
    </row>
    <row r="1970" spans="4:27" x14ac:dyDescent="0.25">
      <c r="D1970" s="144"/>
      <c r="E1970" s="144"/>
      <c r="F1970" s="144"/>
      <c r="G1970" s="144"/>
      <c r="H1970" s="144"/>
      <c r="I1970" s="144"/>
      <c r="J1970" s="144"/>
      <c r="K1970" s="144"/>
      <c r="L1970" s="144"/>
      <c r="M1970" s="144"/>
      <c r="N1970" s="144"/>
      <c r="O1970" s="144"/>
      <c r="P1970" s="144"/>
      <c r="Q1970" s="144"/>
      <c r="R1970" s="144"/>
      <c r="S1970" s="144"/>
      <c r="T1970" s="144"/>
      <c r="U1970" s="144"/>
      <c r="V1970" s="144"/>
      <c r="W1970" s="144"/>
      <c r="X1970" s="144"/>
      <c r="Y1970" s="144"/>
      <c r="Z1970" s="144"/>
      <c r="AA1970" s="144"/>
    </row>
    <row r="1971" spans="4:27" x14ac:dyDescent="0.25">
      <c r="D1971" s="144"/>
      <c r="E1971" s="144"/>
      <c r="F1971" s="144"/>
      <c r="G1971" s="144"/>
      <c r="H1971" s="144"/>
      <c r="I1971" s="144"/>
      <c r="J1971" s="144"/>
      <c r="K1971" s="144"/>
      <c r="L1971" s="144"/>
      <c r="M1971" s="144"/>
      <c r="N1971" s="144"/>
      <c r="O1971" s="144"/>
      <c r="P1971" s="144"/>
      <c r="Q1971" s="144"/>
      <c r="R1971" s="144"/>
      <c r="S1971" s="144"/>
      <c r="T1971" s="144"/>
      <c r="U1971" s="144"/>
      <c r="V1971" s="144"/>
      <c r="W1971" s="144"/>
      <c r="X1971" s="144"/>
      <c r="Y1971" s="144"/>
      <c r="Z1971" s="144"/>
      <c r="AA1971" s="144"/>
    </row>
    <row r="1972" spans="4:27" x14ac:dyDescent="0.25">
      <c r="D1972" s="144"/>
      <c r="E1972" s="144"/>
      <c r="F1972" s="144"/>
      <c r="G1972" s="144"/>
      <c r="H1972" s="144"/>
      <c r="I1972" s="144"/>
      <c r="J1972" s="144"/>
      <c r="K1972" s="144"/>
      <c r="L1972" s="144"/>
      <c r="M1972" s="144"/>
      <c r="N1972" s="144"/>
      <c r="O1972" s="144"/>
      <c r="P1972" s="144"/>
      <c r="Q1972" s="144"/>
      <c r="R1972" s="144"/>
      <c r="S1972" s="144"/>
      <c r="T1972" s="144"/>
      <c r="U1972" s="144"/>
      <c r="V1972" s="144"/>
      <c r="W1972" s="144"/>
      <c r="X1972" s="144"/>
      <c r="Y1972" s="144"/>
      <c r="Z1972" s="144"/>
      <c r="AA1972" s="144"/>
    </row>
    <row r="1973" spans="4:27" x14ac:dyDescent="0.25">
      <c r="D1973" s="144"/>
      <c r="E1973" s="144"/>
      <c r="F1973" s="144"/>
      <c r="G1973" s="144"/>
      <c r="H1973" s="144"/>
      <c r="I1973" s="144"/>
      <c r="J1973" s="144"/>
      <c r="K1973" s="144"/>
      <c r="L1973" s="144"/>
      <c r="M1973" s="144"/>
      <c r="N1973" s="144"/>
      <c r="O1973" s="144"/>
      <c r="P1973" s="144"/>
      <c r="Q1973" s="144"/>
      <c r="R1973" s="144"/>
      <c r="S1973" s="144"/>
      <c r="T1973" s="144"/>
      <c r="U1973" s="144"/>
      <c r="V1973" s="144"/>
      <c r="W1973" s="144"/>
      <c r="X1973" s="144"/>
      <c r="Y1973" s="144"/>
      <c r="Z1973" s="144"/>
      <c r="AA1973" s="144"/>
    </row>
    <row r="1974" spans="4:27" x14ac:dyDescent="0.25">
      <c r="D1974" s="144"/>
      <c r="E1974" s="144"/>
      <c r="F1974" s="144"/>
      <c r="G1974" s="144"/>
      <c r="H1974" s="144"/>
      <c r="I1974" s="144"/>
      <c r="J1974" s="144"/>
      <c r="K1974" s="144"/>
      <c r="L1974" s="144"/>
      <c r="M1974" s="144"/>
      <c r="N1974" s="144"/>
      <c r="O1974" s="144"/>
      <c r="P1974" s="144"/>
      <c r="Q1974" s="144"/>
      <c r="R1974" s="144"/>
      <c r="S1974" s="144"/>
      <c r="T1974" s="144"/>
      <c r="U1974" s="144"/>
      <c r="V1974" s="144"/>
      <c r="W1974" s="144"/>
      <c r="X1974" s="144"/>
      <c r="Y1974" s="144"/>
      <c r="Z1974" s="144"/>
      <c r="AA1974" s="144"/>
    </row>
    <row r="1975" spans="4:27" x14ac:dyDescent="0.25">
      <c r="D1975" s="144"/>
      <c r="E1975" s="144"/>
      <c r="F1975" s="144"/>
      <c r="G1975" s="144"/>
      <c r="H1975" s="144"/>
      <c r="I1975" s="144"/>
      <c r="J1975" s="144"/>
      <c r="K1975" s="144"/>
      <c r="L1975" s="144"/>
      <c r="M1975" s="144"/>
      <c r="N1975" s="144"/>
      <c r="O1975" s="144"/>
      <c r="P1975" s="144"/>
      <c r="Q1975" s="144"/>
      <c r="R1975" s="144"/>
      <c r="S1975" s="144"/>
      <c r="T1975" s="144"/>
      <c r="U1975" s="144"/>
      <c r="V1975" s="144"/>
      <c r="W1975" s="144"/>
      <c r="X1975" s="144"/>
      <c r="Y1975" s="144"/>
      <c r="Z1975" s="144"/>
      <c r="AA1975" s="144"/>
    </row>
    <row r="1976" spans="4:27" x14ac:dyDescent="0.25">
      <c r="D1976" s="144"/>
      <c r="E1976" s="144"/>
      <c r="F1976" s="144"/>
      <c r="G1976" s="144"/>
      <c r="H1976" s="144"/>
      <c r="I1976" s="144"/>
      <c r="J1976" s="144"/>
      <c r="K1976" s="144"/>
      <c r="L1976" s="144"/>
      <c r="M1976" s="144"/>
      <c r="N1976" s="144"/>
      <c r="O1976" s="144"/>
      <c r="P1976" s="144"/>
      <c r="Q1976" s="144"/>
      <c r="R1976" s="144"/>
      <c r="S1976" s="144"/>
      <c r="T1976" s="144"/>
      <c r="U1976" s="144"/>
      <c r="V1976" s="144"/>
      <c r="W1976" s="144"/>
      <c r="X1976" s="144"/>
      <c r="Y1976" s="144"/>
      <c r="Z1976" s="144"/>
      <c r="AA1976" s="144"/>
    </row>
    <row r="1977" spans="4:27" x14ac:dyDescent="0.25">
      <c r="D1977" s="144"/>
      <c r="E1977" s="144"/>
      <c r="F1977" s="144"/>
      <c r="G1977" s="144"/>
      <c r="H1977" s="144"/>
      <c r="I1977" s="144"/>
      <c r="J1977" s="144"/>
      <c r="K1977" s="144"/>
      <c r="L1977" s="144"/>
      <c r="M1977" s="144"/>
      <c r="N1977" s="144"/>
      <c r="O1977" s="144"/>
      <c r="P1977" s="144"/>
      <c r="Q1977" s="144"/>
      <c r="R1977" s="144"/>
      <c r="S1977" s="144"/>
      <c r="T1977" s="144"/>
      <c r="U1977" s="144"/>
      <c r="V1977" s="144"/>
      <c r="W1977" s="144"/>
      <c r="X1977" s="144"/>
      <c r="Y1977" s="144"/>
      <c r="Z1977" s="144"/>
      <c r="AA1977" s="144"/>
    </row>
    <row r="1978" spans="4:27" x14ac:dyDescent="0.25">
      <c r="D1978" s="144"/>
      <c r="E1978" s="144"/>
      <c r="F1978" s="144"/>
      <c r="G1978" s="144"/>
      <c r="H1978" s="144"/>
      <c r="I1978" s="144"/>
      <c r="J1978" s="144"/>
      <c r="K1978" s="144"/>
      <c r="L1978" s="144"/>
      <c r="M1978" s="144"/>
      <c r="N1978" s="144"/>
      <c r="O1978" s="144"/>
      <c r="P1978" s="144"/>
      <c r="Q1978" s="144"/>
      <c r="R1978" s="144"/>
      <c r="S1978" s="144"/>
      <c r="T1978" s="144"/>
      <c r="U1978" s="144"/>
      <c r="V1978" s="144"/>
      <c r="W1978" s="144"/>
      <c r="X1978" s="144"/>
      <c r="Y1978" s="144"/>
      <c r="Z1978" s="144"/>
      <c r="AA1978" s="144"/>
    </row>
    <row r="1979" spans="4:27" x14ac:dyDescent="0.25">
      <c r="D1979" s="144"/>
      <c r="E1979" s="144"/>
      <c r="F1979" s="144"/>
      <c r="G1979" s="144"/>
      <c r="H1979" s="144"/>
      <c r="I1979" s="144"/>
      <c r="J1979" s="144"/>
      <c r="K1979" s="144"/>
      <c r="L1979" s="144"/>
      <c r="M1979" s="144"/>
      <c r="N1979" s="144"/>
      <c r="O1979" s="144"/>
      <c r="P1979" s="144"/>
      <c r="Q1979" s="144"/>
      <c r="R1979" s="144"/>
      <c r="S1979" s="144"/>
      <c r="T1979" s="144"/>
      <c r="U1979" s="144"/>
      <c r="V1979" s="144"/>
      <c r="W1979" s="144"/>
      <c r="X1979" s="144"/>
      <c r="Y1979" s="144"/>
      <c r="Z1979" s="144"/>
      <c r="AA1979" s="144"/>
    </row>
    <row r="1980" spans="4:27" x14ac:dyDescent="0.25">
      <c r="D1980" s="144"/>
      <c r="E1980" s="144"/>
      <c r="F1980" s="144"/>
      <c r="G1980" s="144"/>
      <c r="H1980" s="144"/>
      <c r="I1980" s="144"/>
      <c r="J1980" s="144"/>
      <c r="K1980" s="144"/>
      <c r="L1980" s="144"/>
      <c r="M1980" s="144"/>
      <c r="N1980" s="144"/>
      <c r="O1980" s="144"/>
      <c r="P1980" s="144"/>
      <c r="Q1980" s="144"/>
      <c r="R1980" s="144"/>
      <c r="S1980" s="144"/>
      <c r="T1980" s="144"/>
      <c r="U1980" s="144"/>
      <c r="V1980" s="144"/>
      <c r="W1980" s="144"/>
      <c r="X1980" s="144"/>
      <c r="Y1980" s="144"/>
      <c r="Z1980" s="144"/>
      <c r="AA1980" s="144"/>
    </row>
    <row r="1981" spans="4:27" x14ac:dyDescent="0.25">
      <c r="D1981" s="144"/>
      <c r="E1981" s="144"/>
      <c r="F1981" s="144"/>
      <c r="G1981" s="144"/>
      <c r="H1981" s="144"/>
      <c r="I1981" s="144"/>
      <c r="J1981" s="144"/>
      <c r="K1981" s="144"/>
      <c r="L1981" s="144"/>
      <c r="M1981" s="144"/>
      <c r="N1981" s="144"/>
      <c r="O1981" s="144"/>
      <c r="P1981" s="144"/>
      <c r="Q1981" s="144"/>
      <c r="R1981" s="144"/>
      <c r="S1981" s="144"/>
      <c r="T1981" s="144"/>
      <c r="U1981" s="144"/>
      <c r="V1981" s="144"/>
      <c r="W1981" s="144"/>
      <c r="X1981" s="144"/>
      <c r="Y1981" s="144"/>
      <c r="Z1981" s="144"/>
      <c r="AA1981" s="144"/>
    </row>
    <row r="1982" spans="4:27" x14ac:dyDescent="0.25">
      <c r="D1982" s="144"/>
      <c r="E1982" s="144"/>
      <c r="F1982" s="144"/>
      <c r="G1982" s="144"/>
      <c r="H1982" s="144"/>
      <c r="I1982" s="144"/>
      <c r="J1982" s="144"/>
      <c r="K1982" s="144"/>
      <c r="L1982" s="144"/>
      <c r="M1982" s="144"/>
      <c r="N1982" s="144"/>
      <c r="O1982" s="144"/>
      <c r="P1982" s="144"/>
      <c r="Q1982" s="144"/>
      <c r="R1982" s="144"/>
      <c r="S1982" s="144"/>
      <c r="T1982" s="144"/>
      <c r="U1982" s="144"/>
      <c r="V1982" s="144"/>
      <c r="W1982" s="144"/>
      <c r="X1982" s="144"/>
      <c r="Y1982" s="144"/>
      <c r="Z1982" s="144"/>
      <c r="AA1982" s="144"/>
    </row>
    <row r="1983" spans="4:27" x14ac:dyDescent="0.25">
      <c r="D1983" s="144"/>
      <c r="E1983" s="144"/>
      <c r="F1983" s="144"/>
      <c r="G1983" s="144"/>
      <c r="H1983" s="144"/>
      <c r="I1983" s="144"/>
      <c r="J1983" s="144"/>
      <c r="K1983" s="144"/>
      <c r="L1983" s="144"/>
      <c r="M1983" s="144"/>
      <c r="N1983" s="144"/>
      <c r="O1983" s="144"/>
      <c r="P1983" s="144"/>
      <c r="Q1983" s="144"/>
      <c r="R1983" s="144"/>
      <c r="S1983" s="144"/>
      <c r="T1983" s="144"/>
      <c r="U1983" s="144"/>
      <c r="V1983" s="144"/>
      <c r="W1983" s="144"/>
      <c r="X1983" s="144"/>
      <c r="Y1983" s="144"/>
      <c r="Z1983" s="144"/>
      <c r="AA1983" s="144"/>
    </row>
    <row r="1984" spans="4:27" x14ac:dyDescent="0.25">
      <c r="D1984" s="144"/>
      <c r="E1984" s="144"/>
      <c r="F1984" s="144"/>
      <c r="G1984" s="144"/>
      <c r="H1984" s="144"/>
      <c r="I1984" s="144"/>
      <c r="J1984" s="144"/>
      <c r="K1984" s="144"/>
      <c r="L1984" s="144"/>
      <c r="M1984" s="144"/>
      <c r="N1984" s="144"/>
      <c r="O1984" s="144"/>
      <c r="P1984" s="144"/>
      <c r="Q1984" s="144"/>
      <c r="R1984" s="144"/>
      <c r="S1984" s="144"/>
      <c r="T1984" s="144"/>
      <c r="U1984" s="144"/>
      <c r="V1984" s="144"/>
      <c r="W1984" s="144"/>
      <c r="X1984" s="144"/>
      <c r="Y1984" s="144"/>
      <c r="Z1984" s="144"/>
      <c r="AA1984" s="144"/>
    </row>
    <row r="1985" spans="4:27" x14ac:dyDescent="0.25">
      <c r="D1985" s="144"/>
      <c r="E1985" s="144"/>
      <c r="F1985" s="144"/>
      <c r="G1985" s="144"/>
      <c r="H1985" s="144"/>
      <c r="I1985" s="144"/>
      <c r="J1985" s="144"/>
      <c r="K1985" s="144"/>
      <c r="L1985" s="144"/>
      <c r="M1985" s="144"/>
      <c r="N1985" s="144"/>
      <c r="O1985" s="144"/>
      <c r="P1985" s="144"/>
      <c r="Q1985" s="144"/>
      <c r="R1985" s="144"/>
      <c r="S1985" s="144"/>
      <c r="T1985" s="144"/>
      <c r="U1985" s="144"/>
      <c r="V1985" s="144"/>
      <c r="W1985" s="144"/>
      <c r="X1985" s="144"/>
      <c r="Y1985" s="144"/>
      <c r="Z1985" s="144"/>
      <c r="AA1985" s="144"/>
    </row>
    <row r="1986" spans="4:27" x14ac:dyDescent="0.25">
      <c r="D1986" s="144"/>
      <c r="E1986" s="144"/>
      <c r="F1986" s="144"/>
      <c r="G1986" s="144"/>
      <c r="H1986" s="144"/>
      <c r="I1986" s="144"/>
      <c r="J1986" s="144"/>
      <c r="K1986" s="144"/>
      <c r="L1986" s="144"/>
      <c r="M1986" s="144"/>
      <c r="N1986" s="144"/>
      <c r="O1986" s="144"/>
      <c r="P1986" s="144"/>
      <c r="Q1986" s="144"/>
      <c r="R1986" s="144"/>
      <c r="S1986" s="144"/>
      <c r="T1986" s="144"/>
      <c r="U1986" s="144"/>
      <c r="V1986" s="144"/>
      <c r="W1986" s="144"/>
      <c r="X1986" s="144"/>
      <c r="Y1986" s="144"/>
      <c r="Z1986" s="144"/>
      <c r="AA1986" s="144"/>
    </row>
    <row r="1987" spans="4:27" x14ac:dyDescent="0.25">
      <c r="D1987" s="144"/>
      <c r="E1987" s="144"/>
      <c r="F1987" s="144"/>
      <c r="G1987" s="144"/>
      <c r="H1987" s="144"/>
      <c r="I1987" s="144"/>
      <c r="J1987" s="144"/>
      <c r="K1987" s="144"/>
      <c r="L1987" s="144"/>
      <c r="M1987" s="144"/>
      <c r="N1987" s="144"/>
      <c r="O1987" s="144"/>
      <c r="P1987" s="144"/>
      <c r="Q1987" s="144"/>
      <c r="R1987" s="144"/>
      <c r="S1987" s="144"/>
      <c r="T1987" s="144"/>
      <c r="U1987" s="144"/>
      <c r="V1987" s="144"/>
      <c r="W1987" s="144"/>
      <c r="X1987" s="144"/>
      <c r="Y1987" s="144"/>
      <c r="Z1987" s="144"/>
      <c r="AA1987" s="144"/>
    </row>
    <row r="1988" spans="4:27" x14ac:dyDescent="0.25">
      <c r="D1988" s="144"/>
      <c r="E1988" s="144"/>
      <c r="F1988" s="144"/>
      <c r="G1988" s="144"/>
      <c r="H1988" s="144"/>
      <c r="I1988" s="144"/>
      <c r="J1988" s="144"/>
      <c r="K1988" s="144"/>
      <c r="L1988" s="144"/>
      <c r="M1988" s="144"/>
      <c r="N1988" s="144"/>
      <c r="O1988" s="144"/>
      <c r="P1988" s="144"/>
      <c r="Q1988" s="144"/>
      <c r="R1988" s="144"/>
      <c r="S1988" s="144"/>
      <c r="T1988" s="144"/>
      <c r="U1988" s="144"/>
      <c r="V1988" s="144"/>
      <c r="W1988" s="144"/>
      <c r="X1988" s="144"/>
      <c r="Y1988" s="144"/>
      <c r="Z1988" s="144"/>
      <c r="AA1988" s="144"/>
    </row>
    <row r="1989" spans="4:27" x14ac:dyDescent="0.25">
      <c r="D1989" s="144"/>
      <c r="E1989" s="144"/>
      <c r="F1989" s="144"/>
      <c r="G1989" s="144"/>
      <c r="H1989" s="144"/>
      <c r="I1989" s="144"/>
      <c r="J1989" s="144"/>
      <c r="K1989" s="144"/>
      <c r="L1989" s="144"/>
      <c r="M1989" s="144"/>
      <c r="N1989" s="144"/>
      <c r="O1989" s="144"/>
      <c r="P1989" s="144"/>
      <c r="Q1989" s="144"/>
      <c r="R1989" s="144"/>
      <c r="S1989" s="144"/>
      <c r="T1989" s="144"/>
      <c r="U1989" s="144"/>
      <c r="V1989" s="144"/>
      <c r="W1989" s="144"/>
      <c r="X1989" s="144"/>
      <c r="Y1989" s="144"/>
      <c r="Z1989" s="144"/>
      <c r="AA1989" s="144"/>
    </row>
    <row r="1990" spans="4:27" x14ac:dyDescent="0.25">
      <c r="D1990" s="144"/>
      <c r="E1990" s="144"/>
      <c r="F1990" s="144"/>
      <c r="G1990" s="144"/>
      <c r="H1990" s="144"/>
      <c r="I1990" s="144"/>
      <c r="J1990" s="144"/>
      <c r="K1990" s="144"/>
      <c r="L1990" s="144"/>
      <c r="M1990" s="144"/>
      <c r="N1990" s="144"/>
      <c r="O1990" s="144"/>
      <c r="P1990" s="144"/>
      <c r="Q1990" s="144"/>
      <c r="R1990" s="144"/>
      <c r="S1990" s="144"/>
      <c r="T1990" s="144"/>
      <c r="U1990" s="144"/>
      <c r="V1990" s="144"/>
      <c r="W1990" s="144"/>
      <c r="X1990" s="144"/>
      <c r="Y1990" s="144"/>
      <c r="Z1990" s="144"/>
      <c r="AA1990" s="144"/>
    </row>
    <row r="1991" spans="4:27" x14ac:dyDescent="0.25">
      <c r="D1991" s="144"/>
      <c r="E1991" s="144"/>
      <c r="F1991" s="144"/>
      <c r="G1991" s="144"/>
      <c r="H1991" s="144"/>
      <c r="I1991" s="144"/>
      <c r="J1991" s="144"/>
      <c r="K1991" s="144"/>
      <c r="L1991" s="144"/>
      <c r="M1991" s="144"/>
      <c r="N1991" s="144"/>
      <c r="O1991" s="144"/>
      <c r="P1991" s="144"/>
      <c r="Q1991" s="144"/>
      <c r="R1991" s="144"/>
      <c r="S1991" s="144"/>
      <c r="T1991" s="144"/>
      <c r="U1991" s="144"/>
      <c r="V1991" s="144"/>
      <c r="W1991" s="144"/>
      <c r="X1991" s="144"/>
      <c r="Y1991" s="144"/>
      <c r="Z1991" s="144"/>
      <c r="AA1991" s="144"/>
    </row>
    <row r="1992" spans="4:27" x14ac:dyDescent="0.25">
      <c r="D1992" s="144"/>
      <c r="E1992" s="144"/>
      <c r="F1992" s="144"/>
      <c r="G1992" s="144"/>
      <c r="H1992" s="144"/>
      <c r="I1992" s="144"/>
      <c r="J1992" s="144"/>
      <c r="K1992" s="144"/>
      <c r="L1992" s="144"/>
      <c r="M1992" s="144"/>
      <c r="N1992" s="144"/>
      <c r="O1992" s="144"/>
      <c r="P1992" s="144"/>
      <c r="Q1992" s="144"/>
      <c r="R1992" s="144"/>
      <c r="S1992" s="144"/>
      <c r="T1992" s="144"/>
      <c r="U1992" s="144"/>
      <c r="V1992" s="144"/>
      <c r="W1992" s="144"/>
      <c r="X1992" s="144"/>
      <c r="Y1992" s="144"/>
      <c r="Z1992" s="144"/>
      <c r="AA1992" s="144"/>
    </row>
    <row r="1993" spans="4:27" x14ac:dyDescent="0.25">
      <c r="D1993" s="144"/>
      <c r="E1993" s="144"/>
      <c r="F1993" s="144"/>
      <c r="G1993" s="144"/>
      <c r="H1993" s="144"/>
      <c r="I1993" s="144"/>
      <c r="J1993" s="144"/>
      <c r="K1993" s="144"/>
      <c r="L1993" s="144"/>
      <c r="M1993" s="144"/>
      <c r="N1993" s="144"/>
      <c r="O1993" s="144"/>
      <c r="P1993" s="144"/>
      <c r="Q1993" s="144"/>
      <c r="R1993" s="144"/>
      <c r="S1993" s="144"/>
      <c r="T1993" s="144"/>
      <c r="U1993" s="144"/>
      <c r="V1993" s="144"/>
      <c r="W1993" s="144"/>
      <c r="X1993" s="144"/>
      <c r="Y1993" s="144"/>
      <c r="Z1993" s="144"/>
      <c r="AA1993" s="144"/>
    </row>
    <row r="1994" spans="4:27" x14ac:dyDescent="0.25">
      <c r="D1994" s="144"/>
      <c r="E1994" s="144"/>
      <c r="F1994" s="144"/>
      <c r="G1994" s="144"/>
      <c r="H1994" s="144"/>
      <c r="I1994" s="144"/>
      <c r="J1994" s="144"/>
      <c r="K1994" s="144"/>
      <c r="L1994" s="144"/>
      <c r="M1994" s="144"/>
      <c r="N1994" s="144"/>
      <c r="O1994" s="144"/>
      <c r="P1994" s="144"/>
      <c r="Q1994" s="144"/>
      <c r="R1994" s="144"/>
      <c r="S1994" s="144"/>
      <c r="T1994" s="144"/>
      <c r="U1994" s="144"/>
      <c r="V1994" s="144"/>
      <c r="W1994" s="144"/>
      <c r="X1994" s="144"/>
      <c r="Y1994" s="144"/>
      <c r="Z1994" s="144"/>
      <c r="AA1994" s="144"/>
    </row>
    <row r="1995" spans="4:27" x14ac:dyDescent="0.25">
      <c r="D1995" s="144"/>
      <c r="E1995" s="144"/>
      <c r="F1995" s="144"/>
      <c r="G1995" s="144"/>
      <c r="H1995" s="144"/>
      <c r="I1995" s="144"/>
      <c r="J1995" s="144"/>
      <c r="K1995" s="144"/>
      <c r="L1995" s="144"/>
      <c r="M1995" s="144"/>
      <c r="N1995" s="144"/>
      <c r="O1995" s="144"/>
      <c r="P1995" s="144"/>
      <c r="Q1995" s="144"/>
      <c r="R1995" s="144"/>
      <c r="S1995" s="144"/>
      <c r="T1995" s="144"/>
      <c r="U1995" s="144"/>
      <c r="V1995" s="144"/>
      <c r="W1995" s="144"/>
      <c r="X1995" s="144"/>
      <c r="Y1995" s="144"/>
      <c r="Z1995" s="144"/>
      <c r="AA1995" s="144"/>
    </row>
    <row r="1996" spans="4:27" x14ac:dyDescent="0.25">
      <c r="D1996" s="144"/>
      <c r="E1996" s="144"/>
      <c r="F1996" s="144"/>
      <c r="G1996" s="144"/>
      <c r="H1996" s="144"/>
      <c r="I1996" s="144"/>
      <c r="J1996" s="144"/>
      <c r="K1996" s="144"/>
      <c r="L1996" s="144"/>
      <c r="M1996" s="144"/>
      <c r="N1996" s="144"/>
      <c r="O1996" s="144"/>
      <c r="P1996" s="144"/>
      <c r="Q1996" s="144"/>
      <c r="R1996" s="144"/>
      <c r="S1996" s="144"/>
      <c r="T1996" s="144"/>
      <c r="U1996" s="144"/>
      <c r="V1996" s="144"/>
      <c r="W1996" s="144"/>
      <c r="X1996" s="144"/>
      <c r="Y1996" s="144"/>
      <c r="Z1996" s="144"/>
      <c r="AA1996" s="144"/>
    </row>
    <row r="1997" spans="4:27" x14ac:dyDescent="0.25">
      <c r="D1997" s="144"/>
      <c r="E1997" s="144"/>
      <c r="F1997" s="144"/>
      <c r="G1997" s="144"/>
      <c r="H1997" s="144"/>
      <c r="I1997" s="144"/>
      <c r="J1997" s="144"/>
      <c r="K1997" s="144"/>
      <c r="L1997" s="144"/>
      <c r="M1997" s="144"/>
      <c r="N1997" s="144"/>
      <c r="O1997" s="144"/>
      <c r="P1997" s="144"/>
      <c r="Q1997" s="144"/>
      <c r="R1997" s="144"/>
      <c r="S1997" s="144"/>
      <c r="T1997" s="144"/>
      <c r="U1997" s="144"/>
      <c r="V1997" s="144"/>
      <c r="W1997" s="144"/>
      <c r="X1997" s="144"/>
      <c r="Y1997" s="144"/>
      <c r="Z1997" s="144"/>
      <c r="AA1997" s="144"/>
    </row>
    <row r="1998" spans="4:27" x14ac:dyDescent="0.25">
      <c r="D1998" s="144"/>
      <c r="E1998" s="144"/>
      <c r="F1998" s="144"/>
      <c r="G1998" s="144"/>
      <c r="H1998" s="144"/>
      <c r="I1998" s="144"/>
      <c r="J1998" s="144"/>
      <c r="K1998" s="144"/>
      <c r="L1998" s="144"/>
      <c r="M1998" s="144"/>
      <c r="N1998" s="144"/>
      <c r="O1998" s="144"/>
      <c r="P1998" s="144"/>
      <c r="Q1998" s="144"/>
      <c r="R1998" s="144"/>
      <c r="S1998" s="144"/>
      <c r="T1998" s="144"/>
      <c r="U1998" s="144"/>
      <c r="V1998" s="144"/>
      <c r="W1998" s="144"/>
      <c r="X1998" s="144"/>
      <c r="Y1998" s="144"/>
      <c r="Z1998" s="144"/>
      <c r="AA1998" s="144"/>
    </row>
    <row r="1999" spans="4:27" x14ac:dyDescent="0.25">
      <c r="D1999" s="144"/>
      <c r="E1999" s="144"/>
      <c r="F1999" s="144"/>
      <c r="G1999" s="144"/>
      <c r="H1999" s="144"/>
      <c r="I1999" s="144"/>
      <c r="J1999" s="144"/>
      <c r="K1999" s="144"/>
      <c r="L1999" s="144"/>
      <c r="M1999" s="144"/>
      <c r="N1999" s="144"/>
      <c r="O1999" s="144"/>
      <c r="P1999" s="144"/>
      <c r="Q1999" s="144"/>
      <c r="R1999" s="144"/>
      <c r="S1999" s="144"/>
      <c r="T1999" s="144"/>
      <c r="U1999" s="144"/>
      <c r="V1999" s="144"/>
      <c r="W1999" s="144"/>
      <c r="X1999" s="144"/>
      <c r="Y1999" s="144"/>
      <c r="Z1999" s="144"/>
      <c r="AA1999" s="144"/>
    </row>
    <row r="2000" spans="4:27" x14ac:dyDescent="0.25">
      <c r="D2000" s="144"/>
      <c r="E2000" s="144"/>
      <c r="F2000" s="144"/>
      <c r="G2000" s="144"/>
      <c r="H2000" s="144"/>
      <c r="I2000" s="144"/>
      <c r="J2000" s="144"/>
      <c r="K2000" s="144"/>
      <c r="L2000" s="144"/>
      <c r="M2000" s="144"/>
      <c r="N2000" s="144"/>
      <c r="O2000" s="144"/>
      <c r="P2000" s="144"/>
      <c r="Q2000" s="144"/>
      <c r="R2000" s="144"/>
      <c r="S2000" s="144"/>
      <c r="T2000" s="144"/>
      <c r="U2000" s="144"/>
      <c r="V2000" s="144"/>
      <c r="W2000" s="144"/>
      <c r="X2000" s="144"/>
      <c r="Y2000" s="144"/>
      <c r="Z2000" s="144"/>
      <c r="AA2000" s="144"/>
    </row>
    <row r="2001" spans="4:27" x14ac:dyDescent="0.25">
      <c r="D2001" s="144"/>
      <c r="E2001" s="144"/>
      <c r="F2001" s="144"/>
      <c r="G2001" s="144"/>
      <c r="H2001" s="144"/>
      <c r="I2001" s="144"/>
      <c r="J2001" s="144"/>
      <c r="K2001" s="144"/>
      <c r="L2001" s="144"/>
      <c r="M2001" s="144"/>
      <c r="N2001" s="144"/>
      <c r="O2001" s="144"/>
      <c r="P2001" s="144"/>
      <c r="Q2001" s="144"/>
      <c r="R2001" s="144"/>
      <c r="S2001" s="144"/>
      <c r="T2001" s="144"/>
      <c r="U2001" s="144"/>
      <c r="V2001" s="144"/>
      <c r="W2001" s="144"/>
      <c r="X2001" s="144"/>
      <c r="Y2001" s="144"/>
      <c r="Z2001" s="144"/>
      <c r="AA2001" s="144"/>
    </row>
    <row r="2002" spans="4:27" x14ac:dyDescent="0.25">
      <c r="D2002" s="144"/>
      <c r="E2002" s="144"/>
      <c r="F2002" s="144"/>
      <c r="G2002" s="144"/>
      <c r="H2002" s="144"/>
      <c r="I2002" s="144"/>
      <c r="J2002" s="144"/>
      <c r="K2002" s="144"/>
      <c r="L2002" s="144"/>
      <c r="M2002" s="144"/>
      <c r="N2002" s="144"/>
      <c r="O2002" s="144"/>
      <c r="P2002" s="144"/>
      <c r="Q2002" s="144"/>
      <c r="R2002" s="144"/>
      <c r="S2002" s="144"/>
      <c r="T2002" s="144"/>
      <c r="U2002" s="144"/>
      <c r="V2002" s="144"/>
      <c r="W2002" s="144"/>
      <c r="X2002" s="144"/>
      <c r="Y2002" s="144"/>
      <c r="Z2002" s="144"/>
      <c r="AA2002" s="144"/>
    </row>
    <row r="2003" spans="4:27" x14ac:dyDescent="0.25">
      <c r="D2003" s="144"/>
      <c r="E2003" s="144"/>
      <c r="F2003" s="144"/>
      <c r="G2003" s="144"/>
      <c r="H2003" s="144"/>
      <c r="I2003" s="144"/>
      <c r="J2003" s="144"/>
      <c r="K2003" s="144"/>
      <c r="L2003" s="144"/>
      <c r="M2003" s="144"/>
      <c r="N2003" s="144"/>
      <c r="O2003" s="144"/>
      <c r="P2003" s="144"/>
      <c r="Q2003" s="144"/>
      <c r="R2003" s="144"/>
      <c r="S2003" s="144"/>
      <c r="T2003" s="144"/>
      <c r="U2003" s="144"/>
      <c r="V2003" s="144"/>
      <c r="W2003" s="144"/>
      <c r="X2003" s="144"/>
      <c r="Y2003" s="144"/>
      <c r="Z2003" s="144"/>
      <c r="AA2003" s="144"/>
    </row>
    <row r="2004" spans="4:27" x14ac:dyDescent="0.25">
      <c r="D2004" s="144"/>
      <c r="E2004" s="144"/>
      <c r="F2004" s="144"/>
      <c r="G2004" s="144"/>
      <c r="H2004" s="144"/>
      <c r="I2004" s="144"/>
      <c r="J2004" s="144"/>
      <c r="K2004" s="144"/>
      <c r="L2004" s="144"/>
      <c r="M2004" s="144"/>
      <c r="N2004" s="144"/>
      <c r="O2004" s="144"/>
      <c r="P2004" s="144"/>
      <c r="Q2004" s="144"/>
      <c r="R2004" s="144"/>
      <c r="S2004" s="144"/>
      <c r="T2004" s="144"/>
      <c r="U2004" s="144"/>
      <c r="V2004" s="144"/>
      <c r="W2004" s="144"/>
      <c r="X2004" s="144"/>
      <c r="Y2004" s="144"/>
      <c r="Z2004" s="144"/>
      <c r="AA2004" s="144"/>
    </row>
    <row r="2005" spans="4:27" x14ac:dyDescent="0.25">
      <c r="D2005" s="144"/>
      <c r="E2005" s="144"/>
      <c r="F2005" s="144"/>
      <c r="G2005" s="144"/>
      <c r="H2005" s="144"/>
      <c r="I2005" s="144"/>
      <c r="J2005" s="144"/>
      <c r="K2005" s="144"/>
      <c r="L2005" s="144"/>
      <c r="M2005" s="144"/>
      <c r="N2005" s="144"/>
      <c r="O2005" s="144"/>
      <c r="P2005" s="144"/>
      <c r="Q2005" s="144"/>
      <c r="R2005" s="144"/>
      <c r="S2005" s="144"/>
      <c r="T2005" s="144"/>
      <c r="U2005" s="144"/>
      <c r="V2005" s="144"/>
      <c r="W2005" s="144"/>
      <c r="X2005" s="144"/>
      <c r="Y2005" s="144"/>
      <c r="Z2005" s="144"/>
      <c r="AA2005" s="144"/>
    </row>
    <row r="2006" spans="4:27" x14ac:dyDescent="0.25">
      <c r="D2006" s="144"/>
      <c r="E2006" s="144"/>
      <c r="F2006" s="144"/>
      <c r="G2006" s="144"/>
      <c r="H2006" s="144"/>
      <c r="I2006" s="144"/>
      <c r="J2006" s="144"/>
      <c r="K2006" s="144"/>
      <c r="L2006" s="144"/>
      <c r="M2006" s="144"/>
      <c r="N2006" s="144"/>
      <c r="O2006" s="144"/>
      <c r="P2006" s="144"/>
      <c r="Q2006" s="144"/>
      <c r="R2006" s="144"/>
      <c r="S2006" s="144"/>
      <c r="T2006" s="144"/>
      <c r="U2006" s="144"/>
      <c r="V2006" s="144"/>
      <c r="W2006" s="144"/>
      <c r="X2006" s="144"/>
      <c r="Y2006" s="144"/>
      <c r="Z2006" s="144"/>
      <c r="AA2006" s="144"/>
    </row>
    <row r="2007" spans="4:27" x14ac:dyDescent="0.25">
      <c r="D2007" s="144"/>
      <c r="E2007" s="144"/>
      <c r="F2007" s="144"/>
      <c r="G2007" s="144"/>
      <c r="H2007" s="144"/>
      <c r="I2007" s="144"/>
      <c r="J2007" s="144"/>
      <c r="K2007" s="144"/>
      <c r="L2007" s="144"/>
      <c r="M2007" s="144"/>
      <c r="N2007" s="144"/>
      <c r="O2007" s="144"/>
      <c r="P2007" s="144"/>
      <c r="Q2007" s="144"/>
      <c r="R2007" s="144"/>
      <c r="S2007" s="144"/>
      <c r="T2007" s="144"/>
      <c r="U2007" s="144"/>
      <c r="V2007" s="144"/>
      <c r="W2007" s="144"/>
      <c r="X2007" s="144"/>
      <c r="Y2007" s="144"/>
      <c r="Z2007" s="144"/>
      <c r="AA2007" s="144"/>
    </row>
    <row r="2008" spans="4:27" x14ac:dyDescent="0.25">
      <c r="D2008" s="144"/>
      <c r="E2008" s="144"/>
      <c r="F2008" s="144"/>
      <c r="G2008" s="144"/>
      <c r="H2008" s="144"/>
      <c r="I2008" s="144"/>
      <c r="J2008" s="144"/>
      <c r="K2008" s="144"/>
      <c r="L2008" s="144"/>
      <c r="M2008" s="144"/>
      <c r="N2008" s="144"/>
      <c r="O2008" s="144"/>
      <c r="P2008" s="144"/>
      <c r="Q2008" s="144"/>
      <c r="R2008" s="144"/>
      <c r="S2008" s="144"/>
      <c r="T2008" s="144"/>
      <c r="U2008" s="144"/>
      <c r="V2008" s="144"/>
      <c r="W2008" s="144"/>
      <c r="X2008" s="144"/>
      <c r="Y2008" s="144"/>
      <c r="Z2008" s="144"/>
      <c r="AA2008" s="144"/>
    </row>
    <row r="2009" spans="4:27" x14ac:dyDescent="0.25">
      <c r="D2009" s="144"/>
      <c r="E2009" s="144"/>
      <c r="F2009" s="144"/>
      <c r="G2009" s="144"/>
      <c r="H2009" s="144"/>
      <c r="I2009" s="144"/>
      <c r="J2009" s="144"/>
      <c r="K2009" s="144"/>
      <c r="L2009" s="144"/>
      <c r="M2009" s="144"/>
      <c r="N2009" s="144"/>
      <c r="O2009" s="144"/>
      <c r="P2009" s="144"/>
      <c r="Q2009" s="144"/>
      <c r="R2009" s="144"/>
      <c r="S2009" s="144"/>
      <c r="T2009" s="144"/>
      <c r="U2009" s="144"/>
      <c r="V2009" s="144"/>
      <c r="W2009" s="144"/>
      <c r="X2009" s="144"/>
      <c r="Y2009" s="144"/>
      <c r="Z2009" s="144"/>
      <c r="AA2009" s="144"/>
    </row>
    <row r="2010" spans="4:27" x14ac:dyDescent="0.25">
      <c r="D2010" s="144"/>
      <c r="E2010" s="144"/>
      <c r="F2010" s="144"/>
      <c r="G2010" s="144"/>
      <c r="H2010" s="144"/>
      <c r="I2010" s="144"/>
      <c r="J2010" s="144"/>
      <c r="K2010" s="144"/>
      <c r="L2010" s="144"/>
      <c r="M2010" s="144"/>
      <c r="N2010" s="144"/>
      <c r="O2010" s="144"/>
      <c r="P2010" s="144"/>
      <c r="Q2010" s="144"/>
      <c r="R2010" s="144"/>
      <c r="S2010" s="144"/>
      <c r="T2010" s="144"/>
      <c r="U2010" s="144"/>
      <c r="V2010" s="144"/>
      <c r="W2010" s="144"/>
      <c r="X2010" s="144"/>
      <c r="Y2010" s="144"/>
      <c r="Z2010" s="144"/>
      <c r="AA2010" s="144"/>
    </row>
    <row r="2011" spans="4:27" x14ac:dyDescent="0.25">
      <c r="D2011" s="144"/>
      <c r="E2011" s="144"/>
      <c r="F2011" s="144"/>
      <c r="G2011" s="144"/>
      <c r="H2011" s="144"/>
      <c r="I2011" s="144"/>
      <c r="J2011" s="144"/>
      <c r="K2011" s="144"/>
      <c r="L2011" s="144"/>
      <c r="M2011" s="144"/>
      <c r="N2011" s="144"/>
      <c r="O2011" s="144"/>
      <c r="P2011" s="144"/>
      <c r="Q2011" s="144"/>
      <c r="R2011" s="144"/>
      <c r="S2011" s="144"/>
      <c r="T2011" s="144"/>
      <c r="U2011" s="144"/>
      <c r="V2011" s="144"/>
      <c r="W2011" s="144"/>
      <c r="X2011" s="144"/>
      <c r="Y2011" s="144"/>
      <c r="Z2011" s="144"/>
      <c r="AA2011" s="144"/>
    </row>
    <row r="2012" spans="4:27" x14ac:dyDescent="0.25">
      <c r="D2012" s="144"/>
      <c r="E2012" s="144"/>
      <c r="F2012" s="144"/>
      <c r="G2012" s="144"/>
      <c r="H2012" s="144"/>
      <c r="I2012" s="144"/>
      <c r="J2012" s="144"/>
      <c r="K2012" s="144"/>
      <c r="L2012" s="144"/>
      <c r="M2012" s="144"/>
      <c r="N2012" s="144"/>
      <c r="O2012" s="144"/>
      <c r="P2012" s="144"/>
      <c r="Q2012" s="144"/>
      <c r="R2012" s="144"/>
      <c r="S2012" s="144"/>
      <c r="T2012" s="144"/>
      <c r="U2012" s="144"/>
      <c r="V2012" s="144"/>
      <c r="W2012" s="144"/>
      <c r="X2012" s="144"/>
      <c r="Y2012" s="144"/>
      <c r="Z2012" s="144"/>
      <c r="AA2012" s="144"/>
    </row>
    <row r="2013" spans="4:27" x14ac:dyDescent="0.25">
      <c r="D2013" s="144"/>
      <c r="E2013" s="144"/>
      <c r="F2013" s="144"/>
      <c r="G2013" s="144"/>
      <c r="H2013" s="144"/>
      <c r="I2013" s="144"/>
      <c r="J2013" s="144"/>
      <c r="K2013" s="144"/>
      <c r="L2013" s="144"/>
      <c r="M2013" s="144"/>
      <c r="N2013" s="144"/>
      <c r="O2013" s="144"/>
      <c r="P2013" s="144"/>
      <c r="Q2013" s="144"/>
      <c r="R2013" s="144"/>
      <c r="S2013" s="144"/>
      <c r="T2013" s="144"/>
      <c r="U2013" s="144"/>
      <c r="V2013" s="144"/>
      <c r="W2013" s="144"/>
      <c r="X2013" s="144"/>
      <c r="Y2013" s="144"/>
      <c r="Z2013" s="144"/>
      <c r="AA2013" s="144"/>
    </row>
    <row r="2014" spans="4:27" x14ac:dyDescent="0.25">
      <c r="D2014" s="144"/>
      <c r="E2014" s="144"/>
      <c r="F2014" s="144"/>
      <c r="G2014" s="144"/>
      <c r="H2014" s="144"/>
      <c r="I2014" s="144"/>
      <c r="J2014" s="144"/>
      <c r="K2014" s="144"/>
      <c r="L2014" s="144"/>
      <c r="M2014" s="144"/>
      <c r="N2014" s="144"/>
      <c r="O2014" s="144"/>
      <c r="P2014" s="144"/>
      <c r="Q2014" s="144"/>
      <c r="R2014" s="144"/>
      <c r="S2014" s="144"/>
      <c r="T2014" s="144"/>
      <c r="U2014" s="144"/>
      <c r="V2014" s="144"/>
      <c r="W2014" s="144"/>
      <c r="X2014" s="144"/>
      <c r="Y2014" s="144"/>
      <c r="Z2014" s="144"/>
      <c r="AA2014" s="144"/>
    </row>
    <row r="2015" spans="4:27" x14ac:dyDescent="0.25">
      <c r="D2015" s="144"/>
      <c r="E2015" s="144"/>
      <c r="F2015" s="144"/>
      <c r="G2015" s="144"/>
      <c r="H2015" s="144"/>
      <c r="I2015" s="144"/>
      <c r="J2015" s="144"/>
      <c r="K2015" s="144"/>
      <c r="L2015" s="144"/>
      <c r="M2015" s="144"/>
      <c r="N2015" s="144"/>
      <c r="O2015" s="144"/>
      <c r="P2015" s="144"/>
      <c r="Q2015" s="144"/>
      <c r="R2015" s="144"/>
      <c r="S2015" s="144"/>
      <c r="T2015" s="144"/>
      <c r="U2015" s="144"/>
      <c r="V2015" s="144"/>
      <c r="W2015" s="144"/>
      <c r="X2015" s="144"/>
      <c r="Y2015" s="144"/>
      <c r="Z2015" s="144"/>
      <c r="AA2015" s="144"/>
    </row>
    <row r="2016" spans="4:27" x14ac:dyDescent="0.25">
      <c r="D2016" s="144"/>
      <c r="E2016" s="144"/>
      <c r="F2016" s="144"/>
      <c r="G2016" s="144"/>
      <c r="H2016" s="144"/>
      <c r="I2016" s="144"/>
      <c r="J2016" s="144"/>
      <c r="K2016" s="144"/>
      <c r="L2016" s="144"/>
      <c r="M2016" s="144"/>
      <c r="N2016" s="144"/>
      <c r="O2016" s="144"/>
      <c r="P2016" s="144"/>
      <c r="Q2016" s="144"/>
      <c r="R2016" s="144"/>
      <c r="S2016" s="144"/>
      <c r="T2016" s="144"/>
      <c r="U2016" s="144"/>
      <c r="V2016" s="144"/>
      <c r="W2016" s="144"/>
      <c r="X2016" s="144"/>
      <c r="Y2016" s="144"/>
      <c r="Z2016" s="144"/>
      <c r="AA2016" s="144"/>
    </row>
    <row r="2017" spans="4:27" x14ac:dyDescent="0.25">
      <c r="D2017" s="144"/>
      <c r="E2017" s="144"/>
      <c r="F2017" s="144"/>
      <c r="G2017" s="144"/>
      <c r="H2017" s="144"/>
      <c r="I2017" s="144"/>
      <c r="J2017" s="144"/>
      <c r="K2017" s="144"/>
      <c r="L2017" s="144"/>
      <c r="M2017" s="144"/>
      <c r="N2017" s="144"/>
      <c r="O2017" s="144"/>
      <c r="P2017" s="144"/>
      <c r="Q2017" s="144"/>
      <c r="R2017" s="144"/>
      <c r="S2017" s="144"/>
      <c r="T2017" s="144"/>
      <c r="U2017" s="144"/>
      <c r="V2017" s="144"/>
      <c r="W2017" s="144"/>
      <c r="X2017" s="144"/>
      <c r="Y2017" s="144"/>
      <c r="Z2017" s="144"/>
      <c r="AA2017" s="144"/>
    </row>
    <row r="2018" spans="4:27" x14ac:dyDescent="0.25">
      <c r="D2018" s="144"/>
      <c r="E2018" s="144"/>
      <c r="F2018" s="144"/>
      <c r="G2018" s="144"/>
      <c r="H2018" s="144"/>
      <c r="I2018" s="144"/>
      <c r="J2018" s="144"/>
      <c r="K2018" s="144"/>
      <c r="L2018" s="144"/>
      <c r="M2018" s="144"/>
      <c r="N2018" s="144"/>
      <c r="O2018" s="144"/>
      <c r="P2018" s="144"/>
      <c r="Q2018" s="144"/>
      <c r="R2018" s="144"/>
      <c r="S2018" s="144"/>
      <c r="T2018" s="144"/>
      <c r="U2018" s="144"/>
      <c r="V2018" s="144"/>
      <c r="W2018" s="144"/>
      <c r="X2018" s="144"/>
      <c r="Y2018" s="144"/>
      <c r="Z2018" s="144"/>
      <c r="AA2018" s="144"/>
    </row>
    <row r="2019" spans="4:27" x14ac:dyDescent="0.25">
      <c r="D2019" s="144"/>
      <c r="E2019" s="144"/>
      <c r="F2019" s="144"/>
      <c r="G2019" s="144"/>
      <c r="H2019" s="144"/>
      <c r="I2019" s="144"/>
      <c r="J2019" s="144"/>
      <c r="K2019" s="144"/>
      <c r="L2019" s="144"/>
      <c r="M2019" s="144"/>
      <c r="N2019" s="144"/>
      <c r="O2019" s="144"/>
      <c r="P2019" s="144"/>
      <c r="Q2019" s="144"/>
      <c r="R2019" s="144"/>
      <c r="S2019" s="144"/>
      <c r="T2019" s="144"/>
      <c r="U2019" s="144"/>
      <c r="V2019" s="144"/>
      <c r="W2019" s="144"/>
      <c r="X2019" s="144"/>
      <c r="Y2019" s="144"/>
      <c r="Z2019" s="144"/>
      <c r="AA2019" s="144"/>
    </row>
    <row r="2020" spans="4:27" x14ac:dyDescent="0.25">
      <c r="D2020" s="144"/>
      <c r="E2020" s="144"/>
      <c r="F2020" s="144"/>
      <c r="G2020" s="144"/>
      <c r="H2020" s="144"/>
      <c r="I2020" s="144"/>
      <c r="J2020" s="144"/>
      <c r="K2020" s="144"/>
      <c r="L2020" s="144"/>
      <c r="M2020" s="144"/>
      <c r="N2020" s="144"/>
      <c r="O2020" s="144"/>
      <c r="P2020" s="144"/>
      <c r="Q2020" s="144"/>
      <c r="R2020" s="144"/>
      <c r="S2020" s="144"/>
      <c r="T2020" s="144"/>
      <c r="U2020" s="144"/>
      <c r="V2020" s="144"/>
      <c r="W2020" s="144"/>
      <c r="X2020" s="144"/>
      <c r="Y2020" s="144"/>
      <c r="Z2020" s="144"/>
      <c r="AA2020" s="144"/>
    </row>
    <row r="2021" spans="4:27" x14ac:dyDescent="0.25">
      <c r="D2021" s="144"/>
      <c r="E2021" s="144"/>
      <c r="F2021" s="144"/>
      <c r="G2021" s="144"/>
      <c r="H2021" s="144"/>
      <c r="I2021" s="144"/>
      <c r="J2021" s="144"/>
      <c r="K2021" s="144"/>
      <c r="L2021" s="144"/>
      <c r="M2021" s="144"/>
      <c r="N2021" s="144"/>
      <c r="O2021" s="144"/>
      <c r="P2021" s="144"/>
      <c r="Q2021" s="144"/>
      <c r="R2021" s="144"/>
      <c r="S2021" s="144"/>
      <c r="T2021" s="144"/>
      <c r="U2021" s="144"/>
      <c r="V2021" s="144"/>
      <c r="W2021" s="144"/>
      <c r="X2021" s="144"/>
      <c r="Y2021" s="144"/>
      <c r="Z2021" s="144"/>
      <c r="AA2021" s="144"/>
    </row>
    <row r="2022" spans="4:27" x14ac:dyDescent="0.25">
      <c r="D2022" s="144"/>
      <c r="E2022" s="144"/>
      <c r="F2022" s="144"/>
      <c r="G2022" s="144"/>
      <c r="H2022" s="144"/>
      <c r="I2022" s="144"/>
      <c r="J2022" s="144"/>
      <c r="K2022" s="144"/>
      <c r="L2022" s="144"/>
      <c r="M2022" s="144"/>
      <c r="N2022" s="144"/>
      <c r="O2022" s="144"/>
      <c r="P2022" s="144"/>
      <c r="Q2022" s="144"/>
      <c r="R2022" s="144"/>
      <c r="S2022" s="144"/>
      <c r="T2022" s="144"/>
      <c r="U2022" s="144"/>
      <c r="V2022" s="144"/>
      <c r="W2022" s="144"/>
      <c r="X2022" s="144"/>
      <c r="Y2022" s="144"/>
      <c r="Z2022" s="144"/>
      <c r="AA2022" s="144"/>
    </row>
    <row r="2023" spans="4:27" x14ac:dyDescent="0.25">
      <c r="D2023" s="144"/>
      <c r="E2023" s="144"/>
      <c r="F2023" s="144"/>
      <c r="G2023" s="144"/>
      <c r="H2023" s="144"/>
      <c r="I2023" s="144"/>
      <c r="J2023" s="144"/>
      <c r="K2023" s="144"/>
      <c r="L2023" s="144"/>
      <c r="M2023" s="144"/>
      <c r="N2023" s="144"/>
      <c r="O2023" s="144"/>
      <c r="P2023" s="144"/>
      <c r="Q2023" s="144"/>
      <c r="R2023" s="144"/>
      <c r="S2023" s="144"/>
      <c r="T2023" s="144"/>
      <c r="U2023" s="144"/>
      <c r="V2023" s="144"/>
      <c r="W2023" s="144"/>
      <c r="X2023" s="144"/>
      <c r="Y2023" s="144"/>
      <c r="Z2023" s="144"/>
      <c r="AA2023" s="144"/>
    </row>
    <row r="2024" spans="4:27" x14ac:dyDescent="0.25">
      <c r="D2024" s="144"/>
      <c r="E2024" s="144"/>
      <c r="F2024" s="144"/>
      <c r="G2024" s="144"/>
      <c r="H2024" s="144"/>
      <c r="I2024" s="144"/>
      <c r="J2024" s="144"/>
      <c r="K2024" s="144"/>
      <c r="L2024" s="144"/>
      <c r="M2024" s="144"/>
      <c r="N2024" s="144"/>
      <c r="O2024" s="144"/>
      <c r="P2024" s="144"/>
      <c r="Q2024" s="144"/>
      <c r="R2024" s="144"/>
      <c r="S2024" s="144"/>
      <c r="T2024" s="144"/>
      <c r="U2024" s="144"/>
      <c r="V2024" s="144"/>
      <c r="W2024" s="144"/>
      <c r="X2024" s="144"/>
      <c r="Y2024" s="144"/>
      <c r="Z2024" s="144"/>
      <c r="AA2024" s="144"/>
    </row>
    <row r="2025" spans="4:27" x14ac:dyDescent="0.25">
      <c r="D2025" s="144"/>
      <c r="E2025" s="144"/>
      <c r="F2025" s="144"/>
      <c r="G2025" s="144"/>
      <c r="H2025" s="144"/>
      <c r="I2025" s="144"/>
      <c r="J2025" s="144"/>
      <c r="K2025" s="144"/>
      <c r="L2025" s="144"/>
      <c r="M2025" s="144"/>
      <c r="N2025" s="144"/>
      <c r="O2025" s="144"/>
      <c r="P2025" s="144"/>
      <c r="Q2025" s="144"/>
      <c r="R2025" s="144"/>
      <c r="S2025" s="144"/>
      <c r="T2025" s="144"/>
      <c r="U2025" s="144"/>
      <c r="V2025" s="144"/>
      <c r="W2025" s="144"/>
      <c r="X2025" s="144"/>
      <c r="Y2025" s="144"/>
      <c r="Z2025" s="144"/>
      <c r="AA2025" s="144"/>
    </row>
    <row r="2026" spans="4:27" x14ac:dyDescent="0.25">
      <c r="D2026" s="144"/>
      <c r="E2026" s="144"/>
      <c r="F2026" s="144"/>
      <c r="G2026" s="144"/>
      <c r="H2026" s="144"/>
      <c r="I2026" s="144"/>
      <c r="J2026" s="144"/>
      <c r="K2026" s="144"/>
      <c r="L2026" s="144"/>
      <c r="M2026" s="144"/>
      <c r="N2026" s="144"/>
      <c r="O2026" s="144"/>
      <c r="P2026" s="144"/>
      <c r="Q2026" s="144"/>
      <c r="R2026" s="144"/>
      <c r="S2026" s="144"/>
      <c r="T2026" s="144"/>
      <c r="U2026" s="144"/>
      <c r="V2026" s="144"/>
      <c r="W2026" s="144"/>
      <c r="X2026" s="144"/>
      <c r="Y2026" s="144"/>
      <c r="Z2026" s="144"/>
      <c r="AA2026" s="144"/>
    </row>
    <row r="2027" spans="4:27" x14ac:dyDescent="0.25">
      <c r="D2027" s="144"/>
      <c r="E2027" s="144"/>
      <c r="F2027" s="144"/>
      <c r="G2027" s="144"/>
      <c r="H2027" s="144"/>
      <c r="I2027" s="144"/>
      <c r="J2027" s="144"/>
      <c r="K2027" s="144"/>
      <c r="L2027" s="144"/>
      <c r="M2027" s="144"/>
      <c r="N2027" s="144"/>
      <c r="O2027" s="144"/>
      <c r="P2027" s="144"/>
      <c r="Q2027" s="144"/>
      <c r="R2027" s="144"/>
      <c r="S2027" s="144"/>
      <c r="T2027" s="144"/>
      <c r="U2027" s="144"/>
      <c r="V2027" s="144"/>
      <c r="W2027" s="144"/>
      <c r="X2027" s="144"/>
      <c r="Y2027" s="144"/>
      <c r="Z2027" s="144"/>
      <c r="AA2027" s="144"/>
    </row>
    <row r="2028" spans="4:27" x14ac:dyDescent="0.25">
      <c r="D2028" s="144"/>
      <c r="E2028" s="144"/>
      <c r="F2028" s="144"/>
      <c r="G2028" s="144"/>
      <c r="H2028" s="144"/>
      <c r="I2028" s="144"/>
      <c r="J2028" s="144"/>
      <c r="K2028" s="144"/>
      <c r="L2028" s="144"/>
      <c r="M2028" s="144"/>
      <c r="N2028" s="144"/>
      <c r="O2028" s="144"/>
      <c r="P2028" s="144"/>
      <c r="Q2028" s="144"/>
      <c r="R2028" s="144"/>
      <c r="S2028" s="144"/>
      <c r="T2028" s="144"/>
      <c r="U2028" s="144"/>
      <c r="V2028" s="144"/>
      <c r="W2028" s="144"/>
      <c r="X2028" s="144"/>
      <c r="Y2028" s="144"/>
      <c r="Z2028" s="144"/>
      <c r="AA2028" s="144"/>
    </row>
    <row r="2029" spans="4:27" x14ac:dyDescent="0.25">
      <c r="D2029" s="144"/>
      <c r="E2029" s="144"/>
      <c r="F2029" s="144"/>
      <c r="G2029" s="144"/>
      <c r="H2029" s="144"/>
      <c r="I2029" s="144"/>
      <c r="J2029" s="144"/>
      <c r="K2029" s="144"/>
      <c r="L2029" s="144"/>
      <c r="M2029" s="144"/>
      <c r="N2029" s="144"/>
      <c r="O2029" s="144"/>
      <c r="P2029" s="144"/>
      <c r="Q2029" s="144"/>
      <c r="R2029" s="144"/>
      <c r="S2029" s="144"/>
      <c r="T2029" s="144"/>
      <c r="U2029" s="144"/>
      <c r="V2029" s="144"/>
      <c r="W2029" s="144"/>
      <c r="X2029" s="144"/>
      <c r="Y2029" s="144"/>
      <c r="Z2029" s="144"/>
      <c r="AA2029" s="144"/>
    </row>
    <row r="2030" spans="4:27" x14ac:dyDescent="0.25">
      <c r="D2030" s="144"/>
      <c r="E2030" s="144"/>
      <c r="F2030" s="144"/>
      <c r="G2030" s="144"/>
      <c r="H2030" s="144"/>
      <c r="I2030" s="144"/>
      <c r="J2030" s="144"/>
      <c r="K2030" s="144"/>
      <c r="L2030" s="144"/>
      <c r="M2030" s="144"/>
      <c r="N2030" s="144"/>
      <c r="O2030" s="144"/>
      <c r="P2030" s="144"/>
      <c r="Q2030" s="144"/>
      <c r="R2030" s="144"/>
      <c r="S2030" s="144"/>
      <c r="T2030" s="144"/>
      <c r="U2030" s="144"/>
      <c r="V2030" s="144"/>
      <c r="W2030" s="144"/>
      <c r="X2030" s="144"/>
      <c r="Y2030" s="144"/>
      <c r="Z2030" s="144"/>
      <c r="AA2030" s="144"/>
    </row>
    <row r="2031" spans="4:27" x14ac:dyDescent="0.25">
      <c r="D2031" s="144"/>
      <c r="E2031" s="144"/>
      <c r="F2031" s="144"/>
      <c r="G2031" s="144"/>
      <c r="H2031" s="144"/>
      <c r="I2031" s="144"/>
      <c r="J2031" s="144"/>
      <c r="K2031" s="144"/>
      <c r="L2031" s="144"/>
      <c r="M2031" s="144"/>
      <c r="N2031" s="144"/>
      <c r="O2031" s="144"/>
      <c r="P2031" s="144"/>
      <c r="Q2031" s="144"/>
      <c r="R2031" s="144"/>
      <c r="S2031" s="144"/>
      <c r="T2031" s="144"/>
      <c r="U2031" s="144"/>
      <c r="V2031" s="144"/>
      <c r="W2031" s="144"/>
      <c r="X2031" s="144"/>
      <c r="Y2031" s="144"/>
      <c r="Z2031" s="144"/>
      <c r="AA2031" s="144"/>
    </row>
    <row r="2032" spans="4:27" x14ac:dyDescent="0.25">
      <c r="D2032" s="144"/>
      <c r="E2032" s="144"/>
      <c r="F2032" s="144"/>
      <c r="G2032" s="144"/>
      <c r="H2032" s="144"/>
      <c r="I2032" s="144"/>
      <c r="J2032" s="144"/>
      <c r="K2032" s="144"/>
      <c r="L2032" s="144"/>
      <c r="M2032" s="144"/>
      <c r="N2032" s="144"/>
      <c r="O2032" s="144"/>
      <c r="P2032" s="144"/>
      <c r="Q2032" s="144"/>
      <c r="R2032" s="144"/>
      <c r="S2032" s="144"/>
      <c r="T2032" s="144"/>
      <c r="U2032" s="144"/>
      <c r="V2032" s="144"/>
      <c r="W2032" s="144"/>
      <c r="X2032" s="144"/>
      <c r="Y2032" s="144"/>
      <c r="Z2032" s="144"/>
      <c r="AA2032" s="144"/>
    </row>
    <row r="2033" spans="4:27" x14ac:dyDescent="0.25">
      <c r="D2033" s="144"/>
      <c r="E2033" s="144"/>
      <c r="F2033" s="144"/>
      <c r="G2033" s="144"/>
      <c r="H2033" s="144"/>
      <c r="I2033" s="144"/>
      <c r="J2033" s="144"/>
      <c r="K2033" s="144"/>
      <c r="L2033" s="144"/>
      <c r="M2033" s="144"/>
      <c r="N2033" s="144"/>
      <c r="O2033" s="144"/>
      <c r="P2033" s="144"/>
      <c r="Q2033" s="144"/>
      <c r="R2033" s="144"/>
      <c r="S2033" s="144"/>
      <c r="T2033" s="144"/>
      <c r="U2033" s="144"/>
      <c r="V2033" s="144"/>
      <c r="W2033" s="144"/>
      <c r="X2033" s="144"/>
      <c r="Y2033" s="144"/>
      <c r="Z2033" s="144"/>
      <c r="AA2033" s="144"/>
    </row>
    <row r="2034" spans="4:27" x14ac:dyDescent="0.25">
      <c r="D2034" s="144"/>
      <c r="E2034" s="144"/>
      <c r="F2034" s="144"/>
      <c r="G2034" s="144"/>
      <c r="H2034" s="144"/>
      <c r="I2034" s="144"/>
      <c r="J2034" s="144"/>
      <c r="K2034" s="144"/>
      <c r="L2034" s="144"/>
      <c r="M2034" s="144"/>
      <c r="N2034" s="144"/>
      <c r="O2034" s="144"/>
      <c r="P2034" s="144"/>
      <c r="Q2034" s="144"/>
      <c r="R2034" s="144"/>
      <c r="S2034" s="144"/>
      <c r="T2034" s="144"/>
      <c r="U2034" s="144"/>
      <c r="V2034" s="144"/>
      <c r="W2034" s="144"/>
      <c r="X2034" s="144"/>
      <c r="Y2034" s="144"/>
      <c r="Z2034" s="144"/>
      <c r="AA2034" s="144"/>
    </row>
    <row r="2035" spans="4:27" x14ac:dyDescent="0.25">
      <c r="D2035" s="144"/>
      <c r="E2035" s="144"/>
      <c r="F2035" s="144"/>
      <c r="G2035" s="144"/>
      <c r="H2035" s="144"/>
      <c r="I2035" s="144"/>
      <c r="J2035" s="144"/>
      <c r="K2035" s="144"/>
      <c r="L2035" s="144"/>
      <c r="M2035" s="144"/>
      <c r="N2035" s="144"/>
      <c r="O2035" s="144"/>
      <c r="P2035" s="144"/>
      <c r="Q2035" s="144"/>
      <c r="R2035" s="144"/>
      <c r="S2035" s="144"/>
      <c r="T2035" s="144"/>
      <c r="U2035" s="144"/>
      <c r="V2035" s="144"/>
      <c r="W2035" s="144"/>
      <c r="X2035" s="144"/>
      <c r="Y2035" s="144"/>
      <c r="Z2035" s="144"/>
      <c r="AA2035" s="144"/>
    </row>
    <row r="2036" spans="4:27" x14ac:dyDescent="0.25">
      <c r="D2036" s="144"/>
      <c r="E2036" s="144"/>
      <c r="F2036" s="144"/>
      <c r="G2036" s="144"/>
      <c r="H2036" s="144"/>
      <c r="I2036" s="144"/>
      <c r="J2036" s="144"/>
      <c r="K2036" s="144"/>
      <c r="L2036" s="144"/>
      <c r="M2036" s="144"/>
      <c r="N2036" s="144"/>
      <c r="O2036" s="144"/>
      <c r="P2036" s="144"/>
      <c r="Q2036" s="144"/>
      <c r="R2036" s="144"/>
      <c r="S2036" s="144"/>
      <c r="T2036" s="144"/>
      <c r="U2036" s="144"/>
      <c r="V2036" s="144"/>
      <c r="W2036" s="144"/>
      <c r="X2036" s="144"/>
      <c r="Y2036" s="144"/>
      <c r="Z2036" s="144"/>
      <c r="AA2036" s="144"/>
    </row>
    <row r="2037" spans="4:27" x14ac:dyDescent="0.25">
      <c r="D2037" s="144"/>
      <c r="E2037" s="144"/>
      <c r="F2037" s="144"/>
      <c r="G2037" s="144"/>
      <c r="H2037" s="144"/>
      <c r="I2037" s="144"/>
      <c r="J2037" s="144"/>
      <c r="K2037" s="144"/>
      <c r="L2037" s="144"/>
      <c r="M2037" s="144"/>
      <c r="N2037" s="144"/>
      <c r="O2037" s="144"/>
      <c r="P2037" s="144"/>
      <c r="Q2037" s="144"/>
      <c r="R2037" s="144"/>
      <c r="S2037" s="144"/>
      <c r="T2037" s="144"/>
      <c r="U2037" s="144"/>
      <c r="V2037" s="144"/>
      <c r="W2037" s="144"/>
      <c r="X2037" s="144"/>
      <c r="Y2037" s="144"/>
      <c r="Z2037" s="144"/>
      <c r="AA2037" s="144"/>
    </row>
    <row r="2038" spans="4:27" x14ac:dyDescent="0.25">
      <c r="D2038" s="144"/>
      <c r="E2038" s="144"/>
      <c r="F2038" s="144"/>
      <c r="G2038" s="144"/>
      <c r="H2038" s="144"/>
      <c r="I2038" s="144"/>
      <c r="J2038" s="144"/>
      <c r="K2038" s="144"/>
      <c r="L2038" s="144"/>
      <c r="M2038" s="144"/>
      <c r="N2038" s="144"/>
      <c r="O2038" s="144"/>
      <c r="P2038" s="144"/>
      <c r="Q2038" s="144"/>
      <c r="R2038" s="144"/>
      <c r="S2038" s="144"/>
      <c r="T2038" s="144"/>
      <c r="U2038" s="144"/>
      <c r="V2038" s="144"/>
      <c r="W2038" s="144"/>
      <c r="X2038" s="144"/>
      <c r="Y2038" s="144"/>
      <c r="Z2038" s="144"/>
      <c r="AA2038" s="144"/>
    </row>
    <row r="2039" spans="4:27" x14ac:dyDescent="0.25">
      <c r="D2039" s="144"/>
      <c r="E2039" s="144"/>
      <c r="F2039" s="144"/>
      <c r="G2039" s="144"/>
      <c r="H2039" s="144"/>
      <c r="I2039" s="144"/>
      <c r="J2039" s="144"/>
      <c r="K2039" s="144"/>
      <c r="L2039" s="144"/>
      <c r="M2039" s="144"/>
      <c r="N2039" s="144"/>
      <c r="O2039" s="144"/>
      <c r="P2039" s="144"/>
      <c r="Q2039" s="144"/>
      <c r="R2039" s="144"/>
      <c r="S2039" s="144"/>
      <c r="T2039" s="144"/>
      <c r="U2039" s="144"/>
      <c r="V2039" s="144"/>
      <c r="W2039" s="144"/>
      <c r="X2039" s="144"/>
      <c r="Y2039" s="144"/>
      <c r="Z2039" s="144"/>
      <c r="AA2039" s="144"/>
    </row>
    <row r="2040" spans="4:27" x14ac:dyDescent="0.25">
      <c r="D2040" s="144"/>
      <c r="E2040" s="144"/>
      <c r="F2040" s="144"/>
      <c r="G2040" s="144"/>
      <c r="H2040" s="144"/>
      <c r="I2040" s="144"/>
      <c r="J2040" s="144"/>
      <c r="K2040" s="144"/>
      <c r="L2040" s="144"/>
      <c r="M2040" s="144"/>
      <c r="N2040" s="144"/>
      <c r="O2040" s="144"/>
      <c r="P2040" s="144"/>
      <c r="Q2040" s="144"/>
      <c r="R2040" s="144"/>
      <c r="S2040" s="144"/>
      <c r="T2040" s="144"/>
      <c r="U2040" s="144"/>
      <c r="V2040" s="144"/>
      <c r="W2040" s="144"/>
      <c r="X2040" s="144"/>
      <c r="Y2040" s="144"/>
      <c r="Z2040" s="144"/>
      <c r="AA2040" s="144"/>
    </row>
    <row r="2041" spans="4:27" x14ac:dyDescent="0.25">
      <c r="D2041" s="144"/>
      <c r="E2041" s="144"/>
      <c r="F2041" s="144"/>
      <c r="G2041" s="144"/>
      <c r="H2041" s="144"/>
      <c r="I2041" s="144"/>
      <c r="J2041" s="144"/>
      <c r="K2041" s="144"/>
      <c r="L2041" s="144"/>
      <c r="M2041" s="144"/>
      <c r="N2041" s="144"/>
      <c r="O2041" s="144"/>
      <c r="P2041" s="144"/>
      <c r="Q2041" s="144"/>
      <c r="R2041" s="144"/>
      <c r="S2041" s="144"/>
      <c r="T2041" s="144"/>
      <c r="U2041" s="144"/>
      <c r="V2041" s="144"/>
      <c r="W2041" s="144"/>
      <c r="X2041" s="144"/>
      <c r="Y2041" s="144"/>
      <c r="Z2041" s="144"/>
      <c r="AA2041" s="144"/>
    </row>
    <row r="2042" spans="4:27" x14ac:dyDescent="0.25">
      <c r="D2042" s="144"/>
      <c r="E2042" s="144"/>
      <c r="F2042" s="144"/>
      <c r="G2042" s="144"/>
      <c r="H2042" s="144"/>
      <c r="I2042" s="144"/>
      <c r="J2042" s="144"/>
      <c r="K2042" s="144"/>
      <c r="L2042" s="144"/>
      <c r="M2042" s="144"/>
      <c r="N2042" s="144"/>
      <c r="O2042" s="144"/>
      <c r="P2042" s="144"/>
      <c r="Q2042" s="144"/>
      <c r="R2042" s="144"/>
      <c r="S2042" s="144"/>
      <c r="T2042" s="144"/>
      <c r="U2042" s="144"/>
      <c r="V2042" s="144"/>
      <c r="W2042" s="144"/>
      <c r="X2042" s="144"/>
      <c r="Y2042" s="144"/>
      <c r="Z2042" s="144"/>
      <c r="AA2042" s="144"/>
    </row>
    <row r="2043" spans="4:27" x14ac:dyDescent="0.25">
      <c r="D2043" s="144"/>
      <c r="E2043" s="144"/>
      <c r="F2043" s="144"/>
      <c r="G2043" s="144"/>
      <c r="H2043" s="144"/>
      <c r="I2043" s="144"/>
      <c r="J2043" s="144"/>
      <c r="K2043" s="144"/>
      <c r="L2043" s="144"/>
      <c r="M2043" s="144"/>
      <c r="N2043" s="144"/>
      <c r="O2043" s="144"/>
      <c r="P2043" s="144"/>
      <c r="Q2043" s="144"/>
      <c r="R2043" s="144"/>
      <c r="S2043" s="144"/>
      <c r="T2043" s="144"/>
      <c r="U2043" s="144"/>
      <c r="V2043" s="144"/>
      <c r="W2043" s="144"/>
      <c r="X2043" s="144"/>
      <c r="Y2043" s="144"/>
      <c r="Z2043" s="144"/>
      <c r="AA2043" s="144"/>
    </row>
    <row r="2044" spans="4:27" x14ac:dyDescent="0.25">
      <c r="D2044" s="144"/>
      <c r="E2044" s="144"/>
      <c r="F2044" s="144"/>
      <c r="G2044" s="144"/>
      <c r="H2044" s="144"/>
      <c r="I2044" s="144"/>
      <c r="J2044" s="144"/>
      <c r="K2044" s="144"/>
      <c r="L2044" s="144"/>
      <c r="M2044" s="144"/>
      <c r="N2044" s="144"/>
      <c r="O2044" s="144"/>
      <c r="P2044" s="144"/>
      <c r="Q2044" s="144"/>
      <c r="R2044" s="144"/>
      <c r="S2044" s="144"/>
      <c r="T2044" s="144"/>
      <c r="U2044" s="144"/>
      <c r="V2044" s="144"/>
      <c r="W2044" s="144"/>
      <c r="X2044" s="144"/>
      <c r="Y2044" s="144"/>
      <c r="Z2044" s="144"/>
      <c r="AA2044" s="144"/>
    </row>
    <row r="2045" spans="4:27" x14ac:dyDescent="0.25">
      <c r="D2045" s="144"/>
      <c r="E2045" s="144"/>
      <c r="F2045" s="144"/>
      <c r="G2045" s="144"/>
      <c r="H2045" s="144"/>
      <c r="I2045" s="144"/>
      <c r="J2045" s="144"/>
      <c r="K2045" s="144"/>
      <c r="L2045" s="144"/>
      <c r="M2045" s="144"/>
      <c r="N2045" s="144"/>
      <c r="O2045" s="144"/>
      <c r="P2045" s="144"/>
      <c r="Q2045" s="144"/>
      <c r="R2045" s="144"/>
      <c r="S2045" s="144"/>
      <c r="T2045" s="144"/>
      <c r="U2045" s="144"/>
      <c r="V2045" s="144"/>
      <c r="W2045" s="144"/>
      <c r="X2045" s="144"/>
      <c r="Y2045" s="144"/>
      <c r="Z2045" s="144"/>
      <c r="AA2045" s="144"/>
    </row>
    <row r="2046" spans="4:27" x14ac:dyDescent="0.25">
      <c r="D2046" s="144"/>
      <c r="E2046" s="144"/>
      <c r="F2046" s="144"/>
      <c r="G2046" s="144"/>
      <c r="H2046" s="144"/>
      <c r="I2046" s="144"/>
      <c r="J2046" s="144"/>
      <c r="K2046" s="144"/>
      <c r="L2046" s="144"/>
      <c r="M2046" s="144"/>
      <c r="N2046" s="144"/>
      <c r="O2046" s="144"/>
      <c r="P2046" s="144"/>
      <c r="Q2046" s="144"/>
      <c r="R2046" s="144"/>
      <c r="S2046" s="144"/>
      <c r="T2046" s="144"/>
      <c r="U2046" s="144"/>
      <c r="V2046" s="144"/>
      <c r="W2046" s="144"/>
      <c r="X2046" s="144"/>
      <c r="Y2046" s="144"/>
      <c r="Z2046" s="144"/>
      <c r="AA2046" s="144"/>
    </row>
    <row r="2047" spans="4:27" x14ac:dyDescent="0.25">
      <c r="D2047" s="144"/>
      <c r="E2047" s="144"/>
      <c r="F2047" s="144"/>
      <c r="G2047" s="144"/>
      <c r="H2047" s="144"/>
      <c r="I2047" s="144"/>
      <c r="J2047" s="144"/>
      <c r="K2047" s="144"/>
      <c r="L2047" s="144"/>
      <c r="M2047" s="144"/>
      <c r="N2047" s="144"/>
      <c r="O2047" s="144"/>
      <c r="P2047" s="144"/>
      <c r="Q2047" s="144"/>
      <c r="R2047" s="144"/>
      <c r="S2047" s="144"/>
      <c r="T2047" s="144"/>
      <c r="U2047" s="144"/>
      <c r="V2047" s="144"/>
      <c r="W2047" s="144"/>
      <c r="X2047" s="144"/>
      <c r="Y2047" s="144"/>
      <c r="Z2047" s="144"/>
      <c r="AA2047" s="144"/>
    </row>
    <row r="2048" spans="4:27" x14ac:dyDescent="0.25">
      <c r="D2048" s="144"/>
      <c r="E2048" s="144"/>
      <c r="F2048" s="144"/>
      <c r="G2048" s="144"/>
      <c r="H2048" s="144"/>
      <c r="I2048" s="144"/>
      <c r="J2048" s="144"/>
      <c r="K2048" s="144"/>
      <c r="L2048" s="144"/>
      <c r="M2048" s="144"/>
      <c r="N2048" s="144"/>
      <c r="O2048" s="144"/>
      <c r="P2048" s="144"/>
      <c r="Q2048" s="144"/>
      <c r="R2048" s="144"/>
      <c r="S2048" s="144"/>
      <c r="T2048" s="144"/>
      <c r="U2048" s="144"/>
      <c r="V2048" s="144"/>
      <c r="W2048" s="144"/>
      <c r="X2048" s="144"/>
      <c r="Y2048" s="144"/>
      <c r="Z2048" s="144"/>
      <c r="AA2048" s="144"/>
    </row>
    <row r="2049" spans="4:27" x14ac:dyDescent="0.25">
      <c r="D2049" s="144"/>
      <c r="E2049" s="144"/>
      <c r="F2049" s="144"/>
      <c r="G2049" s="144"/>
      <c r="H2049" s="144"/>
      <c r="I2049" s="144"/>
      <c r="J2049" s="144"/>
      <c r="K2049" s="144"/>
      <c r="L2049" s="144"/>
      <c r="M2049" s="144"/>
      <c r="N2049" s="144"/>
      <c r="O2049" s="144"/>
      <c r="P2049" s="144"/>
      <c r="Q2049" s="144"/>
      <c r="R2049" s="144"/>
      <c r="S2049" s="144"/>
      <c r="T2049" s="144"/>
      <c r="U2049" s="144"/>
      <c r="V2049" s="144"/>
      <c r="W2049" s="144"/>
      <c r="X2049" s="144"/>
      <c r="Y2049" s="144"/>
      <c r="Z2049" s="144"/>
      <c r="AA2049" s="144"/>
    </row>
    <row r="2050" spans="4:27" x14ac:dyDescent="0.25">
      <c r="D2050" s="144"/>
      <c r="E2050" s="144"/>
      <c r="F2050" s="144"/>
      <c r="G2050" s="144"/>
      <c r="H2050" s="144"/>
      <c r="I2050" s="144"/>
      <c r="J2050" s="144"/>
      <c r="K2050" s="144"/>
      <c r="L2050" s="144"/>
      <c r="M2050" s="144"/>
      <c r="N2050" s="144"/>
      <c r="O2050" s="144"/>
      <c r="P2050" s="144"/>
      <c r="Q2050" s="144"/>
      <c r="R2050" s="144"/>
      <c r="S2050" s="144"/>
      <c r="T2050" s="144"/>
      <c r="U2050" s="144"/>
      <c r="V2050" s="144"/>
      <c r="W2050" s="144"/>
      <c r="X2050" s="144"/>
      <c r="Y2050" s="144"/>
      <c r="Z2050" s="144"/>
      <c r="AA2050" s="144"/>
    </row>
    <row r="2051" spans="4:27" x14ac:dyDescent="0.25">
      <c r="D2051" s="144"/>
      <c r="E2051" s="144"/>
      <c r="F2051" s="144"/>
      <c r="G2051" s="144"/>
      <c r="H2051" s="144"/>
      <c r="I2051" s="144"/>
      <c r="J2051" s="144"/>
      <c r="K2051" s="144"/>
      <c r="L2051" s="144"/>
      <c r="M2051" s="144"/>
      <c r="N2051" s="144"/>
      <c r="O2051" s="144"/>
      <c r="P2051" s="144"/>
      <c r="Q2051" s="144"/>
      <c r="R2051" s="144"/>
      <c r="S2051" s="144"/>
      <c r="T2051" s="144"/>
      <c r="U2051" s="144"/>
      <c r="V2051" s="144"/>
      <c r="W2051" s="144"/>
      <c r="X2051" s="144"/>
      <c r="Y2051" s="144"/>
      <c r="Z2051" s="144"/>
      <c r="AA2051" s="144"/>
    </row>
    <row r="2052" spans="4:27" x14ac:dyDescent="0.25">
      <c r="D2052" s="144"/>
      <c r="E2052" s="144"/>
      <c r="F2052" s="144"/>
      <c r="G2052" s="144"/>
      <c r="H2052" s="144"/>
      <c r="I2052" s="144"/>
      <c r="J2052" s="144"/>
      <c r="K2052" s="144"/>
      <c r="L2052" s="144"/>
      <c r="M2052" s="144"/>
      <c r="N2052" s="144"/>
      <c r="O2052" s="144"/>
      <c r="P2052" s="144"/>
      <c r="Q2052" s="144"/>
      <c r="R2052" s="144"/>
      <c r="S2052" s="144"/>
      <c r="T2052" s="144"/>
      <c r="U2052" s="144"/>
      <c r="V2052" s="144"/>
      <c r="W2052" s="144"/>
      <c r="X2052" s="144"/>
      <c r="Y2052" s="144"/>
      <c r="Z2052" s="144"/>
      <c r="AA2052" s="144"/>
    </row>
    <row r="2053" spans="4:27" x14ac:dyDescent="0.25">
      <c r="D2053" s="144"/>
      <c r="E2053" s="144"/>
      <c r="F2053" s="144"/>
      <c r="G2053" s="144"/>
      <c r="H2053" s="144"/>
      <c r="I2053" s="144"/>
      <c r="J2053" s="144"/>
      <c r="K2053" s="144"/>
      <c r="L2053" s="144"/>
      <c r="M2053" s="144"/>
      <c r="N2053" s="144"/>
      <c r="O2053" s="144"/>
      <c r="P2053" s="144"/>
      <c r="Q2053" s="144"/>
      <c r="R2053" s="144"/>
      <c r="S2053" s="144"/>
      <c r="T2053" s="144"/>
      <c r="U2053" s="144"/>
      <c r="V2053" s="144"/>
      <c r="W2053" s="144"/>
      <c r="X2053" s="144"/>
      <c r="Y2053" s="144"/>
      <c r="Z2053" s="144"/>
      <c r="AA2053" s="144"/>
    </row>
    <row r="2054" spans="4:27" x14ac:dyDescent="0.25">
      <c r="D2054" s="144"/>
      <c r="E2054" s="144"/>
      <c r="F2054" s="144"/>
      <c r="G2054" s="144"/>
      <c r="H2054" s="144"/>
      <c r="I2054" s="144"/>
      <c r="J2054" s="144"/>
      <c r="K2054" s="144"/>
      <c r="L2054" s="144"/>
      <c r="M2054" s="144"/>
      <c r="N2054" s="144"/>
      <c r="O2054" s="144"/>
      <c r="P2054" s="144"/>
      <c r="Q2054" s="144"/>
      <c r="R2054" s="144"/>
      <c r="S2054" s="144"/>
      <c r="T2054" s="144"/>
      <c r="U2054" s="144"/>
      <c r="V2054" s="144"/>
      <c r="W2054" s="144"/>
      <c r="X2054" s="144"/>
      <c r="Y2054" s="144"/>
      <c r="Z2054" s="144"/>
      <c r="AA2054" s="14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143FB-7038-46C0-9F73-27F6D8EDDC7C}">
  <sheetPr codeName="Blad11"/>
  <dimension ref="A1:AA1114"/>
  <sheetViews>
    <sheetView workbookViewId="0"/>
  </sheetViews>
  <sheetFormatPr defaultRowHeight="15" x14ac:dyDescent="0.25"/>
  <cols>
    <col min="2" max="3" width="14.140625" customWidth="1"/>
  </cols>
  <sheetData>
    <row r="1" spans="1:27" ht="60" x14ac:dyDescent="0.25">
      <c r="A1" s="132" t="s">
        <v>250</v>
      </c>
      <c r="B1" s="134" t="s">
        <v>0</v>
      </c>
      <c r="C1" s="134" t="s">
        <v>150</v>
      </c>
      <c r="D1" s="130" t="s">
        <v>275</v>
      </c>
      <c r="E1" s="130" t="s">
        <v>276</v>
      </c>
      <c r="F1" s="130" t="s">
        <v>277</v>
      </c>
      <c r="G1" s="130" t="s">
        <v>278</v>
      </c>
      <c r="H1" s="130" t="s">
        <v>279</v>
      </c>
      <c r="I1" s="130" t="s">
        <v>280</v>
      </c>
      <c r="J1" s="130" t="s">
        <v>281</v>
      </c>
      <c r="K1" s="130" t="s">
        <v>282</v>
      </c>
      <c r="L1" s="130" t="s">
        <v>283</v>
      </c>
      <c r="M1" s="130" t="s">
        <v>284</v>
      </c>
      <c r="N1" s="130" t="s">
        <v>285</v>
      </c>
      <c r="O1" s="130" t="s">
        <v>286</v>
      </c>
      <c r="P1" s="130" t="s">
        <v>287</v>
      </c>
      <c r="Q1" s="130" t="s">
        <v>288</v>
      </c>
      <c r="R1" s="130" t="s">
        <v>289</v>
      </c>
      <c r="S1" s="130" t="s">
        <v>290</v>
      </c>
      <c r="T1" s="130" t="s">
        <v>291</v>
      </c>
      <c r="U1" s="130" t="s">
        <v>292</v>
      </c>
      <c r="V1" s="130" t="s">
        <v>293</v>
      </c>
      <c r="W1" s="130" t="s">
        <v>294</v>
      </c>
      <c r="X1" s="130" t="s">
        <v>295</v>
      </c>
      <c r="Y1" s="130" t="s">
        <v>298</v>
      </c>
      <c r="Z1" s="130" t="s">
        <v>296</v>
      </c>
      <c r="AA1" s="130" t="s">
        <v>297</v>
      </c>
    </row>
    <row r="2" spans="1:27" x14ac:dyDescent="0.25">
      <c r="A2" s="133">
        <v>1</v>
      </c>
      <c r="B2" s="135" t="s">
        <v>5</v>
      </c>
      <c r="C2" s="137" t="s">
        <v>151</v>
      </c>
      <c r="D2" s="131">
        <v>146</v>
      </c>
      <c r="E2" s="131">
        <v>5462</v>
      </c>
      <c r="F2" s="131">
        <v>805</v>
      </c>
      <c r="G2" s="131">
        <v>28813</v>
      </c>
      <c r="H2" s="131">
        <v>13409</v>
      </c>
      <c r="I2" s="131">
        <v>446441</v>
      </c>
      <c r="J2" s="131">
        <v>15987</v>
      </c>
      <c r="K2" s="131">
        <v>555516</v>
      </c>
      <c r="L2" s="131">
        <v>4851</v>
      </c>
      <c r="M2" s="131">
        <v>180209</v>
      </c>
      <c r="N2" s="131">
        <v>3369</v>
      </c>
      <c r="O2" s="131">
        <v>128096</v>
      </c>
      <c r="P2" s="131">
        <v>1449</v>
      </c>
      <c r="Q2" s="131">
        <v>55522</v>
      </c>
      <c r="R2" s="131">
        <v>2801</v>
      </c>
      <c r="S2" s="131">
        <v>108219</v>
      </c>
      <c r="T2" s="131">
        <v>1263</v>
      </c>
      <c r="U2" s="131">
        <v>48973</v>
      </c>
      <c r="V2" s="131">
        <v>583</v>
      </c>
      <c r="W2" s="131">
        <v>21995</v>
      </c>
      <c r="X2" s="131">
        <v>128</v>
      </c>
      <c r="Y2" s="131">
        <v>4569</v>
      </c>
      <c r="Z2" s="131">
        <v>26</v>
      </c>
      <c r="AA2" s="131">
        <v>959</v>
      </c>
    </row>
    <row r="3" spans="1:27" x14ac:dyDescent="0.25">
      <c r="A3" s="133">
        <v>2</v>
      </c>
      <c r="B3" s="135" t="s">
        <v>24</v>
      </c>
      <c r="C3" s="137" t="s">
        <v>152</v>
      </c>
      <c r="D3" s="131">
        <v>380</v>
      </c>
      <c r="E3" s="131">
        <v>6837</v>
      </c>
      <c r="F3" s="131">
        <v>822</v>
      </c>
      <c r="G3" s="131">
        <v>14728</v>
      </c>
      <c r="H3" s="131">
        <v>10210</v>
      </c>
      <c r="I3" s="131">
        <v>178965</v>
      </c>
      <c r="J3" s="131">
        <v>15743</v>
      </c>
      <c r="K3" s="131">
        <v>278277</v>
      </c>
      <c r="L3" s="131">
        <v>8055</v>
      </c>
      <c r="M3" s="131">
        <v>142584</v>
      </c>
      <c r="N3" s="131">
        <v>5283</v>
      </c>
      <c r="O3" s="131">
        <v>92216</v>
      </c>
      <c r="P3" s="131">
        <v>2272</v>
      </c>
      <c r="Q3" s="131">
        <v>40763</v>
      </c>
      <c r="R3" s="131">
        <v>5117</v>
      </c>
      <c r="S3" s="131">
        <v>91756</v>
      </c>
      <c r="T3" s="131">
        <v>1878</v>
      </c>
      <c r="U3" s="131">
        <v>33657</v>
      </c>
      <c r="V3" s="131">
        <v>888</v>
      </c>
      <c r="W3" s="131">
        <v>15760</v>
      </c>
      <c r="X3" s="131">
        <v>337</v>
      </c>
      <c r="Y3" s="131">
        <v>5311</v>
      </c>
      <c r="Z3" s="131">
        <v>121</v>
      </c>
      <c r="AA3" s="131">
        <v>2102</v>
      </c>
    </row>
    <row r="4" spans="1:27" x14ac:dyDescent="0.25">
      <c r="A4" s="133">
        <v>3</v>
      </c>
      <c r="B4" s="135" t="s">
        <v>5</v>
      </c>
      <c r="C4" s="137" t="s">
        <v>152</v>
      </c>
      <c r="D4" s="131">
        <v>2544</v>
      </c>
      <c r="E4" s="131">
        <v>32330</v>
      </c>
      <c r="F4" s="131">
        <v>10179</v>
      </c>
      <c r="G4" s="131">
        <v>117142</v>
      </c>
      <c r="H4" s="131">
        <v>19809</v>
      </c>
      <c r="I4" s="131">
        <v>258171</v>
      </c>
      <c r="J4" s="131">
        <v>14906</v>
      </c>
      <c r="K4" s="131">
        <v>197811</v>
      </c>
      <c r="L4" s="131">
        <v>3230</v>
      </c>
      <c r="M4" s="131">
        <v>45289</v>
      </c>
      <c r="N4" s="131">
        <v>1461</v>
      </c>
      <c r="O4" s="131">
        <v>19906</v>
      </c>
      <c r="P4" s="131">
        <v>638</v>
      </c>
      <c r="Q4" s="131">
        <v>8924</v>
      </c>
      <c r="R4" s="131">
        <v>1499</v>
      </c>
      <c r="S4" s="131">
        <v>21120</v>
      </c>
      <c r="T4" s="131">
        <v>1895</v>
      </c>
      <c r="U4" s="131">
        <v>26458</v>
      </c>
      <c r="V4" s="131">
        <v>4107</v>
      </c>
      <c r="W4" s="131">
        <v>49737</v>
      </c>
      <c r="X4" s="131">
        <v>1953</v>
      </c>
      <c r="Y4" s="131">
        <v>24278</v>
      </c>
      <c r="Z4" s="131">
        <v>902</v>
      </c>
      <c r="AA4" s="131">
        <v>11772</v>
      </c>
    </row>
    <row r="5" spans="1:27" x14ac:dyDescent="0.25">
      <c r="A5" s="133">
        <v>4</v>
      </c>
      <c r="B5" s="135" t="s">
        <v>11</v>
      </c>
      <c r="C5" s="137" t="s">
        <v>152</v>
      </c>
      <c r="D5" s="131">
        <v>5254</v>
      </c>
      <c r="E5" s="131">
        <v>57262</v>
      </c>
      <c r="F5" s="131">
        <v>6289</v>
      </c>
      <c r="G5" s="131">
        <v>66379</v>
      </c>
      <c r="H5" s="131">
        <v>26535</v>
      </c>
      <c r="I5" s="131">
        <v>280357</v>
      </c>
      <c r="J5" s="131">
        <v>13709</v>
      </c>
      <c r="K5" s="131">
        <v>150107</v>
      </c>
      <c r="L5" s="131">
        <v>2613</v>
      </c>
      <c r="M5" s="131">
        <v>29445</v>
      </c>
      <c r="N5" s="131">
        <v>1182</v>
      </c>
      <c r="O5" s="131">
        <v>13023</v>
      </c>
      <c r="P5" s="131">
        <v>391</v>
      </c>
      <c r="Q5" s="131">
        <v>4453</v>
      </c>
      <c r="R5" s="131">
        <v>1120</v>
      </c>
      <c r="S5" s="131">
        <v>12691</v>
      </c>
      <c r="T5" s="131">
        <v>2024</v>
      </c>
      <c r="U5" s="131">
        <v>22963</v>
      </c>
      <c r="V5" s="131">
        <v>3732</v>
      </c>
      <c r="W5" s="131">
        <v>41199</v>
      </c>
      <c r="X5" s="131">
        <v>3064</v>
      </c>
      <c r="Y5" s="131">
        <v>33085</v>
      </c>
      <c r="Z5" s="131">
        <v>1918</v>
      </c>
      <c r="AA5" s="131">
        <v>21112</v>
      </c>
    </row>
    <row r="6" spans="1:27" x14ac:dyDescent="0.25">
      <c r="A6" s="133">
        <v>5</v>
      </c>
      <c r="B6" s="135" t="s">
        <v>5</v>
      </c>
      <c r="C6" s="137" t="s">
        <v>151</v>
      </c>
      <c r="D6" s="131">
        <v>80</v>
      </c>
      <c r="E6" s="131">
        <v>2202</v>
      </c>
      <c r="F6" s="131">
        <v>555</v>
      </c>
      <c r="G6" s="131">
        <v>13835</v>
      </c>
      <c r="H6" s="131">
        <v>2989</v>
      </c>
      <c r="I6" s="131">
        <v>83316</v>
      </c>
      <c r="J6" s="131">
        <v>5294</v>
      </c>
      <c r="K6" s="131">
        <v>148219</v>
      </c>
      <c r="L6" s="131">
        <v>2885</v>
      </c>
      <c r="M6" s="131">
        <v>77891</v>
      </c>
      <c r="N6" s="131">
        <v>1905</v>
      </c>
      <c r="O6" s="131">
        <v>53492</v>
      </c>
      <c r="P6" s="131">
        <v>843</v>
      </c>
      <c r="Q6" s="131">
        <v>23780</v>
      </c>
      <c r="R6" s="131">
        <v>1725</v>
      </c>
      <c r="S6" s="131">
        <v>48843</v>
      </c>
      <c r="T6" s="131">
        <v>824</v>
      </c>
      <c r="U6" s="131">
        <v>23275</v>
      </c>
      <c r="V6" s="131">
        <v>337</v>
      </c>
      <c r="W6" s="131">
        <v>9482</v>
      </c>
      <c r="X6" s="131">
        <v>80</v>
      </c>
      <c r="Y6" s="131">
        <v>2186</v>
      </c>
      <c r="Z6" s="131">
        <v>27</v>
      </c>
      <c r="AA6" s="131">
        <v>773</v>
      </c>
    </row>
    <row r="7" spans="1:27" x14ac:dyDescent="0.25">
      <c r="A7" s="133">
        <v>6</v>
      </c>
      <c r="B7" s="135" t="s">
        <v>11</v>
      </c>
      <c r="C7" s="137" t="s">
        <v>151</v>
      </c>
      <c r="D7" s="131">
        <v>56</v>
      </c>
      <c r="E7" s="131">
        <v>2394</v>
      </c>
      <c r="F7" s="131">
        <v>350</v>
      </c>
      <c r="G7" s="131">
        <v>14203</v>
      </c>
      <c r="H7" s="131">
        <v>3308</v>
      </c>
      <c r="I7" s="131">
        <v>133453</v>
      </c>
      <c r="J7" s="131">
        <v>5488</v>
      </c>
      <c r="K7" s="131">
        <v>209887</v>
      </c>
      <c r="L7" s="131">
        <v>992</v>
      </c>
      <c r="M7" s="131">
        <v>41914</v>
      </c>
      <c r="N7" s="131">
        <v>645</v>
      </c>
      <c r="O7" s="131">
        <v>26657</v>
      </c>
      <c r="P7" s="131">
        <v>197</v>
      </c>
      <c r="Q7" s="131">
        <v>8565</v>
      </c>
      <c r="R7" s="131">
        <v>515</v>
      </c>
      <c r="S7" s="131">
        <v>22300</v>
      </c>
      <c r="T7" s="131">
        <v>215</v>
      </c>
      <c r="U7" s="131">
        <v>9322</v>
      </c>
      <c r="V7" s="131">
        <v>115</v>
      </c>
      <c r="W7" s="131">
        <v>4969</v>
      </c>
      <c r="X7" s="131">
        <v>48</v>
      </c>
      <c r="Y7" s="131">
        <v>1782</v>
      </c>
      <c r="Z7" s="131">
        <v>10</v>
      </c>
      <c r="AA7" s="131">
        <v>440</v>
      </c>
    </row>
    <row r="8" spans="1:27" x14ac:dyDescent="0.25">
      <c r="A8" s="133">
        <v>7</v>
      </c>
      <c r="B8" s="135" t="s">
        <v>11</v>
      </c>
      <c r="C8" s="137" t="s">
        <v>151</v>
      </c>
      <c r="D8" s="131">
        <v>29</v>
      </c>
      <c r="E8" s="131">
        <v>1057</v>
      </c>
      <c r="F8" s="131">
        <v>459</v>
      </c>
      <c r="G8" s="131">
        <v>15109</v>
      </c>
      <c r="H8" s="131">
        <v>1500</v>
      </c>
      <c r="I8" s="131">
        <v>52649</v>
      </c>
      <c r="J8" s="131">
        <v>6054</v>
      </c>
      <c r="K8" s="131">
        <v>183361</v>
      </c>
      <c r="L8" s="131">
        <v>2189</v>
      </c>
      <c r="M8" s="131">
        <v>74580</v>
      </c>
      <c r="N8" s="131">
        <v>1759</v>
      </c>
      <c r="O8" s="131">
        <v>61887</v>
      </c>
      <c r="P8" s="131">
        <v>771</v>
      </c>
      <c r="Q8" s="131">
        <v>27256</v>
      </c>
      <c r="R8" s="131">
        <v>1126</v>
      </c>
      <c r="S8" s="131">
        <v>41479</v>
      </c>
      <c r="T8" s="131">
        <v>267</v>
      </c>
      <c r="U8" s="131">
        <v>9766</v>
      </c>
      <c r="V8" s="131">
        <v>67</v>
      </c>
      <c r="W8" s="131">
        <v>2347</v>
      </c>
      <c r="X8" s="131">
        <v>60</v>
      </c>
      <c r="Y8" s="131">
        <v>1902</v>
      </c>
      <c r="Z8" s="131">
        <v>10</v>
      </c>
      <c r="AA8" s="131">
        <v>356</v>
      </c>
    </row>
    <row r="9" spans="1:27" x14ac:dyDescent="0.25">
      <c r="A9" s="133">
        <v>8</v>
      </c>
      <c r="B9" s="135" t="s">
        <v>100</v>
      </c>
      <c r="C9" s="137" t="s">
        <v>152</v>
      </c>
      <c r="D9" s="131">
        <v>181</v>
      </c>
      <c r="E9" s="131">
        <v>4912</v>
      </c>
      <c r="F9" s="131">
        <v>589</v>
      </c>
      <c r="G9" s="131">
        <v>16052</v>
      </c>
      <c r="H9" s="131">
        <v>4230</v>
      </c>
      <c r="I9" s="131">
        <v>115727</v>
      </c>
      <c r="J9" s="131">
        <v>4657</v>
      </c>
      <c r="K9" s="131">
        <v>134127</v>
      </c>
      <c r="L9" s="131">
        <v>1812</v>
      </c>
      <c r="M9" s="131">
        <v>54175</v>
      </c>
      <c r="N9" s="131">
        <v>1287</v>
      </c>
      <c r="O9" s="131">
        <v>38068</v>
      </c>
      <c r="P9" s="131">
        <v>499</v>
      </c>
      <c r="Q9" s="131">
        <v>15171</v>
      </c>
      <c r="R9" s="131">
        <v>1102</v>
      </c>
      <c r="S9" s="131">
        <v>33576</v>
      </c>
      <c r="T9" s="131">
        <v>529</v>
      </c>
      <c r="U9" s="131">
        <v>16156</v>
      </c>
      <c r="V9" s="131">
        <v>262</v>
      </c>
      <c r="W9" s="131">
        <v>7686</v>
      </c>
      <c r="X9" s="131">
        <v>126</v>
      </c>
      <c r="Y9" s="131">
        <v>3490</v>
      </c>
      <c r="Z9" s="131">
        <v>42</v>
      </c>
      <c r="AA9" s="131">
        <v>1256</v>
      </c>
    </row>
    <row r="10" spans="1:27" x14ac:dyDescent="0.25">
      <c r="A10" s="133">
        <v>9</v>
      </c>
      <c r="B10" s="135" t="s">
        <v>5</v>
      </c>
      <c r="C10" s="137" t="s">
        <v>151</v>
      </c>
      <c r="D10" s="131">
        <v>117</v>
      </c>
      <c r="E10" s="131">
        <v>2120</v>
      </c>
      <c r="F10" s="131">
        <v>242</v>
      </c>
      <c r="G10" s="131">
        <v>4355</v>
      </c>
      <c r="H10" s="131">
        <v>4723</v>
      </c>
      <c r="I10" s="131">
        <v>81860</v>
      </c>
      <c r="J10" s="131">
        <v>7099</v>
      </c>
      <c r="K10" s="131">
        <v>131195</v>
      </c>
      <c r="L10" s="131">
        <v>3224</v>
      </c>
      <c r="M10" s="131">
        <v>60111</v>
      </c>
      <c r="N10" s="131">
        <v>2338</v>
      </c>
      <c r="O10" s="131">
        <v>43634</v>
      </c>
      <c r="P10" s="131">
        <v>1160</v>
      </c>
      <c r="Q10" s="131">
        <v>21544</v>
      </c>
      <c r="R10" s="131">
        <v>2235</v>
      </c>
      <c r="S10" s="131">
        <v>42060</v>
      </c>
      <c r="T10" s="131">
        <v>1233</v>
      </c>
      <c r="U10" s="131">
        <v>22947</v>
      </c>
      <c r="V10" s="131">
        <v>508</v>
      </c>
      <c r="W10" s="131">
        <v>9214</v>
      </c>
      <c r="X10" s="131">
        <v>109</v>
      </c>
      <c r="Y10" s="131">
        <v>2042</v>
      </c>
      <c r="Z10" s="131">
        <v>33</v>
      </c>
      <c r="AA10" s="131">
        <v>608</v>
      </c>
    </row>
    <row r="11" spans="1:27" x14ac:dyDescent="0.25">
      <c r="A11" s="133">
        <v>10</v>
      </c>
      <c r="B11" s="135" t="s">
        <v>24</v>
      </c>
      <c r="C11" s="137" t="s">
        <v>151</v>
      </c>
      <c r="D11" s="131">
        <v>58</v>
      </c>
      <c r="E11" s="131">
        <v>1818</v>
      </c>
      <c r="F11" s="131">
        <v>444</v>
      </c>
      <c r="G11" s="131">
        <v>13480</v>
      </c>
      <c r="H11" s="131">
        <v>3824</v>
      </c>
      <c r="I11" s="131">
        <v>101081</v>
      </c>
      <c r="J11" s="131">
        <v>3356</v>
      </c>
      <c r="K11" s="131">
        <v>98034</v>
      </c>
      <c r="L11" s="131">
        <v>2339</v>
      </c>
      <c r="M11" s="131">
        <v>63336</v>
      </c>
      <c r="N11" s="131">
        <v>1367</v>
      </c>
      <c r="O11" s="131">
        <v>39560</v>
      </c>
      <c r="P11" s="131">
        <v>451</v>
      </c>
      <c r="Q11" s="131">
        <v>13419</v>
      </c>
      <c r="R11" s="131">
        <v>1050</v>
      </c>
      <c r="S11" s="131">
        <v>31410</v>
      </c>
      <c r="T11" s="131">
        <v>304</v>
      </c>
      <c r="U11" s="131">
        <v>9083</v>
      </c>
      <c r="V11" s="131">
        <v>133</v>
      </c>
      <c r="W11" s="131">
        <v>3724</v>
      </c>
      <c r="X11" s="131">
        <v>44</v>
      </c>
      <c r="Y11" s="131">
        <v>1161</v>
      </c>
      <c r="Z11" s="131">
        <v>8</v>
      </c>
      <c r="AA11" s="131">
        <v>231</v>
      </c>
    </row>
    <row r="12" spans="1:27" x14ac:dyDescent="0.25">
      <c r="A12" s="133">
        <v>11</v>
      </c>
      <c r="B12" s="135" t="s">
        <v>24</v>
      </c>
      <c r="C12" s="137" t="s">
        <v>151</v>
      </c>
      <c r="D12" s="131">
        <v>17</v>
      </c>
      <c r="E12" s="131">
        <v>63</v>
      </c>
      <c r="F12" s="131">
        <v>4218</v>
      </c>
      <c r="G12" s="131">
        <v>15564</v>
      </c>
      <c r="H12" s="131">
        <v>35943</v>
      </c>
      <c r="I12" s="131">
        <v>121487</v>
      </c>
      <c r="J12" s="131">
        <v>42366</v>
      </c>
      <c r="K12" s="131">
        <v>134302</v>
      </c>
      <c r="L12" s="131">
        <v>14414</v>
      </c>
      <c r="M12" s="131">
        <v>53189</v>
      </c>
      <c r="N12" s="131">
        <v>7331</v>
      </c>
      <c r="O12" s="131">
        <v>27052</v>
      </c>
      <c r="P12" s="131">
        <v>3082</v>
      </c>
      <c r="Q12" s="131">
        <v>9369</v>
      </c>
      <c r="R12" s="131">
        <v>590</v>
      </c>
      <c r="S12" s="131">
        <v>1174</v>
      </c>
      <c r="T12" s="131">
        <v>36</v>
      </c>
      <c r="U12" s="131">
        <v>71</v>
      </c>
      <c r="V12" s="129"/>
      <c r="W12" s="129"/>
      <c r="X12" s="129"/>
      <c r="Y12" s="129"/>
      <c r="Z12" s="129"/>
      <c r="AA12" s="129"/>
    </row>
    <row r="13" spans="1:27" x14ac:dyDescent="0.25">
      <c r="A13" s="133">
        <v>12</v>
      </c>
      <c r="B13" s="135" t="s">
        <v>11</v>
      </c>
      <c r="C13" s="137" t="s">
        <v>151</v>
      </c>
      <c r="D13" s="131">
        <v>27</v>
      </c>
      <c r="E13" s="131">
        <v>1111</v>
      </c>
      <c r="F13" s="131">
        <v>667</v>
      </c>
      <c r="G13" s="131">
        <v>23583</v>
      </c>
      <c r="H13" s="131">
        <v>2321</v>
      </c>
      <c r="I13" s="131">
        <v>90967</v>
      </c>
      <c r="J13" s="131">
        <v>3774</v>
      </c>
      <c r="K13" s="131">
        <v>137487</v>
      </c>
      <c r="L13" s="131">
        <v>816</v>
      </c>
      <c r="M13" s="131">
        <v>32582</v>
      </c>
      <c r="N13" s="131">
        <v>458</v>
      </c>
      <c r="O13" s="131">
        <v>18223</v>
      </c>
      <c r="P13" s="131">
        <v>169</v>
      </c>
      <c r="Q13" s="131">
        <v>6843</v>
      </c>
      <c r="R13" s="131">
        <v>533</v>
      </c>
      <c r="S13" s="131">
        <v>21776</v>
      </c>
      <c r="T13" s="131">
        <v>148</v>
      </c>
      <c r="U13" s="131">
        <v>6027</v>
      </c>
      <c r="V13" s="131">
        <v>52</v>
      </c>
      <c r="W13" s="131">
        <v>1971</v>
      </c>
      <c r="X13" s="131">
        <v>16</v>
      </c>
      <c r="Y13" s="131">
        <v>569</v>
      </c>
      <c r="Z13" s="131">
        <v>4</v>
      </c>
      <c r="AA13" s="131">
        <v>147</v>
      </c>
    </row>
    <row r="14" spans="1:27" x14ac:dyDescent="0.25">
      <c r="A14" s="133">
        <v>13</v>
      </c>
      <c r="B14" s="135" t="s">
        <v>24</v>
      </c>
      <c r="C14" s="137" t="s">
        <v>152</v>
      </c>
      <c r="D14" s="131">
        <v>1525</v>
      </c>
      <c r="E14" s="131">
        <v>16760</v>
      </c>
      <c r="F14" s="131">
        <v>4200</v>
      </c>
      <c r="G14" s="131">
        <v>41328</v>
      </c>
      <c r="H14" s="131">
        <v>11905</v>
      </c>
      <c r="I14" s="131">
        <v>117145</v>
      </c>
      <c r="J14" s="131">
        <v>7765</v>
      </c>
      <c r="K14" s="131">
        <v>76408</v>
      </c>
      <c r="L14" s="131">
        <v>1324</v>
      </c>
      <c r="M14" s="131">
        <v>13028</v>
      </c>
      <c r="N14" s="131">
        <v>566</v>
      </c>
      <c r="O14" s="131">
        <v>5569</v>
      </c>
      <c r="P14" s="131">
        <v>233</v>
      </c>
      <c r="Q14" s="131">
        <v>2293</v>
      </c>
      <c r="R14" s="131">
        <v>535</v>
      </c>
      <c r="S14" s="131">
        <v>5264</v>
      </c>
      <c r="T14" s="131">
        <v>866</v>
      </c>
      <c r="U14" s="131">
        <v>8521</v>
      </c>
      <c r="V14" s="131">
        <v>2708</v>
      </c>
      <c r="W14" s="131">
        <v>26647</v>
      </c>
      <c r="X14" s="131">
        <v>1160</v>
      </c>
      <c r="Y14" s="131">
        <v>11414</v>
      </c>
      <c r="Z14" s="131">
        <v>480</v>
      </c>
      <c r="AA14" s="131">
        <v>4723</v>
      </c>
    </row>
    <row r="15" spans="1:27" x14ac:dyDescent="0.25">
      <c r="A15" s="133">
        <v>14</v>
      </c>
      <c r="B15" s="135" t="s">
        <v>8</v>
      </c>
      <c r="C15" s="137" t="s">
        <v>153</v>
      </c>
      <c r="D15" s="131">
        <v>215</v>
      </c>
      <c r="E15" s="131">
        <v>1255</v>
      </c>
      <c r="F15" s="131">
        <v>339</v>
      </c>
      <c r="G15" s="131">
        <v>2020</v>
      </c>
      <c r="H15" s="131">
        <v>1751</v>
      </c>
      <c r="I15" s="131">
        <v>10523</v>
      </c>
      <c r="J15" s="131">
        <v>6763</v>
      </c>
      <c r="K15" s="131">
        <v>40664</v>
      </c>
      <c r="L15" s="131">
        <v>13103</v>
      </c>
      <c r="M15" s="131">
        <v>77720</v>
      </c>
      <c r="N15" s="131">
        <v>9649</v>
      </c>
      <c r="O15" s="131">
        <v>57416</v>
      </c>
      <c r="P15" s="131">
        <v>13010</v>
      </c>
      <c r="Q15" s="131">
        <v>67805</v>
      </c>
      <c r="R15" s="131">
        <v>4144</v>
      </c>
      <c r="S15" s="131">
        <v>24627</v>
      </c>
      <c r="T15" s="131">
        <v>1303</v>
      </c>
      <c r="U15" s="131">
        <v>7761</v>
      </c>
      <c r="V15" s="131">
        <v>730</v>
      </c>
      <c r="W15" s="131">
        <v>4322</v>
      </c>
      <c r="X15" s="131">
        <v>275</v>
      </c>
      <c r="Y15" s="131">
        <v>1609</v>
      </c>
      <c r="Z15" s="131">
        <v>200</v>
      </c>
      <c r="AA15" s="131">
        <v>1182</v>
      </c>
    </row>
    <row r="16" spans="1:27" x14ac:dyDescent="0.25">
      <c r="A16" s="133">
        <v>15</v>
      </c>
      <c r="B16" s="135" t="s">
        <v>24</v>
      </c>
      <c r="C16" s="137" t="s">
        <v>152</v>
      </c>
      <c r="D16" s="131">
        <v>3101</v>
      </c>
      <c r="E16" s="131">
        <v>24717</v>
      </c>
      <c r="F16" s="131">
        <v>3427</v>
      </c>
      <c r="G16" s="131">
        <v>27107</v>
      </c>
      <c r="H16" s="131">
        <v>12240</v>
      </c>
      <c r="I16" s="131">
        <v>95591</v>
      </c>
      <c r="J16" s="131">
        <v>7273</v>
      </c>
      <c r="K16" s="131">
        <v>57164</v>
      </c>
      <c r="L16" s="131">
        <v>1501</v>
      </c>
      <c r="M16" s="131">
        <v>11841</v>
      </c>
      <c r="N16" s="131">
        <v>737</v>
      </c>
      <c r="O16" s="131">
        <v>5565</v>
      </c>
      <c r="P16" s="131">
        <v>220</v>
      </c>
      <c r="Q16" s="131">
        <v>1753</v>
      </c>
      <c r="R16" s="131">
        <v>881</v>
      </c>
      <c r="S16" s="131">
        <v>7031</v>
      </c>
      <c r="T16" s="131">
        <v>1328</v>
      </c>
      <c r="U16" s="131">
        <v>10583</v>
      </c>
      <c r="V16" s="131">
        <v>2615</v>
      </c>
      <c r="W16" s="131">
        <v>20661</v>
      </c>
      <c r="X16" s="131">
        <v>2277</v>
      </c>
      <c r="Y16" s="131">
        <v>17191</v>
      </c>
      <c r="Z16" s="131">
        <v>1352</v>
      </c>
      <c r="AA16" s="131">
        <v>10720</v>
      </c>
    </row>
    <row r="17" spans="1:27" x14ac:dyDescent="0.25">
      <c r="A17" s="133">
        <v>16</v>
      </c>
      <c r="B17" s="135" t="s">
        <v>24</v>
      </c>
      <c r="C17" s="137" t="s">
        <v>151</v>
      </c>
      <c r="D17" s="131">
        <v>39</v>
      </c>
      <c r="E17" s="131">
        <v>1349</v>
      </c>
      <c r="F17" s="131">
        <v>849</v>
      </c>
      <c r="G17" s="131">
        <v>25645</v>
      </c>
      <c r="H17" s="131">
        <v>3038</v>
      </c>
      <c r="I17" s="131">
        <v>94911</v>
      </c>
      <c r="J17" s="131">
        <v>2796</v>
      </c>
      <c r="K17" s="131">
        <v>92205</v>
      </c>
      <c r="L17" s="131">
        <v>996</v>
      </c>
      <c r="M17" s="131">
        <v>32346</v>
      </c>
      <c r="N17" s="131">
        <v>468</v>
      </c>
      <c r="O17" s="131">
        <v>15692</v>
      </c>
      <c r="P17" s="131">
        <v>101</v>
      </c>
      <c r="Q17" s="131">
        <v>3518</v>
      </c>
      <c r="R17" s="131">
        <v>295</v>
      </c>
      <c r="S17" s="131">
        <v>10296</v>
      </c>
      <c r="T17" s="131">
        <v>167</v>
      </c>
      <c r="U17" s="131">
        <v>5806</v>
      </c>
      <c r="V17" s="131">
        <v>77</v>
      </c>
      <c r="W17" s="131">
        <v>2659</v>
      </c>
      <c r="X17" s="131">
        <v>15</v>
      </c>
      <c r="Y17" s="131">
        <v>485</v>
      </c>
      <c r="Z17" s="131">
        <v>1</v>
      </c>
      <c r="AA17" s="131">
        <v>37</v>
      </c>
    </row>
    <row r="18" spans="1:27" x14ac:dyDescent="0.25">
      <c r="A18" s="133">
        <v>17</v>
      </c>
      <c r="B18" s="135" t="s">
        <v>8</v>
      </c>
      <c r="C18" s="137" t="s">
        <v>154</v>
      </c>
      <c r="D18" s="131">
        <v>6036</v>
      </c>
      <c r="E18" s="131">
        <v>22341</v>
      </c>
      <c r="F18" s="131">
        <v>5279</v>
      </c>
      <c r="G18" s="131">
        <v>20442</v>
      </c>
      <c r="H18" s="131">
        <v>7217</v>
      </c>
      <c r="I18" s="131">
        <v>27834</v>
      </c>
      <c r="J18" s="131">
        <v>7391</v>
      </c>
      <c r="K18" s="131">
        <v>28703</v>
      </c>
      <c r="L18" s="131">
        <v>7042</v>
      </c>
      <c r="M18" s="131">
        <v>27350</v>
      </c>
      <c r="N18" s="131">
        <v>5328</v>
      </c>
      <c r="O18" s="131">
        <v>20621</v>
      </c>
      <c r="P18" s="131">
        <v>4633</v>
      </c>
      <c r="Q18" s="131">
        <v>18093</v>
      </c>
      <c r="R18" s="131">
        <v>5681</v>
      </c>
      <c r="S18" s="131">
        <v>22246</v>
      </c>
      <c r="T18" s="131">
        <v>5343</v>
      </c>
      <c r="U18" s="131">
        <v>20943</v>
      </c>
      <c r="V18" s="131">
        <v>6722</v>
      </c>
      <c r="W18" s="131">
        <v>26373</v>
      </c>
      <c r="X18" s="131">
        <v>6321</v>
      </c>
      <c r="Y18" s="131">
        <v>24722</v>
      </c>
      <c r="Z18" s="131">
        <v>5867</v>
      </c>
      <c r="AA18" s="131">
        <v>22505</v>
      </c>
    </row>
    <row r="19" spans="1:27" x14ac:dyDescent="0.25">
      <c r="A19" s="133">
        <v>18</v>
      </c>
      <c r="B19" s="135" t="s">
        <v>11</v>
      </c>
      <c r="C19" s="137" t="s">
        <v>151</v>
      </c>
      <c r="D19" s="131">
        <v>55</v>
      </c>
      <c r="E19" s="131">
        <v>2185</v>
      </c>
      <c r="F19" s="131">
        <v>100</v>
      </c>
      <c r="G19" s="131">
        <v>3904</v>
      </c>
      <c r="H19" s="131">
        <v>1639</v>
      </c>
      <c r="I19" s="131">
        <v>63521</v>
      </c>
      <c r="J19" s="131">
        <v>3081</v>
      </c>
      <c r="K19" s="131">
        <v>111571</v>
      </c>
      <c r="L19" s="131">
        <v>786</v>
      </c>
      <c r="M19" s="131">
        <v>30617</v>
      </c>
      <c r="N19" s="131">
        <v>576</v>
      </c>
      <c r="O19" s="131">
        <v>22337</v>
      </c>
      <c r="P19" s="131">
        <v>165</v>
      </c>
      <c r="Q19" s="131">
        <v>6538</v>
      </c>
      <c r="R19" s="131">
        <v>432</v>
      </c>
      <c r="S19" s="131">
        <v>17132</v>
      </c>
      <c r="T19" s="131">
        <v>284</v>
      </c>
      <c r="U19" s="131">
        <v>11244</v>
      </c>
      <c r="V19" s="131">
        <v>158</v>
      </c>
      <c r="W19" s="131">
        <v>6235</v>
      </c>
      <c r="X19" s="131">
        <v>53</v>
      </c>
      <c r="Y19" s="131">
        <v>1943</v>
      </c>
      <c r="Z19" s="131">
        <v>14</v>
      </c>
      <c r="AA19" s="131">
        <v>551</v>
      </c>
    </row>
    <row r="20" spans="1:27" x14ac:dyDescent="0.25">
      <c r="A20" s="133">
        <v>19</v>
      </c>
      <c r="B20" s="135" t="s">
        <v>24</v>
      </c>
      <c r="C20" s="137" t="s">
        <v>152</v>
      </c>
      <c r="D20" s="131">
        <v>61</v>
      </c>
      <c r="E20" s="131">
        <v>960</v>
      </c>
      <c r="F20" s="131">
        <v>140</v>
      </c>
      <c r="G20" s="131">
        <v>2240</v>
      </c>
      <c r="H20" s="131">
        <v>3397</v>
      </c>
      <c r="I20" s="131">
        <v>52647</v>
      </c>
      <c r="J20" s="131">
        <v>5690</v>
      </c>
      <c r="K20" s="131">
        <v>88878</v>
      </c>
      <c r="L20" s="131">
        <v>2699</v>
      </c>
      <c r="M20" s="131">
        <v>42233</v>
      </c>
      <c r="N20" s="131">
        <v>1887</v>
      </c>
      <c r="O20" s="131">
        <v>28814</v>
      </c>
      <c r="P20" s="131">
        <v>708</v>
      </c>
      <c r="Q20" s="131">
        <v>11301</v>
      </c>
      <c r="R20" s="131">
        <v>1809</v>
      </c>
      <c r="S20" s="131">
        <v>28885</v>
      </c>
      <c r="T20" s="131">
        <v>665</v>
      </c>
      <c r="U20" s="131">
        <v>10616</v>
      </c>
      <c r="V20" s="131">
        <v>193</v>
      </c>
      <c r="W20" s="131">
        <v>3044</v>
      </c>
      <c r="X20" s="131">
        <v>85</v>
      </c>
      <c r="Y20" s="131">
        <v>1143</v>
      </c>
      <c r="Z20" s="131">
        <v>9</v>
      </c>
      <c r="AA20" s="131">
        <v>138</v>
      </c>
    </row>
    <row r="21" spans="1:27" x14ac:dyDescent="0.25">
      <c r="A21" s="133">
        <v>20</v>
      </c>
      <c r="B21" s="135" t="s">
        <v>8</v>
      </c>
      <c r="C21" s="137" t="s">
        <v>154</v>
      </c>
      <c r="D21" s="131">
        <v>2872</v>
      </c>
      <c r="E21" s="131">
        <v>17174</v>
      </c>
      <c r="F21" s="131">
        <v>2809</v>
      </c>
      <c r="G21" s="131">
        <v>16861</v>
      </c>
      <c r="H21" s="131">
        <v>4324</v>
      </c>
      <c r="I21" s="131">
        <v>26023</v>
      </c>
      <c r="J21" s="131">
        <v>4381</v>
      </c>
      <c r="K21" s="131">
        <v>26307</v>
      </c>
      <c r="L21" s="131">
        <v>4558</v>
      </c>
      <c r="M21" s="131">
        <v>27363</v>
      </c>
      <c r="N21" s="131">
        <v>3513</v>
      </c>
      <c r="O21" s="131">
        <v>20966</v>
      </c>
      <c r="P21" s="131">
        <v>3750</v>
      </c>
      <c r="Q21" s="131">
        <v>22325</v>
      </c>
      <c r="R21" s="131">
        <v>4033</v>
      </c>
      <c r="S21" s="131">
        <v>24133</v>
      </c>
      <c r="T21" s="131">
        <v>3509</v>
      </c>
      <c r="U21" s="131">
        <v>20985</v>
      </c>
      <c r="V21" s="131">
        <v>3760</v>
      </c>
      <c r="W21" s="131">
        <v>22432</v>
      </c>
      <c r="X21" s="131">
        <v>3267</v>
      </c>
      <c r="Y21" s="131">
        <v>19342</v>
      </c>
      <c r="Z21" s="131">
        <v>2811</v>
      </c>
      <c r="AA21" s="131">
        <v>16736</v>
      </c>
    </row>
    <row r="22" spans="1:27" x14ac:dyDescent="0.25">
      <c r="A22" s="133">
        <v>21</v>
      </c>
      <c r="B22" s="135" t="s">
        <v>5</v>
      </c>
      <c r="C22" s="137" t="s">
        <v>152</v>
      </c>
      <c r="D22" s="131">
        <v>1158</v>
      </c>
      <c r="E22" s="131">
        <v>11358</v>
      </c>
      <c r="F22" s="131">
        <v>1200</v>
      </c>
      <c r="G22" s="131">
        <v>11444</v>
      </c>
      <c r="H22" s="131">
        <v>6381</v>
      </c>
      <c r="I22" s="131">
        <v>61654</v>
      </c>
      <c r="J22" s="131">
        <v>6973</v>
      </c>
      <c r="K22" s="131">
        <v>67280</v>
      </c>
      <c r="L22" s="131">
        <v>2269</v>
      </c>
      <c r="M22" s="131">
        <v>21890</v>
      </c>
      <c r="N22" s="131">
        <v>1219</v>
      </c>
      <c r="O22" s="131">
        <v>11730</v>
      </c>
      <c r="P22" s="131">
        <v>641</v>
      </c>
      <c r="Q22" s="131">
        <v>6220</v>
      </c>
      <c r="R22" s="131">
        <v>1186</v>
      </c>
      <c r="S22" s="131">
        <v>11589</v>
      </c>
      <c r="T22" s="131">
        <v>1344</v>
      </c>
      <c r="U22" s="131">
        <v>13105</v>
      </c>
      <c r="V22" s="131">
        <v>1494</v>
      </c>
      <c r="W22" s="131">
        <v>14598</v>
      </c>
      <c r="X22" s="131">
        <v>966</v>
      </c>
      <c r="Y22" s="131">
        <v>9353</v>
      </c>
      <c r="Z22" s="131">
        <v>541</v>
      </c>
      <c r="AA22" s="131">
        <v>5246</v>
      </c>
    </row>
    <row r="23" spans="1:27" x14ac:dyDescent="0.25">
      <c r="A23" s="133">
        <v>22</v>
      </c>
      <c r="B23" s="135" t="s">
        <v>8</v>
      </c>
      <c r="C23" s="137" t="s">
        <v>153</v>
      </c>
      <c r="D23" s="131">
        <v>185</v>
      </c>
      <c r="E23" s="131">
        <v>1320</v>
      </c>
      <c r="F23" s="131">
        <v>269</v>
      </c>
      <c r="G23" s="131">
        <v>1853</v>
      </c>
      <c r="H23" s="131">
        <v>1082</v>
      </c>
      <c r="I23" s="131">
        <v>9532</v>
      </c>
      <c r="J23" s="131">
        <v>4948</v>
      </c>
      <c r="K23" s="131">
        <v>45285</v>
      </c>
      <c r="L23" s="131">
        <v>8273</v>
      </c>
      <c r="M23" s="131">
        <v>75428</v>
      </c>
      <c r="N23" s="131">
        <v>3675</v>
      </c>
      <c r="O23" s="131">
        <v>33450</v>
      </c>
      <c r="P23" s="131">
        <v>2802</v>
      </c>
      <c r="Q23" s="131">
        <v>25553</v>
      </c>
      <c r="R23" s="131">
        <v>936</v>
      </c>
      <c r="S23" s="131">
        <v>8475</v>
      </c>
      <c r="T23" s="131">
        <v>419</v>
      </c>
      <c r="U23" s="131">
        <v>3682</v>
      </c>
      <c r="V23" s="131">
        <v>356</v>
      </c>
      <c r="W23" s="131">
        <v>2913</v>
      </c>
      <c r="X23" s="131">
        <v>196</v>
      </c>
      <c r="Y23" s="131">
        <v>1374</v>
      </c>
      <c r="Z23" s="131">
        <v>116</v>
      </c>
      <c r="AA23" s="131">
        <v>803</v>
      </c>
    </row>
    <row r="24" spans="1:27" x14ac:dyDescent="0.25">
      <c r="A24" s="133">
        <v>23</v>
      </c>
      <c r="B24" s="135" t="s">
        <v>24</v>
      </c>
      <c r="C24" s="137" t="s">
        <v>152</v>
      </c>
      <c r="D24" s="131">
        <v>371</v>
      </c>
      <c r="E24" s="131">
        <v>723</v>
      </c>
      <c r="F24" s="131">
        <v>9821</v>
      </c>
      <c r="G24" s="131">
        <v>19151</v>
      </c>
      <c r="H24" s="131">
        <v>38557</v>
      </c>
      <c r="I24" s="131">
        <v>72487</v>
      </c>
      <c r="J24" s="131">
        <v>45360</v>
      </c>
      <c r="K24" s="131">
        <v>75751</v>
      </c>
      <c r="L24" s="131">
        <v>10462</v>
      </c>
      <c r="M24" s="131">
        <v>20401</v>
      </c>
      <c r="N24" s="131">
        <v>5422</v>
      </c>
      <c r="O24" s="131">
        <v>10573</v>
      </c>
      <c r="P24" s="131">
        <v>3995</v>
      </c>
      <c r="Q24" s="131">
        <v>6073</v>
      </c>
      <c r="R24" s="131">
        <v>2361</v>
      </c>
      <c r="S24" s="131">
        <v>2338</v>
      </c>
      <c r="T24" s="131">
        <v>263</v>
      </c>
      <c r="U24" s="131">
        <v>260</v>
      </c>
      <c r="V24" s="131">
        <v>11</v>
      </c>
      <c r="W24" s="131">
        <v>10</v>
      </c>
      <c r="X24" s="131">
        <v>4</v>
      </c>
      <c r="Y24" s="131">
        <v>4</v>
      </c>
      <c r="Z24" s="131">
        <v>6</v>
      </c>
      <c r="AA24" s="131">
        <v>14</v>
      </c>
    </row>
    <row r="25" spans="1:27" x14ac:dyDescent="0.25">
      <c r="A25" s="133">
        <v>24</v>
      </c>
      <c r="B25" s="135" t="s">
        <v>5</v>
      </c>
      <c r="C25" s="137" t="s">
        <v>152</v>
      </c>
      <c r="D25" s="131">
        <v>1144</v>
      </c>
      <c r="E25" s="131">
        <v>7825</v>
      </c>
      <c r="F25" s="131">
        <v>1384</v>
      </c>
      <c r="G25" s="131">
        <v>9196</v>
      </c>
      <c r="H25" s="131">
        <v>7648</v>
      </c>
      <c r="I25" s="131">
        <v>49596</v>
      </c>
      <c r="J25" s="131">
        <v>8557</v>
      </c>
      <c r="K25" s="131">
        <v>57837</v>
      </c>
      <c r="L25" s="131">
        <v>2992</v>
      </c>
      <c r="M25" s="131">
        <v>20413</v>
      </c>
      <c r="N25" s="131">
        <v>1519</v>
      </c>
      <c r="O25" s="131">
        <v>10388</v>
      </c>
      <c r="P25" s="131">
        <v>912</v>
      </c>
      <c r="Q25" s="131">
        <v>6068</v>
      </c>
      <c r="R25" s="131">
        <v>1551</v>
      </c>
      <c r="S25" s="131">
        <v>10610</v>
      </c>
      <c r="T25" s="131">
        <v>1710</v>
      </c>
      <c r="U25" s="131">
        <v>11602</v>
      </c>
      <c r="V25" s="131">
        <v>1960</v>
      </c>
      <c r="W25" s="131">
        <v>13278</v>
      </c>
      <c r="X25" s="131">
        <v>1037</v>
      </c>
      <c r="Y25" s="131">
        <v>7008</v>
      </c>
      <c r="Z25" s="131">
        <v>584</v>
      </c>
      <c r="AA25" s="131">
        <v>3883</v>
      </c>
    </row>
    <row r="26" spans="1:27" x14ac:dyDescent="0.25">
      <c r="A26" s="133">
        <v>25</v>
      </c>
      <c r="B26" s="135" t="s">
        <v>8</v>
      </c>
      <c r="C26" s="137" t="s">
        <v>151</v>
      </c>
      <c r="D26" s="131">
        <v>138</v>
      </c>
      <c r="E26" s="131">
        <v>1071</v>
      </c>
      <c r="F26" s="131">
        <v>366</v>
      </c>
      <c r="G26" s="131">
        <v>2684</v>
      </c>
      <c r="H26" s="131">
        <v>3564</v>
      </c>
      <c r="I26" s="131">
        <v>27023</v>
      </c>
      <c r="J26" s="131">
        <v>7166</v>
      </c>
      <c r="K26" s="131">
        <v>55195</v>
      </c>
      <c r="L26" s="131">
        <v>5417</v>
      </c>
      <c r="M26" s="131">
        <v>41737</v>
      </c>
      <c r="N26" s="131">
        <v>3337</v>
      </c>
      <c r="O26" s="131">
        <v>25933</v>
      </c>
      <c r="P26" s="131">
        <v>1843</v>
      </c>
      <c r="Q26" s="131">
        <v>14228</v>
      </c>
      <c r="R26" s="131">
        <v>2373</v>
      </c>
      <c r="S26" s="131">
        <v>18278</v>
      </c>
      <c r="T26" s="131">
        <v>1296</v>
      </c>
      <c r="U26" s="131">
        <v>10010</v>
      </c>
      <c r="V26" s="131">
        <v>647</v>
      </c>
      <c r="W26" s="131">
        <v>4972</v>
      </c>
      <c r="X26" s="131">
        <v>184</v>
      </c>
      <c r="Y26" s="131">
        <v>1423</v>
      </c>
      <c r="Z26" s="131">
        <v>108</v>
      </c>
      <c r="AA26" s="131">
        <v>818</v>
      </c>
    </row>
    <row r="27" spans="1:27" x14ac:dyDescent="0.25">
      <c r="A27" s="133">
        <v>26</v>
      </c>
      <c r="B27" s="135" t="s">
        <v>8</v>
      </c>
      <c r="C27" s="137" t="s">
        <v>151</v>
      </c>
      <c r="D27" s="131">
        <v>133</v>
      </c>
      <c r="E27" s="131">
        <v>1852</v>
      </c>
      <c r="F27" s="131">
        <v>258</v>
      </c>
      <c r="G27" s="131">
        <v>3629</v>
      </c>
      <c r="H27" s="131">
        <v>2181</v>
      </c>
      <c r="I27" s="131">
        <v>31362</v>
      </c>
      <c r="J27" s="131">
        <v>4163</v>
      </c>
      <c r="K27" s="131">
        <v>60148</v>
      </c>
      <c r="L27" s="131">
        <v>2526</v>
      </c>
      <c r="M27" s="131">
        <v>36228</v>
      </c>
      <c r="N27" s="131">
        <v>1584</v>
      </c>
      <c r="O27" s="131">
        <v>22826</v>
      </c>
      <c r="P27" s="131">
        <v>787</v>
      </c>
      <c r="Q27" s="131">
        <v>11294</v>
      </c>
      <c r="R27" s="131">
        <v>1259</v>
      </c>
      <c r="S27" s="131">
        <v>18167</v>
      </c>
      <c r="T27" s="131">
        <v>655</v>
      </c>
      <c r="U27" s="131">
        <v>9461</v>
      </c>
      <c r="V27" s="131">
        <v>290</v>
      </c>
      <c r="W27" s="131">
        <v>4162</v>
      </c>
      <c r="X27" s="131">
        <v>89</v>
      </c>
      <c r="Y27" s="131">
        <v>1270</v>
      </c>
      <c r="Z27" s="131">
        <v>56</v>
      </c>
      <c r="AA27" s="131">
        <v>780</v>
      </c>
    </row>
    <row r="28" spans="1:27" x14ac:dyDescent="0.25">
      <c r="A28" s="133">
        <v>27</v>
      </c>
      <c r="B28" s="135" t="s">
        <v>5</v>
      </c>
      <c r="C28" s="137" t="s">
        <v>151</v>
      </c>
      <c r="D28" s="131">
        <v>105</v>
      </c>
      <c r="E28" s="131">
        <v>1024</v>
      </c>
      <c r="F28" s="131">
        <v>303</v>
      </c>
      <c r="G28" s="131">
        <v>2934</v>
      </c>
      <c r="H28" s="131">
        <v>3020</v>
      </c>
      <c r="I28" s="131">
        <v>29687</v>
      </c>
      <c r="J28" s="131">
        <v>5746</v>
      </c>
      <c r="K28" s="131">
        <v>56670</v>
      </c>
      <c r="L28" s="131">
        <v>3088</v>
      </c>
      <c r="M28" s="131">
        <v>30493</v>
      </c>
      <c r="N28" s="131">
        <v>2317</v>
      </c>
      <c r="O28" s="131">
        <v>22815</v>
      </c>
      <c r="P28" s="131">
        <v>1218</v>
      </c>
      <c r="Q28" s="131">
        <v>12009</v>
      </c>
      <c r="R28" s="131">
        <v>1946</v>
      </c>
      <c r="S28" s="131">
        <v>19183</v>
      </c>
      <c r="T28" s="131">
        <v>1040</v>
      </c>
      <c r="U28" s="131">
        <v>10245</v>
      </c>
      <c r="V28" s="131">
        <v>464</v>
      </c>
      <c r="W28" s="131">
        <v>4577</v>
      </c>
      <c r="X28" s="131">
        <v>89</v>
      </c>
      <c r="Y28" s="131">
        <v>868</v>
      </c>
      <c r="Z28" s="131">
        <v>33</v>
      </c>
      <c r="AA28" s="131">
        <v>322</v>
      </c>
    </row>
    <row r="29" spans="1:27" x14ac:dyDescent="0.25">
      <c r="A29" s="133">
        <v>28</v>
      </c>
      <c r="B29" s="135" t="s">
        <v>24</v>
      </c>
      <c r="C29" s="137" t="s">
        <v>151</v>
      </c>
      <c r="D29" s="131">
        <v>50</v>
      </c>
      <c r="E29" s="131">
        <v>757</v>
      </c>
      <c r="F29" s="131">
        <v>122</v>
      </c>
      <c r="G29" s="131">
        <v>1805</v>
      </c>
      <c r="H29" s="131">
        <v>2006</v>
      </c>
      <c r="I29" s="131">
        <v>29363</v>
      </c>
      <c r="J29" s="131">
        <v>3366</v>
      </c>
      <c r="K29" s="131">
        <v>49619</v>
      </c>
      <c r="L29" s="131">
        <v>2174</v>
      </c>
      <c r="M29" s="131">
        <v>32038</v>
      </c>
      <c r="N29" s="131">
        <v>1765</v>
      </c>
      <c r="O29" s="131">
        <v>25886</v>
      </c>
      <c r="P29" s="131">
        <v>772</v>
      </c>
      <c r="Q29" s="131">
        <v>11572</v>
      </c>
      <c r="R29" s="131">
        <v>1733</v>
      </c>
      <c r="S29" s="131">
        <v>25804</v>
      </c>
      <c r="T29" s="131">
        <v>547</v>
      </c>
      <c r="U29" s="131">
        <v>8187</v>
      </c>
      <c r="V29" s="131">
        <v>193</v>
      </c>
      <c r="W29" s="131">
        <v>2879</v>
      </c>
      <c r="X29" s="131">
        <v>80</v>
      </c>
      <c r="Y29" s="131">
        <v>1093</v>
      </c>
      <c r="Z29" s="131">
        <v>27</v>
      </c>
      <c r="AA29" s="131">
        <v>397</v>
      </c>
    </row>
    <row r="30" spans="1:27" x14ac:dyDescent="0.25">
      <c r="A30" s="133">
        <v>29</v>
      </c>
      <c r="B30" s="135" t="s">
        <v>8</v>
      </c>
      <c r="C30" s="137" t="s">
        <v>151</v>
      </c>
      <c r="D30" s="131">
        <v>77</v>
      </c>
      <c r="E30" s="131">
        <v>1557</v>
      </c>
      <c r="F30" s="131">
        <v>143</v>
      </c>
      <c r="G30" s="131">
        <v>2934</v>
      </c>
      <c r="H30" s="131">
        <v>1467</v>
      </c>
      <c r="I30" s="131">
        <v>30120</v>
      </c>
      <c r="J30" s="131">
        <v>2628</v>
      </c>
      <c r="K30" s="131">
        <v>53241</v>
      </c>
      <c r="L30" s="131">
        <v>1281</v>
      </c>
      <c r="M30" s="131">
        <v>25752</v>
      </c>
      <c r="N30" s="131">
        <v>850</v>
      </c>
      <c r="O30" s="131">
        <v>17379</v>
      </c>
      <c r="P30" s="131">
        <v>311</v>
      </c>
      <c r="Q30" s="131">
        <v>6431</v>
      </c>
      <c r="R30" s="131">
        <v>828</v>
      </c>
      <c r="S30" s="131">
        <v>16906</v>
      </c>
      <c r="T30" s="131">
        <v>406</v>
      </c>
      <c r="U30" s="131">
        <v>8222</v>
      </c>
      <c r="V30" s="131">
        <v>125</v>
      </c>
      <c r="W30" s="131">
        <v>2527</v>
      </c>
      <c r="X30" s="131">
        <v>41</v>
      </c>
      <c r="Y30" s="131">
        <v>872</v>
      </c>
      <c r="Z30" s="131">
        <v>19</v>
      </c>
      <c r="AA30" s="131">
        <v>380</v>
      </c>
    </row>
    <row r="31" spans="1:27" x14ac:dyDescent="0.25">
      <c r="A31" s="133">
        <v>30</v>
      </c>
      <c r="B31" s="135" t="s">
        <v>5</v>
      </c>
      <c r="C31" s="137" t="s">
        <v>152</v>
      </c>
      <c r="D31" s="131">
        <v>67</v>
      </c>
      <c r="E31" s="131">
        <v>1251</v>
      </c>
      <c r="F31" s="131">
        <v>149</v>
      </c>
      <c r="G31" s="131">
        <v>2643</v>
      </c>
      <c r="H31" s="131">
        <v>1887</v>
      </c>
      <c r="I31" s="131">
        <v>32813</v>
      </c>
      <c r="J31" s="131">
        <v>2977</v>
      </c>
      <c r="K31" s="131">
        <v>53333</v>
      </c>
      <c r="L31" s="131">
        <v>1571</v>
      </c>
      <c r="M31" s="131">
        <v>28319</v>
      </c>
      <c r="N31" s="131">
        <v>848</v>
      </c>
      <c r="O31" s="131">
        <v>15129</v>
      </c>
      <c r="P31" s="131">
        <v>498</v>
      </c>
      <c r="Q31" s="131">
        <v>8906</v>
      </c>
      <c r="R31" s="131">
        <v>571</v>
      </c>
      <c r="S31" s="131">
        <v>10334</v>
      </c>
      <c r="T31" s="131">
        <v>339</v>
      </c>
      <c r="U31" s="131">
        <v>6213</v>
      </c>
      <c r="V31" s="131">
        <v>249</v>
      </c>
      <c r="W31" s="131">
        <v>4628</v>
      </c>
      <c r="X31" s="131">
        <v>84</v>
      </c>
      <c r="Y31" s="131">
        <v>1550</v>
      </c>
      <c r="Z31" s="131">
        <v>26</v>
      </c>
      <c r="AA31" s="131">
        <v>483</v>
      </c>
    </row>
    <row r="32" spans="1:27" x14ac:dyDescent="0.25">
      <c r="A32" s="133">
        <v>31</v>
      </c>
      <c r="B32" s="135" t="s">
        <v>8</v>
      </c>
      <c r="C32" s="137" t="s">
        <v>151</v>
      </c>
      <c r="D32" s="131">
        <v>41</v>
      </c>
      <c r="E32" s="131">
        <v>417</v>
      </c>
      <c r="F32" s="131">
        <v>100</v>
      </c>
      <c r="G32" s="131">
        <v>1023</v>
      </c>
      <c r="H32" s="131">
        <v>666</v>
      </c>
      <c r="I32" s="131">
        <v>6992</v>
      </c>
      <c r="J32" s="131">
        <v>3450</v>
      </c>
      <c r="K32" s="131">
        <v>36400</v>
      </c>
      <c r="L32" s="131">
        <v>3346</v>
      </c>
      <c r="M32" s="131">
        <v>35056</v>
      </c>
      <c r="N32" s="131">
        <v>2708</v>
      </c>
      <c r="O32" s="131">
        <v>28626</v>
      </c>
      <c r="P32" s="131">
        <v>1175</v>
      </c>
      <c r="Q32" s="131">
        <v>12554</v>
      </c>
      <c r="R32" s="131">
        <v>2136</v>
      </c>
      <c r="S32" s="131">
        <v>23017</v>
      </c>
      <c r="T32" s="131">
        <v>1375</v>
      </c>
      <c r="U32" s="131">
        <v>14736</v>
      </c>
      <c r="V32" s="131">
        <v>518</v>
      </c>
      <c r="W32" s="131">
        <v>5469</v>
      </c>
      <c r="X32" s="131">
        <v>69</v>
      </c>
      <c r="Y32" s="131">
        <v>696</v>
      </c>
      <c r="Z32" s="131">
        <v>29</v>
      </c>
      <c r="AA32" s="131">
        <v>307</v>
      </c>
    </row>
    <row r="33" spans="1:27" x14ac:dyDescent="0.25">
      <c r="A33" s="133">
        <v>32</v>
      </c>
      <c r="B33" s="135" t="s">
        <v>8</v>
      </c>
      <c r="C33" s="137" t="s">
        <v>154</v>
      </c>
      <c r="D33" s="131">
        <v>2638</v>
      </c>
      <c r="E33" s="131">
        <v>13000</v>
      </c>
      <c r="F33" s="131">
        <v>2581</v>
      </c>
      <c r="G33" s="131">
        <v>12750</v>
      </c>
      <c r="H33" s="131">
        <v>3296</v>
      </c>
      <c r="I33" s="131">
        <v>16227</v>
      </c>
      <c r="J33" s="131">
        <v>3232</v>
      </c>
      <c r="K33" s="131">
        <v>15955</v>
      </c>
      <c r="L33" s="131">
        <v>2951</v>
      </c>
      <c r="M33" s="131">
        <v>14580</v>
      </c>
      <c r="N33" s="131">
        <v>2236</v>
      </c>
      <c r="O33" s="131">
        <v>11044</v>
      </c>
      <c r="P33" s="131">
        <v>2395</v>
      </c>
      <c r="Q33" s="131">
        <v>11831</v>
      </c>
      <c r="R33" s="131">
        <v>3069</v>
      </c>
      <c r="S33" s="131">
        <v>15169</v>
      </c>
      <c r="T33" s="131">
        <v>2754</v>
      </c>
      <c r="U33" s="131">
        <v>13652</v>
      </c>
      <c r="V33" s="131">
        <v>3177</v>
      </c>
      <c r="W33" s="131">
        <v>15737</v>
      </c>
      <c r="X33" s="131">
        <v>1774</v>
      </c>
      <c r="Y33" s="131">
        <v>8784</v>
      </c>
      <c r="Z33" s="131">
        <v>2117</v>
      </c>
      <c r="AA33" s="131">
        <v>10482</v>
      </c>
    </row>
    <row r="34" spans="1:27" x14ac:dyDescent="0.25">
      <c r="A34" s="133">
        <v>33</v>
      </c>
      <c r="B34" s="135" t="s">
        <v>11</v>
      </c>
      <c r="C34" s="137" t="s">
        <v>151</v>
      </c>
      <c r="D34" s="131">
        <v>24</v>
      </c>
      <c r="E34" s="131">
        <v>576</v>
      </c>
      <c r="F34" s="131">
        <v>111</v>
      </c>
      <c r="G34" s="131">
        <v>2586</v>
      </c>
      <c r="H34" s="131">
        <v>1424</v>
      </c>
      <c r="I34" s="131">
        <v>33705</v>
      </c>
      <c r="J34" s="131">
        <v>2306</v>
      </c>
      <c r="K34" s="131">
        <v>53158</v>
      </c>
      <c r="L34" s="131">
        <v>927</v>
      </c>
      <c r="M34" s="131">
        <v>21777</v>
      </c>
      <c r="N34" s="131">
        <v>567</v>
      </c>
      <c r="O34" s="131">
        <v>13299</v>
      </c>
      <c r="P34" s="131">
        <v>211</v>
      </c>
      <c r="Q34" s="131">
        <v>5002</v>
      </c>
      <c r="R34" s="131">
        <v>453</v>
      </c>
      <c r="S34" s="131">
        <v>10479</v>
      </c>
      <c r="T34" s="131">
        <v>335</v>
      </c>
      <c r="U34" s="131">
        <v>7670</v>
      </c>
      <c r="V34" s="131">
        <v>210</v>
      </c>
      <c r="W34" s="131">
        <v>4661</v>
      </c>
      <c r="X34" s="131">
        <v>51</v>
      </c>
      <c r="Y34" s="131">
        <v>1099</v>
      </c>
      <c r="Z34" s="131">
        <v>18</v>
      </c>
      <c r="AA34" s="131">
        <v>435</v>
      </c>
    </row>
    <row r="35" spans="1:27" x14ac:dyDescent="0.25">
      <c r="A35" s="133">
        <v>34</v>
      </c>
      <c r="B35" s="135" t="s">
        <v>18</v>
      </c>
      <c r="C35" s="137" t="s">
        <v>154</v>
      </c>
      <c r="D35" s="131">
        <v>2362</v>
      </c>
      <c r="E35" s="131">
        <v>2480</v>
      </c>
      <c r="F35" s="131">
        <v>3814</v>
      </c>
      <c r="G35" s="131">
        <v>4005</v>
      </c>
      <c r="H35" s="131">
        <v>11625</v>
      </c>
      <c r="I35" s="131">
        <v>12206</v>
      </c>
      <c r="J35" s="131">
        <v>22843</v>
      </c>
      <c r="K35" s="131">
        <v>23985</v>
      </c>
      <c r="L35" s="131">
        <v>25686</v>
      </c>
      <c r="M35" s="131">
        <v>26970</v>
      </c>
      <c r="N35" s="131">
        <v>28184</v>
      </c>
      <c r="O35" s="131">
        <v>29593</v>
      </c>
      <c r="P35" s="131">
        <v>11427</v>
      </c>
      <c r="Q35" s="131">
        <v>11999</v>
      </c>
      <c r="R35" s="131">
        <v>21562</v>
      </c>
      <c r="S35" s="131">
        <v>22640</v>
      </c>
      <c r="T35" s="131">
        <v>9020</v>
      </c>
      <c r="U35" s="131">
        <v>9470</v>
      </c>
      <c r="V35" s="131">
        <v>5859</v>
      </c>
      <c r="W35" s="131">
        <v>6152</v>
      </c>
      <c r="X35" s="131">
        <v>2359</v>
      </c>
      <c r="Y35" s="131">
        <v>2477</v>
      </c>
      <c r="Z35" s="131">
        <v>1360</v>
      </c>
      <c r="AA35" s="131">
        <v>1428</v>
      </c>
    </row>
    <row r="36" spans="1:27" x14ac:dyDescent="0.25">
      <c r="A36" s="133">
        <v>35</v>
      </c>
      <c r="B36" s="135" t="s">
        <v>18</v>
      </c>
      <c r="C36" s="137" t="s">
        <v>154</v>
      </c>
      <c r="D36" s="131">
        <v>9427</v>
      </c>
      <c r="E36" s="131">
        <v>8956</v>
      </c>
      <c r="F36" s="131">
        <v>7356</v>
      </c>
      <c r="G36" s="131">
        <v>6988</v>
      </c>
      <c r="H36" s="131">
        <v>12537</v>
      </c>
      <c r="I36" s="131">
        <v>11910</v>
      </c>
      <c r="J36" s="131">
        <v>15290</v>
      </c>
      <c r="K36" s="131">
        <v>14526</v>
      </c>
      <c r="L36" s="131">
        <v>22821</v>
      </c>
      <c r="M36" s="131">
        <v>21680</v>
      </c>
      <c r="N36" s="131">
        <v>19005</v>
      </c>
      <c r="O36" s="131">
        <v>18055</v>
      </c>
      <c r="P36" s="131">
        <v>23696</v>
      </c>
      <c r="Q36" s="131">
        <v>22512</v>
      </c>
      <c r="R36" s="131">
        <v>15435</v>
      </c>
      <c r="S36" s="131">
        <v>14663</v>
      </c>
      <c r="T36" s="131">
        <v>10413</v>
      </c>
      <c r="U36" s="131">
        <v>9892</v>
      </c>
      <c r="V36" s="131">
        <v>11083</v>
      </c>
      <c r="W36" s="131">
        <v>10529</v>
      </c>
      <c r="X36" s="131">
        <v>7758</v>
      </c>
      <c r="Y36" s="131">
        <v>7371</v>
      </c>
      <c r="Z36" s="131">
        <v>5484</v>
      </c>
      <c r="AA36" s="131">
        <v>5210</v>
      </c>
    </row>
    <row r="37" spans="1:27" x14ac:dyDescent="0.25">
      <c r="A37" s="133">
        <v>36</v>
      </c>
      <c r="B37" s="135" t="s">
        <v>18</v>
      </c>
      <c r="C37" s="137" t="s">
        <v>155</v>
      </c>
      <c r="D37" s="131">
        <v>414</v>
      </c>
      <c r="E37" s="131">
        <v>823</v>
      </c>
      <c r="F37" s="131">
        <v>2050</v>
      </c>
      <c r="G37" s="131">
        <v>4080</v>
      </c>
      <c r="H37" s="131">
        <v>2247</v>
      </c>
      <c r="I37" s="131">
        <v>4472</v>
      </c>
      <c r="J37" s="131">
        <v>10778</v>
      </c>
      <c r="K37" s="131">
        <v>21449</v>
      </c>
      <c r="L37" s="131">
        <v>26745</v>
      </c>
      <c r="M37" s="131">
        <v>49745</v>
      </c>
      <c r="N37" s="131">
        <v>12919</v>
      </c>
      <c r="O37" s="131">
        <v>25709</v>
      </c>
      <c r="P37" s="131">
        <v>13554</v>
      </c>
      <c r="Q37" s="131">
        <v>26973</v>
      </c>
      <c r="R37" s="131">
        <v>4591</v>
      </c>
      <c r="S37" s="131">
        <v>9135</v>
      </c>
      <c r="T37" s="131">
        <v>1380</v>
      </c>
      <c r="U37" s="131">
        <v>2746</v>
      </c>
      <c r="V37" s="131">
        <v>490</v>
      </c>
      <c r="W37" s="131">
        <v>976</v>
      </c>
      <c r="X37" s="131">
        <v>227</v>
      </c>
      <c r="Y37" s="131">
        <v>451</v>
      </c>
      <c r="Z37" s="131">
        <v>140</v>
      </c>
      <c r="AA37" s="131">
        <v>278</v>
      </c>
    </row>
    <row r="38" spans="1:27" x14ac:dyDescent="0.25">
      <c r="A38" s="133">
        <v>37</v>
      </c>
      <c r="B38" s="135" t="s">
        <v>11</v>
      </c>
      <c r="C38" s="137" t="s">
        <v>151</v>
      </c>
      <c r="D38" s="131">
        <v>4</v>
      </c>
      <c r="E38" s="131">
        <v>181</v>
      </c>
      <c r="F38" s="131">
        <v>1</v>
      </c>
      <c r="G38" s="131">
        <v>42</v>
      </c>
      <c r="H38" s="131">
        <v>4</v>
      </c>
      <c r="I38" s="131">
        <v>163</v>
      </c>
      <c r="J38" s="131">
        <v>3</v>
      </c>
      <c r="K38" s="131">
        <v>82</v>
      </c>
      <c r="L38" s="131">
        <v>7</v>
      </c>
      <c r="M38" s="131">
        <v>306</v>
      </c>
      <c r="N38" s="131">
        <v>1</v>
      </c>
      <c r="O38" s="131">
        <v>43</v>
      </c>
      <c r="P38" s="131">
        <v>5</v>
      </c>
      <c r="Q38" s="131">
        <v>195</v>
      </c>
      <c r="R38" s="131">
        <v>271</v>
      </c>
      <c r="S38" s="131">
        <v>11641</v>
      </c>
      <c r="T38" s="131">
        <v>1830</v>
      </c>
      <c r="U38" s="131">
        <v>72981</v>
      </c>
      <c r="V38" s="131">
        <v>1175</v>
      </c>
      <c r="W38" s="131">
        <v>49891</v>
      </c>
      <c r="X38" s="131">
        <v>235</v>
      </c>
      <c r="Y38" s="131">
        <v>9670</v>
      </c>
      <c r="Z38" s="131">
        <v>32</v>
      </c>
      <c r="AA38" s="131">
        <v>1367</v>
      </c>
    </row>
    <row r="39" spans="1:27" x14ac:dyDescent="0.25">
      <c r="A39" s="133">
        <v>38</v>
      </c>
      <c r="B39" s="135" t="s">
        <v>11</v>
      </c>
      <c r="C39" s="137" t="s">
        <v>151</v>
      </c>
      <c r="D39" s="131">
        <v>23</v>
      </c>
      <c r="E39" s="131">
        <v>568</v>
      </c>
      <c r="F39" s="131">
        <v>66</v>
      </c>
      <c r="G39" s="131">
        <v>1636</v>
      </c>
      <c r="H39" s="131">
        <v>1156</v>
      </c>
      <c r="I39" s="131">
        <v>28459</v>
      </c>
      <c r="J39" s="131">
        <v>2206</v>
      </c>
      <c r="K39" s="131">
        <v>53664</v>
      </c>
      <c r="L39" s="131">
        <v>765</v>
      </c>
      <c r="M39" s="131">
        <v>18684</v>
      </c>
      <c r="N39" s="131">
        <v>416</v>
      </c>
      <c r="O39" s="131">
        <v>10155</v>
      </c>
      <c r="P39" s="131">
        <v>156</v>
      </c>
      <c r="Q39" s="131">
        <v>3866</v>
      </c>
      <c r="R39" s="131">
        <v>388</v>
      </c>
      <c r="S39" s="131">
        <v>9617</v>
      </c>
      <c r="T39" s="131">
        <v>187</v>
      </c>
      <c r="U39" s="131">
        <v>4658</v>
      </c>
      <c r="V39" s="131">
        <v>122</v>
      </c>
      <c r="W39" s="131">
        <v>3061</v>
      </c>
      <c r="X39" s="131">
        <v>41</v>
      </c>
      <c r="Y39" s="131">
        <v>999</v>
      </c>
      <c r="Z39" s="131">
        <v>4</v>
      </c>
      <c r="AA39" s="131">
        <v>88</v>
      </c>
    </row>
    <row r="40" spans="1:27" x14ac:dyDescent="0.25">
      <c r="A40" s="133">
        <v>39</v>
      </c>
      <c r="B40" s="135" t="s">
        <v>11</v>
      </c>
      <c r="C40" s="137" t="s">
        <v>151</v>
      </c>
      <c r="D40" s="131">
        <v>42</v>
      </c>
      <c r="E40" s="131">
        <v>1008</v>
      </c>
      <c r="F40" s="131">
        <v>122</v>
      </c>
      <c r="G40" s="131">
        <v>2912</v>
      </c>
      <c r="H40" s="131">
        <v>1428</v>
      </c>
      <c r="I40" s="131">
        <v>34056</v>
      </c>
      <c r="J40" s="131">
        <v>2016</v>
      </c>
      <c r="K40" s="131">
        <v>47995</v>
      </c>
      <c r="L40" s="131">
        <v>651</v>
      </c>
      <c r="M40" s="131">
        <v>15479</v>
      </c>
      <c r="N40" s="131">
        <v>396</v>
      </c>
      <c r="O40" s="131">
        <v>9457</v>
      </c>
      <c r="P40" s="131">
        <v>174</v>
      </c>
      <c r="Q40" s="131">
        <v>4199</v>
      </c>
      <c r="R40" s="131">
        <v>502</v>
      </c>
      <c r="S40" s="131">
        <v>12050</v>
      </c>
      <c r="T40" s="131">
        <v>163</v>
      </c>
      <c r="U40" s="131">
        <v>3934</v>
      </c>
      <c r="V40" s="131">
        <v>38</v>
      </c>
      <c r="W40" s="131">
        <v>903</v>
      </c>
      <c r="X40" s="131">
        <v>7</v>
      </c>
      <c r="Y40" s="131">
        <v>146</v>
      </c>
      <c r="Z40" s="131">
        <v>11</v>
      </c>
      <c r="AA40" s="131">
        <v>250</v>
      </c>
    </row>
    <row r="41" spans="1:27" x14ac:dyDescent="0.25">
      <c r="A41" s="133">
        <v>40</v>
      </c>
      <c r="B41" s="135" t="s">
        <v>24</v>
      </c>
      <c r="C41" s="137" t="s">
        <v>152</v>
      </c>
      <c r="D41" s="131">
        <v>54</v>
      </c>
      <c r="E41" s="131">
        <v>1085</v>
      </c>
      <c r="F41" s="131">
        <v>370</v>
      </c>
      <c r="G41" s="131">
        <v>6727</v>
      </c>
      <c r="H41" s="131">
        <v>1969</v>
      </c>
      <c r="I41" s="131">
        <v>35699</v>
      </c>
      <c r="J41" s="131">
        <v>2290</v>
      </c>
      <c r="K41" s="131">
        <v>42747</v>
      </c>
      <c r="L41" s="131">
        <v>808</v>
      </c>
      <c r="M41" s="131">
        <v>15906</v>
      </c>
      <c r="N41" s="131">
        <v>520</v>
      </c>
      <c r="O41" s="131">
        <v>10000</v>
      </c>
      <c r="P41" s="131">
        <v>251</v>
      </c>
      <c r="Q41" s="131">
        <v>4998</v>
      </c>
      <c r="R41" s="131">
        <v>346</v>
      </c>
      <c r="S41" s="131">
        <v>6889</v>
      </c>
      <c r="T41" s="131">
        <v>162</v>
      </c>
      <c r="U41" s="131">
        <v>3230</v>
      </c>
      <c r="V41" s="131">
        <v>120</v>
      </c>
      <c r="W41" s="131">
        <v>2390</v>
      </c>
      <c r="X41" s="131">
        <v>38</v>
      </c>
      <c r="Y41" s="131">
        <v>676</v>
      </c>
      <c r="Z41" s="131">
        <v>14</v>
      </c>
      <c r="AA41" s="131">
        <v>278</v>
      </c>
    </row>
    <row r="42" spans="1:27" x14ac:dyDescent="0.25">
      <c r="A42" s="133">
        <v>41</v>
      </c>
      <c r="B42" s="135" t="s">
        <v>100</v>
      </c>
      <c r="C42" s="137" t="s">
        <v>152</v>
      </c>
      <c r="D42" s="131">
        <v>86</v>
      </c>
      <c r="E42" s="131">
        <v>1595</v>
      </c>
      <c r="F42" s="131">
        <v>115</v>
      </c>
      <c r="G42" s="131">
        <v>2131</v>
      </c>
      <c r="H42" s="131">
        <v>1111</v>
      </c>
      <c r="I42" s="131">
        <v>20611</v>
      </c>
      <c r="J42" s="131">
        <v>1954</v>
      </c>
      <c r="K42" s="131">
        <v>36214</v>
      </c>
      <c r="L42" s="131">
        <v>1153</v>
      </c>
      <c r="M42" s="131">
        <v>21297</v>
      </c>
      <c r="N42" s="131">
        <v>749</v>
      </c>
      <c r="O42" s="131">
        <v>13844</v>
      </c>
      <c r="P42" s="131">
        <v>408</v>
      </c>
      <c r="Q42" s="131">
        <v>7591</v>
      </c>
      <c r="R42" s="131">
        <v>704</v>
      </c>
      <c r="S42" s="131">
        <v>12688</v>
      </c>
      <c r="T42" s="131">
        <v>398</v>
      </c>
      <c r="U42" s="131">
        <v>7196</v>
      </c>
      <c r="V42" s="131">
        <v>239</v>
      </c>
      <c r="W42" s="131">
        <v>4392</v>
      </c>
      <c r="X42" s="131">
        <v>81</v>
      </c>
      <c r="Y42" s="131">
        <v>1438</v>
      </c>
      <c r="Z42" s="131">
        <v>29</v>
      </c>
      <c r="AA42" s="131">
        <v>542</v>
      </c>
    </row>
    <row r="43" spans="1:27" x14ac:dyDescent="0.25">
      <c r="A43" s="133">
        <v>42</v>
      </c>
      <c r="B43" s="135" t="s">
        <v>8</v>
      </c>
      <c r="C43" s="137" t="s">
        <v>154</v>
      </c>
      <c r="D43" s="131">
        <v>467</v>
      </c>
      <c r="E43" s="131">
        <v>2783</v>
      </c>
      <c r="F43" s="131">
        <v>530</v>
      </c>
      <c r="G43" s="131">
        <v>3088</v>
      </c>
      <c r="H43" s="131">
        <v>1227</v>
      </c>
      <c r="I43" s="131">
        <v>7164</v>
      </c>
      <c r="J43" s="131">
        <v>2505</v>
      </c>
      <c r="K43" s="131">
        <v>14787</v>
      </c>
      <c r="L43" s="131">
        <v>4084</v>
      </c>
      <c r="M43" s="131">
        <v>24050</v>
      </c>
      <c r="N43" s="131">
        <v>3361</v>
      </c>
      <c r="O43" s="131">
        <v>19735</v>
      </c>
      <c r="P43" s="131">
        <v>5973</v>
      </c>
      <c r="Q43" s="131">
        <v>27956</v>
      </c>
      <c r="R43" s="131">
        <v>1978</v>
      </c>
      <c r="S43" s="131">
        <v>11687</v>
      </c>
      <c r="T43" s="131">
        <v>1001</v>
      </c>
      <c r="U43" s="131">
        <v>5960</v>
      </c>
      <c r="V43" s="131">
        <v>877</v>
      </c>
      <c r="W43" s="131">
        <v>5210</v>
      </c>
      <c r="X43" s="131">
        <v>605</v>
      </c>
      <c r="Y43" s="131">
        <v>3570</v>
      </c>
      <c r="Z43" s="131">
        <v>584</v>
      </c>
      <c r="AA43" s="131">
        <v>3460</v>
      </c>
    </row>
    <row r="44" spans="1:27" x14ac:dyDescent="0.25">
      <c r="A44" s="133">
        <v>43</v>
      </c>
      <c r="B44" s="135" t="s">
        <v>8</v>
      </c>
      <c r="C44" s="137" t="s">
        <v>151</v>
      </c>
      <c r="D44" s="131">
        <v>96</v>
      </c>
      <c r="E44" s="131">
        <v>1738</v>
      </c>
      <c r="F44" s="131">
        <v>308</v>
      </c>
      <c r="G44" s="131">
        <v>4292</v>
      </c>
      <c r="H44" s="131">
        <v>1323</v>
      </c>
      <c r="I44" s="131">
        <v>21548</v>
      </c>
      <c r="J44" s="131">
        <v>2361</v>
      </c>
      <c r="K44" s="131">
        <v>42320</v>
      </c>
      <c r="L44" s="131">
        <v>1073</v>
      </c>
      <c r="M44" s="131">
        <v>19263</v>
      </c>
      <c r="N44" s="131">
        <v>662</v>
      </c>
      <c r="O44" s="131">
        <v>12078</v>
      </c>
      <c r="P44" s="131">
        <v>238</v>
      </c>
      <c r="Q44" s="131">
        <v>4242</v>
      </c>
      <c r="R44" s="131">
        <v>517</v>
      </c>
      <c r="S44" s="131">
        <v>9441</v>
      </c>
      <c r="T44" s="131">
        <v>400</v>
      </c>
      <c r="U44" s="131">
        <v>7289</v>
      </c>
      <c r="V44" s="131">
        <v>203</v>
      </c>
      <c r="W44" s="131">
        <v>3652</v>
      </c>
      <c r="X44" s="131">
        <v>49</v>
      </c>
      <c r="Y44" s="131">
        <v>818</v>
      </c>
      <c r="Z44" s="131">
        <v>19</v>
      </c>
      <c r="AA44" s="131">
        <v>241</v>
      </c>
    </row>
    <row r="45" spans="1:27" x14ac:dyDescent="0.25">
      <c r="A45" s="133">
        <v>44</v>
      </c>
      <c r="B45" s="135" t="s">
        <v>11</v>
      </c>
      <c r="C45" s="137" t="s">
        <v>151</v>
      </c>
      <c r="D45" s="131">
        <v>29</v>
      </c>
      <c r="E45" s="131">
        <v>613</v>
      </c>
      <c r="F45" s="131">
        <v>62</v>
      </c>
      <c r="G45" s="131">
        <v>1303</v>
      </c>
      <c r="H45" s="131">
        <v>816</v>
      </c>
      <c r="I45" s="131">
        <v>16825</v>
      </c>
      <c r="J45" s="131">
        <v>1534</v>
      </c>
      <c r="K45" s="131">
        <v>31838</v>
      </c>
      <c r="L45" s="131">
        <v>1045</v>
      </c>
      <c r="M45" s="131">
        <v>21700</v>
      </c>
      <c r="N45" s="131">
        <v>1038</v>
      </c>
      <c r="O45" s="131">
        <v>21435</v>
      </c>
      <c r="P45" s="131">
        <v>477</v>
      </c>
      <c r="Q45" s="131">
        <v>10016</v>
      </c>
      <c r="R45" s="131">
        <v>751</v>
      </c>
      <c r="S45" s="131">
        <v>15688</v>
      </c>
      <c r="T45" s="131">
        <v>221</v>
      </c>
      <c r="U45" s="131">
        <v>4622</v>
      </c>
      <c r="V45" s="131">
        <v>55</v>
      </c>
      <c r="W45" s="131">
        <v>1159</v>
      </c>
      <c r="X45" s="131">
        <v>23</v>
      </c>
      <c r="Y45" s="131">
        <v>447</v>
      </c>
      <c r="Z45" s="131">
        <v>1</v>
      </c>
      <c r="AA45" s="131">
        <v>26</v>
      </c>
    </row>
    <row r="46" spans="1:27" x14ac:dyDescent="0.25">
      <c r="A46" s="133">
        <v>45</v>
      </c>
      <c r="B46" s="135" t="s">
        <v>24</v>
      </c>
      <c r="C46" s="137" t="s">
        <v>151</v>
      </c>
      <c r="D46" s="131">
        <v>3</v>
      </c>
      <c r="E46" s="131">
        <v>81</v>
      </c>
      <c r="F46" s="129"/>
      <c r="G46" s="129"/>
      <c r="H46" s="129"/>
      <c r="I46" s="129"/>
      <c r="J46" s="131">
        <v>4</v>
      </c>
      <c r="K46" s="131">
        <v>112</v>
      </c>
      <c r="L46" s="129"/>
      <c r="M46" s="129"/>
      <c r="N46" s="131">
        <v>10</v>
      </c>
      <c r="O46" s="131">
        <v>266</v>
      </c>
      <c r="P46" s="131">
        <v>1</v>
      </c>
      <c r="Q46" s="131">
        <v>40</v>
      </c>
      <c r="R46" s="131">
        <v>276</v>
      </c>
      <c r="S46" s="131">
        <v>8818</v>
      </c>
      <c r="T46" s="131">
        <v>1739</v>
      </c>
      <c r="U46" s="131">
        <v>50249</v>
      </c>
      <c r="V46" s="131">
        <v>2033</v>
      </c>
      <c r="W46" s="131">
        <v>58928</v>
      </c>
      <c r="X46" s="131">
        <v>210</v>
      </c>
      <c r="Y46" s="131">
        <v>6520</v>
      </c>
      <c r="Z46" s="131">
        <v>18</v>
      </c>
      <c r="AA46" s="131">
        <v>544</v>
      </c>
    </row>
    <row r="47" spans="1:27" x14ac:dyDescent="0.25">
      <c r="A47" s="133">
        <v>46</v>
      </c>
      <c r="B47" s="135" t="s">
        <v>8</v>
      </c>
      <c r="C47" s="137" t="s">
        <v>151</v>
      </c>
      <c r="D47" s="131">
        <v>27</v>
      </c>
      <c r="E47" s="131">
        <v>491</v>
      </c>
      <c r="F47" s="131">
        <v>61</v>
      </c>
      <c r="G47" s="131">
        <v>1011</v>
      </c>
      <c r="H47" s="131">
        <v>291</v>
      </c>
      <c r="I47" s="131">
        <v>4911</v>
      </c>
      <c r="J47" s="131">
        <v>1331</v>
      </c>
      <c r="K47" s="131">
        <v>23953</v>
      </c>
      <c r="L47" s="131">
        <v>1378</v>
      </c>
      <c r="M47" s="131">
        <v>24845</v>
      </c>
      <c r="N47" s="131">
        <v>1223</v>
      </c>
      <c r="O47" s="131">
        <v>22532</v>
      </c>
      <c r="P47" s="131">
        <v>548</v>
      </c>
      <c r="Q47" s="131">
        <v>9946</v>
      </c>
      <c r="R47" s="131">
        <v>1022</v>
      </c>
      <c r="S47" s="131">
        <v>18836</v>
      </c>
      <c r="T47" s="131">
        <v>626</v>
      </c>
      <c r="U47" s="131">
        <v>11427</v>
      </c>
      <c r="V47" s="131">
        <v>232</v>
      </c>
      <c r="W47" s="131">
        <v>4191</v>
      </c>
      <c r="X47" s="131">
        <v>31</v>
      </c>
      <c r="Y47" s="131">
        <v>541</v>
      </c>
      <c r="Z47" s="131">
        <v>7</v>
      </c>
      <c r="AA47" s="131">
        <v>71</v>
      </c>
    </row>
    <row r="48" spans="1:27" x14ac:dyDescent="0.25">
      <c r="A48" s="133">
        <v>47</v>
      </c>
      <c r="B48" s="135" t="s">
        <v>24</v>
      </c>
      <c r="C48" s="137" t="s">
        <v>152</v>
      </c>
      <c r="D48" s="131">
        <v>214</v>
      </c>
      <c r="E48" s="131">
        <v>2868</v>
      </c>
      <c r="F48" s="131">
        <v>291</v>
      </c>
      <c r="G48" s="131">
        <v>3862</v>
      </c>
      <c r="H48" s="131">
        <v>1662</v>
      </c>
      <c r="I48" s="131">
        <v>21938</v>
      </c>
      <c r="J48" s="131">
        <v>2719</v>
      </c>
      <c r="K48" s="131">
        <v>36163</v>
      </c>
      <c r="L48" s="131">
        <v>1418</v>
      </c>
      <c r="M48" s="131">
        <v>18774</v>
      </c>
      <c r="N48" s="131">
        <v>754</v>
      </c>
      <c r="O48" s="131">
        <v>10013</v>
      </c>
      <c r="P48" s="131">
        <v>473</v>
      </c>
      <c r="Q48" s="131">
        <v>6239</v>
      </c>
      <c r="R48" s="131">
        <v>568</v>
      </c>
      <c r="S48" s="131">
        <v>7242</v>
      </c>
      <c r="T48" s="131">
        <v>422</v>
      </c>
      <c r="U48" s="131">
        <v>5651</v>
      </c>
      <c r="V48" s="131">
        <v>467</v>
      </c>
      <c r="W48" s="131">
        <v>6188</v>
      </c>
      <c r="X48" s="131">
        <v>148</v>
      </c>
      <c r="Y48" s="131">
        <v>1965</v>
      </c>
      <c r="Z48" s="131">
        <v>61</v>
      </c>
      <c r="AA48" s="131">
        <v>812</v>
      </c>
    </row>
    <row r="49" spans="1:27" x14ac:dyDescent="0.25">
      <c r="A49" s="133">
        <v>48</v>
      </c>
      <c r="B49" s="135" t="s">
        <v>5</v>
      </c>
      <c r="C49" s="137" t="s">
        <v>152</v>
      </c>
      <c r="D49" s="131">
        <v>87</v>
      </c>
      <c r="E49" s="131">
        <v>950</v>
      </c>
      <c r="F49" s="131">
        <v>161</v>
      </c>
      <c r="G49" s="131">
        <v>1716</v>
      </c>
      <c r="H49" s="131">
        <v>1722</v>
      </c>
      <c r="I49" s="131">
        <v>18505</v>
      </c>
      <c r="J49" s="131">
        <v>3313</v>
      </c>
      <c r="K49" s="131">
        <v>36260</v>
      </c>
      <c r="L49" s="131">
        <v>2046</v>
      </c>
      <c r="M49" s="131">
        <v>22409</v>
      </c>
      <c r="N49" s="131">
        <v>1057</v>
      </c>
      <c r="O49" s="131">
        <v>11588</v>
      </c>
      <c r="P49" s="131">
        <v>843</v>
      </c>
      <c r="Q49" s="131">
        <v>9207</v>
      </c>
      <c r="R49" s="131">
        <v>734</v>
      </c>
      <c r="S49" s="131">
        <v>8028</v>
      </c>
      <c r="T49" s="131">
        <v>419</v>
      </c>
      <c r="U49" s="131">
        <v>4601</v>
      </c>
      <c r="V49" s="131">
        <v>308</v>
      </c>
      <c r="W49" s="131">
        <v>3406</v>
      </c>
      <c r="X49" s="131">
        <v>103</v>
      </c>
      <c r="Y49" s="131">
        <v>1119</v>
      </c>
      <c r="Z49" s="131">
        <v>31</v>
      </c>
      <c r="AA49" s="131">
        <v>344</v>
      </c>
    </row>
    <row r="50" spans="1:27" x14ac:dyDescent="0.25">
      <c r="A50" s="133">
        <v>49</v>
      </c>
      <c r="B50" s="135" t="s">
        <v>101</v>
      </c>
      <c r="C50" s="137" t="s">
        <v>152</v>
      </c>
      <c r="D50" s="131">
        <v>169</v>
      </c>
      <c r="E50" s="131">
        <v>1708</v>
      </c>
      <c r="F50" s="131">
        <v>379</v>
      </c>
      <c r="G50" s="131">
        <v>3507</v>
      </c>
      <c r="H50" s="131">
        <v>2433</v>
      </c>
      <c r="I50" s="131">
        <v>22818</v>
      </c>
      <c r="J50" s="131">
        <v>3595</v>
      </c>
      <c r="K50" s="131">
        <v>34724</v>
      </c>
      <c r="L50" s="131">
        <v>1756</v>
      </c>
      <c r="M50" s="131">
        <v>17160</v>
      </c>
      <c r="N50" s="131">
        <v>1078</v>
      </c>
      <c r="O50" s="131">
        <v>10111</v>
      </c>
      <c r="P50" s="131">
        <v>591</v>
      </c>
      <c r="Q50" s="131">
        <v>5706</v>
      </c>
      <c r="R50" s="131">
        <v>613</v>
      </c>
      <c r="S50" s="131">
        <v>5913</v>
      </c>
      <c r="T50" s="131">
        <v>555</v>
      </c>
      <c r="U50" s="131">
        <v>5355</v>
      </c>
      <c r="V50" s="131">
        <v>582</v>
      </c>
      <c r="W50" s="131">
        <v>5439</v>
      </c>
      <c r="X50" s="131">
        <v>265</v>
      </c>
      <c r="Y50" s="131">
        <v>2552</v>
      </c>
      <c r="Z50" s="131">
        <v>140</v>
      </c>
      <c r="AA50" s="131">
        <v>1326</v>
      </c>
    </row>
    <row r="51" spans="1:27" x14ac:dyDescent="0.25">
      <c r="A51" s="133">
        <v>50</v>
      </c>
      <c r="B51" s="135" t="s">
        <v>8</v>
      </c>
      <c r="C51" s="137" t="s">
        <v>153</v>
      </c>
      <c r="D51" s="131">
        <v>49</v>
      </c>
      <c r="E51" s="131">
        <v>473</v>
      </c>
      <c r="F51" s="131">
        <v>79</v>
      </c>
      <c r="G51" s="131">
        <v>736</v>
      </c>
      <c r="H51" s="131">
        <v>686</v>
      </c>
      <c r="I51" s="131">
        <v>6591</v>
      </c>
      <c r="J51" s="131">
        <v>2969</v>
      </c>
      <c r="K51" s="131">
        <v>28712</v>
      </c>
      <c r="L51" s="131">
        <v>4096</v>
      </c>
      <c r="M51" s="131">
        <v>39843</v>
      </c>
      <c r="N51" s="131">
        <v>1759</v>
      </c>
      <c r="O51" s="131">
        <v>16453</v>
      </c>
      <c r="P51" s="131">
        <v>1179</v>
      </c>
      <c r="Q51" s="131">
        <v>11180</v>
      </c>
      <c r="R51" s="131">
        <v>616</v>
      </c>
      <c r="S51" s="131">
        <v>5832</v>
      </c>
      <c r="T51" s="131">
        <v>239</v>
      </c>
      <c r="U51" s="131">
        <v>2288</v>
      </c>
      <c r="V51" s="131">
        <v>134</v>
      </c>
      <c r="W51" s="131">
        <v>1324</v>
      </c>
      <c r="X51" s="131">
        <v>58</v>
      </c>
      <c r="Y51" s="131">
        <v>574</v>
      </c>
      <c r="Z51" s="131">
        <v>44</v>
      </c>
      <c r="AA51" s="131">
        <v>430</v>
      </c>
    </row>
    <row r="52" spans="1:27" x14ac:dyDescent="0.25">
      <c r="A52" s="133">
        <v>51</v>
      </c>
      <c r="B52" s="135" t="s">
        <v>24</v>
      </c>
      <c r="C52" s="137" t="s">
        <v>153</v>
      </c>
      <c r="D52" s="131">
        <v>1374</v>
      </c>
      <c r="E52" s="131">
        <v>1223</v>
      </c>
      <c r="F52" s="131">
        <v>7932</v>
      </c>
      <c r="G52" s="131">
        <v>7059</v>
      </c>
      <c r="H52" s="131">
        <v>27793</v>
      </c>
      <c r="I52" s="131">
        <v>24736</v>
      </c>
      <c r="J52" s="131">
        <v>45124</v>
      </c>
      <c r="K52" s="131">
        <v>38355</v>
      </c>
      <c r="L52" s="131">
        <v>22722</v>
      </c>
      <c r="M52" s="131">
        <v>20223</v>
      </c>
      <c r="N52" s="131">
        <v>11953</v>
      </c>
      <c r="O52" s="131">
        <v>10638</v>
      </c>
      <c r="P52" s="131">
        <v>10902</v>
      </c>
      <c r="Q52" s="131">
        <v>7304</v>
      </c>
      <c r="R52" s="131">
        <v>1649</v>
      </c>
      <c r="S52" s="131">
        <v>808</v>
      </c>
      <c r="T52" s="131">
        <v>7</v>
      </c>
      <c r="U52" s="131">
        <v>4</v>
      </c>
      <c r="V52" s="131">
        <v>13</v>
      </c>
      <c r="W52" s="131">
        <v>6</v>
      </c>
      <c r="X52" s="131">
        <v>1</v>
      </c>
      <c r="Y52" s="131">
        <v>1</v>
      </c>
      <c r="Z52" s="131">
        <v>1</v>
      </c>
      <c r="AA52" s="131">
        <v>1</v>
      </c>
    </row>
    <row r="53" spans="1:27" x14ac:dyDescent="0.25">
      <c r="A53" s="133">
        <v>52</v>
      </c>
      <c r="B53" s="135" t="s">
        <v>5</v>
      </c>
      <c r="C53" s="137" t="s">
        <v>153</v>
      </c>
      <c r="D53" s="131">
        <v>86</v>
      </c>
      <c r="E53" s="131">
        <v>516</v>
      </c>
      <c r="F53" s="131">
        <v>199</v>
      </c>
      <c r="G53" s="131">
        <v>1149</v>
      </c>
      <c r="H53" s="131">
        <v>2119</v>
      </c>
      <c r="I53" s="131">
        <v>12745</v>
      </c>
      <c r="J53" s="131">
        <v>4575</v>
      </c>
      <c r="K53" s="131">
        <v>27472</v>
      </c>
      <c r="L53" s="131">
        <v>4166</v>
      </c>
      <c r="M53" s="131">
        <v>25450</v>
      </c>
      <c r="N53" s="131">
        <v>3288</v>
      </c>
      <c r="O53" s="131">
        <v>19457</v>
      </c>
      <c r="P53" s="131">
        <v>1916</v>
      </c>
      <c r="Q53" s="131">
        <v>11813</v>
      </c>
      <c r="R53" s="131">
        <v>952</v>
      </c>
      <c r="S53" s="131">
        <v>5709</v>
      </c>
      <c r="T53" s="131">
        <v>358</v>
      </c>
      <c r="U53" s="131">
        <v>2162</v>
      </c>
      <c r="V53" s="131">
        <v>225</v>
      </c>
      <c r="W53" s="131">
        <v>1368</v>
      </c>
      <c r="X53" s="131">
        <v>82</v>
      </c>
      <c r="Y53" s="131">
        <v>493</v>
      </c>
      <c r="Z53" s="131">
        <v>30</v>
      </c>
      <c r="AA53" s="131">
        <v>187</v>
      </c>
    </row>
    <row r="54" spans="1:27" x14ac:dyDescent="0.25">
      <c r="A54" s="133">
        <v>53</v>
      </c>
      <c r="B54" s="135" t="s">
        <v>8</v>
      </c>
      <c r="C54" s="137" t="s">
        <v>154</v>
      </c>
      <c r="D54" s="131">
        <v>119</v>
      </c>
      <c r="E54" s="131">
        <v>470</v>
      </c>
      <c r="F54" s="131">
        <v>334</v>
      </c>
      <c r="G54" s="131">
        <v>1184</v>
      </c>
      <c r="H54" s="131">
        <v>1091</v>
      </c>
      <c r="I54" s="131">
        <v>4188</v>
      </c>
      <c r="J54" s="131">
        <v>3683</v>
      </c>
      <c r="K54" s="131">
        <v>14606</v>
      </c>
      <c r="L54" s="131">
        <v>7425</v>
      </c>
      <c r="M54" s="131">
        <v>28629</v>
      </c>
      <c r="N54" s="131">
        <v>5216</v>
      </c>
      <c r="O54" s="131">
        <v>20062</v>
      </c>
      <c r="P54" s="131">
        <v>5372</v>
      </c>
      <c r="Q54" s="131">
        <v>20591</v>
      </c>
      <c r="R54" s="131">
        <v>2684</v>
      </c>
      <c r="S54" s="131">
        <v>10369</v>
      </c>
      <c r="T54" s="131">
        <v>904</v>
      </c>
      <c r="U54" s="131">
        <v>3531</v>
      </c>
      <c r="V54" s="131">
        <v>589</v>
      </c>
      <c r="W54" s="131">
        <v>2256</v>
      </c>
      <c r="X54" s="131">
        <v>235</v>
      </c>
      <c r="Y54" s="131">
        <v>907</v>
      </c>
      <c r="Z54" s="131">
        <v>166</v>
      </c>
      <c r="AA54" s="131">
        <v>647</v>
      </c>
    </row>
    <row r="55" spans="1:27" x14ac:dyDescent="0.25">
      <c r="A55" s="133">
        <v>54</v>
      </c>
      <c r="B55" s="135" t="s">
        <v>8</v>
      </c>
      <c r="C55" s="137" t="s">
        <v>153</v>
      </c>
      <c r="D55" s="131">
        <v>39</v>
      </c>
      <c r="E55" s="131">
        <v>722</v>
      </c>
      <c r="F55" s="131">
        <v>102</v>
      </c>
      <c r="G55" s="131">
        <v>1631</v>
      </c>
      <c r="H55" s="131">
        <v>398</v>
      </c>
      <c r="I55" s="131">
        <v>7264</v>
      </c>
      <c r="J55" s="131">
        <v>1355</v>
      </c>
      <c r="K55" s="131">
        <v>25055</v>
      </c>
      <c r="L55" s="131">
        <v>1915</v>
      </c>
      <c r="M55" s="131">
        <v>34771</v>
      </c>
      <c r="N55" s="131">
        <v>770</v>
      </c>
      <c r="O55" s="131">
        <v>14188</v>
      </c>
      <c r="P55" s="131">
        <v>630</v>
      </c>
      <c r="Q55" s="131">
        <v>11745</v>
      </c>
      <c r="R55" s="131">
        <v>282</v>
      </c>
      <c r="S55" s="131">
        <v>5217</v>
      </c>
      <c r="T55" s="131">
        <v>117</v>
      </c>
      <c r="U55" s="131">
        <v>2130</v>
      </c>
      <c r="V55" s="131">
        <v>108</v>
      </c>
      <c r="W55" s="131">
        <v>1971</v>
      </c>
      <c r="X55" s="131">
        <v>55</v>
      </c>
      <c r="Y55" s="131">
        <v>941</v>
      </c>
      <c r="Z55" s="131">
        <v>25</v>
      </c>
      <c r="AA55" s="131">
        <v>447</v>
      </c>
    </row>
    <row r="56" spans="1:27" x14ac:dyDescent="0.25">
      <c r="A56" s="133">
        <v>55</v>
      </c>
      <c r="B56" s="135" t="s">
        <v>11</v>
      </c>
      <c r="C56" s="137" t="s">
        <v>151</v>
      </c>
      <c r="D56" s="131">
        <v>5</v>
      </c>
      <c r="E56" s="131">
        <v>136</v>
      </c>
      <c r="F56" s="131">
        <v>17</v>
      </c>
      <c r="G56" s="131">
        <v>462</v>
      </c>
      <c r="H56" s="131">
        <v>370</v>
      </c>
      <c r="I56" s="131">
        <v>9815</v>
      </c>
      <c r="J56" s="131">
        <v>779</v>
      </c>
      <c r="K56" s="131">
        <v>20723</v>
      </c>
      <c r="L56" s="131">
        <v>734</v>
      </c>
      <c r="M56" s="131">
        <v>19446</v>
      </c>
      <c r="N56" s="131">
        <v>861</v>
      </c>
      <c r="O56" s="131">
        <v>22786</v>
      </c>
      <c r="P56" s="131">
        <v>374</v>
      </c>
      <c r="Q56" s="131">
        <v>10023</v>
      </c>
      <c r="R56" s="131">
        <v>579</v>
      </c>
      <c r="S56" s="131">
        <v>15444</v>
      </c>
      <c r="T56" s="131">
        <v>182</v>
      </c>
      <c r="U56" s="131">
        <v>4898</v>
      </c>
      <c r="V56" s="131">
        <v>62</v>
      </c>
      <c r="W56" s="131">
        <v>1680</v>
      </c>
      <c r="X56" s="131">
        <v>15</v>
      </c>
      <c r="Y56" s="131">
        <v>376</v>
      </c>
      <c r="Z56" s="131">
        <v>5</v>
      </c>
      <c r="AA56" s="131">
        <v>125</v>
      </c>
    </row>
    <row r="57" spans="1:27" x14ac:dyDescent="0.25">
      <c r="A57" s="133">
        <v>56</v>
      </c>
      <c r="B57" s="135" t="s">
        <v>5</v>
      </c>
      <c r="C57" s="137" t="s">
        <v>152</v>
      </c>
      <c r="D57" s="131">
        <v>599</v>
      </c>
      <c r="E57" s="131">
        <v>2959</v>
      </c>
      <c r="F57" s="131">
        <v>711</v>
      </c>
      <c r="G57" s="131">
        <v>3472</v>
      </c>
      <c r="H57" s="131">
        <v>4010</v>
      </c>
      <c r="I57" s="131">
        <v>19625</v>
      </c>
      <c r="J57" s="131">
        <v>6004</v>
      </c>
      <c r="K57" s="131">
        <v>29391</v>
      </c>
      <c r="L57" s="131">
        <v>2909</v>
      </c>
      <c r="M57" s="131">
        <v>14268</v>
      </c>
      <c r="N57" s="131">
        <v>1554</v>
      </c>
      <c r="O57" s="131">
        <v>7610</v>
      </c>
      <c r="P57" s="131">
        <v>923</v>
      </c>
      <c r="Q57" s="131">
        <v>4533</v>
      </c>
      <c r="R57" s="131">
        <v>1200</v>
      </c>
      <c r="S57" s="131">
        <v>5909</v>
      </c>
      <c r="T57" s="131">
        <v>1202</v>
      </c>
      <c r="U57" s="131">
        <v>5931</v>
      </c>
      <c r="V57" s="131">
        <v>1271</v>
      </c>
      <c r="W57" s="131">
        <v>6274</v>
      </c>
      <c r="X57" s="131">
        <v>485</v>
      </c>
      <c r="Y57" s="131">
        <v>2364</v>
      </c>
      <c r="Z57" s="131">
        <v>331</v>
      </c>
      <c r="AA57" s="131">
        <v>1624</v>
      </c>
    </row>
    <row r="58" spans="1:27" x14ac:dyDescent="0.25">
      <c r="A58" s="133">
        <v>57</v>
      </c>
      <c r="B58" s="135" t="s">
        <v>8</v>
      </c>
      <c r="C58" s="137" t="s">
        <v>151</v>
      </c>
      <c r="D58" s="129"/>
      <c r="E58" s="129"/>
      <c r="F58" s="131">
        <v>5</v>
      </c>
      <c r="G58" s="131">
        <v>73</v>
      </c>
      <c r="H58" s="131">
        <v>1253</v>
      </c>
      <c r="I58" s="131">
        <v>17119</v>
      </c>
      <c r="J58" s="131">
        <v>2580</v>
      </c>
      <c r="K58" s="131">
        <v>36231</v>
      </c>
      <c r="L58" s="131">
        <v>1094</v>
      </c>
      <c r="M58" s="131">
        <v>15716</v>
      </c>
      <c r="N58" s="131">
        <v>582</v>
      </c>
      <c r="O58" s="131">
        <v>8432</v>
      </c>
      <c r="P58" s="131">
        <v>309</v>
      </c>
      <c r="Q58" s="131">
        <v>4346</v>
      </c>
      <c r="R58" s="131">
        <v>504</v>
      </c>
      <c r="S58" s="131">
        <v>7246</v>
      </c>
      <c r="T58" s="131">
        <v>478</v>
      </c>
      <c r="U58" s="131">
        <v>6777</v>
      </c>
      <c r="V58" s="131">
        <v>345</v>
      </c>
      <c r="W58" s="131">
        <v>4873</v>
      </c>
      <c r="X58" s="131">
        <v>62</v>
      </c>
      <c r="Y58" s="131">
        <v>918</v>
      </c>
      <c r="Z58" s="131">
        <v>22</v>
      </c>
      <c r="AA58" s="131">
        <v>324</v>
      </c>
    </row>
    <row r="59" spans="1:27" x14ac:dyDescent="0.25">
      <c r="A59" s="133">
        <v>58</v>
      </c>
      <c r="B59" s="135" t="s">
        <v>8</v>
      </c>
      <c r="C59" s="137" t="s">
        <v>151</v>
      </c>
      <c r="D59" s="131">
        <v>11</v>
      </c>
      <c r="E59" s="131">
        <v>293</v>
      </c>
      <c r="F59" s="131">
        <v>37</v>
      </c>
      <c r="G59" s="131">
        <v>923</v>
      </c>
      <c r="H59" s="131">
        <v>177</v>
      </c>
      <c r="I59" s="131">
        <v>4415</v>
      </c>
      <c r="J59" s="131">
        <v>836</v>
      </c>
      <c r="K59" s="131">
        <v>21722</v>
      </c>
      <c r="L59" s="131">
        <v>772</v>
      </c>
      <c r="M59" s="131">
        <v>20080</v>
      </c>
      <c r="N59" s="131">
        <v>728</v>
      </c>
      <c r="O59" s="131">
        <v>19281</v>
      </c>
      <c r="P59" s="131">
        <v>255</v>
      </c>
      <c r="Q59" s="131">
        <v>6746</v>
      </c>
      <c r="R59" s="131">
        <v>568</v>
      </c>
      <c r="S59" s="131">
        <v>15139</v>
      </c>
      <c r="T59" s="131">
        <v>342</v>
      </c>
      <c r="U59" s="131">
        <v>9031</v>
      </c>
      <c r="V59" s="131">
        <v>140</v>
      </c>
      <c r="W59" s="131">
        <v>3684</v>
      </c>
      <c r="X59" s="131">
        <v>18</v>
      </c>
      <c r="Y59" s="131">
        <v>460</v>
      </c>
      <c r="Z59" s="131">
        <v>6</v>
      </c>
      <c r="AA59" s="131">
        <v>154</v>
      </c>
    </row>
    <row r="60" spans="1:27" x14ac:dyDescent="0.25">
      <c r="A60" s="133">
        <v>59</v>
      </c>
      <c r="B60" s="135" t="s">
        <v>24</v>
      </c>
      <c r="C60" s="137" t="s">
        <v>153</v>
      </c>
      <c r="D60" s="131">
        <v>80</v>
      </c>
      <c r="E60" s="131">
        <v>71</v>
      </c>
      <c r="F60" s="131">
        <v>5617</v>
      </c>
      <c r="G60" s="131">
        <v>4999</v>
      </c>
      <c r="H60" s="131">
        <v>26010</v>
      </c>
      <c r="I60" s="131">
        <v>23149</v>
      </c>
      <c r="J60" s="131">
        <v>44015</v>
      </c>
      <c r="K60" s="131">
        <v>36973</v>
      </c>
      <c r="L60" s="131">
        <v>21134</v>
      </c>
      <c r="M60" s="131">
        <v>18810</v>
      </c>
      <c r="N60" s="131">
        <v>10887</v>
      </c>
      <c r="O60" s="131">
        <v>9690</v>
      </c>
      <c r="P60" s="131">
        <v>6495</v>
      </c>
      <c r="Q60" s="131">
        <v>5066</v>
      </c>
      <c r="R60" s="131">
        <v>294</v>
      </c>
      <c r="S60" s="131">
        <v>144</v>
      </c>
      <c r="T60" s="129"/>
      <c r="U60" s="129"/>
      <c r="V60" s="129"/>
      <c r="W60" s="129"/>
      <c r="X60" s="129"/>
      <c r="Y60" s="129"/>
      <c r="Z60" s="129"/>
      <c r="AA60" s="129"/>
    </row>
    <row r="61" spans="1:27" x14ac:dyDescent="0.25">
      <c r="A61" s="133">
        <v>60</v>
      </c>
      <c r="B61" s="135" t="s">
        <v>5</v>
      </c>
      <c r="C61" s="137" t="s">
        <v>153</v>
      </c>
      <c r="D61" s="131">
        <v>64</v>
      </c>
      <c r="E61" s="131">
        <v>672</v>
      </c>
      <c r="F61" s="131">
        <v>125</v>
      </c>
      <c r="G61" s="131">
        <v>1110</v>
      </c>
      <c r="H61" s="131">
        <v>1042</v>
      </c>
      <c r="I61" s="131">
        <v>10467</v>
      </c>
      <c r="J61" s="131">
        <v>2252</v>
      </c>
      <c r="K61" s="131">
        <v>23031</v>
      </c>
      <c r="L61" s="131">
        <v>1844</v>
      </c>
      <c r="M61" s="131">
        <v>18840</v>
      </c>
      <c r="N61" s="131">
        <v>900</v>
      </c>
      <c r="O61" s="131">
        <v>9168</v>
      </c>
      <c r="P61" s="131">
        <v>894</v>
      </c>
      <c r="Q61" s="131">
        <v>9199</v>
      </c>
      <c r="R61" s="131">
        <v>992</v>
      </c>
      <c r="S61" s="131">
        <v>10173</v>
      </c>
      <c r="T61" s="131">
        <v>1106</v>
      </c>
      <c r="U61" s="131">
        <v>11330</v>
      </c>
      <c r="V61" s="131">
        <v>420</v>
      </c>
      <c r="W61" s="131">
        <v>4259</v>
      </c>
      <c r="X61" s="131">
        <v>46</v>
      </c>
      <c r="Y61" s="131">
        <v>451</v>
      </c>
      <c r="Z61" s="131">
        <v>8</v>
      </c>
      <c r="AA61" s="131">
        <v>77</v>
      </c>
    </row>
    <row r="62" spans="1:27" x14ac:dyDescent="0.25">
      <c r="A62" s="133">
        <v>61</v>
      </c>
      <c r="B62" s="135" t="s">
        <v>11</v>
      </c>
      <c r="C62" s="137" t="s">
        <v>151</v>
      </c>
      <c r="D62" s="131">
        <v>9</v>
      </c>
      <c r="E62" s="131">
        <v>221</v>
      </c>
      <c r="F62" s="131">
        <v>9</v>
      </c>
      <c r="G62" s="131">
        <v>221</v>
      </c>
      <c r="H62" s="131">
        <v>4</v>
      </c>
      <c r="I62" s="131">
        <v>89</v>
      </c>
      <c r="J62" s="131">
        <v>4</v>
      </c>
      <c r="K62" s="131">
        <v>95</v>
      </c>
      <c r="L62" s="131">
        <v>5</v>
      </c>
      <c r="M62" s="131">
        <v>103</v>
      </c>
      <c r="N62" s="131">
        <v>14</v>
      </c>
      <c r="O62" s="131">
        <v>304</v>
      </c>
      <c r="P62" s="131">
        <v>4</v>
      </c>
      <c r="Q62" s="131">
        <v>83</v>
      </c>
      <c r="R62" s="131">
        <v>555</v>
      </c>
      <c r="S62" s="131">
        <v>13301</v>
      </c>
      <c r="T62" s="131">
        <v>1608</v>
      </c>
      <c r="U62" s="131">
        <v>37991</v>
      </c>
      <c r="V62" s="131">
        <v>1509</v>
      </c>
      <c r="W62" s="131">
        <v>36874</v>
      </c>
      <c r="X62" s="131">
        <v>320</v>
      </c>
      <c r="Y62" s="131">
        <v>7933</v>
      </c>
      <c r="Z62" s="131">
        <v>57</v>
      </c>
      <c r="AA62" s="131">
        <v>1428</v>
      </c>
    </row>
    <row r="63" spans="1:27" x14ac:dyDescent="0.25">
      <c r="A63" s="133">
        <v>62</v>
      </c>
      <c r="B63" s="135" t="s">
        <v>109</v>
      </c>
      <c r="C63" s="137" t="s">
        <v>153</v>
      </c>
      <c r="D63" s="131">
        <v>34</v>
      </c>
      <c r="E63" s="131">
        <v>499</v>
      </c>
      <c r="F63" s="131">
        <v>43</v>
      </c>
      <c r="G63" s="131">
        <v>637</v>
      </c>
      <c r="H63" s="131">
        <v>439</v>
      </c>
      <c r="I63" s="131">
        <v>6396</v>
      </c>
      <c r="J63" s="131">
        <v>1502</v>
      </c>
      <c r="K63" s="131">
        <v>22192</v>
      </c>
      <c r="L63" s="131">
        <v>1560</v>
      </c>
      <c r="M63" s="131">
        <v>22980</v>
      </c>
      <c r="N63" s="131">
        <v>595</v>
      </c>
      <c r="O63" s="131">
        <v>8883</v>
      </c>
      <c r="P63" s="131">
        <v>725</v>
      </c>
      <c r="Q63" s="131">
        <v>10807</v>
      </c>
      <c r="R63" s="131">
        <v>532</v>
      </c>
      <c r="S63" s="131">
        <v>8007</v>
      </c>
      <c r="T63" s="131">
        <v>703</v>
      </c>
      <c r="U63" s="131">
        <v>10584</v>
      </c>
      <c r="V63" s="131">
        <v>296</v>
      </c>
      <c r="W63" s="131">
        <v>4412</v>
      </c>
      <c r="X63" s="131">
        <v>46</v>
      </c>
      <c r="Y63" s="131">
        <v>613</v>
      </c>
      <c r="Z63" s="131">
        <v>10</v>
      </c>
      <c r="AA63" s="131">
        <v>141</v>
      </c>
    </row>
    <row r="64" spans="1:27" x14ac:dyDescent="0.25">
      <c r="A64" s="133">
        <v>63</v>
      </c>
      <c r="B64" s="135" t="s">
        <v>8</v>
      </c>
      <c r="C64" s="137" t="s">
        <v>154</v>
      </c>
      <c r="D64" s="131">
        <v>1372</v>
      </c>
      <c r="E64" s="131">
        <v>6071</v>
      </c>
      <c r="F64" s="131">
        <v>1487</v>
      </c>
      <c r="G64" s="131">
        <v>6570</v>
      </c>
      <c r="H64" s="131">
        <v>2207</v>
      </c>
      <c r="I64" s="131">
        <v>9707</v>
      </c>
      <c r="J64" s="131">
        <v>2377</v>
      </c>
      <c r="K64" s="131">
        <v>10470</v>
      </c>
      <c r="L64" s="131">
        <v>2272</v>
      </c>
      <c r="M64" s="131">
        <v>10014</v>
      </c>
      <c r="N64" s="131">
        <v>1775</v>
      </c>
      <c r="O64" s="131">
        <v>7822</v>
      </c>
      <c r="P64" s="131">
        <v>1788</v>
      </c>
      <c r="Q64" s="131">
        <v>7887</v>
      </c>
      <c r="R64" s="131">
        <v>2127</v>
      </c>
      <c r="S64" s="131">
        <v>9357</v>
      </c>
      <c r="T64" s="131">
        <v>1663</v>
      </c>
      <c r="U64" s="131">
        <v>7347</v>
      </c>
      <c r="V64" s="131">
        <v>1844</v>
      </c>
      <c r="W64" s="131">
        <v>8108</v>
      </c>
      <c r="X64" s="131">
        <v>1386</v>
      </c>
      <c r="Y64" s="131">
        <v>6115</v>
      </c>
      <c r="Z64" s="131">
        <v>1263</v>
      </c>
      <c r="AA64" s="131">
        <v>5546</v>
      </c>
    </row>
    <row r="65" spans="1:27" x14ac:dyDescent="0.25">
      <c r="A65" s="133">
        <v>64</v>
      </c>
      <c r="B65" s="135" t="s">
        <v>5</v>
      </c>
      <c r="C65" s="137" t="s">
        <v>153</v>
      </c>
      <c r="D65" s="131">
        <v>82</v>
      </c>
      <c r="E65" s="131">
        <v>877</v>
      </c>
      <c r="F65" s="131">
        <v>160</v>
      </c>
      <c r="G65" s="131">
        <v>1675</v>
      </c>
      <c r="H65" s="131">
        <v>1654</v>
      </c>
      <c r="I65" s="131">
        <v>16918</v>
      </c>
      <c r="J65" s="131">
        <v>2572</v>
      </c>
      <c r="K65" s="131">
        <v>26501</v>
      </c>
      <c r="L65" s="131">
        <v>1527</v>
      </c>
      <c r="M65" s="131">
        <v>15762</v>
      </c>
      <c r="N65" s="131">
        <v>761</v>
      </c>
      <c r="O65" s="131">
        <v>7811</v>
      </c>
      <c r="P65" s="131">
        <v>627</v>
      </c>
      <c r="Q65" s="131">
        <v>6472</v>
      </c>
      <c r="R65" s="131">
        <v>567</v>
      </c>
      <c r="S65" s="131">
        <v>5870</v>
      </c>
      <c r="T65" s="131">
        <v>478</v>
      </c>
      <c r="U65" s="131">
        <v>4997</v>
      </c>
      <c r="V65" s="131">
        <v>455</v>
      </c>
      <c r="W65" s="131">
        <v>4700</v>
      </c>
      <c r="X65" s="131">
        <v>228</v>
      </c>
      <c r="Y65" s="131">
        <v>2342</v>
      </c>
      <c r="Z65" s="131">
        <v>79</v>
      </c>
      <c r="AA65" s="131">
        <v>820</v>
      </c>
    </row>
    <row r="66" spans="1:27" x14ac:dyDescent="0.25">
      <c r="A66" s="133">
        <v>65</v>
      </c>
      <c r="B66" s="135" t="s">
        <v>8</v>
      </c>
      <c r="C66" s="137" t="s">
        <v>152</v>
      </c>
      <c r="D66" s="131">
        <v>137</v>
      </c>
      <c r="E66" s="131">
        <v>1834</v>
      </c>
      <c r="F66" s="131">
        <v>369</v>
      </c>
      <c r="G66" s="131">
        <v>4615</v>
      </c>
      <c r="H66" s="131">
        <v>839</v>
      </c>
      <c r="I66" s="131">
        <v>10870</v>
      </c>
      <c r="J66" s="131">
        <v>1542</v>
      </c>
      <c r="K66" s="131">
        <v>20460</v>
      </c>
      <c r="L66" s="131">
        <v>918</v>
      </c>
      <c r="M66" s="131">
        <v>12050</v>
      </c>
      <c r="N66" s="131">
        <v>565</v>
      </c>
      <c r="O66" s="131">
        <v>7571</v>
      </c>
      <c r="P66" s="131">
        <v>366</v>
      </c>
      <c r="Q66" s="131">
        <v>4841</v>
      </c>
      <c r="R66" s="131">
        <v>798</v>
      </c>
      <c r="S66" s="131">
        <v>10702</v>
      </c>
      <c r="T66" s="131">
        <v>656</v>
      </c>
      <c r="U66" s="131">
        <v>8870</v>
      </c>
      <c r="V66" s="131">
        <v>595</v>
      </c>
      <c r="W66" s="131">
        <v>7850</v>
      </c>
      <c r="X66" s="131">
        <v>257</v>
      </c>
      <c r="Y66" s="131">
        <v>3351</v>
      </c>
      <c r="Z66" s="131">
        <v>110</v>
      </c>
      <c r="AA66" s="131">
        <v>1498</v>
      </c>
    </row>
    <row r="67" spans="1:27" x14ac:dyDescent="0.25">
      <c r="A67" s="133">
        <v>66</v>
      </c>
      <c r="B67" s="135" t="s">
        <v>8</v>
      </c>
      <c r="C67" s="137" t="s">
        <v>151</v>
      </c>
      <c r="D67" s="131">
        <v>89</v>
      </c>
      <c r="E67" s="131">
        <v>1994</v>
      </c>
      <c r="F67" s="131">
        <v>159</v>
      </c>
      <c r="G67" s="131">
        <v>3509</v>
      </c>
      <c r="H67" s="131">
        <v>1358</v>
      </c>
      <c r="I67" s="131">
        <v>30668</v>
      </c>
      <c r="J67" s="131">
        <v>1659</v>
      </c>
      <c r="K67" s="131">
        <v>37369</v>
      </c>
      <c r="L67" s="131">
        <v>332</v>
      </c>
      <c r="M67" s="131">
        <v>7479</v>
      </c>
      <c r="N67" s="131">
        <v>79</v>
      </c>
      <c r="O67" s="131">
        <v>1765</v>
      </c>
      <c r="P67" s="131">
        <v>30</v>
      </c>
      <c r="Q67" s="131">
        <v>672</v>
      </c>
      <c r="R67" s="131">
        <v>84</v>
      </c>
      <c r="S67" s="131">
        <v>1905</v>
      </c>
      <c r="T67" s="131">
        <v>104</v>
      </c>
      <c r="U67" s="131">
        <v>2336</v>
      </c>
      <c r="V67" s="131">
        <v>214</v>
      </c>
      <c r="W67" s="131">
        <v>4434</v>
      </c>
      <c r="X67" s="131">
        <v>52</v>
      </c>
      <c r="Y67" s="131">
        <v>1146</v>
      </c>
      <c r="Z67" s="131">
        <v>28</v>
      </c>
      <c r="AA67" s="131">
        <v>513</v>
      </c>
    </row>
    <row r="68" spans="1:27" x14ac:dyDescent="0.25">
      <c r="A68" s="133">
        <v>67</v>
      </c>
      <c r="B68" s="135" t="s">
        <v>8</v>
      </c>
      <c r="C68" s="137" t="s">
        <v>151</v>
      </c>
      <c r="D68" s="131">
        <v>189</v>
      </c>
      <c r="E68" s="131">
        <v>1643</v>
      </c>
      <c r="F68" s="131">
        <v>454</v>
      </c>
      <c r="G68" s="131">
        <v>3809</v>
      </c>
      <c r="H68" s="131">
        <v>2499</v>
      </c>
      <c r="I68" s="131">
        <v>21751</v>
      </c>
      <c r="J68" s="131">
        <v>4260</v>
      </c>
      <c r="K68" s="131">
        <v>35742</v>
      </c>
      <c r="L68" s="131">
        <v>1261</v>
      </c>
      <c r="M68" s="131">
        <v>10708</v>
      </c>
      <c r="N68" s="131">
        <v>388</v>
      </c>
      <c r="O68" s="131">
        <v>3404</v>
      </c>
      <c r="P68" s="131">
        <v>198</v>
      </c>
      <c r="Q68" s="131">
        <v>1729</v>
      </c>
      <c r="R68" s="131">
        <v>336</v>
      </c>
      <c r="S68" s="131">
        <v>2961</v>
      </c>
      <c r="T68" s="131">
        <v>446</v>
      </c>
      <c r="U68" s="131">
        <v>3775</v>
      </c>
      <c r="V68" s="131">
        <v>464</v>
      </c>
      <c r="W68" s="131">
        <v>4016</v>
      </c>
      <c r="X68" s="131">
        <v>169</v>
      </c>
      <c r="Y68" s="131">
        <v>1368</v>
      </c>
      <c r="Z68" s="131">
        <v>75</v>
      </c>
      <c r="AA68" s="131">
        <v>581</v>
      </c>
    </row>
    <row r="69" spans="1:27" x14ac:dyDescent="0.25">
      <c r="A69" s="133">
        <v>68</v>
      </c>
      <c r="B69" s="135" t="s">
        <v>24</v>
      </c>
      <c r="C69" s="137" t="s">
        <v>152</v>
      </c>
      <c r="D69" s="131">
        <v>107</v>
      </c>
      <c r="E69" s="131">
        <v>2139</v>
      </c>
      <c r="F69" s="131">
        <v>147</v>
      </c>
      <c r="G69" s="131">
        <v>2914</v>
      </c>
      <c r="H69" s="131">
        <v>1068</v>
      </c>
      <c r="I69" s="131">
        <v>21343</v>
      </c>
      <c r="J69" s="131">
        <v>1349</v>
      </c>
      <c r="K69" s="131">
        <v>26510</v>
      </c>
      <c r="L69" s="131">
        <v>576</v>
      </c>
      <c r="M69" s="131">
        <v>11234</v>
      </c>
      <c r="N69" s="131">
        <v>324</v>
      </c>
      <c r="O69" s="131">
        <v>6472</v>
      </c>
      <c r="P69" s="131">
        <v>153</v>
      </c>
      <c r="Q69" s="131">
        <v>3058</v>
      </c>
      <c r="R69" s="131">
        <v>271</v>
      </c>
      <c r="S69" s="131">
        <v>5417</v>
      </c>
      <c r="T69" s="131">
        <v>215</v>
      </c>
      <c r="U69" s="131">
        <v>4295</v>
      </c>
      <c r="V69" s="131">
        <v>178</v>
      </c>
      <c r="W69" s="131">
        <v>3517</v>
      </c>
      <c r="X69" s="131">
        <v>110</v>
      </c>
      <c r="Y69" s="131">
        <v>2180</v>
      </c>
      <c r="Z69" s="131">
        <v>57</v>
      </c>
      <c r="AA69" s="131">
        <v>1139</v>
      </c>
    </row>
    <row r="70" spans="1:27" x14ac:dyDescent="0.25">
      <c r="A70" s="133">
        <v>69</v>
      </c>
      <c r="B70" s="135" t="s">
        <v>8</v>
      </c>
      <c r="C70" s="137" t="s">
        <v>151</v>
      </c>
      <c r="D70" s="131">
        <v>149</v>
      </c>
      <c r="E70" s="131">
        <v>2110</v>
      </c>
      <c r="F70" s="131">
        <v>399</v>
      </c>
      <c r="G70" s="131">
        <v>5091</v>
      </c>
      <c r="H70" s="131">
        <v>1845</v>
      </c>
      <c r="I70" s="131">
        <v>25295</v>
      </c>
      <c r="J70" s="131">
        <v>2258</v>
      </c>
      <c r="K70" s="131">
        <v>32538</v>
      </c>
      <c r="L70" s="131">
        <v>594</v>
      </c>
      <c r="M70" s="131">
        <v>8386</v>
      </c>
      <c r="N70" s="131">
        <v>182</v>
      </c>
      <c r="O70" s="131">
        <v>2582</v>
      </c>
      <c r="P70" s="131">
        <v>100</v>
      </c>
      <c r="Q70" s="131">
        <v>1410</v>
      </c>
      <c r="R70" s="131">
        <v>190</v>
      </c>
      <c r="S70" s="131">
        <v>2694</v>
      </c>
      <c r="T70" s="131">
        <v>230</v>
      </c>
      <c r="U70" s="131">
        <v>3056</v>
      </c>
      <c r="V70" s="131">
        <v>217</v>
      </c>
      <c r="W70" s="131">
        <v>2927</v>
      </c>
      <c r="X70" s="131">
        <v>76</v>
      </c>
      <c r="Y70" s="131">
        <v>1067</v>
      </c>
      <c r="Z70" s="131">
        <v>59</v>
      </c>
      <c r="AA70" s="131">
        <v>752</v>
      </c>
    </row>
    <row r="71" spans="1:27" x14ac:dyDescent="0.25">
      <c r="A71" s="133">
        <v>70</v>
      </c>
      <c r="B71" s="135" t="s">
        <v>5</v>
      </c>
      <c r="C71" s="137" t="s">
        <v>153</v>
      </c>
      <c r="D71" s="131">
        <v>54</v>
      </c>
      <c r="E71" s="131">
        <v>344</v>
      </c>
      <c r="F71" s="131">
        <v>154</v>
      </c>
      <c r="G71" s="131">
        <v>919</v>
      </c>
      <c r="H71" s="131">
        <v>1634</v>
      </c>
      <c r="I71" s="131">
        <v>9814</v>
      </c>
      <c r="J71" s="131">
        <v>4052</v>
      </c>
      <c r="K71" s="131">
        <v>24477</v>
      </c>
      <c r="L71" s="131">
        <v>2920</v>
      </c>
      <c r="M71" s="131">
        <v>17796</v>
      </c>
      <c r="N71" s="131">
        <v>2202</v>
      </c>
      <c r="O71" s="131">
        <v>13263</v>
      </c>
      <c r="P71" s="131">
        <v>1729</v>
      </c>
      <c r="Q71" s="131">
        <v>10663</v>
      </c>
      <c r="R71" s="131">
        <v>778</v>
      </c>
      <c r="S71" s="131">
        <v>4729</v>
      </c>
      <c r="T71" s="131">
        <v>459</v>
      </c>
      <c r="U71" s="131">
        <v>2775</v>
      </c>
      <c r="V71" s="131">
        <v>242</v>
      </c>
      <c r="W71" s="131">
        <v>1486</v>
      </c>
      <c r="X71" s="131">
        <v>47</v>
      </c>
      <c r="Y71" s="131">
        <v>281</v>
      </c>
      <c r="Z71" s="131">
        <v>35</v>
      </c>
      <c r="AA71" s="131">
        <v>204</v>
      </c>
    </row>
    <row r="72" spans="1:27" x14ac:dyDescent="0.25">
      <c r="A72" s="133">
        <v>71</v>
      </c>
      <c r="B72" s="135" t="s">
        <v>11</v>
      </c>
      <c r="C72" s="137" t="s">
        <v>152</v>
      </c>
      <c r="D72" s="131">
        <v>235</v>
      </c>
      <c r="E72" s="131">
        <v>1639</v>
      </c>
      <c r="F72" s="131">
        <v>155</v>
      </c>
      <c r="G72" s="131">
        <v>1070</v>
      </c>
      <c r="H72" s="131">
        <v>1471</v>
      </c>
      <c r="I72" s="131">
        <v>9493</v>
      </c>
      <c r="J72" s="131">
        <v>2126</v>
      </c>
      <c r="K72" s="131">
        <v>14755</v>
      </c>
      <c r="L72" s="131">
        <v>1479</v>
      </c>
      <c r="M72" s="131">
        <v>10219</v>
      </c>
      <c r="N72" s="131">
        <v>905</v>
      </c>
      <c r="O72" s="131">
        <v>6314</v>
      </c>
      <c r="P72" s="131">
        <v>508</v>
      </c>
      <c r="Q72" s="131">
        <v>3543</v>
      </c>
      <c r="R72" s="131">
        <v>1106</v>
      </c>
      <c r="S72" s="131">
        <v>7697</v>
      </c>
      <c r="T72" s="131">
        <v>1244</v>
      </c>
      <c r="U72" s="131">
        <v>8708</v>
      </c>
      <c r="V72" s="131">
        <v>1563</v>
      </c>
      <c r="W72" s="131">
        <v>10871</v>
      </c>
      <c r="X72" s="131">
        <v>1179</v>
      </c>
      <c r="Y72" s="131">
        <v>8156</v>
      </c>
      <c r="Z72" s="131">
        <v>450</v>
      </c>
      <c r="AA72" s="131">
        <v>3146</v>
      </c>
    </row>
    <row r="73" spans="1:27" x14ac:dyDescent="0.25">
      <c r="A73" s="133">
        <v>72</v>
      </c>
      <c r="B73" s="135" t="s">
        <v>8</v>
      </c>
      <c r="C73" s="137" t="s">
        <v>153</v>
      </c>
      <c r="D73" s="131">
        <v>93</v>
      </c>
      <c r="E73" s="131">
        <v>507</v>
      </c>
      <c r="F73" s="131">
        <v>224</v>
      </c>
      <c r="G73" s="131">
        <v>1173</v>
      </c>
      <c r="H73" s="131">
        <v>1876</v>
      </c>
      <c r="I73" s="131">
        <v>10734</v>
      </c>
      <c r="J73" s="131">
        <v>4165</v>
      </c>
      <c r="K73" s="131">
        <v>23957</v>
      </c>
      <c r="L73" s="131">
        <v>2999</v>
      </c>
      <c r="M73" s="131">
        <v>17192</v>
      </c>
      <c r="N73" s="131">
        <v>2095</v>
      </c>
      <c r="O73" s="131">
        <v>11950</v>
      </c>
      <c r="P73" s="131">
        <v>1741</v>
      </c>
      <c r="Q73" s="131">
        <v>9995</v>
      </c>
      <c r="R73" s="131">
        <v>834</v>
      </c>
      <c r="S73" s="131">
        <v>4787</v>
      </c>
      <c r="T73" s="131">
        <v>441</v>
      </c>
      <c r="U73" s="131">
        <v>2562</v>
      </c>
      <c r="V73" s="131">
        <v>237</v>
      </c>
      <c r="W73" s="131">
        <v>1370</v>
      </c>
      <c r="X73" s="131">
        <v>87</v>
      </c>
      <c r="Y73" s="131">
        <v>498</v>
      </c>
      <c r="Z73" s="131">
        <v>31</v>
      </c>
      <c r="AA73" s="131">
        <v>183</v>
      </c>
    </row>
    <row r="74" spans="1:27" x14ac:dyDescent="0.25">
      <c r="A74" s="133">
        <v>73</v>
      </c>
      <c r="B74" s="135" t="s">
        <v>5</v>
      </c>
      <c r="C74" s="137" t="s">
        <v>151</v>
      </c>
      <c r="D74" s="131">
        <v>4</v>
      </c>
      <c r="E74" s="131">
        <v>98</v>
      </c>
      <c r="F74" s="131">
        <v>3</v>
      </c>
      <c r="G74" s="131">
        <v>69</v>
      </c>
      <c r="H74" s="131">
        <v>8</v>
      </c>
      <c r="I74" s="131">
        <v>169</v>
      </c>
      <c r="J74" s="131">
        <v>4</v>
      </c>
      <c r="K74" s="131">
        <v>98</v>
      </c>
      <c r="L74" s="129"/>
      <c r="M74" s="129"/>
      <c r="N74" s="131">
        <v>3</v>
      </c>
      <c r="O74" s="131">
        <v>59</v>
      </c>
      <c r="P74" s="129"/>
      <c r="Q74" s="129"/>
      <c r="R74" s="131">
        <v>205</v>
      </c>
      <c r="S74" s="131">
        <v>5246</v>
      </c>
      <c r="T74" s="131">
        <v>1301</v>
      </c>
      <c r="U74" s="131">
        <v>30022</v>
      </c>
      <c r="V74" s="131">
        <v>1778</v>
      </c>
      <c r="W74" s="131">
        <v>40896</v>
      </c>
      <c r="X74" s="131">
        <v>252</v>
      </c>
      <c r="Y74" s="131">
        <v>6384</v>
      </c>
      <c r="Z74" s="131">
        <v>38</v>
      </c>
      <c r="AA74" s="131">
        <v>942</v>
      </c>
    </row>
    <row r="75" spans="1:27" x14ac:dyDescent="0.25">
      <c r="A75" s="133">
        <v>74</v>
      </c>
      <c r="B75" s="135" t="s">
        <v>24</v>
      </c>
      <c r="C75" s="137" t="s">
        <v>152</v>
      </c>
      <c r="D75" s="131">
        <v>204</v>
      </c>
      <c r="E75" s="131">
        <v>2228</v>
      </c>
      <c r="F75" s="131">
        <v>222</v>
      </c>
      <c r="G75" s="131">
        <v>2367</v>
      </c>
      <c r="H75" s="131">
        <v>1552</v>
      </c>
      <c r="I75" s="131">
        <v>15883</v>
      </c>
      <c r="J75" s="131">
        <v>1969</v>
      </c>
      <c r="K75" s="131">
        <v>21380</v>
      </c>
      <c r="L75" s="131">
        <v>1383</v>
      </c>
      <c r="M75" s="131">
        <v>13562</v>
      </c>
      <c r="N75" s="131">
        <v>557</v>
      </c>
      <c r="O75" s="131">
        <v>6158</v>
      </c>
      <c r="P75" s="131">
        <v>482</v>
      </c>
      <c r="Q75" s="131">
        <v>5332</v>
      </c>
      <c r="R75" s="131">
        <v>475</v>
      </c>
      <c r="S75" s="131">
        <v>5202</v>
      </c>
      <c r="T75" s="131">
        <v>379</v>
      </c>
      <c r="U75" s="131">
        <v>4172</v>
      </c>
      <c r="V75" s="131">
        <v>444</v>
      </c>
      <c r="W75" s="131">
        <v>4832</v>
      </c>
      <c r="X75" s="131">
        <v>170</v>
      </c>
      <c r="Y75" s="131">
        <v>1769</v>
      </c>
      <c r="Z75" s="131">
        <v>82</v>
      </c>
      <c r="AA75" s="131">
        <v>857</v>
      </c>
    </row>
    <row r="76" spans="1:27" x14ac:dyDescent="0.25">
      <c r="A76" s="133">
        <v>75</v>
      </c>
      <c r="B76" s="135" t="s">
        <v>5</v>
      </c>
      <c r="C76" s="137" t="s">
        <v>152</v>
      </c>
      <c r="D76" s="131">
        <v>91</v>
      </c>
      <c r="E76" s="131">
        <v>1254</v>
      </c>
      <c r="F76" s="131">
        <v>125</v>
      </c>
      <c r="G76" s="131">
        <v>1719</v>
      </c>
      <c r="H76" s="131">
        <v>539</v>
      </c>
      <c r="I76" s="131">
        <v>7387</v>
      </c>
      <c r="J76" s="131">
        <v>803</v>
      </c>
      <c r="K76" s="131">
        <v>11008</v>
      </c>
      <c r="L76" s="131">
        <v>1100</v>
      </c>
      <c r="M76" s="131">
        <v>15218</v>
      </c>
      <c r="N76" s="131">
        <v>1183</v>
      </c>
      <c r="O76" s="131">
        <v>16218</v>
      </c>
      <c r="P76" s="131">
        <v>742</v>
      </c>
      <c r="Q76" s="131">
        <v>10174</v>
      </c>
      <c r="R76" s="131">
        <v>765</v>
      </c>
      <c r="S76" s="131">
        <v>10610</v>
      </c>
      <c r="T76" s="131">
        <v>387</v>
      </c>
      <c r="U76" s="131">
        <v>5324</v>
      </c>
      <c r="V76" s="131">
        <v>215</v>
      </c>
      <c r="W76" s="131">
        <v>2970</v>
      </c>
      <c r="X76" s="131">
        <v>87</v>
      </c>
      <c r="Y76" s="131">
        <v>1189</v>
      </c>
      <c r="Z76" s="131">
        <v>30</v>
      </c>
      <c r="AA76" s="131">
        <v>412</v>
      </c>
    </row>
    <row r="77" spans="1:27" x14ac:dyDescent="0.25">
      <c r="A77" s="133">
        <v>76</v>
      </c>
      <c r="B77" s="135" t="s">
        <v>5</v>
      </c>
      <c r="C77" s="137" t="s">
        <v>152</v>
      </c>
      <c r="D77" s="131">
        <v>67</v>
      </c>
      <c r="E77" s="131">
        <v>545</v>
      </c>
      <c r="F77" s="131">
        <v>117</v>
      </c>
      <c r="G77" s="131">
        <v>921</v>
      </c>
      <c r="H77" s="131">
        <v>1183</v>
      </c>
      <c r="I77" s="131">
        <v>9371</v>
      </c>
      <c r="J77" s="131">
        <v>2985</v>
      </c>
      <c r="K77" s="131">
        <v>23858</v>
      </c>
      <c r="L77" s="131">
        <v>2258</v>
      </c>
      <c r="M77" s="131">
        <v>17966</v>
      </c>
      <c r="N77" s="131">
        <v>1268</v>
      </c>
      <c r="O77" s="131">
        <v>10112</v>
      </c>
      <c r="P77" s="131">
        <v>956</v>
      </c>
      <c r="Q77" s="131">
        <v>7567</v>
      </c>
      <c r="R77" s="131">
        <v>667</v>
      </c>
      <c r="S77" s="131">
        <v>5274</v>
      </c>
      <c r="T77" s="131">
        <v>399</v>
      </c>
      <c r="U77" s="131">
        <v>3177</v>
      </c>
      <c r="V77" s="131">
        <v>319</v>
      </c>
      <c r="W77" s="131">
        <v>2527</v>
      </c>
      <c r="X77" s="131">
        <v>103</v>
      </c>
      <c r="Y77" s="131">
        <v>818</v>
      </c>
      <c r="Z77" s="131">
        <v>29</v>
      </c>
      <c r="AA77" s="131">
        <v>228</v>
      </c>
    </row>
    <row r="78" spans="1:27" x14ac:dyDescent="0.25">
      <c r="A78" s="133">
        <v>77</v>
      </c>
      <c r="B78" s="135" t="s">
        <v>24</v>
      </c>
      <c r="C78" s="137" t="s">
        <v>152</v>
      </c>
      <c r="D78" s="131">
        <v>241</v>
      </c>
      <c r="E78" s="131">
        <v>1754</v>
      </c>
      <c r="F78" s="131">
        <v>249</v>
      </c>
      <c r="G78" s="131">
        <v>1793</v>
      </c>
      <c r="H78" s="131">
        <v>1684</v>
      </c>
      <c r="I78" s="131">
        <v>12175</v>
      </c>
      <c r="J78" s="131">
        <v>3106</v>
      </c>
      <c r="K78" s="131">
        <v>22581</v>
      </c>
      <c r="L78" s="131">
        <v>2241</v>
      </c>
      <c r="M78" s="131">
        <v>16270</v>
      </c>
      <c r="N78" s="131">
        <v>978</v>
      </c>
      <c r="O78" s="131">
        <v>7051</v>
      </c>
      <c r="P78" s="131">
        <v>735</v>
      </c>
      <c r="Q78" s="131">
        <v>5314</v>
      </c>
      <c r="R78" s="131">
        <v>723</v>
      </c>
      <c r="S78" s="131">
        <v>5155</v>
      </c>
      <c r="T78" s="131">
        <v>500</v>
      </c>
      <c r="U78" s="131">
        <v>3630</v>
      </c>
      <c r="V78" s="131">
        <v>574</v>
      </c>
      <c r="W78" s="131">
        <v>4162</v>
      </c>
      <c r="X78" s="131">
        <v>197</v>
      </c>
      <c r="Y78" s="131">
        <v>1420</v>
      </c>
      <c r="Z78" s="131">
        <v>75</v>
      </c>
      <c r="AA78" s="131">
        <v>546</v>
      </c>
    </row>
    <row r="79" spans="1:27" x14ac:dyDescent="0.25">
      <c r="A79" s="133">
        <v>78</v>
      </c>
      <c r="B79" s="135" t="s">
        <v>101</v>
      </c>
      <c r="C79" s="137" t="s">
        <v>152</v>
      </c>
      <c r="D79" s="131">
        <v>82</v>
      </c>
      <c r="E79" s="131">
        <v>1555</v>
      </c>
      <c r="F79" s="131">
        <v>174</v>
      </c>
      <c r="G79" s="131">
        <v>3235</v>
      </c>
      <c r="H79" s="131">
        <v>969</v>
      </c>
      <c r="I79" s="131">
        <v>18119</v>
      </c>
      <c r="J79" s="131">
        <v>1312</v>
      </c>
      <c r="K79" s="131">
        <v>24596</v>
      </c>
      <c r="L79" s="131">
        <v>516</v>
      </c>
      <c r="M79" s="131">
        <v>9648</v>
      </c>
      <c r="N79" s="131">
        <v>273</v>
      </c>
      <c r="O79" s="131">
        <v>5084</v>
      </c>
      <c r="P79" s="131">
        <v>120</v>
      </c>
      <c r="Q79" s="131">
        <v>2249</v>
      </c>
      <c r="R79" s="131">
        <v>299</v>
      </c>
      <c r="S79" s="131">
        <v>5668</v>
      </c>
      <c r="T79" s="131">
        <v>221</v>
      </c>
      <c r="U79" s="131">
        <v>4098</v>
      </c>
      <c r="V79" s="131">
        <v>187</v>
      </c>
      <c r="W79" s="131">
        <v>3533</v>
      </c>
      <c r="X79" s="131">
        <v>110</v>
      </c>
      <c r="Y79" s="131">
        <v>2045</v>
      </c>
      <c r="Z79" s="131">
        <v>84</v>
      </c>
      <c r="AA79" s="131">
        <v>1527</v>
      </c>
    </row>
    <row r="80" spans="1:27" x14ac:dyDescent="0.25">
      <c r="A80" s="133">
        <v>79</v>
      </c>
      <c r="B80" s="135" t="s">
        <v>11</v>
      </c>
      <c r="C80" s="137" t="s">
        <v>153</v>
      </c>
      <c r="D80" s="131">
        <v>47</v>
      </c>
      <c r="E80" s="131">
        <v>660</v>
      </c>
      <c r="F80" s="131">
        <v>87</v>
      </c>
      <c r="G80" s="131">
        <v>1216</v>
      </c>
      <c r="H80" s="131">
        <v>754</v>
      </c>
      <c r="I80" s="131">
        <v>10430</v>
      </c>
      <c r="J80" s="131">
        <v>1732</v>
      </c>
      <c r="K80" s="131">
        <v>23298</v>
      </c>
      <c r="L80" s="131">
        <v>1054</v>
      </c>
      <c r="M80" s="131">
        <v>14569</v>
      </c>
      <c r="N80" s="131">
        <v>644</v>
      </c>
      <c r="O80" s="131">
        <v>8836</v>
      </c>
      <c r="P80" s="131">
        <v>556</v>
      </c>
      <c r="Q80" s="131">
        <v>7769</v>
      </c>
      <c r="R80" s="131">
        <v>549</v>
      </c>
      <c r="S80" s="131">
        <v>7601</v>
      </c>
      <c r="T80" s="131">
        <v>307</v>
      </c>
      <c r="U80" s="131">
        <v>4253</v>
      </c>
      <c r="V80" s="131">
        <v>91</v>
      </c>
      <c r="W80" s="131">
        <v>1272</v>
      </c>
      <c r="X80" s="131">
        <v>20</v>
      </c>
      <c r="Y80" s="131">
        <v>269</v>
      </c>
      <c r="Z80" s="131">
        <v>13</v>
      </c>
      <c r="AA80" s="131">
        <v>185</v>
      </c>
    </row>
    <row r="81" spans="1:27" x14ac:dyDescent="0.25">
      <c r="A81" s="133">
        <v>80</v>
      </c>
      <c r="B81" s="135" t="s">
        <v>5</v>
      </c>
      <c r="C81" s="137" t="s">
        <v>152</v>
      </c>
      <c r="D81" s="131">
        <v>27</v>
      </c>
      <c r="E81" s="131">
        <v>801</v>
      </c>
      <c r="F81" s="131">
        <v>69</v>
      </c>
      <c r="G81" s="131">
        <v>2030</v>
      </c>
      <c r="H81" s="131">
        <v>603</v>
      </c>
      <c r="I81" s="131">
        <v>17597</v>
      </c>
      <c r="J81" s="131">
        <v>917</v>
      </c>
      <c r="K81" s="131">
        <v>26844</v>
      </c>
      <c r="L81" s="131">
        <v>388</v>
      </c>
      <c r="M81" s="131">
        <v>11399</v>
      </c>
      <c r="N81" s="131">
        <v>248</v>
      </c>
      <c r="O81" s="131">
        <v>7205</v>
      </c>
      <c r="P81" s="131">
        <v>133</v>
      </c>
      <c r="Q81" s="131">
        <v>3885</v>
      </c>
      <c r="R81" s="131">
        <v>165</v>
      </c>
      <c r="S81" s="131">
        <v>4864</v>
      </c>
      <c r="T81" s="131">
        <v>92</v>
      </c>
      <c r="U81" s="131">
        <v>2725</v>
      </c>
      <c r="V81" s="131">
        <v>71</v>
      </c>
      <c r="W81" s="131">
        <v>2046</v>
      </c>
      <c r="X81" s="131">
        <v>26</v>
      </c>
      <c r="Y81" s="131">
        <v>722</v>
      </c>
      <c r="Z81" s="131">
        <v>4</v>
      </c>
      <c r="AA81" s="131">
        <v>123</v>
      </c>
    </row>
    <row r="82" spans="1:27" x14ac:dyDescent="0.25">
      <c r="A82" s="133">
        <v>81</v>
      </c>
      <c r="B82" s="135" t="s">
        <v>11</v>
      </c>
      <c r="C82" s="137" t="s">
        <v>153</v>
      </c>
      <c r="D82" s="131">
        <v>64</v>
      </c>
      <c r="E82" s="131">
        <v>892</v>
      </c>
      <c r="F82" s="131">
        <v>99</v>
      </c>
      <c r="G82" s="131">
        <v>1389</v>
      </c>
      <c r="H82" s="131">
        <v>979</v>
      </c>
      <c r="I82" s="131">
        <v>13536</v>
      </c>
      <c r="J82" s="131">
        <v>1742</v>
      </c>
      <c r="K82" s="131">
        <v>24026</v>
      </c>
      <c r="L82" s="131">
        <v>1070</v>
      </c>
      <c r="M82" s="131">
        <v>14707</v>
      </c>
      <c r="N82" s="131">
        <v>610</v>
      </c>
      <c r="O82" s="131">
        <v>8346</v>
      </c>
      <c r="P82" s="131">
        <v>364</v>
      </c>
      <c r="Q82" s="131">
        <v>5086</v>
      </c>
      <c r="R82" s="131">
        <v>444</v>
      </c>
      <c r="S82" s="131">
        <v>6186</v>
      </c>
      <c r="T82" s="131">
        <v>250</v>
      </c>
      <c r="U82" s="131">
        <v>3478</v>
      </c>
      <c r="V82" s="131">
        <v>137</v>
      </c>
      <c r="W82" s="131">
        <v>1906</v>
      </c>
      <c r="X82" s="131">
        <v>33</v>
      </c>
      <c r="Y82" s="131">
        <v>445</v>
      </c>
      <c r="Z82" s="131">
        <v>7</v>
      </c>
      <c r="AA82" s="131">
        <v>89</v>
      </c>
    </row>
    <row r="83" spans="1:27" x14ac:dyDescent="0.25">
      <c r="A83" s="133">
        <v>82</v>
      </c>
      <c r="B83" s="135" t="s">
        <v>8</v>
      </c>
      <c r="C83" s="137" t="s">
        <v>154</v>
      </c>
      <c r="D83" s="131">
        <v>1237</v>
      </c>
      <c r="E83" s="131">
        <v>5471</v>
      </c>
      <c r="F83" s="131">
        <v>1205</v>
      </c>
      <c r="G83" s="131">
        <v>5305</v>
      </c>
      <c r="H83" s="131">
        <v>1847</v>
      </c>
      <c r="I83" s="131">
        <v>8104</v>
      </c>
      <c r="J83" s="131">
        <v>2437</v>
      </c>
      <c r="K83" s="131">
        <v>10719</v>
      </c>
      <c r="L83" s="131">
        <v>2384</v>
      </c>
      <c r="M83" s="131">
        <v>10488</v>
      </c>
      <c r="N83" s="131">
        <v>1615</v>
      </c>
      <c r="O83" s="131">
        <v>7105</v>
      </c>
      <c r="P83" s="131">
        <v>1510</v>
      </c>
      <c r="Q83" s="131">
        <v>6642</v>
      </c>
      <c r="R83" s="131">
        <v>1496</v>
      </c>
      <c r="S83" s="131">
        <v>6559</v>
      </c>
      <c r="T83" s="131">
        <v>1142</v>
      </c>
      <c r="U83" s="131">
        <v>5034</v>
      </c>
      <c r="V83" s="131">
        <v>1233</v>
      </c>
      <c r="W83" s="131">
        <v>5414</v>
      </c>
      <c r="X83" s="131">
        <v>978</v>
      </c>
      <c r="Y83" s="131">
        <v>4286</v>
      </c>
      <c r="Z83" s="131">
        <v>1086</v>
      </c>
      <c r="AA83" s="131">
        <v>4770</v>
      </c>
    </row>
    <row r="84" spans="1:27" x14ac:dyDescent="0.25">
      <c r="A84" s="133">
        <v>83</v>
      </c>
      <c r="B84" s="135" t="s">
        <v>8</v>
      </c>
      <c r="C84" s="137" t="s">
        <v>154</v>
      </c>
      <c r="D84" s="131">
        <v>1059</v>
      </c>
      <c r="E84" s="131">
        <v>6394</v>
      </c>
      <c r="F84" s="131">
        <v>986</v>
      </c>
      <c r="G84" s="131">
        <v>6008</v>
      </c>
      <c r="H84" s="131">
        <v>1270</v>
      </c>
      <c r="I84" s="131">
        <v>7891</v>
      </c>
      <c r="J84" s="131">
        <v>1348</v>
      </c>
      <c r="K84" s="131">
        <v>8427</v>
      </c>
      <c r="L84" s="131">
        <v>1402</v>
      </c>
      <c r="M84" s="131">
        <v>8772</v>
      </c>
      <c r="N84" s="131">
        <v>928</v>
      </c>
      <c r="O84" s="131">
        <v>5770</v>
      </c>
      <c r="P84" s="131">
        <v>864</v>
      </c>
      <c r="Q84" s="131">
        <v>5414</v>
      </c>
      <c r="R84" s="131">
        <v>854</v>
      </c>
      <c r="S84" s="131">
        <v>5340</v>
      </c>
      <c r="T84" s="131">
        <v>785</v>
      </c>
      <c r="U84" s="131">
        <v>4908</v>
      </c>
      <c r="V84" s="131">
        <v>1178</v>
      </c>
      <c r="W84" s="131">
        <v>7314</v>
      </c>
      <c r="X84" s="131">
        <v>1104</v>
      </c>
      <c r="Y84" s="131">
        <v>6827</v>
      </c>
      <c r="Z84" s="131">
        <v>910</v>
      </c>
      <c r="AA84" s="131">
        <v>5705</v>
      </c>
    </row>
    <row r="85" spans="1:27" x14ac:dyDescent="0.25">
      <c r="A85" s="133">
        <v>84</v>
      </c>
      <c r="B85" s="135" t="s">
        <v>5</v>
      </c>
      <c r="C85" s="137" t="s">
        <v>153</v>
      </c>
      <c r="D85" s="131">
        <v>48</v>
      </c>
      <c r="E85" s="131">
        <v>330</v>
      </c>
      <c r="F85" s="131">
        <v>141</v>
      </c>
      <c r="G85" s="131">
        <v>829</v>
      </c>
      <c r="H85" s="131">
        <v>1094</v>
      </c>
      <c r="I85" s="131">
        <v>6519</v>
      </c>
      <c r="J85" s="131">
        <v>2969</v>
      </c>
      <c r="K85" s="131">
        <v>18201</v>
      </c>
      <c r="L85" s="131">
        <v>2611</v>
      </c>
      <c r="M85" s="131">
        <v>16097</v>
      </c>
      <c r="N85" s="131">
        <v>1251</v>
      </c>
      <c r="O85" s="131">
        <v>7679</v>
      </c>
      <c r="P85" s="131">
        <v>1318</v>
      </c>
      <c r="Q85" s="131">
        <v>8216</v>
      </c>
      <c r="R85" s="131">
        <v>1233</v>
      </c>
      <c r="S85" s="131">
        <v>7762</v>
      </c>
      <c r="T85" s="131">
        <v>1315</v>
      </c>
      <c r="U85" s="131">
        <v>8404</v>
      </c>
      <c r="V85" s="131">
        <v>588</v>
      </c>
      <c r="W85" s="131">
        <v>3767</v>
      </c>
      <c r="X85" s="131">
        <v>102</v>
      </c>
      <c r="Y85" s="131">
        <v>658</v>
      </c>
      <c r="Z85" s="131">
        <v>49</v>
      </c>
      <c r="AA85" s="131">
        <v>264</v>
      </c>
    </row>
    <row r="86" spans="1:27" x14ac:dyDescent="0.25">
      <c r="A86" s="133">
        <v>85</v>
      </c>
      <c r="B86" s="135" t="s">
        <v>11</v>
      </c>
      <c r="C86" s="137" t="s">
        <v>152</v>
      </c>
      <c r="D86" s="131">
        <v>610</v>
      </c>
      <c r="E86" s="131">
        <v>5133</v>
      </c>
      <c r="F86" s="131">
        <v>407</v>
      </c>
      <c r="G86" s="131">
        <v>3406</v>
      </c>
      <c r="H86" s="131">
        <v>2165</v>
      </c>
      <c r="I86" s="131">
        <v>18165</v>
      </c>
      <c r="J86" s="131">
        <v>2105</v>
      </c>
      <c r="K86" s="131">
        <v>17637</v>
      </c>
      <c r="L86" s="131">
        <v>768</v>
      </c>
      <c r="M86" s="131">
        <v>6441</v>
      </c>
      <c r="N86" s="131">
        <v>399</v>
      </c>
      <c r="O86" s="131">
        <v>3339</v>
      </c>
      <c r="P86" s="131">
        <v>148</v>
      </c>
      <c r="Q86" s="131">
        <v>1250</v>
      </c>
      <c r="R86" s="131">
        <v>418</v>
      </c>
      <c r="S86" s="131">
        <v>3520</v>
      </c>
      <c r="T86" s="131">
        <v>525</v>
      </c>
      <c r="U86" s="131">
        <v>4433</v>
      </c>
      <c r="V86" s="131">
        <v>660</v>
      </c>
      <c r="W86" s="131">
        <v>5512</v>
      </c>
      <c r="X86" s="131">
        <v>526</v>
      </c>
      <c r="Y86" s="131">
        <v>4352</v>
      </c>
      <c r="Z86" s="131">
        <v>278</v>
      </c>
      <c r="AA86" s="131">
        <v>2328</v>
      </c>
    </row>
    <row r="87" spans="1:27" x14ac:dyDescent="0.25">
      <c r="A87" s="133">
        <v>86</v>
      </c>
      <c r="B87" s="135" t="s">
        <v>8</v>
      </c>
      <c r="C87" s="137" t="s">
        <v>153</v>
      </c>
      <c r="D87" s="131">
        <v>74</v>
      </c>
      <c r="E87" s="131">
        <v>424</v>
      </c>
      <c r="F87" s="131">
        <v>122</v>
      </c>
      <c r="G87" s="131">
        <v>688</v>
      </c>
      <c r="H87" s="131">
        <v>1340</v>
      </c>
      <c r="I87" s="131">
        <v>7764</v>
      </c>
      <c r="J87" s="131">
        <v>3122</v>
      </c>
      <c r="K87" s="131">
        <v>18204</v>
      </c>
      <c r="L87" s="131">
        <v>2596</v>
      </c>
      <c r="M87" s="131">
        <v>15094</v>
      </c>
      <c r="N87" s="131">
        <v>1268</v>
      </c>
      <c r="O87" s="131">
        <v>7343</v>
      </c>
      <c r="P87" s="131">
        <v>1340</v>
      </c>
      <c r="Q87" s="131">
        <v>7825</v>
      </c>
      <c r="R87" s="131">
        <v>1074</v>
      </c>
      <c r="S87" s="131">
        <v>6361</v>
      </c>
      <c r="T87" s="131">
        <v>1224</v>
      </c>
      <c r="U87" s="131">
        <v>7226</v>
      </c>
      <c r="V87" s="131">
        <v>570</v>
      </c>
      <c r="W87" s="131">
        <v>3331</v>
      </c>
      <c r="X87" s="131">
        <v>140</v>
      </c>
      <c r="Y87" s="131">
        <v>794</v>
      </c>
      <c r="Z87" s="131">
        <v>42</v>
      </c>
      <c r="AA87" s="131">
        <v>250</v>
      </c>
    </row>
    <row r="88" spans="1:27" x14ac:dyDescent="0.25">
      <c r="A88" s="133">
        <v>87</v>
      </c>
      <c r="B88" s="135" t="s">
        <v>24</v>
      </c>
      <c r="C88" s="137" t="s">
        <v>152</v>
      </c>
      <c r="D88" s="131">
        <v>102</v>
      </c>
      <c r="E88" s="131">
        <v>1325</v>
      </c>
      <c r="F88" s="131">
        <v>150</v>
      </c>
      <c r="G88" s="131">
        <v>1938</v>
      </c>
      <c r="H88" s="131">
        <v>1807</v>
      </c>
      <c r="I88" s="131">
        <v>20055</v>
      </c>
      <c r="J88" s="131">
        <v>1480</v>
      </c>
      <c r="K88" s="131">
        <v>19030</v>
      </c>
      <c r="L88" s="131">
        <v>657</v>
      </c>
      <c r="M88" s="131">
        <v>8413</v>
      </c>
      <c r="N88" s="131">
        <v>382</v>
      </c>
      <c r="O88" s="131">
        <v>4958</v>
      </c>
      <c r="P88" s="131">
        <v>207</v>
      </c>
      <c r="Q88" s="131">
        <v>2688</v>
      </c>
      <c r="R88" s="131">
        <v>370</v>
      </c>
      <c r="S88" s="131">
        <v>4795</v>
      </c>
      <c r="T88" s="131">
        <v>334</v>
      </c>
      <c r="U88" s="131">
        <v>4336</v>
      </c>
      <c r="V88" s="131">
        <v>340</v>
      </c>
      <c r="W88" s="131">
        <v>4333</v>
      </c>
      <c r="X88" s="131">
        <v>154</v>
      </c>
      <c r="Y88" s="131">
        <v>1969</v>
      </c>
      <c r="Z88" s="131">
        <v>67</v>
      </c>
      <c r="AA88" s="131">
        <v>870</v>
      </c>
    </row>
    <row r="89" spans="1:27" x14ac:dyDescent="0.25">
      <c r="A89" s="133">
        <v>88</v>
      </c>
      <c r="B89" s="135" t="s">
        <v>8</v>
      </c>
      <c r="C89" s="137" t="s">
        <v>154</v>
      </c>
      <c r="D89" s="131">
        <v>1258</v>
      </c>
      <c r="E89" s="131">
        <v>5481</v>
      </c>
      <c r="F89" s="131">
        <v>1285</v>
      </c>
      <c r="G89" s="131">
        <v>5614</v>
      </c>
      <c r="H89" s="131">
        <v>1774</v>
      </c>
      <c r="I89" s="131">
        <v>7804</v>
      </c>
      <c r="J89" s="131">
        <v>1787</v>
      </c>
      <c r="K89" s="131">
        <v>7868</v>
      </c>
      <c r="L89" s="131">
        <v>1713</v>
      </c>
      <c r="M89" s="131">
        <v>7543</v>
      </c>
      <c r="N89" s="131">
        <v>1156</v>
      </c>
      <c r="O89" s="131">
        <v>5089</v>
      </c>
      <c r="P89" s="131">
        <v>1015</v>
      </c>
      <c r="Q89" s="131">
        <v>4464</v>
      </c>
      <c r="R89" s="131">
        <v>1214</v>
      </c>
      <c r="S89" s="131">
        <v>5350</v>
      </c>
      <c r="T89" s="131">
        <v>1143</v>
      </c>
      <c r="U89" s="131">
        <v>5039</v>
      </c>
      <c r="V89" s="131">
        <v>1654</v>
      </c>
      <c r="W89" s="131">
        <v>7271</v>
      </c>
      <c r="X89" s="131">
        <v>1507</v>
      </c>
      <c r="Y89" s="131">
        <v>6647</v>
      </c>
      <c r="Z89" s="131">
        <v>1345</v>
      </c>
      <c r="AA89" s="131">
        <v>5926</v>
      </c>
    </row>
    <row r="90" spans="1:27" x14ac:dyDescent="0.25">
      <c r="A90" s="133">
        <v>89</v>
      </c>
      <c r="B90" s="135" t="s">
        <v>24</v>
      </c>
      <c r="C90" s="137" t="s">
        <v>152</v>
      </c>
      <c r="D90" s="129"/>
      <c r="E90" s="129"/>
      <c r="F90" s="131">
        <v>24</v>
      </c>
      <c r="G90" s="131">
        <v>263</v>
      </c>
      <c r="H90" s="131">
        <v>1741</v>
      </c>
      <c r="I90" s="131">
        <v>15812</v>
      </c>
      <c r="J90" s="131">
        <v>2414</v>
      </c>
      <c r="K90" s="131">
        <v>24958</v>
      </c>
      <c r="L90" s="131">
        <v>1117</v>
      </c>
      <c r="M90" s="131">
        <v>13887</v>
      </c>
      <c r="N90" s="131">
        <v>524</v>
      </c>
      <c r="O90" s="131">
        <v>6647</v>
      </c>
      <c r="P90" s="131">
        <v>309</v>
      </c>
      <c r="Q90" s="131">
        <v>3697</v>
      </c>
      <c r="R90" s="131">
        <v>338</v>
      </c>
      <c r="S90" s="131">
        <v>3923</v>
      </c>
      <c r="T90" s="131">
        <v>261</v>
      </c>
      <c r="U90" s="131">
        <v>2602</v>
      </c>
      <c r="V90" s="131">
        <v>112</v>
      </c>
      <c r="W90" s="131">
        <v>1335</v>
      </c>
      <c r="X90" s="131">
        <v>28</v>
      </c>
      <c r="Y90" s="131">
        <v>354</v>
      </c>
      <c r="Z90" s="131">
        <v>18</v>
      </c>
      <c r="AA90" s="131">
        <v>210</v>
      </c>
    </row>
    <row r="91" spans="1:27" x14ac:dyDescent="0.25">
      <c r="A91" s="133">
        <v>90</v>
      </c>
      <c r="B91" s="135" t="s">
        <v>8</v>
      </c>
      <c r="C91" s="137" t="s">
        <v>151</v>
      </c>
      <c r="D91" s="129"/>
      <c r="E91" s="129"/>
      <c r="F91" s="131">
        <v>1</v>
      </c>
      <c r="G91" s="131">
        <v>25</v>
      </c>
      <c r="H91" s="131">
        <v>540</v>
      </c>
      <c r="I91" s="131">
        <v>12916</v>
      </c>
      <c r="J91" s="131">
        <v>1102</v>
      </c>
      <c r="K91" s="131">
        <v>26777</v>
      </c>
      <c r="L91" s="131">
        <v>467</v>
      </c>
      <c r="M91" s="131">
        <v>11312</v>
      </c>
      <c r="N91" s="131">
        <v>262</v>
      </c>
      <c r="O91" s="131">
        <v>6320</v>
      </c>
      <c r="P91" s="131">
        <v>126</v>
      </c>
      <c r="Q91" s="131">
        <v>3027</v>
      </c>
      <c r="R91" s="131">
        <v>197</v>
      </c>
      <c r="S91" s="131">
        <v>4679</v>
      </c>
      <c r="T91" s="131">
        <v>187</v>
      </c>
      <c r="U91" s="131">
        <v>4203</v>
      </c>
      <c r="V91" s="131">
        <v>144</v>
      </c>
      <c r="W91" s="131">
        <v>3369</v>
      </c>
      <c r="X91" s="131">
        <v>24</v>
      </c>
      <c r="Y91" s="131">
        <v>575</v>
      </c>
      <c r="Z91" s="131">
        <v>8</v>
      </c>
      <c r="AA91" s="131">
        <v>179</v>
      </c>
    </row>
    <row r="92" spans="1:27" x14ac:dyDescent="0.25">
      <c r="A92" s="133">
        <v>91</v>
      </c>
      <c r="B92" s="135" t="s">
        <v>24</v>
      </c>
      <c r="C92" s="137" t="s">
        <v>152</v>
      </c>
      <c r="D92" s="131">
        <v>177</v>
      </c>
      <c r="E92" s="131">
        <v>1036</v>
      </c>
      <c r="F92" s="131">
        <v>249</v>
      </c>
      <c r="G92" s="131">
        <v>1307</v>
      </c>
      <c r="H92" s="131">
        <v>4380</v>
      </c>
      <c r="I92" s="131">
        <v>18070</v>
      </c>
      <c r="J92" s="131">
        <v>4943</v>
      </c>
      <c r="K92" s="131">
        <v>23351</v>
      </c>
      <c r="L92" s="131">
        <v>2327</v>
      </c>
      <c r="M92" s="131">
        <v>13263</v>
      </c>
      <c r="N92" s="131">
        <v>873</v>
      </c>
      <c r="O92" s="131">
        <v>4967</v>
      </c>
      <c r="P92" s="131">
        <v>549</v>
      </c>
      <c r="Q92" s="131">
        <v>2939</v>
      </c>
      <c r="R92" s="131">
        <v>409</v>
      </c>
      <c r="S92" s="131">
        <v>2224</v>
      </c>
      <c r="T92" s="131">
        <v>427</v>
      </c>
      <c r="U92" s="131">
        <v>2159</v>
      </c>
      <c r="V92" s="131">
        <v>272</v>
      </c>
      <c r="W92" s="131">
        <v>1313</v>
      </c>
      <c r="X92" s="131">
        <v>103</v>
      </c>
      <c r="Y92" s="131">
        <v>592</v>
      </c>
      <c r="Z92" s="131">
        <v>51</v>
      </c>
      <c r="AA92" s="131">
        <v>300</v>
      </c>
    </row>
    <row r="93" spans="1:27" x14ac:dyDescent="0.25">
      <c r="A93" s="133">
        <v>92</v>
      </c>
      <c r="B93" s="135" t="s">
        <v>5</v>
      </c>
      <c r="C93" s="137" t="s">
        <v>152</v>
      </c>
      <c r="D93" s="131">
        <v>42</v>
      </c>
      <c r="E93" s="131">
        <v>439</v>
      </c>
      <c r="F93" s="131">
        <v>82</v>
      </c>
      <c r="G93" s="131">
        <v>836</v>
      </c>
      <c r="H93" s="131">
        <v>833</v>
      </c>
      <c r="I93" s="131">
        <v>8484</v>
      </c>
      <c r="J93" s="131">
        <v>2105</v>
      </c>
      <c r="K93" s="131">
        <v>21453</v>
      </c>
      <c r="L93" s="131">
        <v>1527</v>
      </c>
      <c r="M93" s="131">
        <v>15523</v>
      </c>
      <c r="N93" s="131">
        <v>894</v>
      </c>
      <c r="O93" s="131">
        <v>9145</v>
      </c>
      <c r="P93" s="131">
        <v>716</v>
      </c>
      <c r="Q93" s="131">
        <v>7294</v>
      </c>
      <c r="R93" s="131">
        <v>404</v>
      </c>
      <c r="S93" s="131">
        <v>4097</v>
      </c>
      <c r="T93" s="131">
        <v>223</v>
      </c>
      <c r="U93" s="131">
        <v>2263</v>
      </c>
      <c r="V93" s="131">
        <v>135</v>
      </c>
      <c r="W93" s="131">
        <v>1358</v>
      </c>
      <c r="X93" s="131">
        <v>30</v>
      </c>
      <c r="Y93" s="131">
        <v>300</v>
      </c>
      <c r="Z93" s="131">
        <v>14</v>
      </c>
      <c r="AA93" s="131">
        <v>141</v>
      </c>
    </row>
    <row r="94" spans="1:27" x14ac:dyDescent="0.25">
      <c r="A94" s="133">
        <v>93</v>
      </c>
      <c r="B94" s="135" t="s">
        <v>8</v>
      </c>
      <c r="C94" s="137" t="s">
        <v>152</v>
      </c>
      <c r="D94" s="131">
        <v>349</v>
      </c>
      <c r="E94" s="131">
        <v>2009</v>
      </c>
      <c r="F94" s="131">
        <v>734</v>
      </c>
      <c r="G94" s="131">
        <v>3685</v>
      </c>
      <c r="H94" s="131">
        <v>3132</v>
      </c>
      <c r="I94" s="131">
        <v>16424</v>
      </c>
      <c r="J94" s="131">
        <v>3625</v>
      </c>
      <c r="K94" s="131">
        <v>20208</v>
      </c>
      <c r="L94" s="131">
        <v>1355</v>
      </c>
      <c r="M94" s="131">
        <v>7652</v>
      </c>
      <c r="N94" s="131">
        <v>548</v>
      </c>
      <c r="O94" s="131">
        <v>3114</v>
      </c>
      <c r="P94" s="131">
        <v>423</v>
      </c>
      <c r="Q94" s="131">
        <v>2338</v>
      </c>
      <c r="R94" s="131">
        <v>537</v>
      </c>
      <c r="S94" s="131">
        <v>2916</v>
      </c>
      <c r="T94" s="131">
        <v>704</v>
      </c>
      <c r="U94" s="131">
        <v>3632</v>
      </c>
      <c r="V94" s="131">
        <v>770</v>
      </c>
      <c r="W94" s="131">
        <v>4097</v>
      </c>
      <c r="X94" s="131">
        <v>445</v>
      </c>
      <c r="Y94" s="131">
        <v>2371</v>
      </c>
      <c r="Z94" s="131">
        <v>228</v>
      </c>
      <c r="AA94" s="131">
        <v>1234</v>
      </c>
    </row>
    <row r="95" spans="1:27" x14ac:dyDescent="0.25">
      <c r="A95" s="133">
        <v>94</v>
      </c>
      <c r="B95" s="135" t="s">
        <v>8</v>
      </c>
      <c r="C95" s="137" t="s">
        <v>151</v>
      </c>
      <c r="D95" s="131">
        <v>56</v>
      </c>
      <c r="E95" s="131">
        <v>333</v>
      </c>
      <c r="F95" s="131">
        <v>153</v>
      </c>
      <c r="G95" s="131">
        <v>835</v>
      </c>
      <c r="H95" s="131">
        <v>808</v>
      </c>
      <c r="I95" s="131">
        <v>4578</v>
      </c>
      <c r="J95" s="131">
        <v>2294</v>
      </c>
      <c r="K95" s="131">
        <v>13574</v>
      </c>
      <c r="L95" s="131">
        <v>2171</v>
      </c>
      <c r="M95" s="131">
        <v>12691</v>
      </c>
      <c r="N95" s="131">
        <v>1273</v>
      </c>
      <c r="O95" s="131">
        <v>7558</v>
      </c>
      <c r="P95" s="131">
        <v>855</v>
      </c>
      <c r="Q95" s="131">
        <v>5033</v>
      </c>
      <c r="R95" s="131">
        <v>1767</v>
      </c>
      <c r="S95" s="131">
        <v>10412</v>
      </c>
      <c r="T95" s="131">
        <v>1573</v>
      </c>
      <c r="U95" s="131">
        <v>9280</v>
      </c>
      <c r="V95" s="131">
        <v>660</v>
      </c>
      <c r="W95" s="131">
        <v>3832</v>
      </c>
      <c r="X95" s="131">
        <v>80</v>
      </c>
      <c r="Y95" s="131">
        <v>480</v>
      </c>
      <c r="Z95" s="131">
        <v>35</v>
      </c>
      <c r="AA95" s="131">
        <v>215</v>
      </c>
    </row>
    <row r="96" spans="1:27" x14ac:dyDescent="0.25">
      <c r="A96" s="133">
        <v>95</v>
      </c>
      <c r="B96" s="135" t="s">
        <v>11</v>
      </c>
      <c r="C96" s="137" t="s">
        <v>151</v>
      </c>
      <c r="D96" s="131">
        <v>26</v>
      </c>
      <c r="E96" s="131">
        <v>305</v>
      </c>
      <c r="F96" s="131">
        <v>63</v>
      </c>
      <c r="G96" s="131">
        <v>758</v>
      </c>
      <c r="H96" s="131">
        <v>1252</v>
      </c>
      <c r="I96" s="131">
        <v>14904</v>
      </c>
      <c r="J96" s="131">
        <v>1885</v>
      </c>
      <c r="K96" s="131">
        <v>22350</v>
      </c>
      <c r="L96" s="131">
        <v>757</v>
      </c>
      <c r="M96" s="131">
        <v>8957</v>
      </c>
      <c r="N96" s="131">
        <v>513</v>
      </c>
      <c r="O96" s="131">
        <v>6098</v>
      </c>
      <c r="P96" s="131">
        <v>257</v>
      </c>
      <c r="Q96" s="131">
        <v>3042</v>
      </c>
      <c r="R96" s="131">
        <v>659</v>
      </c>
      <c r="S96" s="131">
        <v>7877</v>
      </c>
      <c r="T96" s="131">
        <v>235</v>
      </c>
      <c r="U96" s="131">
        <v>2799</v>
      </c>
      <c r="V96" s="131">
        <v>69</v>
      </c>
      <c r="W96" s="131">
        <v>793</v>
      </c>
      <c r="X96" s="131">
        <v>11</v>
      </c>
      <c r="Y96" s="131">
        <v>133</v>
      </c>
      <c r="Z96" s="131">
        <v>3</v>
      </c>
      <c r="AA96" s="131">
        <v>16</v>
      </c>
    </row>
    <row r="97" spans="1:27" x14ac:dyDescent="0.25">
      <c r="A97" s="133">
        <v>96</v>
      </c>
      <c r="B97" s="135" t="s">
        <v>8</v>
      </c>
      <c r="C97" s="137" t="s">
        <v>152</v>
      </c>
      <c r="D97" s="131">
        <v>642</v>
      </c>
      <c r="E97" s="131">
        <v>2534</v>
      </c>
      <c r="F97" s="131">
        <v>670</v>
      </c>
      <c r="G97" s="131">
        <v>2633</v>
      </c>
      <c r="H97" s="131">
        <v>1243</v>
      </c>
      <c r="I97" s="131">
        <v>4853</v>
      </c>
      <c r="J97" s="131">
        <v>1939</v>
      </c>
      <c r="K97" s="131">
        <v>7652</v>
      </c>
      <c r="L97" s="131">
        <v>2674</v>
      </c>
      <c r="M97" s="131">
        <v>10521</v>
      </c>
      <c r="N97" s="131">
        <v>1932</v>
      </c>
      <c r="O97" s="131">
        <v>7608</v>
      </c>
      <c r="P97" s="131">
        <v>2155</v>
      </c>
      <c r="Q97" s="131">
        <v>8483</v>
      </c>
      <c r="R97" s="131">
        <v>1660</v>
      </c>
      <c r="S97" s="131">
        <v>6524</v>
      </c>
      <c r="T97" s="131">
        <v>1185</v>
      </c>
      <c r="U97" s="131">
        <v>4673</v>
      </c>
      <c r="V97" s="131">
        <v>1134</v>
      </c>
      <c r="W97" s="131">
        <v>4483</v>
      </c>
      <c r="X97" s="131">
        <v>852</v>
      </c>
      <c r="Y97" s="131">
        <v>3372</v>
      </c>
      <c r="Z97" s="131">
        <v>854</v>
      </c>
      <c r="AA97" s="131">
        <v>3368</v>
      </c>
    </row>
    <row r="98" spans="1:27" x14ac:dyDescent="0.25">
      <c r="A98" s="133">
        <v>97</v>
      </c>
      <c r="B98" s="135" t="s">
        <v>8</v>
      </c>
      <c r="C98" s="137" t="s">
        <v>152</v>
      </c>
      <c r="D98" s="131">
        <v>451</v>
      </c>
      <c r="E98" s="131">
        <v>3983</v>
      </c>
      <c r="F98" s="131">
        <v>753</v>
      </c>
      <c r="G98" s="131">
        <v>5764</v>
      </c>
      <c r="H98" s="131">
        <v>2548</v>
      </c>
      <c r="I98" s="131">
        <v>19294</v>
      </c>
      <c r="J98" s="131">
        <v>1993</v>
      </c>
      <c r="K98" s="131">
        <v>15658</v>
      </c>
      <c r="L98" s="131">
        <v>638</v>
      </c>
      <c r="M98" s="131">
        <v>5006</v>
      </c>
      <c r="N98" s="131">
        <v>278</v>
      </c>
      <c r="O98" s="131">
        <v>2127</v>
      </c>
      <c r="P98" s="131">
        <v>160</v>
      </c>
      <c r="Q98" s="131">
        <v>1147</v>
      </c>
      <c r="R98" s="131">
        <v>372</v>
      </c>
      <c r="S98" s="131">
        <v>2693</v>
      </c>
      <c r="T98" s="131">
        <v>449</v>
      </c>
      <c r="U98" s="131">
        <v>3161</v>
      </c>
      <c r="V98" s="131">
        <v>477</v>
      </c>
      <c r="W98" s="131">
        <v>3506</v>
      </c>
      <c r="X98" s="131">
        <v>295</v>
      </c>
      <c r="Y98" s="131">
        <v>2192</v>
      </c>
      <c r="Z98" s="131">
        <v>180</v>
      </c>
      <c r="AA98" s="131">
        <v>1223</v>
      </c>
    </row>
    <row r="99" spans="1:27" x14ac:dyDescent="0.25">
      <c r="A99" s="133">
        <v>98</v>
      </c>
      <c r="B99" s="135" t="s">
        <v>24</v>
      </c>
      <c r="C99" s="137" t="s">
        <v>153</v>
      </c>
      <c r="D99" s="131">
        <v>139</v>
      </c>
      <c r="E99" s="131">
        <v>124</v>
      </c>
      <c r="F99" s="131">
        <v>3544</v>
      </c>
      <c r="G99" s="131">
        <v>3154</v>
      </c>
      <c r="H99" s="131">
        <v>14260</v>
      </c>
      <c r="I99" s="131">
        <v>12691</v>
      </c>
      <c r="J99" s="131">
        <v>26924</v>
      </c>
      <c r="K99" s="131">
        <v>22885</v>
      </c>
      <c r="L99" s="131">
        <v>15929</v>
      </c>
      <c r="M99" s="131">
        <v>14176</v>
      </c>
      <c r="N99" s="131">
        <v>9597</v>
      </c>
      <c r="O99" s="131">
        <v>8541</v>
      </c>
      <c r="P99" s="131">
        <v>4322</v>
      </c>
      <c r="Q99" s="131">
        <v>3025</v>
      </c>
      <c r="R99" s="131">
        <v>476</v>
      </c>
      <c r="S99" s="131">
        <v>233</v>
      </c>
      <c r="T99" s="129"/>
      <c r="U99" s="129"/>
      <c r="V99" s="129"/>
      <c r="W99" s="129"/>
      <c r="X99" s="129"/>
      <c r="Y99" s="129"/>
      <c r="Z99" s="129"/>
      <c r="AA99" s="129"/>
    </row>
    <row r="100" spans="1:27" x14ac:dyDescent="0.25">
      <c r="A100" s="133">
        <v>99</v>
      </c>
      <c r="B100" s="135" t="s">
        <v>8</v>
      </c>
      <c r="C100" s="137" t="s">
        <v>152</v>
      </c>
      <c r="D100" s="131">
        <v>53</v>
      </c>
      <c r="E100" s="131">
        <v>1040</v>
      </c>
      <c r="F100" s="131">
        <v>128</v>
      </c>
      <c r="G100" s="131">
        <v>2286</v>
      </c>
      <c r="H100" s="131">
        <v>19</v>
      </c>
      <c r="I100" s="131">
        <v>356</v>
      </c>
      <c r="J100" s="131">
        <v>1287</v>
      </c>
      <c r="K100" s="131">
        <v>25275</v>
      </c>
      <c r="L100" s="131">
        <v>663</v>
      </c>
      <c r="M100" s="131">
        <v>12985</v>
      </c>
      <c r="N100" s="131">
        <v>276</v>
      </c>
      <c r="O100" s="131">
        <v>5388</v>
      </c>
      <c r="P100" s="131">
        <v>168</v>
      </c>
      <c r="Q100" s="131">
        <v>3303</v>
      </c>
      <c r="R100" s="131">
        <v>251</v>
      </c>
      <c r="S100" s="131">
        <v>4949</v>
      </c>
      <c r="T100" s="131">
        <v>186</v>
      </c>
      <c r="U100" s="131">
        <v>3541</v>
      </c>
      <c r="V100" s="131">
        <v>178</v>
      </c>
      <c r="W100" s="131">
        <v>3450</v>
      </c>
      <c r="X100" s="131">
        <v>74</v>
      </c>
      <c r="Y100" s="131">
        <v>1448</v>
      </c>
      <c r="Z100" s="131">
        <v>30</v>
      </c>
      <c r="AA100" s="131">
        <v>574</v>
      </c>
    </row>
    <row r="101" spans="1:27" x14ac:dyDescent="0.25">
      <c r="A101" s="133">
        <v>100</v>
      </c>
      <c r="B101" s="135" t="s">
        <v>8</v>
      </c>
      <c r="C101" s="137" t="s">
        <v>153</v>
      </c>
      <c r="D101" s="131">
        <v>39</v>
      </c>
      <c r="E101" s="131">
        <v>437</v>
      </c>
      <c r="F101" s="131">
        <v>66</v>
      </c>
      <c r="G101" s="131">
        <v>723</v>
      </c>
      <c r="H101" s="131">
        <v>626</v>
      </c>
      <c r="I101" s="131">
        <v>7274</v>
      </c>
      <c r="J101" s="131">
        <v>1302</v>
      </c>
      <c r="K101" s="131">
        <v>15201</v>
      </c>
      <c r="L101" s="131">
        <v>879</v>
      </c>
      <c r="M101" s="131">
        <v>10219</v>
      </c>
      <c r="N101" s="131">
        <v>495</v>
      </c>
      <c r="O101" s="131">
        <v>5683</v>
      </c>
      <c r="P101" s="131">
        <v>533</v>
      </c>
      <c r="Q101" s="131">
        <v>6196</v>
      </c>
      <c r="R101" s="131">
        <v>552</v>
      </c>
      <c r="S101" s="131">
        <v>6502</v>
      </c>
      <c r="T101" s="131">
        <v>643</v>
      </c>
      <c r="U101" s="131">
        <v>7631</v>
      </c>
      <c r="V101" s="131">
        <v>324</v>
      </c>
      <c r="W101" s="131">
        <v>3815</v>
      </c>
      <c r="X101" s="131">
        <v>52</v>
      </c>
      <c r="Y101" s="131">
        <v>594</v>
      </c>
      <c r="Z101" s="131">
        <v>15</v>
      </c>
      <c r="AA101" s="131">
        <v>176</v>
      </c>
    </row>
    <row r="102" spans="1:27" x14ac:dyDescent="0.25">
      <c r="A102" s="133">
        <v>101</v>
      </c>
      <c r="B102" s="135" t="s">
        <v>18</v>
      </c>
      <c r="C102" s="137" t="s">
        <v>153</v>
      </c>
      <c r="D102" s="129"/>
      <c r="E102" s="129"/>
      <c r="F102" s="129"/>
      <c r="G102" s="129"/>
      <c r="H102" s="129"/>
      <c r="I102" s="129"/>
      <c r="J102" s="131">
        <v>5816</v>
      </c>
      <c r="K102" s="131">
        <v>26695</v>
      </c>
      <c r="L102" s="131">
        <v>3866</v>
      </c>
      <c r="M102" s="131">
        <v>19254</v>
      </c>
      <c r="N102" s="131">
        <v>1663</v>
      </c>
      <c r="O102" s="131">
        <v>8298</v>
      </c>
      <c r="P102" s="131">
        <v>859</v>
      </c>
      <c r="Q102" s="131">
        <v>4289</v>
      </c>
      <c r="R102" s="131">
        <v>367</v>
      </c>
      <c r="S102" s="131">
        <v>1827</v>
      </c>
      <c r="T102" s="131">
        <v>308</v>
      </c>
      <c r="U102" s="131">
        <v>1535</v>
      </c>
      <c r="V102" s="131">
        <v>309</v>
      </c>
      <c r="W102" s="131">
        <v>1542</v>
      </c>
      <c r="X102" s="131">
        <v>114</v>
      </c>
      <c r="Y102" s="131">
        <v>571</v>
      </c>
      <c r="Z102" s="131">
        <v>86</v>
      </c>
      <c r="AA102" s="131">
        <v>427</v>
      </c>
    </row>
    <row r="103" spans="1:27" x14ac:dyDescent="0.25">
      <c r="A103" s="133">
        <v>102</v>
      </c>
      <c r="B103" s="135" t="s">
        <v>11</v>
      </c>
      <c r="C103" s="137" t="s">
        <v>152</v>
      </c>
      <c r="D103" s="131">
        <v>353</v>
      </c>
      <c r="E103" s="131">
        <v>4887</v>
      </c>
      <c r="F103" s="131">
        <v>328</v>
      </c>
      <c r="G103" s="131">
        <v>4354</v>
      </c>
      <c r="H103" s="131">
        <v>1578</v>
      </c>
      <c r="I103" s="131">
        <v>20985</v>
      </c>
      <c r="J103" s="131">
        <v>1014</v>
      </c>
      <c r="K103" s="131">
        <v>13839</v>
      </c>
      <c r="L103" s="131">
        <v>318</v>
      </c>
      <c r="M103" s="131">
        <v>4379</v>
      </c>
      <c r="N103" s="131">
        <v>126</v>
      </c>
      <c r="O103" s="131">
        <v>1734</v>
      </c>
      <c r="P103" s="131">
        <v>68</v>
      </c>
      <c r="Q103" s="131">
        <v>946</v>
      </c>
      <c r="R103" s="131">
        <v>166</v>
      </c>
      <c r="S103" s="131">
        <v>2190</v>
      </c>
      <c r="T103" s="131">
        <v>216</v>
      </c>
      <c r="U103" s="131">
        <v>2980</v>
      </c>
      <c r="V103" s="131">
        <v>227</v>
      </c>
      <c r="W103" s="131">
        <v>3109</v>
      </c>
      <c r="X103" s="131">
        <v>202</v>
      </c>
      <c r="Y103" s="131">
        <v>2728</v>
      </c>
      <c r="Z103" s="131">
        <v>131</v>
      </c>
      <c r="AA103" s="131">
        <v>1801</v>
      </c>
    </row>
    <row r="104" spans="1:27" x14ac:dyDescent="0.25">
      <c r="A104" s="133">
        <v>103</v>
      </c>
      <c r="B104" s="135" t="s">
        <v>24</v>
      </c>
      <c r="C104" s="137" t="s">
        <v>152</v>
      </c>
      <c r="D104" s="131">
        <v>40</v>
      </c>
      <c r="E104" s="131">
        <v>561</v>
      </c>
      <c r="F104" s="131">
        <v>59</v>
      </c>
      <c r="G104" s="131">
        <v>826</v>
      </c>
      <c r="H104" s="131">
        <v>728</v>
      </c>
      <c r="I104" s="131">
        <v>10043</v>
      </c>
      <c r="J104" s="131">
        <v>1294</v>
      </c>
      <c r="K104" s="131">
        <v>17893</v>
      </c>
      <c r="L104" s="131">
        <v>853</v>
      </c>
      <c r="M104" s="131">
        <v>11826</v>
      </c>
      <c r="N104" s="131">
        <v>533</v>
      </c>
      <c r="O104" s="131">
        <v>7319</v>
      </c>
      <c r="P104" s="131">
        <v>245</v>
      </c>
      <c r="Q104" s="131">
        <v>3418</v>
      </c>
      <c r="R104" s="131">
        <v>463</v>
      </c>
      <c r="S104" s="131">
        <v>6467</v>
      </c>
      <c r="T104" s="131">
        <v>191</v>
      </c>
      <c r="U104" s="131">
        <v>2653</v>
      </c>
      <c r="V104" s="131">
        <v>102</v>
      </c>
      <c r="W104" s="131">
        <v>1427</v>
      </c>
      <c r="X104" s="131">
        <v>30</v>
      </c>
      <c r="Y104" s="131">
        <v>400</v>
      </c>
      <c r="Z104" s="131">
        <v>18</v>
      </c>
      <c r="AA104" s="131">
        <v>244</v>
      </c>
    </row>
    <row r="105" spans="1:27" x14ac:dyDescent="0.25">
      <c r="A105" s="133">
        <v>104</v>
      </c>
      <c r="B105" s="135" t="s">
        <v>8</v>
      </c>
      <c r="C105" s="137" t="s">
        <v>153</v>
      </c>
      <c r="D105" s="131">
        <v>103</v>
      </c>
      <c r="E105" s="131">
        <v>528</v>
      </c>
      <c r="F105" s="131">
        <v>145</v>
      </c>
      <c r="G105" s="131">
        <v>793</v>
      </c>
      <c r="H105" s="131">
        <v>1132</v>
      </c>
      <c r="I105" s="131">
        <v>6504</v>
      </c>
      <c r="J105" s="131">
        <v>2867</v>
      </c>
      <c r="K105" s="131">
        <v>16665</v>
      </c>
      <c r="L105" s="131">
        <v>2590</v>
      </c>
      <c r="M105" s="131">
        <v>14994</v>
      </c>
      <c r="N105" s="131">
        <v>1371</v>
      </c>
      <c r="O105" s="131">
        <v>7949</v>
      </c>
      <c r="P105" s="131">
        <v>1074</v>
      </c>
      <c r="Q105" s="131">
        <v>6244</v>
      </c>
      <c r="R105" s="131">
        <v>654</v>
      </c>
      <c r="S105" s="131">
        <v>3833</v>
      </c>
      <c r="T105" s="131">
        <v>317</v>
      </c>
      <c r="U105" s="131">
        <v>1875</v>
      </c>
      <c r="V105" s="131">
        <v>204</v>
      </c>
      <c r="W105" s="131">
        <v>1184</v>
      </c>
      <c r="X105" s="131">
        <v>91</v>
      </c>
      <c r="Y105" s="131">
        <v>530</v>
      </c>
      <c r="Z105" s="131">
        <v>70</v>
      </c>
      <c r="AA105" s="131">
        <v>419</v>
      </c>
    </row>
    <row r="106" spans="1:27" x14ac:dyDescent="0.25">
      <c r="A106" s="133">
        <v>105</v>
      </c>
      <c r="B106" s="135" t="s">
        <v>11</v>
      </c>
      <c r="C106" s="137" t="s">
        <v>153</v>
      </c>
      <c r="D106" s="131">
        <v>42</v>
      </c>
      <c r="E106" s="131">
        <v>540</v>
      </c>
      <c r="F106" s="131">
        <v>94</v>
      </c>
      <c r="G106" s="131">
        <v>1214</v>
      </c>
      <c r="H106" s="131">
        <v>955</v>
      </c>
      <c r="I106" s="131">
        <v>12232</v>
      </c>
      <c r="J106" s="131">
        <v>1499</v>
      </c>
      <c r="K106" s="131">
        <v>19199</v>
      </c>
      <c r="L106" s="131">
        <v>849</v>
      </c>
      <c r="M106" s="131">
        <v>10911</v>
      </c>
      <c r="N106" s="131">
        <v>513</v>
      </c>
      <c r="O106" s="131">
        <v>6481</v>
      </c>
      <c r="P106" s="131">
        <v>302</v>
      </c>
      <c r="Q106" s="131">
        <v>3916</v>
      </c>
      <c r="R106" s="131">
        <v>258</v>
      </c>
      <c r="S106" s="131">
        <v>3343</v>
      </c>
      <c r="T106" s="131">
        <v>164</v>
      </c>
      <c r="U106" s="131">
        <v>2108</v>
      </c>
      <c r="V106" s="131">
        <v>82</v>
      </c>
      <c r="W106" s="131">
        <v>1063</v>
      </c>
      <c r="X106" s="131">
        <v>37</v>
      </c>
      <c r="Y106" s="131">
        <v>444</v>
      </c>
      <c r="Z106" s="131">
        <v>3</v>
      </c>
      <c r="AA106" s="131">
        <v>39</v>
      </c>
    </row>
    <row r="107" spans="1:27" x14ac:dyDescent="0.25">
      <c r="A107" s="133">
        <v>106</v>
      </c>
      <c r="B107" s="135" t="s">
        <v>11</v>
      </c>
      <c r="C107" s="137" t="s">
        <v>151</v>
      </c>
      <c r="D107" s="129"/>
      <c r="E107" s="129"/>
      <c r="F107" s="131">
        <v>4</v>
      </c>
      <c r="G107" s="131">
        <v>174</v>
      </c>
      <c r="H107" s="131">
        <v>151</v>
      </c>
      <c r="I107" s="131">
        <v>6383</v>
      </c>
      <c r="J107" s="131">
        <v>280</v>
      </c>
      <c r="K107" s="131">
        <v>12319</v>
      </c>
      <c r="L107" s="131">
        <v>211</v>
      </c>
      <c r="M107" s="131">
        <v>9208</v>
      </c>
      <c r="N107" s="131">
        <v>339</v>
      </c>
      <c r="O107" s="131">
        <v>14182</v>
      </c>
      <c r="P107" s="131">
        <v>99</v>
      </c>
      <c r="Q107" s="131">
        <v>4376</v>
      </c>
      <c r="R107" s="131">
        <v>242</v>
      </c>
      <c r="S107" s="131">
        <v>10698</v>
      </c>
      <c r="T107" s="131">
        <v>70</v>
      </c>
      <c r="U107" s="131">
        <v>3122</v>
      </c>
      <c r="V107" s="131">
        <v>21</v>
      </c>
      <c r="W107" s="131">
        <v>926</v>
      </c>
      <c r="X107" s="131">
        <v>1</v>
      </c>
      <c r="Y107" s="131">
        <v>38</v>
      </c>
      <c r="Z107" s="129"/>
      <c r="AA107" s="129"/>
    </row>
    <row r="108" spans="1:27" x14ac:dyDescent="0.25">
      <c r="A108" s="133">
        <v>107</v>
      </c>
      <c r="B108" s="135" t="s">
        <v>8</v>
      </c>
      <c r="C108" s="137" t="s">
        <v>151</v>
      </c>
      <c r="D108" s="129"/>
      <c r="E108" s="129"/>
      <c r="F108" s="131">
        <v>1</v>
      </c>
      <c r="G108" s="131">
        <v>14</v>
      </c>
      <c r="H108" s="131">
        <v>608</v>
      </c>
      <c r="I108" s="131">
        <v>7996</v>
      </c>
      <c r="J108" s="131">
        <v>1375</v>
      </c>
      <c r="K108" s="131">
        <v>18300</v>
      </c>
      <c r="L108" s="131">
        <v>852</v>
      </c>
      <c r="M108" s="131">
        <v>11383</v>
      </c>
      <c r="N108" s="131">
        <v>574</v>
      </c>
      <c r="O108" s="131">
        <v>7599</v>
      </c>
      <c r="P108" s="131">
        <v>291</v>
      </c>
      <c r="Q108" s="131">
        <v>3774</v>
      </c>
      <c r="R108" s="131">
        <v>431</v>
      </c>
      <c r="S108" s="131">
        <v>5842</v>
      </c>
      <c r="T108" s="131">
        <v>246</v>
      </c>
      <c r="U108" s="131">
        <v>3201</v>
      </c>
      <c r="V108" s="131">
        <v>112</v>
      </c>
      <c r="W108" s="131">
        <v>1455</v>
      </c>
      <c r="X108" s="131">
        <v>17</v>
      </c>
      <c r="Y108" s="131">
        <v>220</v>
      </c>
      <c r="Z108" s="131">
        <v>10</v>
      </c>
      <c r="AA108" s="131">
        <v>134</v>
      </c>
    </row>
    <row r="109" spans="1:27" x14ac:dyDescent="0.25">
      <c r="A109" s="133">
        <v>108</v>
      </c>
      <c r="B109" s="135" t="s">
        <v>8</v>
      </c>
      <c r="C109" s="137" t="s">
        <v>153</v>
      </c>
      <c r="D109" s="131">
        <v>34</v>
      </c>
      <c r="E109" s="131">
        <v>393</v>
      </c>
      <c r="F109" s="131">
        <v>178</v>
      </c>
      <c r="G109" s="131">
        <v>1847</v>
      </c>
      <c r="H109" s="131">
        <v>881</v>
      </c>
      <c r="I109" s="131">
        <v>10191</v>
      </c>
      <c r="J109" s="131">
        <v>1465</v>
      </c>
      <c r="K109" s="131">
        <v>17115</v>
      </c>
      <c r="L109" s="131">
        <v>821</v>
      </c>
      <c r="M109" s="131">
        <v>9547</v>
      </c>
      <c r="N109" s="131">
        <v>505</v>
      </c>
      <c r="O109" s="131">
        <v>5851</v>
      </c>
      <c r="P109" s="131">
        <v>352</v>
      </c>
      <c r="Q109" s="131">
        <v>4102</v>
      </c>
      <c r="R109" s="131">
        <v>339</v>
      </c>
      <c r="S109" s="131">
        <v>3997</v>
      </c>
      <c r="T109" s="131">
        <v>203</v>
      </c>
      <c r="U109" s="131">
        <v>2390</v>
      </c>
      <c r="V109" s="131">
        <v>173</v>
      </c>
      <c r="W109" s="131">
        <v>1985</v>
      </c>
      <c r="X109" s="131">
        <v>111</v>
      </c>
      <c r="Y109" s="131">
        <v>1273</v>
      </c>
      <c r="Z109" s="131">
        <v>28</v>
      </c>
      <c r="AA109" s="131">
        <v>338</v>
      </c>
    </row>
    <row r="110" spans="1:27" x14ac:dyDescent="0.25">
      <c r="A110" s="133">
        <v>109</v>
      </c>
      <c r="B110" s="135" t="s">
        <v>8</v>
      </c>
      <c r="C110" s="137" t="s">
        <v>153</v>
      </c>
      <c r="D110" s="131">
        <v>64</v>
      </c>
      <c r="E110" s="131">
        <v>489</v>
      </c>
      <c r="F110" s="131">
        <v>152</v>
      </c>
      <c r="G110" s="131">
        <v>1171</v>
      </c>
      <c r="H110" s="131">
        <v>744</v>
      </c>
      <c r="I110" s="131">
        <v>5685</v>
      </c>
      <c r="J110" s="131">
        <v>1400</v>
      </c>
      <c r="K110" s="131">
        <v>10860</v>
      </c>
      <c r="L110" s="131">
        <v>1080</v>
      </c>
      <c r="M110" s="131">
        <v>8373</v>
      </c>
      <c r="N110" s="131">
        <v>1347</v>
      </c>
      <c r="O110" s="131">
        <v>10337</v>
      </c>
      <c r="P110" s="131">
        <v>1095</v>
      </c>
      <c r="Q110" s="131">
        <v>8458</v>
      </c>
      <c r="R110" s="131">
        <v>641</v>
      </c>
      <c r="S110" s="131">
        <v>4983</v>
      </c>
      <c r="T110" s="131">
        <v>573</v>
      </c>
      <c r="U110" s="131">
        <v>4418</v>
      </c>
      <c r="V110" s="131">
        <v>388</v>
      </c>
      <c r="W110" s="131">
        <v>3012</v>
      </c>
      <c r="X110" s="131">
        <v>103</v>
      </c>
      <c r="Y110" s="131">
        <v>795</v>
      </c>
      <c r="Z110" s="131">
        <v>39</v>
      </c>
      <c r="AA110" s="131">
        <v>302</v>
      </c>
    </row>
    <row r="111" spans="1:27" x14ac:dyDescent="0.25">
      <c r="A111" s="133">
        <v>110</v>
      </c>
      <c r="B111" s="135" t="s">
        <v>8</v>
      </c>
      <c r="C111" s="137" t="s">
        <v>152</v>
      </c>
      <c r="D111" s="131">
        <v>269</v>
      </c>
      <c r="E111" s="131">
        <v>2993</v>
      </c>
      <c r="F111" s="131">
        <v>382</v>
      </c>
      <c r="G111" s="131">
        <v>4459</v>
      </c>
      <c r="H111" s="131">
        <v>1381</v>
      </c>
      <c r="I111" s="131">
        <v>15765</v>
      </c>
      <c r="J111" s="131">
        <v>1337</v>
      </c>
      <c r="K111" s="131">
        <v>15278</v>
      </c>
      <c r="L111" s="131">
        <v>383</v>
      </c>
      <c r="M111" s="131">
        <v>4332</v>
      </c>
      <c r="N111" s="131">
        <v>191</v>
      </c>
      <c r="O111" s="131">
        <v>2167</v>
      </c>
      <c r="P111" s="131">
        <v>103</v>
      </c>
      <c r="Q111" s="131">
        <v>1149</v>
      </c>
      <c r="R111" s="131">
        <v>174</v>
      </c>
      <c r="S111" s="131">
        <v>1992</v>
      </c>
      <c r="T111" s="131">
        <v>280</v>
      </c>
      <c r="U111" s="131">
        <v>3170</v>
      </c>
      <c r="V111" s="131">
        <v>297</v>
      </c>
      <c r="W111" s="131">
        <v>3218</v>
      </c>
      <c r="X111" s="131">
        <v>212</v>
      </c>
      <c r="Y111" s="131">
        <v>2363</v>
      </c>
      <c r="Z111" s="131">
        <v>188</v>
      </c>
      <c r="AA111" s="131">
        <v>1851</v>
      </c>
    </row>
    <row r="112" spans="1:27" x14ac:dyDescent="0.25">
      <c r="A112" s="133">
        <v>111</v>
      </c>
      <c r="B112" s="135" t="s">
        <v>102</v>
      </c>
      <c r="C112" s="137" t="s">
        <v>156</v>
      </c>
      <c r="D112" s="131">
        <v>418</v>
      </c>
      <c r="E112" s="131">
        <v>3338</v>
      </c>
      <c r="F112" s="131">
        <v>465</v>
      </c>
      <c r="G112" s="131">
        <v>3594</v>
      </c>
      <c r="H112" s="131">
        <v>753</v>
      </c>
      <c r="I112" s="131">
        <v>5862</v>
      </c>
      <c r="J112" s="131">
        <v>837</v>
      </c>
      <c r="K112" s="131">
        <v>6596</v>
      </c>
      <c r="L112" s="131">
        <v>889</v>
      </c>
      <c r="M112" s="131">
        <v>6970</v>
      </c>
      <c r="N112" s="131">
        <v>624</v>
      </c>
      <c r="O112" s="131">
        <v>4881</v>
      </c>
      <c r="P112" s="131">
        <v>590</v>
      </c>
      <c r="Q112" s="131">
        <v>4650</v>
      </c>
      <c r="R112" s="131">
        <v>596</v>
      </c>
      <c r="S112" s="131">
        <v>4691</v>
      </c>
      <c r="T112" s="131">
        <v>517</v>
      </c>
      <c r="U112" s="131">
        <v>4157</v>
      </c>
      <c r="V112" s="131">
        <v>612</v>
      </c>
      <c r="W112" s="131">
        <v>4890</v>
      </c>
      <c r="X112" s="131">
        <v>511</v>
      </c>
      <c r="Y112" s="131">
        <v>4077</v>
      </c>
      <c r="Z112" s="131">
        <v>456</v>
      </c>
      <c r="AA112" s="131">
        <v>3650</v>
      </c>
    </row>
    <row r="113" spans="1:27" x14ac:dyDescent="0.25">
      <c r="A113" s="133">
        <v>112</v>
      </c>
      <c r="B113" s="135" t="s">
        <v>18</v>
      </c>
      <c r="C113" s="137" t="s">
        <v>154</v>
      </c>
      <c r="D113" s="131">
        <v>3686</v>
      </c>
      <c r="E113" s="131">
        <v>4386</v>
      </c>
      <c r="F113" s="131">
        <v>2915</v>
      </c>
      <c r="G113" s="131">
        <v>3469</v>
      </c>
      <c r="H113" s="131">
        <v>3812</v>
      </c>
      <c r="I113" s="131">
        <v>4536</v>
      </c>
      <c r="J113" s="131">
        <v>5298</v>
      </c>
      <c r="K113" s="131">
        <v>6305</v>
      </c>
      <c r="L113" s="131">
        <v>6307</v>
      </c>
      <c r="M113" s="131">
        <v>7506</v>
      </c>
      <c r="N113" s="131">
        <v>5437</v>
      </c>
      <c r="O113" s="131">
        <v>6470</v>
      </c>
      <c r="P113" s="131">
        <v>6487</v>
      </c>
      <c r="Q113" s="131">
        <v>7719</v>
      </c>
      <c r="R113" s="131">
        <v>3414</v>
      </c>
      <c r="S113" s="131">
        <v>4062</v>
      </c>
      <c r="T113" s="131">
        <v>2827</v>
      </c>
      <c r="U113" s="131">
        <v>3364</v>
      </c>
      <c r="V113" s="131">
        <v>3198</v>
      </c>
      <c r="W113" s="131">
        <v>3806</v>
      </c>
      <c r="X113" s="131">
        <v>2489</v>
      </c>
      <c r="Y113" s="131">
        <v>2961</v>
      </c>
      <c r="Z113" s="131">
        <v>1754</v>
      </c>
      <c r="AA113" s="131">
        <v>2087</v>
      </c>
    </row>
    <row r="114" spans="1:27" x14ac:dyDescent="0.25">
      <c r="A114" s="133">
        <v>113</v>
      </c>
      <c r="B114" s="135" t="s">
        <v>11</v>
      </c>
      <c r="C114" s="137" t="s">
        <v>153</v>
      </c>
      <c r="D114" s="131">
        <v>50</v>
      </c>
      <c r="E114" s="131">
        <v>401</v>
      </c>
      <c r="F114" s="131">
        <v>83</v>
      </c>
      <c r="G114" s="131">
        <v>664</v>
      </c>
      <c r="H114" s="131">
        <v>1084</v>
      </c>
      <c r="I114" s="131">
        <v>8548</v>
      </c>
      <c r="J114" s="131">
        <v>1793</v>
      </c>
      <c r="K114" s="131">
        <v>14207</v>
      </c>
      <c r="L114" s="131">
        <v>1323</v>
      </c>
      <c r="M114" s="131">
        <v>10375</v>
      </c>
      <c r="N114" s="131">
        <v>1194</v>
      </c>
      <c r="O114" s="131">
        <v>9158</v>
      </c>
      <c r="P114" s="131">
        <v>676</v>
      </c>
      <c r="Q114" s="131">
        <v>5378</v>
      </c>
      <c r="R114" s="131">
        <v>395</v>
      </c>
      <c r="S114" s="131">
        <v>3084</v>
      </c>
      <c r="T114" s="131">
        <v>168</v>
      </c>
      <c r="U114" s="131">
        <v>1315</v>
      </c>
      <c r="V114" s="131">
        <v>145</v>
      </c>
      <c r="W114" s="131">
        <v>1108</v>
      </c>
      <c r="X114" s="131">
        <v>45</v>
      </c>
      <c r="Y114" s="131">
        <v>345</v>
      </c>
      <c r="Z114" s="131">
        <v>23</v>
      </c>
      <c r="AA114" s="131">
        <v>160</v>
      </c>
    </row>
    <row r="115" spans="1:27" x14ac:dyDescent="0.25">
      <c r="A115" s="133">
        <v>114</v>
      </c>
      <c r="B115" s="135" t="s">
        <v>11</v>
      </c>
      <c r="C115" s="137" t="s">
        <v>152</v>
      </c>
      <c r="D115" s="131">
        <v>22</v>
      </c>
      <c r="E115" s="131">
        <v>444</v>
      </c>
      <c r="F115" s="131">
        <v>46</v>
      </c>
      <c r="G115" s="131">
        <v>920</v>
      </c>
      <c r="H115" s="131">
        <v>569</v>
      </c>
      <c r="I115" s="131">
        <v>11077</v>
      </c>
      <c r="J115" s="131">
        <v>907</v>
      </c>
      <c r="K115" s="131">
        <v>17972</v>
      </c>
      <c r="L115" s="131">
        <v>463</v>
      </c>
      <c r="M115" s="131">
        <v>9083</v>
      </c>
      <c r="N115" s="131">
        <v>268</v>
      </c>
      <c r="O115" s="131">
        <v>5268</v>
      </c>
      <c r="P115" s="131">
        <v>166</v>
      </c>
      <c r="Q115" s="131">
        <v>3327</v>
      </c>
      <c r="R115" s="131">
        <v>155</v>
      </c>
      <c r="S115" s="131">
        <v>3065</v>
      </c>
      <c r="T115" s="131">
        <v>95</v>
      </c>
      <c r="U115" s="131">
        <v>1898</v>
      </c>
      <c r="V115" s="131">
        <v>45</v>
      </c>
      <c r="W115" s="131">
        <v>894</v>
      </c>
      <c r="X115" s="131">
        <v>20</v>
      </c>
      <c r="Y115" s="131">
        <v>387</v>
      </c>
      <c r="Z115" s="131">
        <v>7</v>
      </c>
      <c r="AA115" s="131">
        <v>126</v>
      </c>
    </row>
    <row r="116" spans="1:27" x14ac:dyDescent="0.25">
      <c r="A116" s="133">
        <v>115</v>
      </c>
      <c r="B116" s="135" t="s">
        <v>8</v>
      </c>
      <c r="C116" s="137" t="s">
        <v>151</v>
      </c>
      <c r="D116" s="129"/>
      <c r="E116" s="129"/>
      <c r="F116" s="131">
        <v>7</v>
      </c>
      <c r="G116" s="131">
        <v>34</v>
      </c>
      <c r="H116" s="131">
        <v>1340</v>
      </c>
      <c r="I116" s="131">
        <v>6591</v>
      </c>
      <c r="J116" s="131">
        <v>3155</v>
      </c>
      <c r="K116" s="131">
        <v>14850</v>
      </c>
      <c r="L116" s="131">
        <v>1909</v>
      </c>
      <c r="M116" s="131">
        <v>9200</v>
      </c>
      <c r="N116" s="131">
        <v>1189</v>
      </c>
      <c r="O116" s="131">
        <v>5892</v>
      </c>
      <c r="P116" s="131">
        <v>692</v>
      </c>
      <c r="Q116" s="131">
        <v>3409</v>
      </c>
      <c r="R116" s="131">
        <v>1031</v>
      </c>
      <c r="S116" s="131">
        <v>5048</v>
      </c>
      <c r="T116" s="131">
        <v>947</v>
      </c>
      <c r="U116" s="131">
        <v>4607</v>
      </c>
      <c r="V116" s="131">
        <v>736</v>
      </c>
      <c r="W116" s="131">
        <v>3583</v>
      </c>
      <c r="X116" s="131">
        <v>174</v>
      </c>
      <c r="Y116" s="131">
        <v>829</v>
      </c>
      <c r="Z116" s="131">
        <v>68</v>
      </c>
      <c r="AA116" s="131">
        <v>320</v>
      </c>
    </row>
    <row r="117" spans="1:27" x14ac:dyDescent="0.25">
      <c r="A117" s="133">
        <v>116</v>
      </c>
      <c r="B117" s="135" t="s">
        <v>5</v>
      </c>
      <c r="C117" s="137" t="s">
        <v>153</v>
      </c>
      <c r="D117" s="131">
        <v>29</v>
      </c>
      <c r="E117" s="131">
        <v>316</v>
      </c>
      <c r="F117" s="131">
        <v>107</v>
      </c>
      <c r="G117" s="131">
        <v>1022</v>
      </c>
      <c r="H117" s="131">
        <v>821</v>
      </c>
      <c r="I117" s="131">
        <v>8477</v>
      </c>
      <c r="J117" s="131">
        <v>1290</v>
      </c>
      <c r="K117" s="131">
        <v>13460</v>
      </c>
      <c r="L117" s="131">
        <v>997</v>
      </c>
      <c r="M117" s="131">
        <v>10378</v>
      </c>
      <c r="N117" s="131">
        <v>694</v>
      </c>
      <c r="O117" s="131">
        <v>7201</v>
      </c>
      <c r="P117" s="131">
        <v>543</v>
      </c>
      <c r="Q117" s="131">
        <v>5657</v>
      </c>
      <c r="R117" s="131">
        <v>341</v>
      </c>
      <c r="S117" s="131">
        <v>3559</v>
      </c>
      <c r="T117" s="131">
        <v>187</v>
      </c>
      <c r="U117" s="131">
        <v>1963</v>
      </c>
      <c r="V117" s="131">
        <v>119</v>
      </c>
      <c r="W117" s="131">
        <v>1241</v>
      </c>
      <c r="X117" s="131">
        <v>66</v>
      </c>
      <c r="Y117" s="131">
        <v>677</v>
      </c>
      <c r="Z117" s="131">
        <v>28</v>
      </c>
      <c r="AA117" s="131">
        <v>283</v>
      </c>
    </row>
    <row r="118" spans="1:27" x14ac:dyDescent="0.25">
      <c r="A118" s="133">
        <v>117</v>
      </c>
      <c r="B118" s="135" t="s">
        <v>11</v>
      </c>
      <c r="C118" s="137" t="s">
        <v>151</v>
      </c>
      <c r="D118" s="131">
        <v>29</v>
      </c>
      <c r="E118" s="131">
        <v>350</v>
      </c>
      <c r="F118" s="131">
        <v>63</v>
      </c>
      <c r="G118" s="131">
        <v>744</v>
      </c>
      <c r="H118" s="131">
        <v>849</v>
      </c>
      <c r="I118" s="131">
        <v>10088</v>
      </c>
      <c r="J118" s="131">
        <v>1578</v>
      </c>
      <c r="K118" s="131">
        <v>18794</v>
      </c>
      <c r="L118" s="131">
        <v>616</v>
      </c>
      <c r="M118" s="131">
        <v>7296</v>
      </c>
      <c r="N118" s="131">
        <v>399</v>
      </c>
      <c r="O118" s="131">
        <v>4695</v>
      </c>
      <c r="P118" s="131">
        <v>149</v>
      </c>
      <c r="Q118" s="131">
        <v>1778</v>
      </c>
      <c r="R118" s="131">
        <v>363</v>
      </c>
      <c r="S118" s="131">
        <v>4323</v>
      </c>
      <c r="T118" s="131">
        <v>270</v>
      </c>
      <c r="U118" s="131">
        <v>3235</v>
      </c>
      <c r="V118" s="131">
        <v>180</v>
      </c>
      <c r="W118" s="131">
        <v>2120</v>
      </c>
      <c r="X118" s="131">
        <v>56</v>
      </c>
      <c r="Y118" s="131">
        <v>664</v>
      </c>
      <c r="Z118" s="131">
        <v>10</v>
      </c>
      <c r="AA118" s="131">
        <v>117</v>
      </c>
    </row>
    <row r="119" spans="1:27" x14ac:dyDescent="0.25">
      <c r="A119" s="133">
        <v>118</v>
      </c>
      <c r="B119" s="135" t="s">
        <v>24</v>
      </c>
      <c r="C119" s="137" t="s">
        <v>151</v>
      </c>
      <c r="D119" s="131">
        <v>18</v>
      </c>
      <c r="E119" s="131">
        <v>247</v>
      </c>
      <c r="F119" s="131">
        <v>47</v>
      </c>
      <c r="G119" s="131">
        <v>650</v>
      </c>
      <c r="H119" s="131">
        <v>507</v>
      </c>
      <c r="I119" s="131">
        <v>7043</v>
      </c>
      <c r="J119" s="131">
        <v>929</v>
      </c>
      <c r="K119" s="131">
        <v>12811</v>
      </c>
      <c r="L119" s="131">
        <v>651</v>
      </c>
      <c r="M119" s="131">
        <v>9007</v>
      </c>
      <c r="N119" s="131">
        <v>583</v>
      </c>
      <c r="O119" s="131">
        <v>8024</v>
      </c>
      <c r="P119" s="131">
        <v>227</v>
      </c>
      <c r="Q119" s="131">
        <v>3160</v>
      </c>
      <c r="R119" s="131">
        <v>550</v>
      </c>
      <c r="S119" s="131">
        <v>7693</v>
      </c>
      <c r="T119" s="131">
        <v>281</v>
      </c>
      <c r="U119" s="131">
        <v>3938</v>
      </c>
      <c r="V119" s="131">
        <v>105</v>
      </c>
      <c r="W119" s="131">
        <v>1466</v>
      </c>
      <c r="X119" s="131">
        <v>10</v>
      </c>
      <c r="Y119" s="131">
        <v>127</v>
      </c>
      <c r="Z119" s="131">
        <v>1</v>
      </c>
      <c r="AA119" s="131">
        <v>18</v>
      </c>
    </row>
    <row r="120" spans="1:27" x14ac:dyDescent="0.25">
      <c r="A120" s="133">
        <v>119</v>
      </c>
      <c r="B120" s="135" t="s">
        <v>11</v>
      </c>
      <c r="C120" s="137" t="s">
        <v>151</v>
      </c>
      <c r="D120" s="131">
        <v>33</v>
      </c>
      <c r="E120" s="131">
        <v>262</v>
      </c>
      <c r="F120" s="131">
        <v>101</v>
      </c>
      <c r="G120" s="131">
        <v>791</v>
      </c>
      <c r="H120" s="131">
        <v>1427</v>
      </c>
      <c r="I120" s="131">
        <v>11261</v>
      </c>
      <c r="J120" s="131">
        <v>2181</v>
      </c>
      <c r="K120" s="131">
        <v>17218</v>
      </c>
      <c r="L120" s="131">
        <v>1015</v>
      </c>
      <c r="M120" s="131">
        <v>8006</v>
      </c>
      <c r="N120" s="131">
        <v>667</v>
      </c>
      <c r="O120" s="131">
        <v>5280</v>
      </c>
      <c r="P120" s="131">
        <v>317</v>
      </c>
      <c r="Q120" s="131">
        <v>2506</v>
      </c>
      <c r="R120" s="131">
        <v>703</v>
      </c>
      <c r="S120" s="131">
        <v>5566</v>
      </c>
      <c r="T120" s="131">
        <v>322</v>
      </c>
      <c r="U120" s="131">
        <v>2544</v>
      </c>
      <c r="V120" s="131">
        <v>71</v>
      </c>
      <c r="W120" s="131">
        <v>549</v>
      </c>
      <c r="X120" s="131">
        <v>13</v>
      </c>
      <c r="Y120" s="131">
        <v>104</v>
      </c>
      <c r="Z120" s="131">
        <v>7</v>
      </c>
      <c r="AA120" s="131">
        <v>50</v>
      </c>
    </row>
    <row r="121" spans="1:27" x14ac:dyDescent="0.25">
      <c r="A121" s="133">
        <v>120</v>
      </c>
      <c r="B121" s="135" t="s">
        <v>5</v>
      </c>
      <c r="C121" s="137" t="s">
        <v>153</v>
      </c>
      <c r="D121" s="131">
        <v>94</v>
      </c>
      <c r="E121" s="131">
        <v>608</v>
      </c>
      <c r="F121" s="131">
        <v>153</v>
      </c>
      <c r="G121" s="131">
        <v>906</v>
      </c>
      <c r="H121" s="131">
        <v>1190</v>
      </c>
      <c r="I121" s="131">
        <v>7170</v>
      </c>
      <c r="J121" s="131">
        <v>2875</v>
      </c>
      <c r="K121" s="131">
        <v>17132</v>
      </c>
      <c r="L121" s="131">
        <v>1935</v>
      </c>
      <c r="M121" s="131">
        <v>11644</v>
      </c>
      <c r="N121" s="131">
        <v>711</v>
      </c>
      <c r="O121" s="131">
        <v>4243</v>
      </c>
      <c r="P121" s="131">
        <v>643</v>
      </c>
      <c r="Q121" s="131">
        <v>3811</v>
      </c>
      <c r="R121" s="131">
        <v>439</v>
      </c>
      <c r="S121" s="131">
        <v>2702</v>
      </c>
      <c r="T121" s="131">
        <v>492</v>
      </c>
      <c r="U121" s="131">
        <v>2952</v>
      </c>
      <c r="V121" s="131">
        <v>308</v>
      </c>
      <c r="W121" s="131">
        <v>1904</v>
      </c>
      <c r="X121" s="131">
        <v>93</v>
      </c>
      <c r="Y121" s="131">
        <v>635</v>
      </c>
      <c r="Z121" s="131">
        <v>48</v>
      </c>
      <c r="AA121" s="131">
        <v>292</v>
      </c>
    </row>
    <row r="122" spans="1:27" x14ac:dyDescent="0.25">
      <c r="A122" s="133">
        <v>121</v>
      </c>
      <c r="B122" s="135" t="s">
        <v>8</v>
      </c>
      <c r="C122" s="137" t="s">
        <v>152</v>
      </c>
      <c r="D122" s="131">
        <v>27</v>
      </c>
      <c r="E122" s="131">
        <v>471</v>
      </c>
      <c r="F122" s="131">
        <v>84</v>
      </c>
      <c r="G122" s="131">
        <v>1284</v>
      </c>
      <c r="H122" s="131">
        <v>597</v>
      </c>
      <c r="I122" s="131">
        <v>9646</v>
      </c>
      <c r="J122" s="131">
        <v>1033</v>
      </c>
      <c r="K122" s="131">
        <v>17460</v>
      </c>
      <c r="L122" s="131">
        <v>520</v>
      </c>
      <c r="M122" s="131">
        <v>8826</v>
      </c>
      <c r="N122" s="131">
        <v>272</v>
      </c>
      <c r="O122" s="131">
        <v>4652</v>
      </c>
      <c r="P122" s="131">
        <v>229</v>
      </c>
      <c r="Q122" s="131">
        <v>3613</v>
      </c>
      <c r="R122" s="131">
        <v>187</v>
      </c>
      <c r="S122" s="131">
        <v>3102</v>
      </c>
      <c r="T122" s="131">
        <v>127</v>
      </c>
      <c r="U122" s="131">
        <v>2050</v>
      </c>
      <c r="V122" s="131">
        <v>76</v>
      </c>
      <c r="W122" s="131">
        <v>1286</v>
      </c>
      <c r="X122" s="131">
        <v>49</v>
      </c>
      <c r="Y122" s="131">
        <v>830</v>
      </c>
      <c r="Z122" s="131">
        <v>12</v>
      </c>
      <c r="AA122" s="131">
        <v>179</v>
      </c>
    </row>
    <row r="123" spans="1:27" x14ac:dyDescent="0.25">
      <c r="A123" s="133">
        <v>122</v>
      </c>
      <c r="B123" s="135" t="s">
        <v>8</v>
      </c>
      <c r="C123" s="137" t="s">
        <v>154</v>
      </c>
      <c r="D123" s="131">
        <v>911</v>
      </c>
      <c r="E123" s="131">
        <v>4010</v>
      </c>
      <c r="F123" s="131">
        <v>883</v>
      </c>
      <c r="G123" s="131">
        <v>3874</v>
      </c>
      <c r="H123" s="131">
        <v>1171</v>
      </c>
      <c r="I123" s="131">
        <v>5126</v>
      </c>
      <c r="J123" s="131">
        <v>1237</v>
      </c>
      <c r="K123" s="131">
        <v>5476</v>
      </c>
      <c r="L123" s="131">
        <v>1261</v>
      </c>
      <c r="M123" s="131">
        <v>5578</v>
      </c>
      <c r="N123" s="131">
        <v>879</v>
      </c>
      <c r="O123" s="131">
        <v>3899</v>
      </c>
      <c r="P123" s="131">
        <v>925</v>
      </c>
      <c r="Q123" s="131">
        <v>4072</v>
      </c>
      <c r="R123" s="131">
        <v>1006</v>
      </c>
      <c r="S123" s="131">
        <v>4433</v>
      </c>
      <c r="T123" s="131">
        <v>890</v>
      </c>
      <c r="U123" s="131">
        <v>3960</v>
      </c>
      <c r="V123" s="131">
        <v>973</v>
      </c>
      <c r="W123" s="131">
        <v>4296</v>
      </c>
      <c r="X123" s="131">
        <v>865</v>
      </c>
      <c r="Y123" s="131">
        <v>3820</v>
      </c>
      <c r="Z123" s="131">
        <v>885</v>
      </c>
      <c r="AA123" s="131">
        <v>3904</v>
      </c>
    </row>
    <row r="124" spans="1:27" x14ac:dyDescent="0.25">
      <c r="A124" s="133">
        <v>123</v>
      </c>
      <c r="B124" s="135" t="s">
        <v>5</v>
      </c>
      <c r="C124" s="137" t="s">
        <v>153</v>
      </c>
      <c r="D124" s="131">
        <v>19</v>
      </c>
      <c r="E124" s="131">
        <v>145</v>
      </c>
      <c r="F124" s="131">
        <v>58</v>
      </c>
      <c r="G124" s="131">
        <v>396</v>
      </c>
      <c r="H124" s="131">
        <v>233</v>
      </c>
      <c r="I124" s="131">
        <v>1841</v>
      </c>
      <c r="J124" s="131">
        <v>950</v>
      </c>
      <c r="K124" s="131">
        <v>7722</v>
      </c>
      <c r="L124" s="131">
        <v>1814</v>
      </c>
      <c r="M124" s="131">
        <v>14735</v>
      </c>
      <c r="N124" s="131">
        <v>1203</v>
      </c>
      <c r="O124" s="131">
        <v>9741</v>
      </c>
      <c r="P124" s="131">
        <v>1382</v>
      </c>
      <c r="Q124" s="131">
        <v>11171</v>
      </c>
      <c r="R124" s="131">
        <v>529</v>
      </c>
      <c r="S124" s="131">
        <v>4304</v>
      </c>
      <c r="T124" s="131">
        <v>136</v>
      </c>
      <c r="U124" s="131">
        <v>1113</v>
      </c>
      <c r="V124" s="131">
        <v>56</v>
      </c>
      <c r="W124" s="131">
        <v>458</v>
      </c>
      <c r="X124" s="131">
        <v>25</v>
      </c>
      <c r="Y124" s="131">
        <v>206</v>
      </c>
      <c r="Z124" s="131">
        <v>9</v>
      </c>
      <c r="AA124" s="131">
        <v>78</v>
      </c>
    </row>
    <row r="125" spans="1:27" x14ac:dyDescent="0.25">
      <c r="A125" s="133">
        <v>124</v>
      </c>
      <c r="B125" s="135" t="s">
        <v>8</v>
      </c>
      <c r="C125" s="137" t="s">
        <v>151</v>
      </c>
      <c r="D125" s="129"/>
      <c r="E125" s="129"/>
      <c r="F125" s="131">
        <v>11</v>
      </c>
      <c r="G125" s="131">
        <v>86</v>
      </c>
      <c r="H125" s="131">
        <v>753</v>
      </c>
      <c r="I125" s="131">
        <v>7183</v>
      </c>
      <c r="J125" s="131">
        <v>1386</v>
      </c>
      <c r="K125" s="131">
        <v>13268</v>
      </c>
      <c r="L125" s="131">
        <v>849</v>
      </c>
      <c r="M125" s="131">
        <v>8341</v>
      </c>
      <c r="N125" s="131">
        <v>519</v>
      </c>
      <c r="O125" s="131">
        <v>5064</v>
      </c>
      <c r="P125" s="131">
        <v>343</v>
      </c>
      <c r="Q125" s="131">
        <v>3392</v>
      </c>
      <c r="R125" s="131">
        <v>447</v>
      </c>
      <c r="S125" s="131">
        <v>4386</v>
      </c>
      <c r="T125" s="131">
        <v>464</v>
      </c>
      <c r="U125" s="131">
        <v>4564</v>
      </c>
      <c r="V125" s="131">
        <v>337</v>
      </c>
      <c r="W125" s="131">
        <v>3316</v>
      </c>
      <c r="X125" s="131">
        <v>88</v>
      </c>
      <c r="Y125" s="131">
        <v>857</v>
      </c>
      <c r="Z125" s="131">
        <v>22</v>
      </c>
      <c r="AA125" s="131">
        <v>219</v>
      </c>
    </row>
    <row r="126" spans="1:27" x14ac:dyDescent="0.25">
      <c r="A126" s="133">
        <v>125</v>
      </c>
      <c r="B126" s="135" t="s">
        <v>8</v>
      </c>
      <c r="C126" s="137" t="s">
        <v>151</v>
      </c>
      <c r="D126" s="131">
        <v>6</v>
      </c>
      <c r="E126" s="131">
        <v>315</v>
      </c>
      <c r="F126" s="131">
        <v>21</v>
      </c>
      <c r="G126" s="131">
        <v>1004</v>
      </c>
      <c r="H126" s="131">
        <v>100</v>
      </c>
      <c r="I126" s="131">
        <v>4460</v>
      </c>
      <c r="J126" s="131">
        <v>215</v>
      </c>
      <c r="K126" s="131">
        <v>10318</v>
      </c>
      <c r="L126" s="131">
        <v>191</v>
      </c>
      <c r="M126" s="131">
        <v>9195</v>
      </c>
      <c r="N126" s="131">
        <v>157</v>
      </c>
      <c r="O126" s="131">
        <v>7666</v>
      </c>
      <c r="P126" s="131">
        <v>87</v>
      </c>
      <c r="Q126" s="131">
        <v>4263</v>
      </c>
      <c r="R126" s="131">
        <v>149</v>
      </c>
      <c r="S126" s="131">
        <v>7218</v>
      </c>
      <c r="T126" s="131">
        <v>87</v>
      </c>
      <c r="U126" s="131">
        <v>4323</v>
      </c>
      <c r="V126" s="131">
        <v>25</v>
      </c>
      <c r="W126" s="131">
        <v>1199</v>
      </c>
      <c r="X126" s="131">
        <v>9</v>
      </c>
      <c r="Y126" s="131">
        <v>429</v>
      </c>
      <c r="Z126" s="131">
        <v>1</v>
      </c>
      <c r="AA126" s="131">
        <v>63</v>
      </c>
    </row>
    <row r="127" spans="1:27" x14ac:dyDescent="0.25">
      <c r="A127" s="133">
        <v>126</v>
      </c>
      <c r="B127" s="135" t="s">
        <v>8</v>
      </c>
      <c r="C127" s="137" t="s">
        <v>153</v>
      </c>
      <c r="D127" s="131">
        <v>34</v>
      </c>
      <c r="E127" s="131">
        <v>184</v>
      </c>
      <c r="F127" s="131">
        <v>70</v>
      </c>
      <c r="G127" s="131">
        <v>380</v>
      </c>
      <c r="H127" s="131">
        <v>1123</v>
      </c>
      <c r="I127" s="131">
        <v>6381</v>
      </c>
      <c r="J127" s="131">
        <v>2287</v>
      </c>
      <c r="K127" s="131">
        <v>13231</v>
      </c>
      <c r="L127" s="131">
        <v>1861</v>
      </c>
      <c r="M127" s="131">
        <v>10710</v>
      </c>
      <c r="N127" s="131">
        <v>1371</v>
      </c>
      <c r="O127" s="131">
        <v>7909</v>
      </c>
      <c r="P127" s="131">
        <v>957</v>
      </c>
      <c r="Q127" s="131">
        <v>5566</v>
      </c>
      <c r="R127" s="131">
        <v>510</v>
      </c>
      <c r="S127" s="131">
        <v>2954</v>
      </c>
      <c r="T127" s="131">
        <v>243</v>
      </c>
      <c r="U127" s="131">
        <v>1377</v>
      </c>
      <c r="V127" s="131">
        <v>158</v>
      </c>
      <c r="W127" s="131">
        <v>922</v>
      </c>
      <c r="X127" s="131">
        <v>74</v>
      </c>
      <c r="Y127" s="131">
        <v>432</v>
      </c>
      <c r="Z127" s="131">
        <v>22</v>
      </c>
      <c r="AA127" s="131">
        <v>126</v>
      </c>
    </row>
    <row r="128" spans="1:27" x14ac:dyDescent="0.25">
      <c r="A128" s="133">
        <v>127</v>
      </c>
      <c r="B128" s="135" t="s">
        <v>5</v>
      </c>
      <c r="C128" s="137" t="s">
        <v>153</v>
      </c>
      <c r="D128" s="131">
        <v>63</v>
      </c>
      <c r="E128" s="131">
        <v>414</v>
      </c>
      <c r="F128" s="131">
        <v>143</v>
      </c>
      <c r="G128" s="131">
        <v>870</v>
      </c>
      <c r="H128" s="131">
        <v>781</v>
      </c>
      <c r="I128" s="131">
        <v>4668</v>
      </c>
      <c r="J128" s="131">
        <v>2126</v>
      </c>
      <c r="K128" s="131">
        <v>12936</v>
      </c>
      <c r="L128" s="131">
        <v>1757</v>
      </c>
      <c r="M128" s="131">
        <v>10694</v>
      </c>
      <c r="N128" s="131">
        <v>960</v>
      </c>
      <c r="O128" s="131">
        <v>5837</v>
      </c>
      <c r="P128" s="131">
        <v>991</v>
      </c>
      <c r="Q128" s="131">
        <v>6034</v>
      </c>
      <c r="R128" s="131">
        <v>698</v>
      </c>
      <c r="S128" s="131">
        <v>4260</v>
      </c>
      <c r="T128" s="131">
        <v>347</v>
      </c>
      <c r="U128" s="131">
        <v>2124</v>
      </c>
      <c r="V128" s="131">
        <v>192</v>
      </c>
      <c r="W128" s="131">
        <v>1175</v>
      </c>
      <c r="X128" s="131">
        <v>88</v>
      </c>
      <c r="Y128" s="131">
        <v>541</v>
      </c>
      <c r="Z128" s="131">
        <v>61</v>
      </c>
      <c r="AA128" s="131">
        <v>379</v>
      </c>
    </row>
    <row r="129" spans="1:27" x14ac:dyDescent="0.25">
      <c r="A129" s="133">
        <v>128</v>
      </c>
      <c r="B129" s="135" t="s">
        <v>8</v>
      </c>
      <c r="C129" s="137" t="s">
        <v>154</v>
      </c>
      <c r="D129" s="131">
        <v>1470</v>
      </c>
      <c r="E129" s="131">
        <v>4295</v>
      </c>
      <c r="F129" s="131">
        <v>1253</v>
      </c>
      <c r="G129" s="131">
        <v>3612</v>
      </c>
      <c r="H129" s="131">
        <v>1796</v>
      </c>
      <c r="I129" s="131">
        <v>5100</v>
      </c>
      <c r="J129" s="131">
        <v>1831</v>
      </c>
      <c r="K129" s="131">
        <v>5437</v>
      </c>
      <c r="L129" s="131">
        <v>1969</v>
      </c>
      <c r="M129" s="131">
        <v>5814</v>
      </c>
      <c r="N129" s="131">
        <v>1419</v>
      </c>
      <c r="O129" s="131">
        <v>4183</v>
      </c>
      <c r="P129" s="131">
        <v>1196</v>
      </c>
      <c r="Q129" s="131">
        <v>3546</v>
      </c>
      <c r="R129" s="131">
        <v>1303</v>
      </c>
      <c r="S129" s="131">
        <v>3856</v>
      </c>
      <c r="T129" s="131">
        <v>1168</v>
      </c>
      <c r="U129" s="131">
        <v>3469</v>
      </c>
      <c r="V129" s="131">
        <v>1507</v>
      </c>
      <c r="W129" s="131">
        <v>4440</v>
      </c>
      <c r="X129" s="131">
        <v>1041</v>
      </c>
      <c r="Y129" s="131">
        <v>3091</v>
      </c>
      <c r="Z129" s="131">
        <v>951</v>
      </c>
      <c r="AA129" s="131">
        <v>2815</v>
      </c>
    </row>
    <row r="130" spans="1:27" x14ac:dyDescent="0.25">
      <c r="A130" s="133">
        <v>129</v>
      </c>
      <c r="B130" s="135" t="s">
        <v>5</v>
      </c>
      <c r="C130" s="137" t="s">
        <v>153</v>
      </c>
      <c r="D130" s="131">
        <v>131</v>
      </c>
      <c r="E130" s="131">
        <v>1000</v>
      </c>
      <c r="F130" s="131">
        <v>132</v>
      </c>
      <c r="G130" s="131">
        <v>1003</v>
      </c>
      <c r="H130" s="131">
        <v>716</v>
      </c>
      <c r="I130" s="131">
        <v>5574</v>
      </c>
      <c r="J130" s="131">
        <v>1523</v>
      </c>
      <c r="K130" s="131">
        <v>11997</v>
      </c>
      <c r="L130" s="131">
        <v>1395</v>
      </c>
      <c r="M130" s="131">
        <v>10930</v>
      </c>
      <c r="N130" s="131">
        <v>868</v>
      </c>
      <c r="O130" s="131">
        <v>6745</v>
      </c>
      <c r="P130" s="131">
        <v>698</v>
      </c>
      <c r="Q130" s="131">
        <v>5453</v>
      </c>
      <c r="R130" s="131">
        <v>392</v>
      </c>
      <c r="S130" s="131">
        <v>3049</v>
      </c>
      <c r="T130" s="131">
        <v>228</v>
      </c>
      <c r="U130" s="131">
        <v>1786</v>
      </c>
      <c r="V130" s="131">
        <v>156</v>
      </c>
      <c r="W130" s="131">
        <v>1216</v>
      </c>
      <c r="X130" s="131">
        <v>53</v>
      </c>
      <c r="Y130" s="131">
        <v>400</v>
      </c>
      <c r="Z130" s="131">
        <v>39</v>
      </c>
      <c r="AA130" s="131">
        <v>306</v>
      </c>
    </row>
    <row r="131" spans="1:27" x14ac:dyDescent="0.25">
      <c r="A131" s="133">
        <v>130</v>
      </c>
      <c r="B131" s="135" t="s">
        <v>11</v>
      </c>
      <c r="C131" s="137" t="s">
        <v>151</v>
      </c>
      <c r="D131" s="131">
        <v>22</v>
      </c>
      <c r="E131" s="131">
        <v>236</v>
      </c>
      <c r="F131" s="131">
        <v>36</v>
      </c>
      <c r="G131" s="131">
        <v>395</v>
      </c>
      <c r="H131" s="131">
        <v>504</v>
      </c>
      <c r="I131" s="131">
        <v>5484</v>
      </c>
      <c r="J131" s="131">
        <v>1049</v>
      </c>
      <c r="K131" s="131">
        <v>11420</v>
      </c>
      <c r="L131" s="131">
        <v>883</v>
      </c>
      <c r="M131" s="131">
        <v>9564</v>
      </c>
      <c r="N131" s="131">
        <v>897</v>
      </c>
      <c r="O131" s="131">
        <v>9760</v>
      </c>
      <c r="P131" s="131">
        <v>377</v>
      </c>
      <c r="Q131" s="131">
        <v>4128</v>
      </c>
      <c r="R131" s="131">
        <v>483</v>
      </c>
      <c r="S131" s="131">
        <v>5289</v>
      </c>
      <c r="T131" s="131">
        <v>173</v>
      </c>
      <c r="U131" s="131">
        <v>1895</v>
      </c>
      <c r="V131" s="131">
        <v>80</v>
      </c>
      <c r="W131" s="131">
        <v>839</v>
      </c>
      <c r="X131" s="131">
        <v>12</v>
      </c>
      <c r="Y131" s="131">
        <v>115</v>
      </c>
      <c r="Z131" s="131">
        <v>8</v>
      </c>
      <c r="AA131" s="131">
        <v>78</v>
      </c>
    </row>
    <row r="132" spans="1:27" x14ac:dyDescent="0.25">
      <c r="A132" s="133">
        <v>131</v>
      </c>
      <c r="B132" s="135" t="s">
        <v>8</v>
      </c>
      <c r="C132" s="137" t="s">
        <v>153</v>
      </c>
      <c r="D132" s="131">
        <v>121</v>
      </c>
      <c r="E132" s="131">
        <v>342</v>
      </c>
      <c r="F132" s="131">
        <v>202</v>
      </c>
      <c r="G132" s="131">
        <v>564</v>
      </c>
      <c r="H132" s="131">
        <v>981</v>
      </c>
      <c r="I132" s="131">
        <v>2634</v>
      </c>
      <c r="J132" s="131">
        <v>3470</v>
      </c>
      <c r="K132" s="131">
        <v>10244</v>
      </c>
      <c r="L132" s="131">
        <v>5586</v>
      </c>
      <c r="M132" s="131">
        <v>16456</v>
      </c>
      <c r="N132" s="131">
        <v>2796</v>
      </c>
      <c r="O132" s="131">
        <v>8245</v>
      </c>
      <c r="P132" s="131">
        <v>1941</v>
      </c>
      <c r="Q132" s="131">
        <v>5741</v>
      </c>
      <c r="R132" s="131">
        <v>795</v>
      </c>
      <c r="S132" s="131">
        <v>2290</v>
      </c>
      <c r="T132" s="131">
        <v>277</v>
      </c>
      <c r="U132" s="131">
        <v>809</v>
      </c>
      <c r="V132" s="131">
        <v>227</v>
      </c>
      <c r="W132" s="131">
        <v>664</v>
      </c>
      <c r="X132" s="131">
        <v>153</v>
      </c>
      <c r="Y132" s="131">
        <v>435</v>
      </c>
      <c r="Z132" s="131">
        <v>86</v>
      </c>
      <c r="AA132" s="131">
        <v>242</v>
      </c>
    </row>
    <row r="133" spans="1:27" x14ac:dyDescent="0.25">
      <c r="A133" s="133">
        <v>132</v>
      </c>
      <c r="B133" s="135" t="s">
        <v>11</v>
      </c>
      <c r="C133" s="137" t="s">
        <v>152</v>
      </c>
      <c r="D133" s="131">
        <v>43</v>
      </c>
      <c r="E133" s="131">
        <v>341</v>
      </c>
      <c r="F133" s="131">
        <v>64</v>
      </c>
      <c r="G133" s="131">
        <v>501</v>
      </c>
      <c r="H133" s="131">
        <v>356</v>
      </c>
      <c r="I133" s="131">
        <v>2794</v>
      </c>
      <c r="J133" s="131">
        <v>981</v>
      </c>
      <c r="K133" s="131">
        <v>7695</v>
      </c>
      <c r="L133" s="131">
        <v>1574</v>
      </c>
      <c r="M133" s="131">
        <v>12352</v>
      </c>
      <c r="N133" s="131">
        <v>722</v>
      </c>
      <c r="O133" s="131">
        <v>5685</v>
      </c>
      <c r="P133" s="131">
        <v>751</v>
      </c>
      <c r="Q133" s="131">
        <v>5953</v>
      </c>
      <c r="R133" s="131">
        <v>530</v>
      </c>
      <c r="S133" s="131">
        <v>4202</v>
      </c>
      <c r="T133" s="131">
        <v>653</v>
      </c>
      <c r="U133" s="131">
        <v>5189</v>
      </c>
      <c r="V133" s="131">
        <v>362</v>
      </c>
      <c r="W133" s="131">
        <v>2880</v>
      </c>
      <c r="X133" s="131">
        <v>86</v>
      </c>
      <c r="Y133" s="131">
        <v>663</v>
      </c>
      <c r="Z133" s="131">
        <v>50</v>
      </c>
      <c r="AA133" s="131">
        <v>394</v>
      </c>
    </row>
    <row r="134" spans="1:27" x14ac:dyDescent="0.25">
      <c r="A134" s="133">
        <v>133</v>
      </c>
      <c r="B134" s="135" t="s">
        <v>24</v>
      </c>
      <c r="C134" s="137" t="s">
        <v>152</v>
      </c>
      <c r="D134" s="131">
        <v>47</v>
      </c>
      <c r="E134" s="131">
        <v>441</v>
      </c>
      <c r="F134" s="131">
        <v>49</v>
      </c>
      <c r="G134" s="131">
        <v>467</v>
      </c>
      <c r="H134" s="131">
        <v>697</v>
      </c>
      <c r="I134" s="131">
        <v>6278</v>
      </c>
      <c r="J134" s="131">
        <v>1404</v>
      </c>
      <c r="K134" s="131">
        <v>13011</v>
      </c>
      <c r="L134" s="131">
        <v>1054</v>
      </c>
      <c r="M134" s="131">
        <v>9939</v>
      </c>
      <c r="N134" s="131">
        <v>655</v>
      </c>
      <c r="O134" s="131">
        <v>6138</v>
      </c>
      <c r="P134" s="131">
        <v>322</v>
      </c>
      <c r="Q134" s="131">
        <v>3048</v>
      </c>
      <c r="R134" s="131">
        <v>520</v>
      </c>
      <c r="S134" s="131">
        <v>4930</v>
      </c>
      <c r="T134" s="131">
        <v>227</v>
      </c>
      <c r="U134" s="131">
        <v>2145</v>
      </c>
      <c r="V134" s="131">
        <v>116</v>
      </c>
      <c r="W134" s="131">
        <v>1102</v>
      </c>
      <c r="X134" s="131">
        <v>29</v>
      </c>
      <c r="Y134" s="131">
        <v>273</v>
      </c>
      <c r="Z134" s="131">
        <v>13</v>
      </c>
      <c r="AA134" s="131">
        <v>120</v>
      </c>
    </row>
    <row r="135" spans="1:27" x14ac:dyDescent="0.25">
      <c r="A135" s="133">
        <v>134</v>
      </c>
      <c r="B135" s="135" t="s">
        <v>8</v>
      </c>
      <c r="C135" s="137" t="s">
        <v>151</v>
      </c>
      <c r="D135" s="129"/>
      <c r="E135" s="129"/>
      <c r="F135" s="131">
        <v>40</v>
      </c>
      <c r="G135" s="131">
        <v>195</v>
      </c>
      <c r="H135" s="131">
        <v>752</v>
      </c>
      <c r="I135" s="131">
        <v>3362</v>
      </c>
      <c r="J135" s="131">
        <v>1458</v>
      </c>
      <c r="K135" s="131">
        <v>6893</v>
      </c>
      <c r="L135" s="131">
        <v>1326</v>
      </c>
      <c r="M135" s="131">
        <v>6387</v>
      </c>
      <c r="N135" s="131">
        <v>971</v>
      </c>
      <c r="O135" s="131">
        <v>4744</v>
      </c>
      <c r="P135" s="131">
        <v>818</v>
      </c>
      <c r="Q135" s="131">
        <v>6146</v>
      </c>
      <c r="R135" s="131">
        <v>1103</v>
      </c>
      <c r="S135" s="131">
        <v>9783</v>
      </c>
      <c r="T135" s="131">
        <v>689</v>
      </c>
      <c r="U135" s="131">
        <v>6279</v>
      </c>
      <c r="V135" s="131">
        <v>366</v>
      </c>
      <c r="W135" s="131">
        <v>2852</v>
      </c>
      <c r="X135" s="131">
        <v>98</v>
      </c>
      <c r="Y135" s="131">
        <v>726</v>
      </c>
      <c r="Z135" s="131">
        <v>29</v>
      </c>
      <c r="AA135" s="131">
        <v>176</v>
      </c>
    </row>
    <row r="136" spans="1:27" x14ac:dyDescent="0.25">
      <c r="A136" s="133">
        <v>135</v>
      </c>
      <c r="B136" s="135" t="s">
        <v>5</v>
      </c>
      <c r="C136" s="137" t="s">
        <v>153</v>
      </c>
      <c r="D136" s="131">
        <v>23</v>
      </c>
      <c r="E136" s="131">
        <v>241</v>
      </c>
      <c r="F136" s="131">
        <v>86</v>
      </c>
      <c r="G136" s="131">
        <v>821</v>
      </c>
      <c r="H136" s="131">
        <v>641</v>
      </c>
      <c r="I136" s="131">
        <v>6586</v>
      </c>
      <c r="J136" s="131">
        <v>1335</v>
      </c>
      <c r="K136" s="131">
        <v>13801</v>
      </c>
      <c r="L136" s="131">
        <v>776</v>
      </c>
      <c r="M136" s="131">
        <v>8029</v>
      </c>
      <c r="N136" s="131">
        <v>627</v>
      </c>
      <c r="O136" s="131">
        <v>6450</v>
      </c>
      <c r="P136" s="131">
        <v>538</v>
      </c>
      <c r="Q136" s="131">
        <v>5539</v>
      </c>
      <c r="R136" s="131">
        <v>295</v>
      </c>
      <c r="S136" s="131">
        <v>3019</v>
      </c>
      <c r="T136" s="131">
        <v>167</v>
      </c>
      <c r="U136" s="131">
        <v>1705</v>
      </c>
      <c r="V136" s="131">
        <v>77</v>
      </c>
      <c r="W136" s="131">
        <v>794</v>
      </c>
      <c r="X136" s="131">
        <v>15</v>
      </c>
      <c r="Y136" s="131">
        <v>145</v>
      </c>
      <c r="Z136" s="131">
        <v>12</v>
      </c>
      <c r="AA136" s="131">
        <v>119</v>
      </c>
    </row>
    <row r="137" spans="1:27" x14ac:dyDescent="0.25">
      <c r="A137" s="133">
        <v>136</v>
      </c>
      <c r="B137" s="135" t="s">
        <v>5</v>
      </c>
      <c r="C137" s="137" t="s">
        <v>153</v>
      </c>
      <c r="D137" s="131">
        <v>32</v>
      </c>
      <c r="E137" s="131">
        <v>256</v>
      </c>
      <c r="F137" s="131">
        <v>71</v>
      </c>
      <c r="G137" s="131">
        <v>531</v>
      </c>
      <c r="H137" s="131">
        <v>397</v>
      </c>
      <c r="I137" s="131">
        <v>3028</v>
      </c>
      <c r="J137" s="131">
        <v>989</v>
      </c>
      <c r="K137" s="131">
        <v>7859</v>
      </c>
      <c r="L137" s="131">
        <v>1253</v>
      </c>
      <c r="M137" s="131">
        <v>9935</v>
      </c>
      <c r="N137" s="131">
        <v>720</v>
      </c>
      <c r="O137" s="131">
        <v>5707</v>
      </c>
      <c r="P137" s="131">
        <v>836</v>
      </c>
      <c r="Q137" s="131">
        <v>6617</v>
      </c>
      <c r="R137" s="131">
        <v>761</v>
      </c>
      <c r="S137" s="131">
        <v>6042</v>
      </c>
      <c r="T137" s="131">
        <v>532</v>
      </c>
      <c r="U137" s="131">
        <v>4211</v>
      </c>
      <c r="V137" s="131">
        <v>309</v>
      </c>
      <c r="W137" s="131">
        <v>2456</v>
      </c>
      <c r="X137" s="131">
        <v>49</v>
      </c>
      <c r="Y137" s="131">
        <v>383</v>
      </c>
      <c r="Z137" s="131">
        <v>13</v>
      </c>
      <c r="AA137" s="131">
        <v>102</v>
      </c>
    </row>
    <row r="138" spans="1:27" x14ac:dyDescent="0.25">
      <c r="A138" s="133">
        <v>137</v>
      </c>
      <c r="B138" s="135" t="s">
        <v>8</v>
      </c>
      <c r="C138" s="137" t="s">
        <v>151</v>
      </c>
      <c r="D138" s="131">
        <v>14</v>
      </c>
      <c r="E138" s="131">
        <v>565</v>
      </c>
      <c r="F138" s="131">
        <v>54</v>
      </c>
      <c r="G138" s="131">
        <v>1989</v>
      </c>
      <c r="H138" s="131">
        <v>442</v>
      </c>
      <c r="I138" s="131">
        <v>17071</v>
      </c>
      <c r="J138" s="131">
        <v>451</v>
      </c>
      <c r="K138" s="131">
        <v>17580</v>
      </c>
      <c r="L138" s="131">
        <v>109</v>
      </c>
      <c r="M138" s="131">
        <v>4151</v>
      </c>
      <c r="N138" s="131">
        <v>31</v>
      </c>
      <c r="O138" s="131">
        <v>1159</v>
      </c>
      <c r="P138" s="131">
        <v>12</v>
      </c>
      <c r="Q138" s="131">
        <v>443</v>
      </c>
      <c r="R138" s="131">
        <v>16</v>
      </c>
      <c r="S138" s="131">
        <v>645</v>
      </c>
      <c r="T138" s="131">
        <v>15</v>
      </c>
      <c r="U138" s="131">
        <v>615</v>
      </c>
      <c r="V138" s="131">
        <v>50</v>
      </c>
      <c r="W138" s="131">
        <v>1745</v>
      </c>
      <c r="X138" s="131">
        <v>20</v>
      </c>
      <c r="Y138" s="131">
        <v>748</v>
      </c>
      <c r="Z138" s="131">
        <v>6</v>
      </c>
      <c r="AA138" s="131">
        <v>217</v>
      </c>
    </row>
    <row r="139" spans="1:27" x14ac:dyDescent="0.25">
      <c r="A139" s="133">
        <v>138</v>
      </c>
      <c r="B139" s="135" t="s">
        <v>9</v>
      </c>
      <c r="C139" s="137" t="s">
        <v>152</v>
      </c>
      <c r="D139" s="131">
        <v>88</v>
      </c>
      <c r="E139" s="131">
        <v>1017</v>
      </c>
      <c r="F139" s="131">
        <v>103</v>
      </c>
      <c r="G139" s="131">
        <v>1196</v>
      </c>
      <c r="H139" s="131">
        <v>723</v>
      </c>
      <c r="I139" s="131">
        <v>8273</v>
      </c>
      <c r="J139" s="131">
        <v>1156</v>
      </c>
      <c r="K139" s="131">
        <v>13193</v>
      </c>
      <c r="L139" s="131">
        <v>719</v>
      </c>
      <c r="M139" s="131">
        <v>8126</v>
      </c>
      <c r="N139" s="131">
        <v>343</v>
      </c>
      <c r="O139" s="131">
        <v>3998</v>
      </c>
      <c r="P139" s="131">
        <v>256</v>
      </c>
      <c r="Q139" s="131">
        <v>2951</v>
      </c>
      <c r="R139" s="131">
        <v>175</v>
      </c>
      <c r="S139" s="131">
        <v>2046</v>
      </c>
      <c r="T139" s="131">
        <v>144</v>
      </c>
      <c r="U139" s="131">
        <v>1689</v>
      </c>
      <c r="V139" s="131">
        <v>190</v>
      </c>
      <c r="W139" s="131">
        <v>2161</v>
      </c>
      <c r="X139" s="131">
        <v>55</v>
      </c>
      <c r="Y139" s="131">
        <v>640</v>
      </c>
      <c r="Z139" s="131">
        <v>37</v>
      </c>
      <c r="AA139" s="131">
        <v>434</v>
      </c>
    </row>
    <row r="140" spans="1:27" x14ac:dyDescent="0.25">
      <c r="A140" s="133">
        <v>139</v>
      </c>
      <c r="B140" s="135" t="s">
        <v>8</v>
      </c>
      <c r="C140" s="137" t="s">
        <v>151</v>
      </c>
      <c r="D140" s="131">
        <v>76</v>
      </c>
      <c r="E140" s="131">
        <v>1005</v>
      </c>
      <c r="F140" s="131">
        <v>275</v>
      </c>
      <c r="G140" s="131">
        <v>3055</v>
      </c>
      <c r="H140" s="131">
        <v>1080</v>
      </c>
      <c r="I140" s="131">
        <v>14017</v>
      </c>
      <c r="J140" s="131">
        <v>948</v>
      </c>
      <c r="K140" s="131">
        <v>12971</v>
      </c>
      <c r="L140" s="131">
        <v>331</v>
      </c>
      <c r="M140" s="131">
        <v>4422</v>
      </c>
      <c r="N140" s="131">
        <v>109</v>
      </c>
      <c r="O140" s="131">
        <v>1486</v>
      </c>
      <c r="P140" s="131">
        <v>72</v>
      </c>
      <c r="Q140" s="131">
        <v>754</v>
      </c>
      <c r="R140" s="131">
        <v>187</v>
      </c>
      <c r="S140" s="131">
        <v>2482</v>
      </c>
      <c r="T140" s="131">
        <v>162</v>
      </c>
      <c r="U140" s="131">
        <v>2268</v>
      </c>
      <c r="V140" s="131">
        <v>166</v>
      </c>
      <c r="W140" s="131">
        <v>1965</v>
      </c>
      <c r="X140" s="131">
        <v>88</v>
      </c>
      <c r="Y140" s="131">
        <v>877</v>
      </c>
      <c r="Z140" s="131">
        <v>16</v>
      </c>
      <c r="AA140" s="131">
        <v>150</v>
      </c>
    </row>
    <row r="141" spans="1:27" x14ac:dyDescent="0.25">
      <c r="A141" s="133">
        <v>140</v>
      </c>
      <c r="B141" s="135" t="s">
        <v>24</v>
      </c>
      <c r="C141" s="137" t="s">
        <v>152</v>
      </c>
      <c r="D141" s="131">
        <v>615</v>
      </c>
      <c r="E141" s="131">
        <v>2666</v>
      </c>
      <c r="F141" s="131">
        <v>559</v>
      </c>
      <c r="G141" s="131">
        <v>2336</v>
      </c>
      <c r="H141" s="131">
        <v>5329</v>
      </c>
      <c r="I141" s="131">
        <v>16442</v>
      </c>
      <c r="J141" s="131">
        <v>3472</v>
      </c>
      <c r="K141" s="131">
        <v>11991</v>
      </c>
      <c r="L141" s="131">
        <v>1088</v>
      </c>
      <c r="M141" s="131">
        <v>4678</v>
      </c>
      <c r="N141" s="131">
        <v>305</v>
      </c>
      <c r="O141" s="131">
        <v>1299</v>
      </c>
      <c r="P141" s="131">
        <v>204</v>
      </c>
      <c r="Q141" s="131">
        <v>758</v>
      </c>
      <c r="R141" s="131">
        <v>232</v>
      </c>
      <c r="S141" s="131">
        <v>959</v>
      </c>
      <c r="T141" s="131">
        <v>315</v>
      </c>
      <c r="U141" s="131">
        <v>1191</v>
      </c>
      <c r="V141" s="131">
        <v>464</v>
      </c>
      <c r="W141" s="131">
        <v>1843</v>
      </c>
      <c r="X141" s="131">
        <v>204</v>
      </c>
      <c r="Y141" s="131">
        <v>831</v>
      </c>
      <c r="Z141" s="131">
        <v>97</v>
      </c>
      <c r="AA141" s="131">
        <v>415</v>
      </c>
    </row>
    <row r="142" spans="1:27" x14ac:dyDescent="0.25">
      <c r="A142" s="133">
        <v>141</v>
      </c>
      <c r="B142" s="135" t="s">
        <v>11</v>
      </c>
      <c r="C142" s="137" t="s">
        <v>154</v>
      </c>
      <c r="D142" s="131">
        <v>55</v>
      </c>
      <c r="E142" s="131">
        <v>439</v>
      </c>
      <c r="F142" s="131">
        <v>80</v>
      </c>
      <c r="G142" s="131">
        <v>636</v>
      </c>
      <c r="H142" s="131">
        <v>615</v>
      </c>
      <c r="I142" s="131">
        <v>4840</v>
      </c>
      <c r="J142" s="131">
        <v>1364</v>
      </c>
      <c r="K142" s="131">
        <v>10807</v>
      </c>
      <c r="L142" s="131">
        <v>1401</v>
      </c>
      <c r="M142" s="131">
        <v>11079</v>
      </c>
      <c r="N142" s="131">
        <v>719</v>
      </c>
      <c r="O142" s="131">
        <v>5671</v>
      </c>
      <c r="P142" s="131">
        <v>754</v>
      </c>
      <c r="Q142" s="131">
        <v>5964</v>
      </c>
      <c r="R142" s="131">
        <v>356</v>
      </c>
      <c r="S142" s="131">
        <v>2783</v>
      </c>
      <c r="T142" s="131">
        <v>170</v>
      </c>
      <c r="U142" s="131">
        <v>1318</v>
      </c>
      <c r="V142" s="131">
        <v>131</v>
      </c>
      <c r="W142" s="131">
        <v>1012</v>
      </c>
      <c r="X142" s="131">
        <v>52</v>
      </c>
      <c r="Y142" s="131">
        <v>371</v>
      </c>
      <c r="Z142" s="131">
        <v>16</v>
      </c>
      <c r="AA142" s="131">
        <v>129</v>
      </c>
    </row>
    <row r="143" spans="1:27" x14ac:dyDescent="0.25">
      <c r="A143" s="133">
        <v>142</v>
      </c>
      <c r="B143" s="135" t="s">
        <v>11</v>
      </c>
      <c r="C143" s="137" t="s">
        <v>151</v>
      </c>
      <c r="D143" s="131">
        <v>6</v>
      </c>
      <c r="E143" s="131">
        <v>75</v>
      </c>
      <c r="F143" s="129"/>
      <c r="G143" s="129"/>
      <c r="H143" s="131">
        <v>9</v>
      </c>
      <c r="I143" s="131">
        <v>104</v>
      </c>
      <c r="J143" s="131">
        <v>7</v>
      </c>
      <c r="K143" s="131">
        <v>82</v>
      </c>
      <c r="L143" s="131">
        <v>4</v>
      </c>
      <c r="M143" s="131">
        <v>42</v>
      </c>
      <c r="N143" s="131">
        <v>3</v>
      </c>
      <c r="O143" s="131">
        <v>30</v>
      </c>
      <c r="P143" s="131">
        <v>2</v>
      </c>
      <c r="Q143" s="131">
        <v>27</v>
      </c>
      <c r="R143" s="131">
        <v>318</v>
      </c>
      <c r="S143" s="131">
        <v>3595</v>
      </c>
      <c r="T143" s="131">
        <v>1278</v>
      </c>
      <c r="U143" s="131">
        <v>14550</v>
      </c>
      <c r="V143" s="131">
        <v>1818</v>
      </c>
      <c r="W143" s="131">
        <v>21646</v>
      </c>
      <c r="X143" s="131">
        <v>310</v>
      </c>
      <c r="Y143" s="131">
        <v>3689</v>
      </c>
      <c r="Z143" s="131">
        <v>56</v>
      </c>
      <c r="AA143" s="131">
        <v>667</v>
      </c>
    </row>
    <row r="144" spans="1:27" x14ac:dyDescent="0.25">
      <c r="A144" s="133">
        <v>143</v>
      </c>
      <c r="B144" s="135" t="s">
        <v>5</v>
      </c>
      <c r="C144" s="137" t="s">
        <v>152</v>
      </c>
      <c r="D144" s="131">
        <v>160</v>
      </c>
      <c r="E144" s="131">
        <v>1705</v>
      </c>
      <c r="F144" s="131">
        <v>169</v>
      </c>
      <c r="G144" s="131">
        <v>1802</v>
      </c>
      <c r="H144" s="131">
        <v>571</v>
      </c>
      <c r="I144" s="131">
        <v>6073</v>
      </c>
      <c r="J144" s="131">
        <v>669</v>
      </c>
      <c r="K144" s="131">
        <v>7152</v>
      </c>
      <c r="L144" s="131">
        <v>696</v>
      </c>
      <c r="M144" s="131">
        <v>7478</v>
      </c>
      <c r="N144" s="131">
        <v>496</v>
      </c>
      <c r="O144" s="131">
        <v>5320</v>
      </c>
      <c r="P144" s="131">
        <v>416</v>
      </c>
      <c r="Q144" s="131">
        <v>4448</v>
      </c>
      <c r="R144" s="131">
        <v>283</v>
      </c>
      <c r="S144" s="131">
        <v>3025</v>
      </c>
      <c r="T144" s="131">
        <v>226</v>
      </c>
      <c r="U144" s="131">
        <v>2418</v>
      </c>
      <c r="V144" s="131">
        <v>211</v>
      </c>
      <c r="W144" s="131">
        <v>2274</v>
      </c>
      <c r="X144" s="131">
        <v>108</v>
      </c>
      <c r="Y144" s="131">
        <v>1155</v>
      </c>
      <c r="Z144" s="131">
        <v>47</v>
      </c>
      <c r="AA144" s="131">
        <v>507</v>
      </c>
    </row>
    <row r="145" spans="1:27" x14ac:dyDescent="0.25">
      <c r="A145" s="133">
        <v>144</v>
      </c>
      <c r="B145" s="135" t="s">
        <v>8</v>
      </c>
      <c r="C145" s="137" t="s">
        <v>152</v>
      </c>
      <c r="D145" s="131">
        <v>32</v>
      </c>
      <c r="E145" s="131">
        <v>314</v>
      </c>
      <c r="F145" s="131">
        <v>102</v>
      </c>
      <c r="G145" s="131">
        <v>881</v>
      </c>
      <c r="H145" s="131">
        <v>785</v>
      </c>
      <c r="I145" s="131">
        <v>7042</v>
      </c>
      <c r="J145" s="131">
        <v>1394</v>
      </c>
      <c r="K145" s="131">
        <v>13315</v>
      </c>
      <c r="L145" s="131">
        <v>798</v>
      </c>
      <c r="M145" s="131">
        <v>7765</v>
      </c>
      <c r="N145" s="131">
        <v>480</v>
      </c>
      <c r="O145" s="131">
        <v>4613</v>
      </c>
      <c r="P145" s="131">
        <v>340</v>
      </c>
      <c r="Q145" s="131">
        <v>3269</v>
      </c>
      <c r="R145" s="131">
        <v>260</v>
      </c>
      <c r="S145" s="131">
        <v>2533</v>
      </c>
      <c r="T145" s="131">
        <v>192</v>
      </c>
      <c r="U145" s="131">
        <v>1888</v>
      </c>
      <c r="V145" s="131">
        <v>100</v>
      </c>
      <c r="W145" s="131">
        <v>968</v>
      </c>
      <c r="X145" s="131">
        <v>45</v>
      </c>
      <c r="Y145" s="131">
        <v>440</v>
      </c>
      <c r="Z145" s="131">
        <v>32</v>
      </c>
      <c r="AA145" s="131">
        <v>285</v>
      </c>
    </row>
    <row r="146" spans="1:27" x14ac:dyDescent="0.25">
      <c r="A146" s="133">
        <v>145</v>
      </c>
      <c r="B146" s="135" t="s">
        <v>8</v>
      </c>
      <c r="C146" s="137" t="s">
        <v>152</v>
      </c>
      <c r="D146" s="131">
        <v>132</v>
      </c>
      <c r="E146" s="131">
        <v>1035</v>
      </c>
      <c r="F146" s="131">
        <v>479</v>
      </c>
      <c r="G146" s="131">
        <v>3242</v>
      </c>
      <c r="H146" s="131">
        <v>699</v>
      </c>
      <c r="I146" s="131">
        <v>5046</v>
      </c>
      <c r="J146" s="131">
        <v>741</v>
      </c>
      <c r="K146" s="131">
        <v>5755</v>
      </c>
      <c r="L146" s="131">
        <v>457</v>
      </c>
      <c r="M146" s="131">
        <v>3562</v>
      </c>
      <c r="N146" s="131">
        <v>255</v>
      </c>
      <c r="O146" s="131">
        <v>2048</v>
      </c>
      <c r="P146" s="131">
        <v>182</v>
      </c>
      <c r="Q146" s="131">
        <v>1433</v>
      </c>
      <c r="R146" s="131">
        <v>957</v>
      </c>
      <c r="S146" s="131">
        <v>7485</v>
      </c>
      <c r="T146" s="131">
        <v>727</v>
      </c>
      <c r="U146" s="131">
        <v>5661</v>
      </c>
      <c r="V146" s="131">
        <v>626</v>
      </c>
      <c r="W146" s="131">
        <v>4881</v>
      </c>
      <c r="X146" s="131">
        <v>299</v>
      </c>
      <c r="Y146" s="131">
        <v>2301</v>
      </c>
      <c r="Z146" s="131">
        <v>105</v>
      </c>
      <c r="AA146" s="131">
        <v>815</v>
      </c>
    </row>
    <row r="147" spans="1:27" x14ac:dyDescent="0.25">
      <c r="A147" s="133">
        <v>146</v>
      </c>
      <c r="B147" s="135" t="s">
        <v>102</v>
      </c>
      <c r="C147" s="137" t="s">
        <v>156</v>
      </c>
      <c r="D147" s="131">
        <v>532</v>
      </c>
      <c r="E147" s="131">
        <v>2595</v>
      </c>
      <c r="F147" s="131">
        <v>509</v>
      </c>
      <c r="G147" s="131">
        <v>2479</v>
      </c>
      <c r="H147" s="131">
        <v>719</v>
      </c>
      <c r="I147" s="131">
        <v>3506</v>
      </c>
      <c r="J147" s="131">
        <v>927</v>
      </c>
      <c r="K147" s="131">
        <v>4573</v>
      </c>
      <c r="L147" s="131">
        <v>996</v>
      </c>
      <c r="M147" s="131">
        <v>4894</v>
      </c>
      <c r="N147" s="131">
        <v>784</v>
      </c>
      <c r="O147" s="131">
        <v>3793</v>
      </c>
      <c r="P147" s="131">
        <v>720</v>
      </c>
      <c r="Q147" s="131">
        <v>3555</v>
      </c>
      <c r="R147" s="131">
        <v>693</v>
      </c>
      <c r="S147" s="131">
        <v>3426</v>
      </c>
      <c r="T147" s="131">
        <v>661</v>
      </c>
      <c r="U147" s="131">
        <v>3203</v>
      </c>
      <c r="V147" s="131">
        <v>908</v>
      </c>
      <c r="W147" s="131">
        <v>4465</v>
      </c>
      <c r="X147" s="131">
        <v>709</v>
      </c>
      <c r="Y147" s="131">
        <v>3462</v>
      </c>
      <c r="Z147" s="131">
        <v>631</v>
      </c>
      <c r="AA147" s="131">
        <v>3115</v>
      </c>
    </row>
    <row r="148" spans="1:27" x14ac:dyDescent="0.25">
      <c r="A148" s="133">
        <v>147</v>
      </c>
      <c r="B148" s="135" t="s">
        <v>8</v>
      </c>
      <c r="C148" s="137" t="s">
        <v>152</v>
      </c>
      <c r="D148" s="131">
        <v>40</v>
      </c>
      <c r="E148" s="131">
        <v>193</v>
      </c>
      <c r="F148" s="131">
        <v>67</v>
      </c>
      <c r="G148" s="131">
        <v>321</v>
      </c>
      <c r="H148" s="131">
        <v>927</v>
      </c>
      <c r="I148" s="131">
        <v>4539</v>
      </c>
      <c r="J148" s="131">
        <v>2513</v>
      </c>
      <c r="K148" s="131">
        <v>12465</v>
      </c>
      <c r="L148" s="131">
        <v>1963</v>
      </c>
      <c r="M148" s="131">
        <v>9752</v>
      </c>
      <c r="N148" s="131">
        <v>1022</v>
      </c>
      <c r="O148" s="131">
        <v>5063</v>
      </c>
      <c r="P148" s="131">
        <v>841</v>
      </c>
      <c r="Q148" s="131">
        <v>4181</v>
      </c>
      <c r="R148" s="131">
        <v>506</v>
      </c>
      <c r="S148" s="131">
        <v>2506</v>
      </c>
      <c r="T148" s="131">
        <v>332</v>
      </c>
      <c r="U148" s="131">
        <v>1637</v>
      </c>
      <c r="V148" s="131">
        <v>233</v>
      </c>
      <c r="W148" s="131">
        <v>1164</v>
      </c>
      <c r="X148" s="131">
        <v>85</v>
      </c>
      <c r="Y148" s="131">
        <v>427</v>
      </c>
      <c r="Z148" s="131">
        <v>25</v>
      </c>
      <c r="AA148" s="131">
        <v>124</v>
      </c>
    </row>
    <row r="149" spans="1:27" x14ac:dyDescent="0.25">
      <c r="A149" s="133">
        <v>148</v>
      </c>
      <c r="B149" s="135" t="s">
        <v>11</v>
      </c>
      <c r="C149" s="137" t="s">
        <v>151</v>
      </c>
      <c r="D149" s="131">
        <v>16</v>
      </c>
      <c r="E149" s="131">
        <v>190</v>
      </c>
      <c r="F149" s="131">
        <v>49</v>
      </c>
      <c r="G149" s="131">
        <v>572</v>
      </c>
      <c r="H149" s="131">
        <v>730</v>
      </c>
      <c r="I149" s="131">
        <v>8645</v>
      </c>
      <c r="J149" s="131">
        <v>1350</v>
      </c>
      <c r="K149" s="131">
        <v>15989</v>
      </c>
      <c r="L149" s="131">
        <v>511</v>
      </c>
      <c r="M149" s="131">
        <v>6035</v>
      </c>
      <c r="N149" s="131">
        <v>256</v>
      </c>
      <c r="O149" s="131">
        <v>3018</v>
      </c>
      <c r="P149" s="131">
        <v>122</v>
      </c>
      <c r="Q149" s="131">
        <v>1388</v>
      </c>
      <c r="R149" s="131">
        <v>213</v>
      </c>
      <c r="S149" s="131">
        <v>2530</v>
      </c>
      <c r="T149" s="131">
        <v>158</v>
      </c>
      <c r="U149" s="131">
        <v>1893</v>
      </c>
      <c r="V149" s="131">
        <v>125</v>
      </c>
      <c r="W149" s="131">
        <v>1489</v>
      </c>
      <c r="X149" s="131">
        <v>28</v>
      </c>
      <c r="Y149" s="131">
        <v>329</v>
      </c>
      <c r="Z149" s="131">
        <v>5</v>
      </c>
      <c r="AA149" s="131">
        <v>52</v>
      </c>
    </row>
    <row r="150" spans="1:27" x14ac:dyDescent="0.25">
      <c r="A150" s="133">
        <v>149</v>
      </c>
      <c r="B150" s="135" t="s">
        <v>8</v>
      </c>
      <c r="C150" s="137" t="s">
        <v>151</v>
      </c>
      <c r="D150" s="129"/>
      <c r="E150" s="129"/>
      <c r="F150" s="131">
        <v>6</v>
      </c>
      <c r="G150" s="131">
        <v>207</v>
      </c>
      <c r="H150" s="131">
        <v>196</v>
      </c>
      <c r="I150" s="131">
        <v>6534</v>
      </c>
      <c r="J150" s="131">
        <v>375</v>
      </c>
      <c r="K150" s="131">
        <v>12489</v>
      </c>
      <c r="L150" s="131">
        <v>180</v>
      </c>
      <c r="M150" s="131">
        <v>6044</v>
      </c>
      <c r="N150" s="131">
        <v>168</v>
      </c>
      <c r="O150" s="131">
        <v>5666</v>
      </c>
      <c r="P150" s="131">
        <v>79</v>
      </c>
      <c r="Q150" s="131">
        <v>2656</v>
      </c>
      <c r="R150" s="131">
        <v>121</v>
      </c>
      <c r="S150" s="131">
        <v>4086</v>
      </c>
      <c r="T150" s="131">
        <v>75</v>
      </c>
      <c r="U150" s="131">
        <v>2548</v>
      </c>
      <c r="V150" s="131">
        <v>42</v>
      </c>
      <c r="W150" s="131">
        <v>1360</v>
      </c>
      <c r="X150" s="131">
        <v>13</v>
      </c>
      <c r="Y150" s="131">
        <v>445</v>
      </c>
      <c r="Z150" s="129"/>
      <c r="AA150" s="129"/>
    </row>
    <row r="151" spans="1:27" x14ac:dyDescent="0.25">
      <c r="A151" s="133">
        <v>150</v>
      </c>
      <c r="B151" s="135" t="s">
        <v>8</v>
      </c>
      <c r="C151" s="137" t="s">
        <v>153</v>
      </c>
      <c r="D151" s="131">
        <v>61</v>
      </c>
      <c r="E151" s="131">
        <v>326</v>
      </c>
      <c r="F151" s="131">
        <v>131</v>
      </c>
      <c r="G151" s="131">
        <v>719</v>
      </c>
      <c r="H151" s="131">
        <v>916</v>
      </c>
      <c r="I151" s="131">
        <v>5093</v>
      </c>
      <c r="J151" s="131">
        <v>1849</v>
      </c>
      <c r="K151" s="131">
        <v>10388</v>
      </c>
      <c r="L151" s="131">
        <v>1472</v>
      </c>
      <c r="M151" s="131">
        <v>8254</v>
      </c>
      <c r="N151" s="131">
        <v>836</v>
      </c>
      <c r="O151" s="131">
        <v>4683</v>
      </c>
      <c r="P151" s="131">
        <v>527</v>
      </c>
      <c r="Q151" s="131">
        <v>2939</v>
      </c>
      <c r="R151" s="131">
        <v>607</v>
      </c>
      <c r="S151" s="131">
        <v>3471</v>
      </c>
      <c r="T151" s="131">
        <v>447</v>
      </c>
      <c r="U151" s="131">
        <v>2551</v>
      </c>
      <c r="V151" s="131">
        <v>340</v>
      </c>
      <c r="W151" s="131">
        <v>1943</v>
      </c>
      <c r="X151" s="131">
        <v>106</v>
      </c>
      <c r="Y151" s="131">
        <v>625</v>
      </c>
      <c r="Z151" s="131">
        <v>32</v>
      </c>
      <c r="AA151" s="131">
        <v>188</v>
      </c>
    </row>
    <row r="152" spans="1:27" x14ac:dyDescent="0.25">
      <c r="A152" s="133">
        <v>151</v>
      </c>
      <c r="B152" s="135" t="s">
        <v>11</v>
      </c>
      <c r="C152" s="137" t="s">
        <v>152</v>
      </c>
      <c r="D152" s="131">
        <v>13</v>
      </c>
      <c r="E152" s="131">
        <v>294</v>
      </c>
      <c r="F152" s="131">
        <v>36</v>
      </c>
      <c r="G152" s="131">
        <v>827</v>
      </c>
      <c r="H152" s="131">
        <v>361</v>
      </c>
      <c r="I152" s="131">
        <v>8498</v>
      </c>
      <c r="J152" s="131">
        <v>553</v>
      </c>
      <c r="K152" s="131">
        <v>13190</v>
      </c>
      <c r="L152" s="131">
        <v>254</v>
      </c>
      <c r="M152" s="131">
        <v>6026</v>
      </c>
      <c r="N152" s="131">
        <v>151</v>
      </c>
      <c r="O152" s="131">
        <v>3543</v>
      </c>
      <c r="P152" s="131">
        <v>106</v>
      </c>
      <c r="Q152" s="131">
        <v>2502</v>
      </c>
      <c r="R152" s="131">
        <v>122</v>
      </c>
      <c r="S152" s="131">
        <v>2810</v>
      </c>
      <c r="T152" s="131">
        <v>57</v>
      </c>
      <c r="U152" s="131">
        <v>1336</v>
      </c>
      <c r="V152" s="131">
        <v>42</v>
      </c>
      <c r="W152" s="131">
        <v>974</v>
      </c>
      <c r="X152" s="131">
        <v>9</v>
      </c>
      <c r="Y152" s="131">
        <v>222</v>
      </c>
      <c r="Z152" s="131">
        <v>10</v>
      </c>
      <c r="AA152" s="131">
        <v>233</v>
      </c>
    </row>
    <row r="153" spans="1:27" x14ac:dyDescent="0.25">
      <c r="A153" s="133">
        <v>152</v>
      </c>
      <c r="B153" s="135" t="s">
        <v>8</v>
      </c>
      <c r="C153" s="137" t="s">
        <v>153</v>
      </c>
      <c r="D153" s="131">
        <v>15</v>
      </c>
      <c r="E153" s="131">
        <v>435</v>
      </c>
      <c r="F153" s="131">
        <v>77</v>
      </c>
      <c r="G153" s="131">
        <v>2257</v>
      </c>
      <c r="H153" s="131">
        <v>257</v>
      </c>
      <c r="I153" s="131">
        <v>8261</v>
      </c>
      <c r="J153" s="131">
        <v>353</v>
      </c>
      <c r="K153" s="131">
        <v>11342</v>
      </c>
      <c r="L153" s="131">
        <v>195</v>
      </c>
      <c r="M153" s="131">
        <v>6254</v>
      </c>
      <c r="N153" s="131">
        <v>113</v>
      </c>
      <c r="O153" s="131">
        <v>3592</v>
      </c>
      <c r="P153" s="131">
        <v>81</v>
      </c>
      <c r="Q153" s="131">
        <v>2647</v>
      </c>
      <c r="R153" s="131">
        <v>56</v>
      </c>
      <c r="S153" s="131">
        <v>1839</v>
      </c>
      <c r="T153" s="131">
        <v>47</v>
      </c>
      <c r="U153" s="131">
        <v>1554</v>
      </c>
      <c r="V153" s="131">
        <v>32</v>
      </c>
      <c r="W153" s="131">
        <v>1058</v>
      </c>
      <c r="X153" s="131">
        <v>21</v>
      </c>
      <c r="Y153" s="131">
        <v>657</v>
      </c>
      <c r="Z153" s="131">
        <v>4</v>
      </c>
      <c r="AA153" s="131">
        <v>125</v>
      </c>
    </row>
    <row r="154" spans="1:27" x14ac:dyDescent="0.25">
      <c r="A154" s="133">
        <v>153</v>
      </c>
      <c r="B154" s="135" t="s">
        <v>11</v>
      </c>
      <c r="C154" s="137" t="s">
        <v>153</v>
      </c>
      <c r="D154" s="131">
        <v>30</v>
      </c>
      <c r="E154" s="131">
        <v>236</v>
      </c>
      <c r="F154" s="131">
        <v>42</v>
      </c>
      <c r="G154" s="131">
        <v>331</v>
      </c>
      <c r="H154" s="131">
        <v>468</v>
      </c>
      <c r="I154" s="131">
        <v>3688</v>
      </c>
      <c r="J154" s="131">
        <v>1352</v>
      </c>
      <c r="K154" s="131">
        <v>10406</v>
      </c>
      <c r="L154" s="131">
        <v>1175</v>
      </c>
      <c r="M154" s="131">
        <v>9270</v>
      </c>
      <c r="N154" s="131">
        <v>479</v>
      </c>
      <c r="O154" s="131">
        <v>3797</v>
      </c>
      <c r="P154" s="131">
        <v>519</v>
      </c>
      <c r="Q154" s="131">
        <v>4089</v>
      </c>
      <c r="R154" s="131">
        <v>497</v>
      </c>
      <c r="S154" s="131">
        <v>3804</v>
      </c>
      <c r="T154" s="131">
        <v>356</v>
      </c>
      <c r="U154" s="131">
        <v>2784</v>
      </c>
      <c r="V154" s="131">
        <v>176</v>
      </c>
      <c r="W154" s="131">
        <v>1390</v>
      </c>
      <c r="X154" s="131">
        <v>20</v>
      </c>
      <c r="Y154" s="131">
        <v>155</v>
      </c>
      <c r="Z154" s="131">
        <v>8</v>
      </c>
      <c r="AA154" s="131">
        <v>60</v>
      </c>
    </row>
    <row r="155" spans="1:27" x14ac:dyDescent="0.25">
      <c r="A155" s="133">
        <v>154</v>
      </c>
      <c r="B155" s="135" t="s">
        <v>5</v>
      </c>
      <c r="C155" s="137" t="s">
        <v>153</v>
      </c>
      <c r="D155" s="131">
        <v>50</v>
      </c>
      <c r="E155" s="131">
        <v>925</v>
      </c>
      <c r="F155" s="131">
        <v>111</v>
      </c>
      <c r="G155" s="131">
        <v>2025</v>
      </c>
      <c r="H155" s="131">
        <v>451</v>
      </c>
      <c r="I155" s="131">
        <v>8299</v>
      </c>
      <c r="J155" s="131">
        <v>584</v>
      </c>
      <c r="K155" s="131">
        <v>10903</v>
      </c>
      <c r="L155" s="131">
        <v>355</v>
      </c>
      <c r="M155" s="131">
        <v>6591</v>
      </c>
      <c r="N155" s="131">
        <v>230</v>
      </c>
      <c r="O155" s="131">
        <v>4266</v>
      </c>
      <c r="P155" s="131">
        <v>143</v>
      </c>
      <c r="Q155" s="131">
        <v>2661</v>
      </c>
      <c r="R155" s="131">
        <v>87</v>
      </c>
      <c r="S155" s="131">
        <v>1625</v>
      </c>
      <c r="T155" s="131">
        <v>50</v>
      </c>
      <c r="U155" s="131">
        <v>934</v>
      </c>
      <c r="V155" s="131">
        <v>34</v>
      </c>
      <c r="W155" s="131">
        <v>631</v>
      </c>
      <c r="X155" s="131">
        <v>24</v>
      </c>
      <c r="Y155" s="131">
        <v>413</v>
      </c>
      <c r="Z155" s="131">
        <v>17</v>
      </c>
      <c r="AA155" s="131">
        <v>327</v>
      </c>
    </row>
    <row r="156" spans="1:27" x14ac:dyDescent="0.25">
      <c r="A156" s="133">
        <v>155</v>
      </c>
      <c r="B156" s="135" t="s">
        <v>8</v>
      </c>
      <c r="C156" s="137" t="s">
        <v>151</v>
      </c>
      <c r="D156" s="129"/>
      <c r="E156" s="129"/>
      <c r="F156" s="129"/>
      <c r="G156" s="129"/>
      <c r="H156" s="131">
        <v>108</v>
      </c>
      <c r="I156" s="131">
        <v>4285</v>
      </c>
      <c r="J156" s="131">
        <v>374</v>
      </c>
      <c r="K156" s="131">
        <v>14661</v>
      </c>
      <c r="L156" s="131">
        <v>143</v>
      </c>
      <c r="M156" s="131">
        <v>5650</v>
      </c>
      <c r="N156" s="131">
        <v>126</v>
      </c>
      <c r="O156" s="131">
        <v>4933</v>
      </c>
      <c r="P156" s="131">
        <v>24</v>
      </c>
      <c r="Q156" s="131">
        <v>911</v>
      </c>
      <c r="R156" s="131">
        <v>88</v>
      </c>
      <c r="S156" s="131">
        <v>3433</v>
      </c>
      <c r="T156" s="131">
        <v>93</v>
      </c>
      <c r="U156" s="131">
        <v>3596</v>
      </c>
      <c r="V156" s="131">
        <v>38</v>
      </c>
      <c r="W156" s="131">
        <v>1479</v>
      </c>
      <c r="X156" s="131">
        <v>11</v>
      </c>
      <c r="Y156" s="131">
        <v>421</v>
      </c>
      <c r="Z156" s="131">
        <v>3</v>
      </c>
      <c r="AA156" s="131">
        <v>127</v>
      </c>
    </row>
    <row r="157" spans="1:27" x14ac:dyDescent="0.25">
      <c r="A157" s="133">
        <v>156</v>
      </c>
      <c r="B157" s="135" t="s">
        <v>5</v>
      </c>
      <c r="C157" s="137" t="s">
        <v>153</v>
      </c>
      <c r="D157" s="131">
        <v>73</v>
      </c>
      <c r="E157" s="131">
        <v>422</v>
      </c>
      <c r="F157" s="131">
        <v>128</v>
      </c>
      <c r="G157" s="131">
        <v>798</v>
      </c>
      <c r="H157" s="131">
        <v>611</v>
      </c>
      <c r="I157" s="131">
        <v>3636</v>
      </c>
      <c r="J157" s="131">
        <v>1320</v>
      </c>
      <c r="K157" s="131">
        <v>8188</v>
      </c>
      <c r="L157" s="131">
        <v>1570</v>
      </c>
      <c r="M157" s="131">
        <v>9682</v>
      </c>
      <c r="N157" s="131">
        <v>1206</v>
      </c>
      <c r="O157" s="131">
        <v>7346</v>
      </c>
      <c r="P157" s="131">
        <v>902</v>
      </c>
      <c r="Q157" s="131">
        <v>5524</v>
      </c>
      <c r="R157" s="131">
        <v>324</v>
      </c>
      <c r="S157" s="131">
        <v>1949</v>
      </c>
      <c r="T157" s="131">
        <v>132</v>
      </c>
      <c r="U157" s="131">
        <v>790</v>
      </c>
      <c r="V157" s="131">
        <v>71</v>
      </c>
      <c r="W157" s="131">
        <v>441</v>
      </c>
      <c r="X157" s="131">
        <v>26</v>
      </c>
      <c r="Y157" s="131">
        <v>162</v>
      </c>
      <c r="Z157" s="131">
        <v>39</v>
      </c>
      <c r="AA157" s="131">
        <v>238</v>
      </c>
    </row>
    <row r="158" spans="1:27" x14ac:dyDescent="0.25">
      <c r="A158" s="133">
        <v>157</v>
      </c>
      <c r="B158" s="135" t="s">
        <v>11</v>
      </c>
      <c r="C158" s="137" t="s">
        <v>153</v>
      </c>
      <c r="D158" s="131">
        <v>32</v>
      </c>
      <c r="E158" s="131">
        <v>794</v>
      </c>
      <c r="F158" s="131">
        <v>72</v>
      </c>
      <c r="G158" s="131">
        <v>1729</v>
      </c>
      <c r="H158" s="131">
        <v>463</v>
      </c>
      <c r="I158" s="131">
        <v>10807</v>
      </c>
      <c r="J158" s="131">
        <v>487</v>
      </c>
      <c r="K158" s="131">
        <v>11390</v>
      </c>
      <c r="L158" s="131">
        <v>225</v>
      </c>
      <c r="M158" s="131">
        <v>5499</v>
      </c>
      <c r="N158" s="131">
        <v>151</v>
      </c>
      <c r="O158" s="131">
        <v>3684</v>
      </c>
      <c r="P158" s="131">
        <v>84</v>
      </c>
      <c r="Q158" s="131">
        <v>2088</v>
      </c>
      <c r="R158" s="131">
        <v>35</v>
      </c>
      <c r="S158" s="131">
        <v>877</v>
      </c>
      <c r="T158" s="131">
        <v>37</v>
      </c>
      <c r="U158" s="131">
        <v>906</v>
      </c>
      <c r="V158" s="131">
        <v>24</v>
      </c>
      <c r="W158" s="131">
        <v>576</v>
      </c>
      <c r="X158" s="131">
        <v>25</v>
      </c>
      <c r="Y158" s="131">
        <v>587</v>
      </c>
      <c r="Z158" s="131">
        <v>10</v>
      </c>
      <c r="AA158" s="131">
        <v>208</v>
      </c>
    </row>
    <row r="159" spans="1:27" x14ac:dyDescent="0.25">
      <c r="A159" s="133">
        <v>158</v>
      </c>
      <c r="B159" s="135" t="s">
        <v>24</v>
      </c>
      <c r="C159" s="137" t="s">
        <v>151</v>
      </c>
      <c r="D159" s="131">
        <v>16</v>
      </c>
      <c r="E159" s="131">
        <v>138</v>
      </c>
      <c r="F159" s="131">
        <v>35</v>
      </c>
      <c r="G159" s="131">
        <v>300</v>
      </c>
      <c r="H159" s="131">
        <v>591</v>
      </c>
      <c r="I159" s="131">
        <v>4991</v>
      </c>
      <c r="J159" s="131">
        <v>1098</v>
      </c>
      <c r="K159" s="131">
        <v>9246</v>
      </c>
      <c r="L159" s="131">
        <v>809</v>
      </c>
      <c r="M159" s="131">
        <v>6853</v>
      </c>
      <c r="N159" s="131">
        <v>574</v>
      </c>
      <c r="O159" s="131">
        <v>4841</v>
      </c>
      <c r="P159" s="131">
        <v>288</v>
      </c>
      <c r="Q159" s="131">
        <v>2443</v>
      </c>
      <c r="R159" s="131">
        <v>654</v>
      </c>
      <c r="S159" s="131">
        <v>5544</v>
      </c>
      <c r="T159" s="131">
        <v>294</v>
      </c>
      <c r="U159" s="131">
        <v>2497</v>
      </c>
      <c r="V159" s="131">
        <v>167</v>
      </c>
      <c r="W159" s="131">
        <v>1411</v>
      </c>
      <c r="X159" s="131">
        <v>16</v>
      </c>
      <c r="Y159" s="131">
        <v>139</v>
      </c>
      <c r="Z159" s="131">
        <v>3</v>
      </c>
      <c r="AA159" s="131">
        <v>21</v>
      </c>
    </row>
    <row r="160" spans="1:27" x14ac:dyDescent="0.25">
      <c r="A160" s="133">
        <v>159</v>
      </c>
      <c r="B160" s="135" t="s">
        <v>8</v>
      </c>
      <c r="C160" s="137" t="s">
        <v>153</v>
      </c>
      <c r="D160" s="131">
        <v>66</v>
      </c>
      <c r="E160" s="131">
        <v>327</v>
      </c>
      <c r="F160" s="131">
        <v>139</v>
      </c>
      <c r="G160" s="131">
        <v>624</v>
      </c>
      <c r="H160" s="131">
        <v>677</v>
      </c>
      <c r="I160" s="131">
        <v>3589</v>
      </c>
      <c r="J160" s="131">
        <v>2063</v>
      </c>
      <c r="K160" s="131">
        <v>10194</v>
      </c>
      <c r="L160" s="131">
        <v>1854</v>
      </c>
      <c r="M160" s="131">
        <v>10225</v>
      </c>
      <c r="N160" s="131">
        <v>1038</v>
      </c>
      <c r="O160" s="131">
        <v>5798</v>
      </c>
      <c r="P160" s="131">
        <v>766</v>
      </c>
      <c r="Q160" s="131">
        <v>4242</v>
      </c>
      <c r="R160" s="131">
        <v>278</v>
      </c>
      <c r="S160" s="131">
        <v>1552</v>
      </c>
      <c r="T160" s="131">
        <v>114</v>
      </c>
      <c r="U160" s="131">
        <v>613</v>
      </c>
      <c r="V160" s="131">
        <v>61</v>
      </c>
      <c r="W160" s="131">
        <v>341</v>
      </c>
      <c r="X160" s="131">
        <v>29</v>
      </c>
      <c r="Y160" s="131">
        <v>147</v>
      </c>
      <c r="Z160" s="131">
        <v>41</v>
      </c>
      <c r="AA160" s="131">
        <v>228</v>
      </c>
    </row>
    <row r="161" spans="1:27" x14ac:dyDescent="0.25">
      <c r="A161" s="133">
        <v>160</v>
      </c>
      <c r="B161" s="135" t="s">
        <v>9</v>
      </c>
      <c r="C161" s="137" t="s">
        <v>152</v>
      </c>
      <c r="D161" s="131">
        <v>46</v>
      </c>
      <c r="E161" s="131">
        <v>495</v>
      </c>
      <c r="F161" s="131">
        <v>60</v>
      </c>
      <c r="G161" s="131">
        <v>629</v>
      </c>
      <c r="H161" s="131">
        <v>480</v>
      </c>
      <c r="I161" s="131">
        <v>5097</v>
      </c>
      <c r="J161" s="131">
        <v>951</v>
      </c>
      <c r="K161" s="131">
        <v>9600</v>
      </c>
      <c r="L161" s="131">
        <v>722</v>
      </c>
      <c r="M161" s="131">
        <v>7595</v>
      </c>
      <c r="N161" s="131">
        <v>471</v>
      </c>
      <c r="O161" s="131">
        <v>5019</v>
      </c>
      <c r="P161" s="131">
        <v>289</v>
      </c>
      <c r="Q161" s="131">
        <v>3069</v>
      </c>
      <c r="R161" s="131">
        <v>278</v>
      </c>
      <c r="S161" s="131">
        <v>2950</v>
      </c>
      <c r="T161" s="131">
        <v>125</v>
      </c>
      <c r="U161" s="131">
        <v>1334</v>
      </c>
      <c r="V161" s="131">
        <v>121</v>
      </c>
      <c r="W161" s="131">
        <v>1266</v>
      </c>
      <c r="X161" s="131">
        <v>43</v>
      </c>
      <c r="Y161" s="131">
        <v>441</v>
      </c>
      <c r="Z161" s="131">
        <v>27</v>
      </c>
      <c r="AA161" s="131">
        <v>280</v>
      </c>
    </row>
    <row r="162" spans="1:27" x14ac:dyDescent="0.25">
      <c r="A162" s="133">
        <v>161</v>
      </c>
      <c r="B162" s="135" t="s">
        <v>5</v>
      </c>
      <c r="C162" s="137" t="s">
        <v>153</v>
      </c>
      <c r="D162" s="131">
        <v>37</v>
      </c>
      <c r="E162" s="131">
        <v>383</v>
      </c>
      <c r="F162" s="131">
        <v>48</v>
      </c>
      <c r="G162" s="131">
        <v>482</v>
      </c>
      <c r="H162" s="131">
        <v>479</v>
      </c>
      <c r="I162" s="131">
        <v>4944</v>
      </c>
      <c r="J162" s="131">
        <v>942</v>
      </c>
      <c r="K162" s="131">
        <v>9713</v>
      </c>
      <c r="L162" s="131">
        <v>637</v>
      </c>
      <c r="M162" s="131">
        <v>6564</v>
      </c>
      <c r="N162" s="131">
        <v>347</v>
      </c>
      <c r="O162" s="131">
        <v>3563</v>
      </c>
      <c r="P162" s="131">
        <v>227</v>
      </c>
      <c r="Q162" s="131">
        <v>2304</v>
      </c>
      <c r="R162" s="131">
        <v>353</v>
      </c>
      <c r="S162" s="131">
        <v>3662</v>
      </c>
      <c r="T162" s="131">
        <v>290</v>
      </c>
      <c r="U162" s="131">
        <v>2992</v>
      </c>
      <c r="V162" s="131">
        <v>196</v>
      </c>
      <c r="W162" s="131">
        <v>2027</v>
      </c>
      <c r="X162" s="131">
        <v>49</v>
      </c>
      <c r="Y162" s="131">
        <v>499</v>
      </c>
      <c r="Z162" s="131">
        <v>34</v>
      </c>
      <c r="AA162" s="131">
        <v>300</v>
      </c>
    </row>
    <row r="163" spans="1:27" x14ac:dyDescent="0.25">
      <c r="A163" s="133">
        <v>162</v>
      </c>
      <c r="B163" s="135" t="s">
        <v>8</v>
      </c>
      <c r="C163" s="137" t="s">
        <v>153</v>
      </c>
      <c r="D163" s="131">
        <v>16</v>
      </c>
      <c r="E163" s="131">
        <v>163</v>
      </c>
      <c r="F163" s="131">
        <v>52</v>
      </c>
      <c r="G163" s="131">
        <v>583</v>
      </c>
      <c r="H163" s="131">
        <v>402</v>
      </c>
      <c r="I163" s="131">
        <v>4667</v>
      </c>
      <c r="J163" s="131">
        <v>867</v>
      </c>
      <c r="K163" s="131">
        <v>10201</v>
      </c>
      <c r="L163" s="131">
        <v>579</v>
      </c>
      <c r="M163" s="131">
        <v>6690</v>
      </c>
      <c r="N163" s="131">
        <v>325</v>
      </c>
      <c r="O163" s="131">
        <v>3753</v>
      </c>
      <c r="P163" s="131">
        <v>233</v>
      </c>
      <c r="Q163" s="131">
        <v>2708</v>
      </c>
      <c r="R163" s="131">
        <v>288</v>
      </c>
      <c r="S163" s="131">
        <v>3398</v>
      </c>
      <c r="T163" s="131">
        <v>226</v>
      </c>
      <c r="U163" s="131">
        <v>2686</v>
      </c>
      <c r="V163" s="131">
        <v>149</v>
      </c>
      <c r="W163" s="131">
        <v>1765</v>
      </c>
      <c r="X163" s="131">
        <v>50</v>
      </c>
      <c r="Y163" s="131">
        <v>577</v>
      </c>
      <c r="Z163" s="131">
        <v>13</v>
      </c>
      <c r="AA163" s="131">
        <v>154</v>
      </c>
    </row>
    <row r="164" spans="1:27" x14ac:dyDescent="0.25">
      <c r="A164" s="133">
        <v>163</v>
      </c>
      <c r="B164" s="135" t="s">
        <v>5</v>
      </c>
      <c r="C164" s="137" t="s">
        <v>153</v>
      </c>
      <c r="D164" s="131">
        <v>26</v>
      </c>
      <c r="E164" s="131">
        <v>426</v>
      </c>
      <c r="F164" s="131">
        <v>25</v>
      </c>
      <c r="G164" s="131">
        <v>399</v>
      </c>
      <c r="H164" s="131">
        <v>442</v>
      </c>
      <c r="I164" s="131">
        <v>7295</v>
      </c>
      <c r="J164" s="131">
        <v>727</v>
      </c>
      <c r="K164" s="131">
        <v>12152</v>
      </c>
      <c r="L164" s="131">
        <v>320</v>
      </c>
      <c r="M164" s="131">
        <v>5347</v>
      </c>
      <c r="N164" s="131">
        <v>177</v>
      </c>
      <c r="O164" s="131">
        <v>2919</v>
      </c>
      <c r="P164" s="131">
        <v>131</v>
      </c>
      <c r="Q164" s="131">
        <v>2152</v>
      </c>
      <c r="R164" s="131">
        <v>141</v>
      </c>
      <c r="S164" s="131">
        <v>2361</v>
      </c>
      <c r="T164" s="131">
        <v>103</v>
      </c>
      <c r="U164" s="131">
        <v>1718</v>
      </c>
      <c r="V164" s="131">
        <v>67</v>
      </c>
      <c r="W164" s="131">
        <v>1084</v>
      </c>
      <c r="X164" s="131">
        <v>45</v>
      </c>
      <c r="Y164" s="131">
        <v>751</v>
      </c>
      <c r="Z164" s="131">
        <v>28</v>
      </c>
      <c r="AA164" s="131">
        <v>461</v>
      </c>
    </row>
    <row r="165" spans="1:27" x14ac:dyDescent="0.25">
      <c r="A165" s="133">
        <v>164</v>
      </c>
      <c r="B165" s="135" t="s">
        <v>103</v>
      </c>
      <c r="C165" s="137" t="s">
        <v>152</v>
      </c>
      <c r="D165" s="131">
        <v>3</v>
      </c>
      <c r="E165" s="131">
        <v>40</v>
      </c>
      <c r="F165" s="131">
        <v>23</v>
      </c>
      <c r="G165" s="131">
        <v>362</v>
      </c>
      <c r="H165" s="131">
        <v>228</v>
      </c>
      <c r="I165" s="131">
        <v>3601</v>
      </c>
      <c r="J165" s="131">
        <v>645</v>
      </c>
      <c r="K165" s="131">
        <v>10184</v>
      </c>
      <c r="L165" s="131">
        <v>526</v>
      </c>
      <c r="M165" s="131">
        <v>8274</v>
      </c>
      <c r="N165" s="131">
        <v>382</v>
      </c>
      <c r="O165" s="131">
        <v>5951</v>
      </c>
      <c r="P165" s="131">
        <v>67</v>
      </c>
      <c r="Q165" s="131">
        <v>1067</v>
      </c>
      <c r="R165" s="131">
        <v>355</v>
      </c>
      <c r="S165" s="131">
        <v>5618</v>
      </c>
      <c r="T165" s="131">
        <v>40</v>
      </c>
      <c r="U165" s="131">
        <v>604</v>
      </c>
      <c r="V165" s="131">
        <v>6</v>
      </c>
      <c r="W165" s="131">
        <v>101</v>
      </c>
      <c r="X165" s="131">
        <v>25</v>
      </c>
      <c r="Y165" s="131">
        <v>403</v>
      </c>
      <c r="Z165" s="129"/>
      <c r="AA165" s="129"/>
    </row>
    <row r="166" spans="1:27" x14ac:dyDescent="0.25">
      <c r="A166" s="133">
        <v>165</v>
      </c>
      <c r="B166" s="135" t="s">
        <v>101</v>
      </c>
      <c r="C166" s="137" t="s">
        <v>152</v>
      </c>
      <c r="D166" s="131">
        <v>247</v>
      </c>
      <c r="E166" s="131">
        <v>1635</v>
      </c>
      <c r="F166" s="131">
        <v>359</v>
      </c>
      <c r="G166" s="131">
        <v>2351</v>
      </c>
      <c r="H166" s="131">
        <v>1704</v>
      </c>
      <c r="I166" s="131">
        <v>9674</v>
      </c>
      <c r="J166" s="131">
        <v>1518</v>
      </c>
      <c r="K166" s="131">
        <v>9258</v>
      </c>
      <c r="L166" s="131">
        <v>411</v>
      </c>
      <c r="M166" s="131">
        <v>2659</v>
      </c>
      <c r="N166" s="131">
        <v>243</v>
      </c>
      <c r="O166" s="131">
        <v>1438</v>
      </c>
      <c r="P166" s="131">
        <v>72</v>
      </c>
      <c r="Q166" s="131">
        <v>471</v>
      </c>
      <c r="R166" s="131">
        <v>176</v>
      </c>
      <c r="S166" s="131">
        <v>1141</v>
      </c>
      <c r="T166" s="131">
        <v>140</v>
      </c>
      <c r="U166" s="131">
        <v>912</v>
      </c>
      <c r="V166" s="131">
        <v>680</v>
      </c>
      <c r="W166" s="131">
        <v>3432</v>
      </c>
      <c r="X166" s="131">
        <v>355</v>
      </c>
      <c r="Y166" s="131">
        <v>1997</v>
      </c>
      <c r="Z166" s="131">
        <v>191</v>
      </c>
      <c r="AA166" s="131">
        <v>1210</v>
      </c>
    </row>
    <row r="167" spans="1:27" x14ac:dyDescent="0.25">
      <c r="A167" s="133">
        <v>166</v>
      </c>
      <c r="B167" s="135" t="s">
        <v>5</v>
      </c>
      <c r="C167" s="137" t="s">
        <v>153</v>
      </c>
      <c r="D167" s="131">
        <v>69</v>
      </c>
      <c r="E167" s="131">
        <v>407</v>
      </c>
      <c r="F167" s="131">
        <v>129</v>
      </c>
      <c r="G167" s="131">
        <v>759</v>
      </c>
      <c r="H167" s="131">
        <v>337</v>
      </c>
      <c r="I167" s="131">
        <v>1941</v>
      </c>
      <c r="J167" s="131">
        <v>846</v>
      </c>
      <c r="K167" s="131">
        <v>4962</v>
      </c>
      <c r="L167" s="131">
        <v>1445</v>
      </c>
      <c r="M167" s="131">
        <v>8483</v>
      </c>
      <c r="N167" s="131">
        <v>1314</v>
      </c>
      <c r="O167" s="131">
        <v>7657</v>
      </c>
      <c r="P167" s="131">
        <v>1185</v>
      </c>
      <c r="Q167" s="131">
        <v>6937</v>
      </c>
      <c r="R167" s="131">
        <v>439</v>
      </c>
      <c r="S167" s="131">
        <v>2560</v>
      </c>
      <c r="T167" s="131">
        <v>168</v>
      </c>
      <c r="U167" s="131">
        <v>983</v>
      </c>
      <c r="V167" s="131">
        <v>100</v>
      </c>
      <c r="W167" s="131">
        <v>591</v>
      </c>
      <c r="X167" s="131">
        <v>62</v>
      </c>
      <c r="Y167" s="131">
        <v>361</v>
      </c>
      <c r="Z167" s="131">
        <v>36</v>
      </c>
      <c r="AA167" s="131">
        <v>212</v>
      </c>
    </row>
    <row r="168" spans="1:27" x14ac:dyDescent="0.25">
      <c r="A168" s="133">
        <v>167</v>
      </c>
      <c r="B168" s="135" t="s">
        <v>8</v>
      </c>
      <c r="C168" s="137" t="s">
        <v>152</v>
      </c>
      <c r="D168" s="131">
        <v>63</v>
      </c>
      <c r="E168" s="131">
        <v>483</v>
      </c>
      <c r="F168" s="131">
        <v>91</v>
      </c>
      <c r="G168" s="131">
        <v>695</v>
      </c>
      <c r="H168" s="131">
        <v>468</v>
      </c>
      <c r="I168" s="131">
        <v>3570</v>
      </c>
      <c r="J168" s="131">
        <v>837</v>
      </c>
      <c r="K168" s="131">
        <v>6506</v>
      </c>
      <c r="L168" s="131">
        <v>771</v>
      </c>
      <c r="M168" s="131">
        <v>5988</v>
      </c>
      <c r="N168" s="131">
        <v>557</v>
      </c>
      <c r="O168" s="131">
        <v>4316</v>
      </c>
      <c r="P168" s="131">
        <v>512</v>
      </c>
      <c r="Q168" s="131">
        <v>3977</v>
      </c>
      <c r="R168" s="131">
        <v>488</v>
      </c>
      <c r="S168" s="131">
        <v>3805</v>
      </c>
      <c r="T168" s="131">
        <v>402</v>
      </c>
      <c r="U168" s="131">
        <v>3112</v>
      </c>
      <c r="V168" s="131">
        <v>312</v>
      </c>
      <c r="W168" s="131">
        <v>2377</v>
      </c>
      <c r="X168" s="131">
        <v>89</v>
      </c>
      <c r="Y168" s="131">
        <v>681</v>
      </c>
      <c r="Z168" s="131">
        <v>43</v>
      </c>
      <c r="AA168" s="131">
        <v>331</v>
      </c>
    </row>
    <row r="169" spans="1:27" x14ac:dyDescent="0.25">
      <c r="A169" s="133">
        <v>168</v>
      </c>
      <c r="B169" s="135" t="s">
        <v>8</v>
      </c>
      <c r="C169" s="137" t="s">
        <v>153</v>
      </c>
      <c r="D169" s="131">
        <v>64</v>
      </c>
      <c r="E169" s="131">
        <v>394</v>
      </c>
      <c r="F169" s="131">
        <v>88</v>
      </c>
      <c r="G169" s="131">
        <v>544</v>
      </c>
      <c r="H169" s="131">
        <v>408</v>
      </c>
      <c r="I169" s="131">
        <v>2522</v>
      </c>
      <c r="J169" s="131">
        <v>1187</v>
      </c>
      <c r="K169" s="131">
        <v>7383</v>
      </c>
      <c r="L169" s="131">
        <v>1302</v>
      </c>
      <c r="M169" s="131">
        <v>8094</v>
      </c>
      <c r="N169" s="131">
        <v>705</v>
      </c>
      <c r="O169" s="131">
        <v>4383</v>
      </c>
      <c r="P169" s="131">
        <v>849</v>
      </c>
      <c r="Q169" s="131">
        <v>5286</v>
      </c>
      <c r="R169" s="131">
        <v>543</v>
      </c>
      <c r="S169" s="131">
        <v>3387</v>
      </c>
      <c r="T169" s="131">
        <v>251</v>
      </c>
      <c r="U169" s="131">
        <v>1547</v>
      </c>
      <c r="V169" s="131">
        <v>173</v>
      </c>
      <c r="W169" s="131">
        <v>1061</v>
      </c>
      <c r="X169" s="131">
        <v>110</v>
      </c>
      <c r="Y169" s="131">
        <v>672</v>
      </c>
      <c r="Z169" s="131">
        <v>77</v>
      </c>
      <c r="AA169" s="131">
        <v>482</v>
      </c>
    </row>
    <row r="170" spans="1:27" x14ac:dyDescent="0.25">
      <c r="A170" s="133">
        <v>169</v>
      </c>
      <c r="B170" s="135" t="s">
        <v>8</v>
      </c>
      <c r="C170" s="137" t="s">
        <v>151</v>
      </c>
      <c r="D170" s="131">
        <v>15</v>
      </c>
      <c r="E170" s="131">
        <v>183</v>
      </c>
      <c r="F170" s="131">
        <v>133</v>
      </c>
      <c r="G170" s="131">
        <v>1065</v>
      </c>
      <c r="H170" s="131">
        <v>465</v>
      </c>
      <c r="I170" s="131">
        <v>5185</v>
      </c>
      <c r="J170" s="131">
        <v>728</v>
      </c>
      <c r="K170" s="131">
        <v>8843</v>
      </c>
      <c r="L170" s="131">
        <v>563</v>
      </c>
      <c r="M170" s="131">
        <v>6831</v>
      </c>
      <c r="N170" s="131">
        <v>409</v>
      </c>
      <c r="O170" s="131">
        <v>5298</v>
      </c>
      <c r="P170" s="131">
        <v>239</v>
      </c>
      <c r="Q170" s="131">
        <v>3114</v>
      </c>
      <c r="R170" s="131">
        <v>243</v>
      </c>
      <c r="S170" s="131">
        <v>3062</v>
      </c>
      <c r="T170" s="131">
        <v>72</v>
      </c>
      <c r="U170" s="131">
        <v>867</v>
      </c>
      <c r="V170" s="131">
        <v>23</v>
      </c>
      <c r="W170" s="131">
        <v>309</v>
      </c>
      <c r="X170" s="131">
        <v>8</v>
      </c>
      <c r="Y170" s="131">
        <v>88</v>
      </c>
      <c r="Z170" s="131">
        <v>1</v>
      </c>
      <c r="AA170" s="131">
        <v>8</v>
      </c>
    </row>
    <row r="171" spans="1:27" x14ac:dyDescent="0.25">
      <c r="A171" s="133">
        <v>170</v>
      </c>
      <c r="B171" s="135" t="s">
        <v>8</v>
      </c>
      <c r="C171" s="137" t="s">
        <v>152</v>
      </c>
      <c r="D171" s="131">
        <v>24</v>
      </c>
      <c r="E171" s="131">
        <v>237</v>
      </c>
      <c r="F171" s="131">
        <v>25</v>
      </c>
      <c r="G171" s="131">
        <v>244</v>
      </c>
      <c r="H171" s="131">
        <v>396</v>
      </c>
      <c r="I171" s="131">
        <v>3922</v>
      </c>
      <c r="J171" s="131">
        <v>992</v>
      </c>
      <c r="K171" s="131">
        <v>9794</v>
      </c>
      <c r="L171" s="131">
        <v>708</v>
      </c>
      <c r="M171" s="131">
        <v>7026</v>
      </c>
      <c r="N171" s="131">
        <v>460</v>
      </c>
      <c r="O171" s="131">
        <v>4508</v>
      </c>
      <c r="P171" s="131">
        <v>362</v>
      </c>
      <c r="Q171" s="131">
        <v>3604</v>
      </c>
      <c r="R171" s="131">
        <v>213</v>
      </c>
      <c r="S171" s="131">
        <v>2103</v>
      </c>
      <c r="T171" s="131">
        <v>154</v>
      </c>
      <c r="U171" s="131">
        <v>1531</v>
      </c>
      <c r="V171" s="131">
        <v>107</v>
      </c>
      <c r="W171" s="131">
        <v>1027</v>
      </c>
      <c r="X171" s="131">
        <v>34</v>
      </c>
      <c r="Y171" s="131">
        <v>337</v>
      </c>
      <c r="Z171" s="131">
        <v>13</v>
      </c>
      <c r="AA171" s="131">
        <v>129</v>
      </c>
    </row>
    <row r="172" spans="1:27" x14ac:dyDescent="0.25">
      <c r="A172" s="133">
        <v>171</v>
      </c>
      <c r="B172" s="135" t="s">
        <v>8</v>
      </c>
      <c r="C172" s="137" t="s">
        <v>154</v>
      </c>
      <c r="D172" s="131">
        <v>330</v>
      </c>
      <c r="E172" s="131">
        <v>1603</v>
      </c>
      <c r="F172" s="131">
        <v>341</v>
      </c>
      <c r="G172" s="131">
        <v>1614</v>
      </c>
      <c r="H172" s="131">
        <v>476</v>
      </c>
      <c r="I172" s="131">
        <v>2287</v>
      </c>
      <c r="J172" s="131">
        <v>732</v>
      </c>
      <c r="K172" s="131">
        <v>3631</v>
      </c>
      <c r="L172" s="131">
        <v>1083</v>
      </c>
      <c r="M172" s="131">
        <v>5380</v>
      </c>
      <c r="N172" s="131">
        <v>808</v>
      </c>
      <c r="O172" s="131">
        <v>3989</v>
      </c>
      <c r="P172" s="131">
        <v>812</v>
      </c>
      <c r="Q172" s="131">
        <v>4024</v>
      </c>
      <c r="R172" s="131">
        <v>705</v>
      </c>
      <c r="S172" s="131">
        <v>3507</v>
      </c>
      <c r="T172" s="131">
        <v>455</v>
      </c>
      <c r="U172" s="131">
        <v>2240</v>
      </c>
      <c r="V172" s="131">
        <v>520</v>
      </c>
      <c r="W172" s="131">
        <v>2569</v>
      </c>
      <c r="X172" s="131">
        <v>343</v>
      </c>
      <c r="Y172" s="131">
        <v>1705</v>
      </c>
      <c r="Z172" s="131">
        <v>352</v>
      </c>
      <c r="AA172" s="131">
        <v>1745</v>
      </c>
    </row>
    <row r="173" spans="1:27" x14ac:dyDescent="0.25">
      <c r="A173" s="133">
        <v>172</v>
      </c>
      <c r="B173" s="135" t="s">
        <v>11</v>
      </c>
      <c r="C173" s="137" t="s">
        <v>153</v>
      </c>
      <c r="D173" s="131">
        <v>7</v>
      </c>
      <c r="E173" s="131">
        <v>56</v>
      </c>
      <c r="F173" s="131">
        <v>81</v>
      </c>
      <c r="G173" s="131">
        <v>636</v>
      </c>
      <c r="H173" s="131">
        <v>373</v>
      </c>
      <c r="I173" s="131">
        <v>2955</v>
      </c>
      <c r="J173" s="131">
        <v>993</v>
      </c>
      <c r="K173" s="131">
        <v>7877</v>
      </c>
      <c r="L173" s="131">
        <v>1020</v>
      </c>
      <c r="M173" s="131">
        <v>8035</v>
      </c>
      <c r="N173" s="131">
        <v>529</v>
      </c>
      <c r="O173" s="131">
        <v>4182</v>
      </c>
      <c r="P173" s="131">
        <v>564</v>
      </c>
      <c r="Q173" s="131">
        <v>4482</v>
      </c>
      <c r="R173" s="131">
        <v>388</v>
      </c>
      <c r="S173" s="131">
        <v>3055</v>
      </c>
      <c r="T173" s="131">
        <v>178</v>
      </c>
      <c r="U173" s="131">
        <v>1414</v>
      </c>
      <c r="V173" s="131">
        <v>122</v>
      </c>
      <c r="W173" s="131">
        <v>965</v>
      </c>
      <c r="X173" s="131">
        <v>48</v>
      </c>
      <c r="Y173" s="131">
        <v>378</v>
      </c>
      <c r="Z173" s="131">
        <v>18</v>
      </c>
      <c r="AA173" s="131">
        <v>140</v>
      </c>
    </row>
    <row r="174" spans="1:27" x14ac:dyDescent="0.25">
      <c r="A174" s="133">
        <v>173</v>
      </c>
      <c r="B174" s="135" t="s">
        <v>11</v>
      </c>
      <c r="C174" s="137" t="s">
        <v>152</v>
      </c>
      <c r="D174" s="131">
        <v>224</v>
      </c>
      <c r="E174" s="131">
        <v>1178</v>
      </c>
      <c r="F174" s="131">
        <v>289</v>
      </c>
      <c r="G174" s="131">
        <v>1535</v>
      </c>
      <c r="H174" s="131">
        <v>1563</v>
      </c>
      <c r="I174" s="131">
        <v>8368</v>
      </c>
      <c r="J174" s="131">
        <v>1701</v>
      </c>
      <c r="K174" s="131">
        <v>9072</v>
      </c>
      <c r="L174" s="131">
        <v>602</v>
      </c>
      <c r="M174" s="131">
        <v>3165</v>
      </c>
      <c r="N174" s="131">
        <v>387</v>
      </c>
      <c r="O174" s="131">
        <v>2025</v>
      </c>
      <c r="P174" s="131">
        <v>175</v>
      </c>
      <c r="Q174" s="131">
        <v>916</v>
      </c>
      <c r="R174" s="131">
        <v>333</v>
      </c>
      <c r="S174" s="131">
        <v>1693</v>
      </c>
      <c r="T174" s="131">
        <v>365</v>
      </c>
      <c r="U174" s="131">
        <v>1941</v>
      </c>
      <c r="V174" s="131">
        <v>453</v>
      </c>
      <c r="W174" s="131">
        <v>2391</v>
      </c>
      <c r="X174" s="131">
        <v>213</v>
      </c>
      <c r="Y174" s="131">
        <v>1127</v>
      </c>
      <c r="Z174" s="131">
        <v>107</v>
      </c>
      <c r="AA174" s="131">
        <v>569</v>
      </c>
    </row>
    <row r="175" spans="1:27" x14ac:dyDescent="0.25">
      <c r="A175" s="133">
        <v>174</v>
      </c>
      <c r="B175" s="135" t="s">
        <v>11</v>
      </c>
      <c r="C175" s="137" t="s">
        <v>153</v>
      </c>
      <c r="D175" s="131">
        <v>29</v>
      </c>
      <c r="E175" s="131">
        <v>235</v>
      </c>
      <c r="F175" s="131">
        <v>58</v>
      </c>
      <c r="G175" s="131">
        <v>456</v>
      </c>
      <c r="H175" s="131">
        <v>589</v>
      </c>
      <c r="I175" s="131">
        <v>4628</v>
      </c>
      <c r="J175" s="131">
        <v>1132</v>
      </c>
      <c r="K175" s="131">
        <v>8971</v>
      </c>
      <c r="L175" s="131">
        <v>854</v>
      </c>
      <c r="M175" s="131">
        <v>6754</v>
      </c>
      <c r="N175" s="131">
        <v>487</v>
      </c>
      <c r="O175" s="131">
        <v>3844</v>
      </c>
      <c r="P175" s="131">
        <v>274</v>
      </c>
      <c r="Q175" s="131">
        <v>2177</v>
      </c>
      <c r="R175" s="131">
        <v>313</v>
      </c>
      <c r="S175" s="131">
        <v>2404</v>
      </c>
      <c r="T175" s="131">
        <v>248</v>
      </c>
      <c r="U175" s="131">
        <v>1855</v>
      </c>
      <c r="V175" s="131">
        <v>165</v>
      </c>
      <c r="W175" s="131">
        <v>1299</v>
      </c>
      <c r="X175" s="131">
        <v>57</v>
      </c>
      <c r="Y175" s="131">
        <v>455</v>
      </c>
      <c r="Z175" s="131">
        <v>6</v>
      </c>
      <c r="AA175" s="131">
        <v>48</v>
      </c>
    </row>
    <row r="176" spans="1:27" x14ac:dyDescent="0.25">
      <c r="A176" s="133">
        <v>175</v>
      </c>
      <c r="B176" s="135" t="s">
        <v>8</v>
      </c>
      <c r="C176" s="137" t="s">
        <v>153</v>
      </c>
      <c r="D176" s="131">
        <v>35</v>
      </c>
      <c r="E176" s="131">
        <v>194</v>
      </c>
      <c r="F176" s="131">
        <v>81</v>
      </c>
      <c r="G176" s="131">
        <v>464</v>
      </c>
      <c r="H176" s="131">
        <v>374</v>
      </c>
      <c r="I176" s="131">
        <v>2142</v>
      </c>
      <c r="J176" s="131">
        <v>1044</v>
      </c>
      <c r="K176" s="131">
        <v>6398</v>
      </c>
      <c r="L176" s="131">
        <v>1137</v>
      </c>
      <c r="M176" s="131">
        <v>7030</v>
      </c>
      <c r="N176" s="131">
        <v>694</v>
      </c>
      <c r="O176" s="131">
        <v>4247</v>
      </c>
      <c r="P176" s="131">
        <v>789</v>
      </c>
      <c r="Q176" s="131">
        <v>4880</v>
      </c>
      <c r="R176" s="131">
        <v>505</v>
      </c>
      <c r="S176" s="131">
        <v>3123</v>
      </c>
      <c r="T176" s="131">
        <v>406</v>
      </c>
      <c r="U176" s="131">
        <v>2511</v>
      </c>
      <c r="V176" s="131">
        <v>226</v>
      </c>
      <c r="W176" s="131">
        <v>1405</v>
      </c>
      <c r="X176" s="131">
        <v>54</v>
      </c>
      <c r="Y176" s="131">
        <v>327</v>
      </c>
      <c r="Z176" s="131">
        <v>24</v>
      </c>
      <c r="AA176" s="131">
        <v>144</v>
      </c>
    </row>
    <row r="177" spans="1:27" x14ac:dyDescent="0.25">
      <c r="A177" s="133">
        <v>176</v>
      </c>
      <c r="B177" s="135" t="s">
        <v>5</v>
      </c>
      <c r="C177" s="137" t="s">
        <v>153</v>
      </c>
      <c r="D177" s="131">
        <v>128</v>
      </c>
      <c r="E177" s="131">
        <v>556</v>
      </c>
      <c r="F177" s="131">
        <v>240</v>
      </c>
      <c r="G177" s="131">
        <v>914</v>
      </c>
      <c r="H177" s="131">
        <v>696</v>
      </c>
      <c r="I177" s="131">
        <v>4095</v>
      </c>
      <c r="J177" s="131">
        <v>1664</v>
      </c>
      <c r="K177" s="131">
        <v>10252</v>
      </c>
      <c r="L177" s="131">
        <v>1392</v>
      </c>
      <c r="M177" s="131">
        <v>8530</v>
      </c>
      <c r="N177" s="131">
        <v>604</v>
      </c>
      <c r="O177" s="131">
        <v>3693</v>
      </c>
      <c r="P177" s="131">
        <v>276</v>
      </c>
      <c r="Q177" s="131">
        <v>1705</v>
      </c>
      <c r="R177" s="131">
        <v>209</v>
      </c>
      <c r="S177" s="131">
        <v>1302</v>
      </c>
      <c r="T177" s="131">
        <v>113</v>
      </c>
      <c r="U177" s="131">
        <v>712</v>
      </c>
      <c r="V177" s="131">
        <v>67</v>
      </c>
      <c r="W177" s="131">
        <v>420</v>
      </c>
      <c r="X177" s="131">
        <v>29</v>
      </c>
      <c r="Y177" s="131">
        <v>171</v>
      </c>
      <c r="Z177" s="131">
        <v>14</v>
      </c>
      <c r="AA177" s="131">
        <v>89</v>
      </c>
    </row>
    <row r="178" spans="1:27" x14ac:dyDescent="0.25">
      <c r="A178" s="133">
        <v>177</v>
      </c>
      <c r="B178" s="135" t="s">
        <v>8</v>
      </c>
      <c r="C178" s="137" t="s">
        <v>153</v>
      </c>
      <c r="D178" s="131">
        <v>44</v>
      </c>
      <c r="E178" s="131">
        <v>271</v>
      </c>
      <c r="F178" s="131">
        <v>118</v>
      </c>
      <c r="G178" s="131">
        <v>692</v>
      </c>
      <c r="H178" s="131">
        <v>334</v>
      </c>
      <c r="I178" s="131">
        <v>1953</v>
      </c>
      <c r="J178" s="131">
        <v>819</v>
      </c>
      <c r="K178" s="131">
        <v>4935</v>
      </c>
      <c r="L178" s="131">
        <v>1414</v>
      </c>
      <c r="M178" s="131">
        <v>8684</v>
      </c>
      <c r="N178" s="131">
        <v>939</v>
      </c>
      <c r="O178" s="131">
        <v>5811</v>
      </c>
      <c r="P178" s="131">
        <v>846</v>
      </c>
      <c r="Q178" s="131">
        <v>5248</v>
      </c>
      <c r="R178" s="131">
        <v>413</v>
      </c>
      <c r="S178" s="131">
        <v>2550</v>
      </c>
      <c r="T178" s="131">
        <v>189</v>
      </c>
      <c r="U178" s="131">
        <v>1117</v>
      </c>
      <c r="V178" s="131">
        <v>86</v>
      </c>
      <c r="W178" s="131">
        <v>517</v>
      </c>
      <c r="X178" s="131">
        <v>54</v>
      </c>
      <c r="Y178" s="131">
        <v>320</v>
      </c>
      <c r="Z178" s="131">
        <v>48</v>
      </c>
      <c r="AA178" s="131">
        <v>253</v>
      </c>
    </row>
    <row r="179" spans="1:27" x14ac:dyDescent="0.25">
      <c r="A179" s="133">
        <v>178</v>
      </c>
      <c r="B179" s="135" t="s">
        <v>11</v>
      </c>
      <c r="C179" s="137" t="s">
        <v>153</v>
      </c>
      <c r="D179" s="131">
        <v>30</v>
      </c>
      <c r="E179" s="131">
        <v>235</v>
      </c>
      <c r="F179" s="131">
        <v>63</v>
      </c>
      <c r="G179" s="131">
        <v>503</v>
      </c>
      <c r="H179" s="131">
        <v>578</v>
      </c>
      <c r="I179" s="131">
        <v>4553</v>
      </c>
      <c r="J179" s="131">
        <v>1211</v>
      </c>
      <c r="K179" s="131">
        <v>9596</v>
      </c>
      <c r="L179" s="131">
        <v>829</v>
      </c>
      <c r="M179" s="131">
        <v>6541</v>
      </c>
      <c r="N179" s="131">
        <v>415</v>
      </c>
      <c r="O179" s="131">
        <v>3283</v>
      </c>
      <c r="P179" s="131">
        <v>308</v>
      </c>
      <c r="Q179" s="131">
        <v>2432</v>
      </c>
      <c r="R179" s="131">
        <v>299</v>
      </c>
      <c r="S179" s="131">
        <v>2324</v>
      </c>
      <c r="T179" s="131">
        <v>158</v>
      </c>
      <c r="U179" s="131">
        <v>1237</v>
      </c>
      <c r="V179" s="131">
        <v>128</v>
      </c>
      <c r="W179" s="131">
        <v>1002</v>
      </c>
      <c r="X179" s="131">
        <v>38</v>
      </c>
      <c r="Y179" s="131">
        <v>299</v>
      </c>
      <c r="Z179" s="131">
        <v>10</v>
      </c>
      <c r="AA179" s="131">
        <v>82</v>
      </c>
    </row>
    <row r="180" spans="1:27" x14ac:dyDescent="0.25">
      <c r="A180" s="133">
        <v>179</v>
      </c>
      <c r="B180" s="135" t="s">
        <v>8</v>
      </c>
      <c r="C180" s="137" t="s">
        <v>152</v>
      </c>
      <c r="D180" s="131">
        <v>43</v>
      </c>
      <c r="E180" s="131">
        <v>313</v>
      </c>
      <c r="F180" s="131">
        <v>40</v>
      </c>
      <c r="G180" s="131">
        <v>256</v>
      </c>
      <c r="H180" s="131">
        <v>179</v>
      </c>
      <c r="I180" s="131">
        <v>1198</v>
      </c>
      <c r="J180" s="131">
        <v>546</v>
      </c>
      <c r="K180" s="131">
        <v>4040</v>
      </c>
      <c r="L180" s="131">
        <v>995</v>
      </c>
      <c r="M180" s="131">
        <v>7361</v>
      </c>
      <c r="N180" s="131">
        <v>880</v>
      </c>
      <c r="O180" s="131">
        <v>6376</v>
      </c>
      <c r="P180" s="131">
        <v>968</v>
      </c>
      <c r="Q180" s="131">
        <v>7170</v>
      </c>
      <c r="R180" s="131">
        <v>429</v>
      </c>
      <c r="S180" s="131">
        <v>3158</v>
      </c>
      <c r="T180" s="131">
        <v>158</v>
      </c>
      <c r="U180" s="131">
        <v>1179</v>
      </c>
      <c r="V180" s="131">
        <v>58</v>
      </c>
      <c r="W180" s="131">
        <v>430</v>
      </c>
      <c r="X180" s="131">
        <v>36</v>
      </c>
      <c r="Y180" s="131">
        <v>262</v>
      </c>
      <c r="Z180" s="131">
        <v>13</v>
      </c>
      <c r="AA180" s="131">
        <v>95</v>
      </c>
    </row>
    <row r="181" spans="1:27" x14ac:dyDescent="0.25">
      <c r="A181" s="133">
        <v>180</v>
      </c>
      <c r="B181" s="135" t="s">
        <v>18</v>
      </c>
      <c r="C181" s="137" t="s">
        <v>152</v>
      </c>
      <c r="D181" s="129"/>
      <c r="E181" s="129"/>
      <c r="F181" s="131">
        <v>10</v>
      </c>
      <c r="G181" s="131">
        <v>252</v>
      </c>
      <c r="H181" s="131">
        <v>379</v>
      </c>
      <c r="I181" s="131">
        <v>9023</v>
      </c>
      <c r="J181" s="131">
        <v>385</v>
      </c>
      <c r="K181" s="131">
        <v>9216</v>
      </c>
      <c r="L181" s="131">
        <v>165</v>
      </c>
      <c r="M181" s="131">
        <v>4031</v>
      </c>
      <c r="N181" s="131">
        <v>170</v>
      </c>
      <c r="O181" s="131">
        <v>4006</v>
      </c>
      <c r="P181" s="131">
        <v>48</v>
      </c>
      <c r="Q181" s="131">
        <v>1197</v>
      </c>
      <c r="R181" s="131">
        <v>125</v>
      </c>
      <c r="S181" s="131">
        <v>3100</v>
      </c>
      <c r="T181" s="131">
        <v>28</v>
      </c>
      <c r="U181" s="131">
        <v>694</v>
      </c>
      <c r="V181" s="131">
        <v>4</v>
      </c>
      <c r="W181" s="131">
        <v>95</v>
      </c>
      <c r="X181" s="131">
        <v>3</v>
      </c>
      <c r="Y181" s="131">
        <v>57</v>
      </c>
      <c r="Z181" s="129"/>
      <c r="AA181" s="129"/>
    </row>
    <row r="182" spans="1:27" x14ac:dyDescent="0.25">
      <c r="A182" s="133">
        <v>181</v>
      </c>
      <c r="B182" s="135" t="s">
        <v>24</v>
      </c>
      <c r="C182" s="137" t="s">
        <v>151</v>
      </c>
      <c r="D182" s="131">
        <v>34</v>
      </c>
      <c r="E182" s="131">
        <v>335</v>
      </c>
      <c r="F182" s="131">
        <v>118</v>
      </c>
      <c r="G182" s="131">
        <v>1151</v>
      </c>
      <c r="H182" s="131">
        <v>896</v>
      </c>
      <c r="I182" s="131">
        <v>8781</v>
      </c>
      <c r="J182" s="131">
        <v>989</v>
      </c>
      <c r="K182" s="131">
        <v>9732</v>
      </c>
      <c r="L182" s="131">
        <v>468</v>
      </c>
      <c r="M182" s="131">
        <v>4629</v>
      </c>
      <c r="N182" s="131">
        <v>240</v>
      </c>
      <c r="O182" s="131">
        <v>2369</v>
      </c>
      <c r="P182" s="131">
        <v>142</v>
      </c>
      <c r="Q182" s="131">
        <v>1399</v>
      </c>
      <c r="R182" s="131">
        <v>205</v>
      </c>
      <c r="S182" s="131">
        <v>1933</v>
      </c>
      <c r="T182" s="131">
        <v>86</v>
      </c>
      <c r="U182" s="131">
        <v>824</v>
      </c>
      <c r="V182" s="131">
        <v>23</v>
      </c>
      <c r="W182" s="131">
        <v>215</v>
      </c>
      <c r="X182" s="131">
        <v>4</v>
      </c>
      <c r="Y182" s="131">
        <v>40</v>
      </c>
      <c r="Z182" s="131">
        <v>5</v>
      </c>
      <c r="AA182" s="131">
        <v>49</v>
      </c>
    </row>
    <row r="183" spans="1:27" x14ac:dyDescent="0.25">
      <c r="A183" s="133">
        <v>182</v>
      </c>
      <c r="B183" s="135" t="s">
        <v>5</v>
      </c>
      <c r="C183" s="137" t="s">
        <v>153</v>
      </c>
      <c r="D183" s="131">
        <v>33</v>
      </c>
      <c r="E183" s="131">
        <v>205</v>
      </c>
      <c r="F183" s="131">
        <v>83</v>
      </c>
      <c r="G183" s="131">
        <v>503</v>
      </c>
      <c r="H183" s="131">
        <v>549</v>
      </c>
      <c r="I183" s="131">
        <v>3403</v>
      </c>
      <c r="J183" s="131">
        <v>1373</v>
      </c>
      <c r="K183" s="131">
        <v>8709</v>
      </c>
      <c r="L183" s="131">
        <v>1067</v>
      </c>
      <c r="M183" s="131">
        <v>6757</v>
      </c>
      <c r="N183" s="131">
        <v>559</v>
      </c>
      <c r="O183" s="131">
        <v>3545</v>
      </c>
      <c r="P183" s="131">
        <v>490</v>
      </c>
      <c r="Q183" s="131">
        <v>3119</v>
      </c>
      <c r="R183" s="131">
        <v>384</v>
      </c>
      <c r="S183" s="131">
        <v>2393</v>
      </c>
      <c r="T183" s="131">
        <v>229</v>
      </c>
      <c r="U183" s="131">
        <v>1424</v>
      </c>
      <c r="V183" s="131">
        <v>143</v>
      </c>
      <c r="W183" s="131">
        <v>895</v>
      </c>
      <c r="X183" s="131">
        <v>47</v>
      </c>
      <c r="Y183" s="131">
        <v>286</v>
      </c>
      <c r="Z183" s="131">
        <v>17</v>
      </c>
      <c r="AA183" s="131">
        <v>80</v>
      </c>
    </row>
    <row r="184" spans="1:27" x14ac:dyDescent="0.25">
      <c r="A184" s="133">
        <v>183</v>
      </c>
      <c r="B184" s="135" t="s">
        <v>11</v>
      </c>
      <c r="C184" s="137" t="s">
        <v>152</v>
      </c>
      <c r="D184" s="129"/>
      <c r="E184" s="129"/>
      <c r="F184" s="129"/>
      <c r="G184" s="129"/>
      <c r="H184" s="131">
        <v>318</v>
      </c>
      <c r="I184" s="131">
        <v>3795</v>
      </c>
      <c r="J184" s="131">
        <v>1369</v>
      </c>
      <c r="K184" s="131">
        <v>18209</v>
      </c>
      <c r="L184" s="131">
        <v>483</v>
      </c>
      <c r="M184" s="131">
        <v>6253</v>
      </c>
      <c r="N184" s="131">
        <v>112</v>
      </c>
      <c r="O184" s="131">
        <v>1364</v>
      </c>
      <c r="P184" s="131">
        <v>37</v>
      </c>
      <c r="Q184" s="131">
        <v>465</v>
      </c>
      <c r="R184" s="131">
        <v>45</v>
      </c>
      <c r="S184" s="131">
        <v>505</v>
      </c>
      <c r="T184" s="131">
        <v>16</v>
      </c>
      <c r="U184" s="131">
        <v>162</v>
      </c>
      <c r="V184" s="131">
        <v>18</v>
      </c>
      <c r="W184" s="131">
        <v>205</v>
      </c>
      <c r="X184" s="131">
        <v>15</v>
      </c>
      <c r="Y184" s="131">
        <v>183</v>
      </c>
      <c r="Z184" s="131">
        <v>2</v>
      </c>
      <c r="AA184" s="131">
        <v>18</v>
      </c>
    </row>
    <row r="185" spans="1:27" x14ac:dyDescent="0.25">
      <c r="A185" s="133">
        <v>184</v>
      </c>
      <c r="B185" s="135" t="s">
        <v>11</v>
      </c>
      <c r="C185" s="137" t="s">
        <v>153</v>
      </c>
      <c r="D185" s="131">
        <v>18</v>
      </c>
      <c r="E185" s="131">
        <v>147</v>
      </c>
      <c r="F185" s="131">
        <v>57</v>
      </c>
      <c r="G185" s="131">
        <v>452</v>
      </c>
      <c r="H185" s="131">
        <v>409</v>
      </c>
      <c r="I185" s="131">
        <v>3212</v>
      </c>
      <c r="J185" s="131">
        <v>1082</v>
      </c>
      <c r="K185" s="131">
        <v>8572</v>
      </c>
      <c r="L185" s="131">
        <v>883</v>
      </c>
      <c r="M185" s="131">
        <v>6967</v>
      </c>
      <c r="N185" s="131">
        <v>536</v>
      </c>
      <c r="O185" s="131">
        <v>4150</v>
      </c>
      <c r="P185" s="131">
        <v>347</v>
      </c>
      <c r="Q185" s="131">
        <v>2744</v>
      </c>
      <c r="R185" s="131">
        <v>255</v>
      </c>
      <c r="S185" s="131">
        <v>1994</v>
      </c>
      <c r="T185" s="131">
        <v>163</v>
      </c>
      <c r="U185" s="131">
        <v>1244</v>
      </c>
      <c r="V185" s="131">
        <v>111</v>
      </c>
      <c r="W185" s="131">
        <v>832</v>
      </c>
      <c r="X185" s="131">
        <v>28</v>
      </c>
      <c r="Y185" s="131">
        <v>221</v>
      </c>
      <c r="Z185" s="131">
        <v>9</v>
      </c>
      <c r="AA185" s="131">
        <v>72</v>
      </c>
    </row>
    <row r="186" spans="1:27" x14ac:dyDescent="0.25">
      <c r="A186" s="133">
        <v>185</v>
      </c>
      <c r="B186" s="135" t="s">
        <v>101</v>
      </c>
      <c r="C186" s="137" t="s">
        <v>152</v>
      </c>
      <c r="D186" s="131">
        <v>8</v>
      </c>
      <c r="E186" s="131">
        <v>128</v>
      </c>
      <c r="F186" s="131">
        <v>55</v>
      </c>
      <c r="G186" s="131">
        <v>798</v>
      </c>
      <c r="H186" s="131">
        <v>407</v>
      </c>
      <c r="I186" s="131">
        <v>6085</v>
      </c>
      <c r="J186" s="131">
        <v>689</v>
      </c>
      <c r="K186" s="131">
        <v>10241</v>
      </c>
      <c r="L186" s="131">
        <v>367</v>
      </c>
      <c r="M186" s="131">
        <v>5402</v>
      </c>
      <c r="N186" s="131">
        <v>208</v>
      </c>
      <c r="O186" s="131">
        <v>3080</v>
      </c>
      <c r="P186" s="131">
        <v>73</v>
      </c>
      <c r="Q186" s="131">
        <v>1070</v>
      </c>
      <c r="R186" s="131">
        <v>117</v>
      </c>
      <c r="S186" s="131">
        <v>1778</v>
      </c>
      <c r="T186" s="131">
        <v>64</v>
      </c>
      <c r="U186" s="131">
        <v>958</v>
      </c>
      <c r="V186" s="131">
        <v>29</v>
      </c>
      <c r="W186" s="131">
        <v>455</v>
      </c>
      <c r="X186" s="131">
        <v>5</v>
      </c>
      <c r="Y186" s="131">
        <v>77</v>
      </c>
      <c r="Z186" s="131">
        <v>12</v>
      </c>
      <c r="AA186" s="131">
        <v>171</v>
      </c>
    </row>
    <row r="187" spans="1:27" x14ac:dyDescent="0.25">
      <c r="A187" s="133">
        <v>186</v>
      </c>
      <c r="B187" s="135" t="s">
        <v>5</v>
      </c>
      <c r="C187" s="137" t="s">
        <v>153</v>
      </c>
      <c r="D187" s="131">
        <v>93</v>
      </c>
      <c r="E187" s="131">
        <v>542</v>
      </c>
      <c r="F187" s="131">
        <v>184</v>
      </c>
      <c r="G187" s="131">
        <v>1012</v>
      </c>
      <c r="H187" s="131">
        <v>502</v>
      </c>
      <c r="I187" s="131">
        <v>2863</v>
      </c>
      <c r="J187" s="131">
        <v>1134</v>
      </c>
      <c r="K187" s="131">
        <v>6509</v>
      </c>
      <c r="L187" s="131">
        <v>1035</v>
      </c>
      <c r="M187" s="131">
        <v>5976</v>
      </c>
      <c r="N187" s="131">
        <v>617</v>
      </c>
      <c r="O187" s="131">
        <v>3556</v>
      </c>
      <c r="P187" s="131">
        <v>538</v>
      </c>
      <c r="Q187" s="131">
        <v>3115</v>
      </c>
      <c r="R187" s="131">
        <v>407</v>
      </c>
      <c r="S187" s="131">
        <v>2347</v>
      </c>
      <c r="T187" s="131">
        <v>217</v>
      </c>
      <c r="U187" s="131">
        <v>1254</v>
      </c>
      <c r="V187" s="131">
        <v>166</v>
      </c>
      <c r="W187" s="131">
        <v>955</v>
      </c>
      <c r="X187" s="131">
        <v>83</v>
      </c>
      <c r="Y187" s="131">
        <v>478</v>
      </c>
      <c r="Z187" s="131">
        <v>79</v>
      </c>
      <c r="AA187" s="131">
        <v>457</v>
      </c>
    </row>
    <row r="188" spans="1:27" x14ac:dyDescent="0.25">
      <c r="A188" s="133">
        <v>187</v>
      </c>
      <c r="B188" s="135" t="s">
        <v>24</v>
      </c>
      <c r="C188" s="137" t="s">
        <v>151</v>
      </c>
      <c r="D188" s="131">
        <v>15</v>
      </c>
      <c r="E188" s="131">
        <v>151</v>
      </c>
      <c r="F188" s="131">
        <v>28</v>
      </c>
      <c r="G188" s="131">
        <v>277</v>
      </c>
      <c r="H188" s="131">
        <v>435</v>
      </c>
      <c r="I188" s="131">
        <v>4324</v>
      </c>
      <c r="J188" s="131">
        <v>788</v>
      </c>
      <c r="K188" s="131">
        <v>7813</v>
      </c>
      <c r="L188" s="131">
        <v>370</v>
      </c>
      <c r="M188" s="131">
        <v>3658</v>
      </c>
      <c r="N188" s="131">
        <v>394</v>
      </c>
      <c r="O188" s="131">
        <v>3879</v>
      </c>
      <c r="P188" s="131">
        <v>165</v>
      </c>
      <c r="Q188" s="131">
        <v>1650</v>
      </c>
      <c r="R188" s="131">
        <v>430</v>
      </c>
      <c r="S188" s="131">
        <v>4295</v>
      </c>
      <c r="T188" s="131">
        <v>177</v>
      </c>
      <c r="U188" s="131">
        <v>1764</v>
      </c>
      <c r="V188" s="131">
        <v>90</v>
      </c>
      <c r="W188" s="131">
        <v>895</v>
      </c>
      <c r="X188" s="131">
        <v>15</v>
      </c>
      <c r="Y188" s="131">
        <v>151</v>
      </c>
      <c r="Z188" s="131">
        <v>8</v>
      </c>
      <c r="AA188" s="131">
        <v>76</v>
      </c>
    </row>
    <row r="189" spans="1:27" x14ac:dyDescent="0.25">
      <c r="A189" s="133">
        <v>188</v>
      </c>
      <c r="B189" s="135" t="s">
        <v>8</v>
      </c>
      <c r="C189" s="137" t="s">
        <v>155</v>
      </c>
      <c r="D189" s="131">
        <v>483</v>
      </c>
      <c r="E189" s="131">
        <v>2435</v>
      </c>
      <c r="F189" s="131">
        <v>473</v>
      </c>
      <c r="G189" s="131">
        <v>2336</v>
      </c>
      <c r="H189" s="131">
        <v>494</v>
      </c>
      <c r="I189" s="131">
        <v>2446</v>
      </c>
      <c r="J189" s="131">
        <v>569</v>
      </c>
      <c r="K189" s="131">
        <v>2869</v>
      </c>
      <c r="L189" s="131">
        <v>628</v>
      </c>
      <c r="M189" s="131">
        <v>3164</v>
      </c>
      <c r="N189" s="131">
        <v>494</v>
      </c>
      <c r="O189" s="131">
        <v>2533</v>
      </c>
      <c r="P189" s="131">
        <v>647</v>
      </c>
      <c r="Q189" s="131">
        <v>3275</v>
      </c>
      <c r="R189" s="131">
        <v>436</v>
      </c>
      <c r="S189" s="131">
        <v>2199</v>
      </c>
      <c r="T189" s="131">
        <v>419</v>
      </c>
      <c r="U189" s="131">
        <v>2116</v>
      </c>
      <c r="V189" s="131">
        <v>475</v>
      </c>
      <c r="W189" s="131">
        <v>2418</v>
      </c>
      <c r="X189" s="131">
        <v>315</v>
      </c>
      <c r="Y189" s="131">
        <v>1583</v>
      </c>
      <c r="Z189" s="131">
        <v>270</v>
      </c>
      <c r="AA189" s="131">
        <v>1357</v>
      </c>
    </row>
    <row r="190" spans="1:27" x14ac:dyDescent="0.25">
      <c r="A190" s="133">
        <v>189</v>
      </c>
      <c r="B190" s="135" t="s">
        <v>67</v>
      </c>
      <c r="C190" s="137" t="s">
        <v>152</v>
      </c>
      <c r="D190" s="131">
        <v>99</v>
      </c>
      <c r="E190" s="131">
        <v>787</v>
      </c>
      <c r="F190" s="131">
        <v>126</v>
      </c>
      <c r="G190" s="131">
        <v>1018</v>
      </c>
      <c r="H190" s="131">
        <v>572</v>
      </c>
      <c r="I190" s="131">
        <v>4832</v>
      </c>
      <c r="J190" s="131">
        <v>914</v>
      </c>
      <c r="K190" s="131">
        <v>7810</v>
      </c>
      <c r="L190" s="131">
        <v>510</v>
      </c>
      <c r="M190" s="131">
        <v>4358</v>
      </c>
      <c r="N190" s="131">
        <v>369</v>
      </c>
      <c r="O190" s="131">
        <v>3070</v>
      </c>
      <c r="P190" s="131">
        <v>209</v>
      </c>
      <c r="Q190" s="131">
        <v>1787</v>
      </c>
      <c r="R190" s="131">
        <v>178</v>
      </c>
      <c r="S190" s="131">
        <v>1524</v>
      </c>
      <c r="T190" s="131">
        <v>221</v>
      </c>
      <c r="U190" s="131">
        <v>1890</v>
      </c>
      <c r="V190" s="131">
        <v>128</v>
      </c>
      <c r="W190" s="131">
        <v>1091</v>
      </c>
      <c r="X190" s="131">
        <v>26</v>
      </c>
      <c r="Y190" s="131">
        <v>226</v>
      </c>
      <c r="Z190" s="131">
        <v>19</v>
      </c>
      <c r="AA190" s="131">
        <v>160</v>
      </c>
    </row>
    <row r="191" spans="1:27" x14ac:dyDescent="0.25">
      <c r="A191" s="133">
        <v>190</v>
      </c>
      <c r="B191" s="135" t="s">
        <v>24</v>
      </c>
      <c r="C191" s="137" t="s">
        <v>151</v>
      </c>
      <c r="D191" s="129"/>
      <c r="E191" s="129"/>
      <c r="F191" s="129"/>
      <c r="G191" s="129"/>
      <c r="H191" s="131">
        <v>93</v>
      </c>
      <c r="I191" s="131">
        <v>2674</v>
      </c>
      <c r="J191" s="131">
        <v>176</v>
      </c>
      <c r="K191" s="131">
        <v>5122</v>
      </c>
      <c r="L191" s="131">
        <v>232</v>
      </c>
      <c r="M191" s="131">
        <v>5447</v>
      </c>
      <c r="N191" s="131">
        <v>159</v>
      </c>
      <c r="O191" s="131">
        <v>4317</v>
      </c>
      <c r="P191" s="131">
        <v>85</v>
      </c>
      <c r="Q191" s="131">
        <v>2224</v>
      </c>
      <c r="R191" s="131">
        <v>184</v>
      </c>
      <c r="S191" s="131">
        <v>4602</v>
      </c>
      <c r="T191" s="131">
        <v>103</v>
      </c>
      <c r="U191" s="131">
        <v>2525</v>
      </c>
      <c r="V191" s="131">
        <v>53</v>
      </c>
      <c r="W191" s="131">
        <v>1252</v>
      </c>
      <c r="X191" s="131">
        <v>4</v>
      </c>
      <c r="Y191" s="131">
        <v>104</v>
      </c>
      <c r="Z191" s="131">
        <v>8</v>
      </c>
      <c r="AA191" s="131">
        <v>174</v>
      </c>
    </row>
    <row r="192" spans="1:27" x14ac:dyDescent="0.25">
      <c r="A192" s="133">
        <v>191</v>
      </c>
      <c r="B192" s="135" t="s">
        <v>24</v>
      </c>
      <c r="C192" s="137" t="s">
        <v>153</v>
      </c>
      <c r="D192" s="131">
        <v>59</v>
      </c>
      <c r="E192" s="131">
        <v>504</v>
      </c>
      <c r="F192" s="131">
        <v>116</v>
      </c>
      <c r="G192" s="131">
        <v>981</v>
      </c>
      <c r="H192" s="131">
        <v>661</v>
      </c>
      <c r="I192" s="131">
        <v>5496</v>
      </c>
      <c r="J192" s="131">
        <v>1103</v>
      </c>
      <c r="K192" s="131">
        <v>9278</v>
      </c>
      <c r="L192" s="131">
        <v>756</v>
      </c>
      <c r="M192" s="131">
        <v>6374</v>
      </c>
      <c r="N192" s="131">
        <v>298</v>
      </c>
      <c r="O192" s="131">
        <v>2499</v>
      </c>
      <c r="P192" s="131">
        <v>131</v>
      </c>
      <c r="Q192" s="131">
        <v>1113</v>
      </c>
      <c r="R192" s="131">
        <v>88</v>
      </c>
      <c r="S192" s="131">
        <v>750</v>
      </c>
      <c r="T192" s="131">
        <v>81</v>
      </c>
      <c r="U192" s="131">
        <v>679</v>
      </c>
      <c r="V192" s="131">
        <v>53</v>
      </c>
      <c r="W192" s="131">
        <v>448</v>
      </c>
      <c r="X192" s="131">
        <v>28</v>
      </c>
      <c r="Y192" s="131">
        <v>217</v>
      </c>
      <c r="Z192" s="131">
        <v>10</v>
      </c>
      <c r="AA192" s="131">
        <v>86</v>
      </c>
    </row>
    <row r="193" spans="1:27" x14ac:dyDescent="0.25">
      <c r="A193" s="133">
        <v>192</v>
      </c>
      <c r="B193" s="135" t="s">
        <v>9</v>
      </c>
      <c r="C193" s="137" t="s">
        <v>151</v>
      </c>
      <c r="D193" s="131">
        <v>1</v>
      </c>
      <c r="E193" s="131">
        <v>13</v>
      </c>
      <c r="F193" s="131">
        <v>42</v>
      </c>
      <c r="G193" s="131">
        <v>835</v>
      </c>
      <c r="H193" s="131">
        <v>292</v>
      </c>
      <c r="I193" s="131">
        <v>6930</v>
      </c>
      <c r="J193" s="131">
        <v>432</v>
      </c>
      <c r="K193" s="131">
        <v>10251</v>
      </c>
      <c r="L193" s="131">
        <v>151</v>
      </c>
      <c r="M193" s="131">
        <v>3470</v>
      </c>
      <c r="N193" s="131">
        <v>94</v>
      </c>
      <c r="O193" s="131">
        <v>2321</v>
      </c>
      <c r="P193" s="131">
        <v>54</v>
      </c>
      <c r="Q193" s="131">
        <v>1204</v>
      </c>
      <c r="R193" s="131">
        <v>58</v>
      </c>
      <c r="S193" s="131">
        <v>1377</v>
      </c>
      <c r="T193" s="131">
        <v>48</v>
      </c>
      <c r="U193" s="131">
        <v>1178</v>
      </c>
      <c r="V193" s="131">
        <v>29</v>
      </c>
      <c r="W193" s="131">
        <v>685</v>
      </c>
      <c r="X193" s="131">
        <v>3</v>
      </c>
      <c r="Y193" s="131">
        <v>83</v>
      </c>
      <c r="Z193" s="129"/>
      <c r="AA193" s="129"/>
    </row>
    <row r="194" spans="1:27" x14ac:dyDescent="0.25">
      <c r="A194" s="133">
        <v>193</v>
      </c>
      <c r="B194" s="135" t="s">
        <v>24</v>
      </c>
      <c r="C194" s="137" t="s">
        <v>152</v>
      </c>
      <c r="D194" s="131">
        <v>74</v>
      </c>
      <c r="E194" s="131">
        <v>517</v>
      </c>
      <c r="F194" s="131">
        <v>84</v>
      </c>
      <c r="G194" s="131">
        <v>581</v>
      </c>
      <c r="H194" s="131">
        <v>639</v>
      </c>
      <c r="I194" s="131">
        <v>4465</v>
      </c>
      <c r="J194" s="131">
        <v>1095</v>
      </c>
      <c r="K194" s="131">
        <v>7599</v>
      </c>
      <c r="L194" s="131">
        <v>702</v>
      </c>
      <c r="M194" s="131">
        <v>4825</v>
      </c>
      <c r="N194" s="131">
        <v>420</v>
      </c>
      <c r="O194" s="131">
        <v>2934</v>
      </c>
      <c r="P194" s="131">
        <v>216</v>
      </c>
      <c r="Q194" s="131">
        <v>1510</v>
      </c>
      <c r="R194" s="131">
        <v>267</v>
      </c>
      <c r="S194" s="131">
        <v>1866</v>
      </c>
      <c r="T194" s="131">
        <v>238</v>
      </c>
      <c r="U194" s="131">
        <v>1661</v>
      </c>
      <c r="V194" s="131">
        <v>184</v>
      </c>
      <c r="W194" s="131">
        <v>1283</v>
      </c>
      <c r="X194" s="131">
        <v>97</v>
      </c>
      <c r="Y194" s="131">
        <v>673</v>
      </c>
      <c r="Z194" s="131">
        <v>32</v>
      </c>
      <c r="AA194" s="131">
        <v>223</v>
      </c>
    </row>
    <row r="195" spans="1:27" x14ac:dyDescent="0.25">
      <c r="A195" s="133">
        <v>194</v>
      </c>
      <c r="B195" s="135" t="s">
        <v>24</v>
      </c>
      <c r="C195" s="137" t="s">
        <v>152</v>
      </c>
      <c r="D195" s="131">
        <v>48</v>
      </c>
      <c r="E195" s="131">
        <v>287</v>
      </c>
      <c r="F195" s="131">
        <v>57</v>
      </c>
      <c r="G195" s="131">
        <v>340</v>
      </c>
      <c r="H195" s="131">
        <v>473</v>
      </c>
      <c r="I195" s="131">
        <v>2826</v>
      </c>
      <c r="J195" s="131">
        <v>1150</v>
      </c>
      <c r="K195" s="131">
        <v>6842</v>
      </c>
      <c r="L195" s="131">
        <v>1012</v>
      </c>
      <c r="M195" s="131">
        <v>6043</v>
      </c>
      <c r="N195" s="131">
        <v>597</v>
      </c>
      <c r="O195" s="131">
        <v>3546</v>
      </c>
      <c r="P195" s="131">
        <v>434</v>
      </c>
      <c r="Q195" s="131">
        <v>2596</v>
      </c>
      <c r="R195" s="131">
        <v>438</v>
      </c>
      <c r="S195" s="131">
        <v>2624</v>
      </c>
      <c r="T195" s="131">
        <v>263</v>
      </c>
      <c r="U195" s="131">
        <v>1573</v>
      </c>
      <c r="V195" s="131">
        <v>126</v>
      </c>
      <c r="W195" s="131">
        <v>756</v>
      </c>
      <c r="X195" s="131">
        <v>28</v>
      </c>
      <c r="Y195" s="131">
        <v>165</v>
      </c>
      <c r="Z195" s="131">
        <v>15</v>
      </c>
      <c r="AA195" s="131">
        <v>91</v>
      </c>
    </row>
    <row r="196" spans="1:27" x14ac:dyDescent="0.25">
      <c r="A196" s="133">
        <v>195</v>
      </c>
      <c r="B196" s="135" t="s">
        <v>112</v>
      </c>
      <c r="C196" s="137" t="s">
        <v>152</v>
      </c>
      <c r="D196" s="131">
        <v>6</v>
      </c>
      <c r="E196" s="131">
        <v>44</v>
      </c>
      <c r="F196" s="131">
        <v>5</v>
      </c>
      <c r="G196" s="131">
        <v>41</v>
      </c>
      <c r="H196" s="131">
        <v>434</v>
      </c>
      <c r="I196" s="131">
        <v>3709</v>
      </c>
      <c r="J196" s="131">
        <v>920</v>
      </c>
      <c r="K196" s="131">
        <v>7824</v>
      </c>
      <c r="L196" s="131">
        <v>629</v>
      </c>
      <c r="M196" s="131">
        <v>5409</v>
      </c>
      <c r="N196" s="131">
        <v>429</v>
      </c>
      <c r="O196" s="131">
        <v>3706</v>
      </c>
      <c r="P196" s="131">
        <v>212</v>
      </c>
      <c r="Q196" s="131">
        <v>1834</v>
      </c>
      <c r="R196" s="131">
        <v>278</v>
      </c>
      <c r="S196" s="131">
        <v>2392</v>
      </c>
      <c r="T196" s="131">
        <v>172</v>
      </c>
      <c r="U196" s="131">
        <v>1483</v>
      </c>
      <c r="V196" s="131">
        <v>80</v>
      </c>
      <c r="W196" s="131">
        <v>686</v>
      </c>
      <c r="X196" s="131">
        <v>23</v>
      </c>
      <c r="Y196" s="131">
        <v>205</v>
      </c>
      <c r="Z196" s="131">
        <v>14</v>
      </c>
      <c r="AA196" s="131">
        <v>125</v>
      </c>
    </row>
    <row r="197" spans="1:27" x14ac:dyDescent="0.25">
      <c r="A197" s="133">
        <v>196</v>
      </c>
      <c r="B197" s="135" t="s">
        <v>8</v>
      </c>
      <c r="C197" s="137" t="s">
        <v>151</v>
      </c>
      <c r="D197" s="129"/>
      <c r="E197" s="129"/>
      <c r="F197" s="131">
        <v>17</v>
      </c>
      <c r="G197" s="131">
        <v>492</v>
      </c>
      <c r="H197" s="131">
        <v>110</v>
      </c>
      <c r="I197" s="131">
        <v>3178</v>
      </c>
      <c r="J197" s="131">
        <v>322</v>
      </c>
      <c r="K197" s="131">
        <v>10246</v>
      </c>
      <c r="L197" s="131">
        <v>154</v>
      </c>
      <c r="M197" s="131">
        <v>4791</v>
      </c>
      <c r="N197" s="131">
        <v>98</v>
      </c>
      <c r="O197" s="131">
        <v>3072</v>
      </c>
      <c r="P197" s="131">
        <v>38</v>
      </c>
      <c r="Q197" s="131">
        <v>1241</v>
      </c>
      <c r="R197" s="131">
        <v>62</v>
      </c>
      <c r="S197" s="131">
        <v>2010</v>
      </c>
      <c r="T197" s="131">
        <v>41</v>
      </c>
      <c r="U197" s="131">
        <v>1383</v>
      </c>
      <c r="V197" s="131">
        <v>24</v>
      </c>
      <c r="W197" s="131">
        <v>749</v>
      </c>
      <c r="X197" s="131">
        <v>8</v>
      </c>
      <c r="Y197" s="131">
        <v>230</v>
      </c>
      <c r="Z197" s="131">
        <v>2</v>
      </c>
      <c r="AA197" s="131">
        <v>42</v>
      </c>
    </row>
    <row r="198" spans="1:27" x14ac:dyDescent="0.25">
      <c r="A198" s="133">
        <v>197</v>
      </c>
      <c r="B198" s="135" t="s">
        <v>24</v>
      </c>
      <c r="C198" s="137" t="s">
        <v>154</v>
      </c>
      <c r="D198" s="129"/>
      <c r="E198" s="129"/>
      <c r="F198" s="131">
        <v>52</v>
      </c>
      <c r="G198" s="131">
        <v>183</v>
      </c>
      <c r="H198" s="131">
        <v>349</v>
      </c>
      <c r="I198" s="131">
        <v>988</v>
      </c>
      <c r="J198" s="131">
        <v>760</v>
      </c>
      <c r="K198" s="131">
        <v>2647</v>
      </c>
      <c r="L198" s="131">
        <v>1323</v>
      </c>
      <c r="M198" s="131">
        <v>5167</v>
      </c>
      <c r="N198" s="131">
        <v>1097</v>
      </c>
      <c r="O198" s="131">
        <v>4336</v>
      </c>
      <c r="P198" s="131">
        <v>1654</v>
      </c>
      <c r="Q198" s="131">
        <v>6495</v>
      </c>
      <c r="R198" s="131">
        <v>658</v>
      </c>
      <c r="S198" s="131">
        <v>2576</v>
      </c>
      <c r="T198" s="131">
        <v>384</v>
      </c>
      <c r="U198" s="131">
        <v>1509</v>
      </c>
      <c r="V198" s="131">
        <v>426</v>
      </c>
      <c r="W198" s="131">
        <v>1670</v>
      </c>
      <c r="X198" s="131">
        <v>198</v>
      </c>
      <c r="Y198" s="131">
        <v>771</v>
      </c>
      <c r="Z198" s="131">
        <v>189</v>
      </c>
      <c r="AA198" s="131">
        <v>732</v>
      </c>
    </row>
    <row r="199" spans="1:27" x14ac:dyDescent="0.25">
      <c r="A199" s="133">
        <v>198</v>
      </c>
      <c r="B199" s="135" t="s">
        <v>24</v>
      </c>
      <c r="C199" s="137" t="s">
        <v>152</v>
      </c>
      <c r="D199" s="129"/>
      <c r="E199" s="129"/>
      <c r="F199" s="129"/>
      <c r="G199" s="129"/>
      <c r="H199" s="131">
        <v>675</v>
      </c>
      <c r="I199" s="131">
        <v>3076</v>
      </c>
      <c r="J199" s="131">
        <v>1175</v>
      </c>
      <c r="K199" s="131">
        <v>6219</v>
      </c>
      <c r="L199" s="131">
        <v>981</v>
      </c>
      <c r="M199" s="131">
        <v>5653</v>
      </c>
      <c r="N199" s="131">
        <v>564</v>
      </c>
      <c r="O199" s="131">
        <v>3347</v>
      </c>
      <c r="P199" s="131">
        <v>407</v>
      </c>
      <c r="Q199" s="131">
        <v>2381</v>
      </c>
      <c r="R199" s="131">
        <v>378</v>
      </c>
      <c r="S199" s="131">
        <v>2184</v>
      </c>
      <c r="T199" s="131">
        <v>306</v>
      </c>
      <c r="U199" s="131">
        <v>1777</v>
      </c>
      <c r="V199" s="131">
        <v>267</v>
      </c>
      <c r="W199" s="131">
        <v>1569</v>
      </c>
      <c r="X199" s="131">
        <v>77</v>
      </c>
      <c r="Y199" s="131">
        <v>440</v>
      </c>
      <c r="Z199" s="131">
        <v>19</v>
      </c>
      <c r="AA199" s="131">
        <v>101</v>
      </c>
    </row>
    <row r="200" spans="1:27" x14ac:dyDescent="0.25">
      <c r="A200" s="133">
        <v>199</v>
      </c>
      <c r="B200" s="135" t="s">
        <v>11</v>
      </c>
      <c r="C200" s="137" t="s">
        <v>152</v>
      </c>
      <c r="D200" s="131">
        <v>13</v>
      </c>
      <c r="E200" s="131">
        <v>401</v>
      </c>
      <c r="F200" s="131">
        <v>15</v>
      </c>
      <c r="G200" s="131">
        <v>445</v>
      </c>
      <c r="H200" s="131">
        <v>53</v>
      </c>
      <c r="I200" s="131">
        <v>1584</v>
      </c>
      <c r="J200" s="131">
        <v>92</v>
      </c>
      <c r="K200" s="131">
        <v>2716</v>
      </c>
      <c r="L200" s="131">
        <v>253</v>
      </c>
      <c r="M200" s="131">
        <v>7377</v>
      </c>
      <c r="N200" s="131">
        <v>134</v>
      </c>
      <c r="O200" s="131">
        <v>3968</v>
      </c>
      <c r="P200" s="131">
        <v>104</v>
      </c>
      <c r="Q200" s="131">
        <v>3038</v>
      </c>
      <c r="R200" s="131">
        <v>86</v>
      </c>
      <c r="S200" s="131">
        <v>2560</v>
      </c>
      <c r="T200" s="131">
        <v>82</v>
      </c>
      <c r="U200" s="131">
        <v>2458</v>
      </c>
      <c r="V200" s="131">
        <v>52</v>
      </c>
      <c r="W200" s="131">
        <v>1544</v>
      </c>
      <c r="X200" s="131">
        <v>15</v>
      </c>
      <c r="Y200" s="131">
        <v>461</v>
      </c>
      <c r="Z200" s="131">
        <v>2</v>
      </c>
      <c r="AA200" s="131">
        <v>68</v>
      </c>
    </row>
    <row r="201" spans="1:27" x14ac:dyDescent="0.25">
      <c r="A201" s="133">
        <v>200</v>
      </c>
      <c r="B201" s="135" t="s">
        <v>24</v>
      </c>
      <c r="C201" s="137" t="s">
        <v>152</v>
      </c>
      <c r="D201" s="131">
        <v>25</v>
      </c>
      <c r="E201" s="131">
        <v>378</v>
      </c>
      <c r="F201" s="131">
        <v>44</v>
      </c>
      <c r="G201" s="131">
        <v>660</v>
      </c>
      <c r="H201" s="131">
        <v>312</v>
      </c>
      <c r="I201" s="131">
        <v>4623</v>
      </c>
      <c r="J201" s="131">
        <v>515</v>
      </c>
      <c r="K201" s="131">
        <v>7622</v>
      </c>
      <c r="L201" s="131">
        <v>295</v>
      </c>
      <c r="M201" s="131">
        <v>4342</v>
      </c>
      <c r="N201" s="131">
        <v>169</v>
      </c>
      <c r="O201" s="131">
        <v>2508</v>
      </c>
      <c r="P201" s="131">
        <v>129</v>
      </c>
      <c r="Q201" s="131">
        <v>1912</v>
      </c>
      <c r="R201" s="131">
        <v>110</v>
      </c>
      <c r="S201" s="131">
        <v>1646</v>
      </c>
      <c r="T201" s="131">
        <v>80</v>
      </c>
      <c r="U201" s="131">
        <v>1176</v>
      </c>
      <c r="V201" s="131">
        <v>74</v>
      </c>
      <c r="W201" s="131">
        <v>1116</v>
      </c>
      <c r="X201" s="131">
        <v>30</v>
      </c>
      <c r="Y201" s="131">
        <v>447</v>
      </c>
      <c r="Z201" s="131">
        <v>10</v>
      </c>
      <c r="AA201" s="131">
        <v>151</v>
      </c>
    </row>
    <row r="202" spans="1:27" x14ac:dyDescent="0.25">
      <c r="A202" s="133">
        <v>201</v>
      </c>
      <c r="B202" s="135" t="s">
        <v>11</v>
      </c>
      <c r="C202" s="137" t="s">
        <v>151</v>
      </c>
      <c r="D202" s="131">
        <v>23</v>
      </c>
      <c r="E202" s="131">
        <v>186</v>
      </c>
      <c r="F202" s="131">
        <v>36</v>
      </c>
      <c r="G202" s="131">
        <v>282</v>
      </c>
      <c r="H202" s="131">
        <v>642</v>
      </c>
      <c r="I202" s="131">
        <v>5068</v>
      </c>
      <c r="J202" s="131">
        <v>1174</v>
      </c>
      <c r="K202" s="131">
        <v>9271</v>
      </c>
      <c r="L202" s="131">
        <v>462</v>
      </c>
      <c r="M202" s="131">
        <v>3650</v>
      </c>
      <c r="N202" s="131">
        <v>310</v>
      </c>
      <c r="O202" s="131">
        <v>2450</v>
      </c>
      <c r="P202" s="131">
        <v>111</v>
      </c>
      <c r="Q202" s="131">
        <v>878</v>
      </c>
      <c r="R202" s="131">
        <v>234</v>
      </c>
      <c r="S202" s="131">
        <v>1844</v>
      </c>
      <c r="T202" s="131">
        <v>185</v>
      </c>
      <c r="U202" s="131">
        <v>1477</v>
      </c>
      <c r="V202" s="131">
        <v>113</v>
      </c>
      <c r="W202" s="131">
        <v>899</v>
      </c>
      <c r="X202" s="131">
        <v>32</v>
      </c>
      <c r="Y202" s="131">
        <v>254</v>
      </c>
      <c r="Z202" s="131">
        <v>16</v>
      </c>
      <c r="AA202" s="131">
        <v>116</v>
      </c>
    </row>
    <row r="203" spans="1:27" x14ac:dyDescent="0.25">
      <c r="A203" s="133">
        <v>202</v>
      </c>
      <c r="B203" s="135" t="s">
        <v>5</v>
      </c>
      <c r="C203" s="137" t="s">
        <v>153</v>
      </c>
      <c r="D203" s="131">
        <v>77</v>
      </c>
      <c r="E203" s="131">
        <v>417</v>
      </c>
      <c r="F203" s="131">
        <v>105</v>
      </c>
      <c r="G203" s="131">
        <v>565</v>
      </c>
      <c r="H203" s="131">
        <v>399</v>
      </c>
      <c r="I203" s="131">
        <v>2554</v>
      </c>
      <c r="J203" s="131">
        <v>981</v>
      </c>
      <c r="K203" s="131">
        <v>6374</v>
      </c>
      <c r="L203" s="131">
        <v>724</v>
      </c>
      <c r="M203" s="131">
        <v>4709</v>
      </c>
      <c r="N203" s="131">
        <v>430</v>
      </c>
      <c r="O203" s="131">
        <v>2789</v>
      </c>
      <c r="P203" s="131">
        <v>303</v>
      </c>
      <c r="Q203" s="131">
        <v>1963</v>
      </c>
      <c r="R203" s="131">
        <v>366</v>
      </c>
      <c r="S203" s="131">
        <v>2369</v>
      </c>
      <c r="T203" s="131">
        <v>331</v>
      </c>
      <c r="U203" s="131">
        <v>2132</v>
      </c>
      <c r="V203" s="131">
        <v>236</v>
      </c>
      <c r="W203" s="131">
        <v>1528</v>
      </c>
      <c r="X203" s="131">
        <v>83</v>
      </c>
      <c r="Y203" s="131">
        <v>498</v>
      </c>
      <c r="Z203" s="131">
        <v>22</v>
      </c>
      <c r="AA203" s="131">
        <v>139</v>
      </c>
    </row>
    <row r="204" spans="1:27" x14ac:dyDescent="0.25">
      <c r="A204" s="133">
        <v>203</v>
      </c>
      <c r="B204" s="135" t="s">
        <v>5</v>
      </c>
      <c r="C204" s="137" t="s">
        <v>153</v>
      </c>
      <c r="D204" s="131">
        <v>31</v>
      </c>
      <c r="E204" s="131">
        <v>197</v>
      </c>
      <c r="F204" s="131">
        <v>138</v>
      </c>
      <c r="G204" s="131">
        <v>833</v>
      </c>
      <c r="H204" s="131">
        <v>464</v>
      </c>
      <c r="I204" s="131">
        <v>2804</v>
      </c>
      <c r="J204" s="131">
        <v>1181</v>
      </c>
      <c r="K204" s="131">
        <v>7369</v>
      </c>
      <c r="L204" s="131">
        <v>1020</v>
      </c>
      <c r="M204" s="131">
        <v>6359</v>
      </c>
      <c r="N204" s="131">
        <v>491</v>
      </c>
      <c r="O204" s="131">
        <v>3108</v>
      </c>
      <c r="P204" s="131">
        <v>362</v>
      </c>
      <c r="Q204" s="131">
        <v>2271</v>
      </c>
      <c r="R204" s="131">
        <v>211</v>
      </c>
      <c r="S204" s="131">
        <v>1327</v>
      </c>
      <c r="T204" s="131">
        <v>129</v>
      </c>
      <c r="U204" s="131">
        <v>810</v>
      </c>
      <c r="V204" s="131">
        <v>72</v>
      </c>
      <c r="W204" s="131">
        <v>452</v>
      </c>
      <c r="X204" s="131">
        <v>34</v>
      </c>
      <c r="Y204" s="131">
        <v>214</v>
      </c>
      <c r="Z204" s="131">
        <v>20</v>
      </c>
      <c r="AA204" s="131">
        <v>116</v>
      </c>
    </row>
    <row r="205" spans="1:27" x14ac:dyDescent="0.25">
      <c r="A205" s="133">
        <v>204</v>
      </c>
      <c r="B205" s="135" t="s">
        <v>8</v>
      </c>
      <c r="C205" s="137" t="s">
        <v>151</v>
      </c>
      <c r="D205" s="129"/>
      <c r="E205" s="129"/>
      <c r="F205" s="131">
        <v>16</v>
      </c>
      <c r="G205" s="131">
        <v>141</v>
      </c>
      <c r="H205" s="131">
        <v>268</v>
      </c>
      <c r="I205" s="131">
        <v>2370</v>
      </c>
      <c r="J205" s="131">
        <v>637</v>
      </c>
      <c r="K205" s="131">
        <v>5636</v>
      </c>
      <c r="L205" s="131">
        <v>496</v>
      </c>
      <c r="M205" s="131">
        <v>4368</v>
      </c>
      <c r="N205" s="131">
        <v>436</v>
      </c>
      <c r="O205" s="131">
        <v>3864</v>
      </c>
      <c r="P205" s="131">
        <v>293</v>
      </c>
      <c r="Q205" s="131">
        <v>2584</v>
      </c>
      <c r="R205" s="131">
        <v>341</v>
      </c>
      <c r="S205" s="131">
        <v>2994</v>
      </c>
      <c r="T205" s="131">
        <v>274</v>
      </c>
      <c r="U205" s="131">
        <v>2416</v>
      </c>
      <c r="V205" s="131">
        <v>130</v>
      </c>
      <c r="W205" s="131">
        <v>1154</v>
      </c>
      <c r="X205" s="131">
        <v>17</v>
      </c>
      <c r="Y205" s="131">
        <v>149</v>
      </c>
      <c r="Z205" s="131">
        <v>11</v>
      </c>
      <c r="AA205" s="131">
        <v>89</v>
      </c>
    </row>
    <row r="206" spans="1:27" x14ac:dyDescent="0.25">
      <c r="A206" s="133">
        <v>205</v>
      </c>
      <c r="B206" s="135" t="s">
        <v>8</v>
      </c>
      <c r="C206" s="137" t="s">
        <v>151</v>
      </c>
      <c r="D206" s="131">
        <v>162</v>
      </c>
      <c r="E206" s="131">
        <v>740</v>
      </c>
      <c r="F206" s="131">
        <v>463</v>
      </c>
      <c r="G206" s="131">
        <v>1597</v>
      </c>
      <c r="H206" s="131">
        <v>1425</v>
      </c>
      <c r="I206" s="131">
        <v>5753</v>
      </c>
      <c r="J206" s="131">
        <v>1046</v>
      </c>
      <c r="K206" s="131">
        <v>4840</v>
      </c>
      <c r="L206" s="131">
        <v>481</v>
      </c>
      <c r="M206" s="131">
        <v>2280</v>
      </c>
      <c r="N206" s="131">
        <v>190</v>
      </c>
      <c r="O206" s="131">
        <v>892</v>
      </c>
      <c r="P206" s="131">
        <v>133</v>
      </c>
      <c r="Q206" s="131">
        <v>609</v>
      </c>
      <c r="R206" s="131">
        <v>364</v>
      </c>
      <c r="S206" s="131">
        <v>2323</v>
      </c>
      <c r="T206" s="131">
        <v>495</v>
      </c>
      <c r="U206" s="131">
        <v>3277</v>
      </c>
      <c r="V206" s="131">
        <v>381</v>
      </c>
      <c r="W206" s="131">
        <v>2479</v>
      </c>
      <c r="X206" s="131">
        <v>102</v>
      </c>
      <c r="Y206" s="131">
        <v>622</v>
      </c>
      <c r="Z206" s="131">
        <v>42</v>
      </c>
      <c r="AA206" s="131">
        <v>158</v>
      </c>
    </row>
    <row r="207" spans="1:27" x14ac:dyDescent="0.25">
      <c r="A207" s="133">
        <v>206</v>
      </c>
      <c r="B207" s="135" t="s">
        <v>11</v>
      </c>
      <c r="C207" s="137" t="s">
        <v>151</v>
      </c>
      <c r="D207" s="131">
        <v>14</v>
      </c>
      <c r="E207" s="131">
        <v>99</v>
      </c>
      <c r="F207" s="131">
        <v>16</v>
      </c>
      <c r="G207" s="131">
        <v>114</v>
      </c>
      <c r="H207" s="131">
        <v>333</v>
      </c>
      <c r="I207" s="131">
        <v>2320</v>
      </c>
      <c r="J207" s="131">
        <v>909</v>
      </c>
      <c r="K207" s="131">
        <v>6325</v>
      </c>
      <c r="L207" s="131">
        <v>739</v>
      </c>
      <c r="M207" s="131">
        <v>5140</v>
      </c>
      <c r="N207" s="131">
        <v>724</v>
      </c>
      <c r="O207" s="131">
        <v>5020</v>
      </c>
      <c r="P207" s="131">
        <v>261</v>
      </c>
      <c r="Q207" s="131">
        <v>1824</v>
      </c>
      <c r="R207" s="131">
        <v>352</v>
      </c>
      <c r="S207" s="131">
        <v>2458</v>
      </c>
      <c r="T207" s="131">
        <v>213</v>
      </c>
      <c r="U207" s="131">
        <v>1486</v>
      </c>
      <c r="V207" s="131">
        <v>65</v>
      </c>
      <c r="W207" s="131">
        <v>447</v>
      </c>
      <c r="X207" s="131">
        <v>9</v>
      </c>
      <c r="Y207" s="131">
        <v>63</v>
      </c>
      <c r="Z207" s="131">
        <v>3</v>
      </c>
      <c r="AA207" s="131">
        <v>15</v>
      </c>
    </row>
    <row r="208" spans="1:27" x14ac:dyDescent="0.25">
      <c r="A208" s="133">
        <v>207</v>
      </c>
      <c r="B208" s="135" t="s">
        <v>8</v>
      </c>
      <c r="C208" s="137" t="s">
        <v>152</v>
      </c>
      <c r="D208" s="131">
        <v>35</v>
      </c>
      <c r="E208" s="131">
        <v>349</v>
      </c>
      <c r="F208" s="131">
        <v>78</v>
      </c>
      <c r="G208" s="131">
        <v>762</v>
      </c>
      <c r="H208" s="131">
        <v>235</v>
      </c>
      <c r="I208" s="131">
        <v>2232</v>
      </c>
      <c r="J208" s="131">
        <v>596</v>
      </c>
      <c r="K208" s="131">
        <v>5858</v>
      </c>
      <c r="L208" s="131">
        <v>557</v>
      </c>
      <c r="M208" s="131">
        <v>5500</v>
      </c>
      <c r="N208" s="131">
        <v>280</v>
      </c>
      <c r="O208" s="131">
        <v>2747</v>
      </c>
      <c r="P208" s="131">
        <v>242</v>
      </c>
      <c r="Q208" s="131">
        <v>2357</v>
      </c>
      <c r="R208" s="131">
        <v>204</v>
      </c>
      <c r="S208" s="131">
        <v>2022</v>
      </c>
      <c r="T208" s="131">
        <v>115</v>
      </c>
      <c r="U208" s="131">
        <v>1123</v>
      </c>
      <c r="V208" s="131">
        <v>108</v>
      </c>
      <c r="W208" s="131">
        <v>1039</v>
      </c>
      <c r="X208" s="131">
        <v>59</v>
      </c>
      <c r="Y208" s="131">
        <v>551</v>
      </c>
      <c r="Z208" s="131">
        <v>52</v>
      </c>
      <c r="AA208" s="131">
        <v>501</v>
      </c>
    </row>
    <row r="209" spans="1:27" x14ac:dyDescent="0.25">
      <c r="A209" s="133">
        <v>208</v>
      </c>
      <c r="B209" s="135" t="s">
        <v>24</v>
      </c>
      <c r="C209" s="137" t="s">
        <v>152</v>
      </c>
      <c r="D209" s="129"/>
      <c r="E209" s="129"/>
      <c r="F209" s="129"/>
      <c r="G209" s="129"/>
      <c r="H209" s="131">
        <v>225</v>
      </c>
      <c r="I209" s="131">
        <v>1603</v>
      </c>
      <c r="J209" s="131">
        <v>557</v>
      </c>
      <c r="K209" s="131">
        <v>4007</v>
      </c>
      <c r="L209" s="131">
        <v>847</v>
      </c>
      <c r="M209" s="131">
        <v>6083</v>
      </c>
      <c r="N209" s="131">
        <v>473</v>
      </c>
      <c r="O209" s="131">
        <v>3480</v>
      </c>
      <c r="P209" s="131">
        <v>364</v>
      </c>
      <c r="Q209" s="131">
        <v>2633</v>
      </c>
      <c r="R209" s="131">
        <v>292</v>
      </c>
      <c r="S209" s="131">
        <v>2137</v>
      </c>
      <c r="T209" s="131">
        <v>260</v>
      </c>
      <c r="U209" s="131">
        <v>1883</v>
      </c>
      <c r="V209" s="131">
        <v>279</v>
      </c>
      <c r="W209" s="131">
        <v>2072</v>
      </c>
      <c r="X209" s="131">
        <v>97</v>
      </c>
      <c r="Y209" s="131">
        <v>725</v>
      </c>
      <c r="Z209" s="131">
        <v>49</v>
      </c>
      <c r="AA209" s="131">
        <v>376</v>
      </c>
    </row>
    <row r="210" spans="1:27" x14ac:dyDescent="0.25">
      <c r="A210" s="133">
        <v>209</v>
      </c>
      <c r="B210" s="135" t="s">
        <v>11</v>
      </c>
      <c r="C210" s="137" t="s">
        <v>153</v>
      </c>
      <c r="D210" s="131">
        <v>64</v>
      </c>
      <c r="E210" s="131">
        <v>482</v>
      </c>
      <c r="F210" s="131">
        <v>119</v>
      </c>
      <c r="G210" s="131">
        <v>908</v>
      </c>
      <c r="H210" s="131">
        <v>540</v>
      </c>
      <c r="I210" s="131">
        <v>4065</v>
      </c>
      <c r="J210" s="131">
        <v>1054</v>
      </c>
      <c r="K210" s="131">
        <v>7886</v>
      </c>
      <c r="L210" s="131">
        <v>736</v>
      </c>
      <c r="M210" s="131">
        <v>5482</v>
      </c>
      <c r="N210" s="131">
        <v>326</v>
      </c>
      <c r="O210" s="131">
        <v>2405</v>
      </c>
      <c r="P210" s="131">
        <v>192</v>
      </c>
      <c r="Q210" s="131">
        <v>1428</v>
      </c>
      <c r="R210" s="131">
        <v>135</v>
      </c>
      <c r="S210" s="131">
        <v>1004</v>
      </c>
      <c r="T210" s="131">
        <v>70</v>
      </c>
      <c r="U210" s="131">
        <v>515</v>
      </c>
      <c r="V210" s="131">
        <v>49</v>
      </c>
      <c r="W210" s="131">
        <v>367</v>
      </c>
      <c r="X210" s="131">
        <v>37</v>
      </c>
      <c r="Y210" s="131">
        <v>257</v>
      </c>
      <c r="Z210" s="131">
        <v>14</v>
      </c>
      <c r="AA210" s="131">
        <v>104</v>
      </c>
    </row>
    <row r="211" spans="1:27" x14ac:dyDescent="0.25">
      <c r="A211" s="133">
        <v>210</v>
      </c>
      <c r="B211" s="135" t="s">
        <v>5</v>
      </c>
      <c r="C211" s="137" t="s">
        <v>153</v>
      </c>
      <c r="D211" s="131">
        <v>14</v>
      </c>
      <c r="E211" s="131">
        <v>95</v>
      </c>
      <c r="F211" s="131">
        <v>68</v>
      </c>
      <c r="G211" s="131">
        <v>420</v>
      </c>
      <c r="H211" s="131">
        <v>457</v>
      </c>
      <c r="I211" s="131">
        <v>2822</v>
      </c>
      <c r="J211" s="131">
        <v>1088</v>
      </c>
      <c r="K211" s="131">
        <v>6837</v>
      </c>
      <c r="L211" s="131">
        <v>952</v>
      </c>
      <c r="M211" s="131">
        <v>6037</v>
      </c>
      <c r="N211" s="131">
        <v>503</v>
      </c>
      <c r="O211" s="131">
        <v>3144</v>
      </c>
      <c r="P211" s="131">
        <v>393</v>
      </c>
      <c r="Q211" s="131">
        <v>2494</v>
      </c>
      <c r="R211" s="131">
        <v>238</v>
      </c>
      <c r="S211" s="131">
        <v>1504</v>
      </c>
      <c r="T211" s="131">
        <v>117</v>
      </c>
      <c r="U211" s="131">
        <v>738</v>
      </c>
      <c r="V211" s="131">
        <v>66</v>
      </c>
      <c r="W211" s="131">
        <v>432</v>
      </c>
      <c r="X211" s="131">
        <v>28</v>
      </c>
      <c r="Y211" s="131">
        <v>172</v>
      </c>
      <c r="Z211" s="131">
        <v>6</v>
      </c>
      <c r="AA211" s="131">
        <v>37</v>
      </c>
    </row>
    <row r="212" spans="1:27" x14ac:dyDescent="0.25">
      <c r="A212" s="133">
        <v>211</v>
      </c>
      <c r="B212" s="135" t="s">
        <v>8</v>
      </c>
      <c r="C212" s="137" t="s">
        <v>153</v>
      </c>
      <c r="D212" s="131">
        <v>38</v>
      </c>
      <c r="E212" s="131">
        <v>527</v>
      </c>
      <c r="F212" s="131">
        <v>64</v>
      </c>
      <c r="G212" s="131">
        <v>880</v>
      </c>
      <c r="H212" s="131">
        <v>320</v>
      </c>
      <c r="I212" s="131">
        <v>4737</v>
      </c>
      <c r="J212" s="131">
        <v>448</v>
      </c>
      <c r="K212" s="131">
        <v>6822</v>
      </c>
      <c r="L212" s="131">
        <v>369</v>
      </c>
      <c r="M212" s="131">
        <v>5646</v>
      </c>
      <c r="N212" s="131">
        <v>195</v>
      </c>
      <c r="O212" s="131">
        <v>2928</v>
      </c>
      <c r="P212" s="131">
        <v>104</v>
      </c>
      <c r="Q212" s="131">
        <v>1543</v>
      </c>
      <c r="R212" s="131">
        <v>61</v>
      </c>
      <c r="S212" s="131">
        <v>835</v>
      </c>
      <c r="T212" s="131">
        <v>17</v>
      </c>
      <c r="U212" s="131">
        <v>254</v>
      </c>
      <c r="V212" s="131">
        <v>33</v>
      </c>
      <c r="W212" s="131">
        <v>465</v>
      </c>
      <c r="X212" s="131">
        <v>4</v>
      </c>
      <c r="Y212" s="131">
        <v>60</v>
      </c>
      <c r="Z212" s="131">
        <v>2</v>
      </c>
      <c r="AA212" s="131">
        <v>34</v>
      </c>
    </row>
    <row r="213" spans="1:27" x14ac:dyDescent="0.25">
      <c r="A213" s="133">
        <v>212</v>
      </c>
      <c r="B213" s="135" t="s">
        <v>5</v>
      </c>
      <c r="C213" s="137" t="s">
        <v>151</v>
      </c>
      <c r="D213" s="129"/>
      <c r="E213" s="129"/>
      <c r="F213" s="129"/>
      <c r="G213" s="129"/>
      <c r="H213" s="129"/>
      <c r="I213" s="129"/>
      <c r="J213" s="131">
        <v>1</v>
      </c>
      <c r="K213" s="131">
        <v>11</v>
      </c>
      <c r="L213" s="129"/>
      <c r="M213" s="129"/>
      <c r="N213" s="131">
        <v>1</v>
      </c>
      <c r="O213" s="131">
        <v>11</v>
      </c>
      <c r="P213" s="129"/>
      <c r="Q213" s="129"/>
      <c r="R213" s="131">
        <v>222</v>
      </c>
      <c r="S213" s="131">
        <v>1985</v>
      </c>
      <c r="T213" s="131">
        <v>1051</v>
      </c>
      <c r="U213" s="131">
        <v>9363</v>
      </c>
      <c r="V213" s="131">
        <v>1196</v>
      </c>
      <c r="W213" s="131">
        <v>10653</v>
      </c>
      <c r="X213" s="131">
        <v>260</v>
      </c>
      <c r="Y213" s="131">
        <v>2305</v>
      </c>
      <c r="Z213" s="131">
        <v>41</v>
      </c>
      <c r="AA213" s="131">
        <v>368</v>
      </c>
    </row>
    <row r="214" spans="1:27" x14ac:dyDescent="0.25">
      <c r="A214" s="133">
        <v>213</v>
      </c>
      <c r="B214" s="135" t="s">
        <v>24</v>
      </c>
      <c r="C214" s="137" t="s">
        <v>152</v>
      </c>
      <c r="D214" s="131">
        <v>164</v>
      </c>
      <c r="E214" s="131">
        <v>649</v>
      </c>
      <c r="F214" s="131">
        <v>188</v>
      </c>
      <c r="G214" s="131">
        <v>729</v>
      </c>
      <c r="H214" s="131">
        <v>1231</v>
      </c>
      <c r="I214" s="131">
        <v>5256</v>
      </c>
      <c r="J214" s="131">
        <v>1528</v>
      </c>
      <c r="K214" s="131">
        <v>6876</v>
      </c>
      <c r="L214" s="131">
        <v>734</v>
      </c>
      <c r="M214" s="131">
        <v>3332</v>
      </c>
      <c r="N214" s="131">
        <v>338</v>
      </c>
      <c r="O214" s="131">
        <v>1528</v>
      </c>
      <c r="P214" s="131">
        <v>213</v>
      </c>
      <c r="Q214" s="131">
        <v>986</v>
      </c>
      <c r="R214" s="131">
        <v>389</v>
      </c>
      <c r="S214" s="131">
        <v>1735</v>
      </c>
      <c r="T214" s="131">
        <v>265</v>
      </c>
      <c r="U214" s="131">
        <v>1161</v>
      </c>
      <c r="V214" s="131">
        <v>278</v>
      </c>
      <c r="W214" s="131">
        <v>1248</v>
      </c>
      <c r="X214" s="131">
        <v>146</v>
      </c>
      <c r="Y214" s="131">
        <v>664</v>
      </c>
      <c r="Z214" s="131">
        <v>68</v>
      </c>
      <c r="AA214" s="131">
        <v>309</v>
      </c>
    </row>
    <row r="215" spans="1:27" x14ac:dyDescent="0.25">
      <c r="A215" s="133">
        <v>214</v>
      </c>
      <c r="B215" s="135" t="s">
        <v>5</v>
      </c>
      <c r="C215" s="137" t="s">
        <v>151</v>
      </c>
      <c r="D215" s="131">
        <v>11</v>
      </c>
      <c r="E215" s="131">
        <v>186</v>
      </c>
      <c r="F215" s="131">
        <v>17</v>
      </c>
      <c r="G215" s="131">
        <v>261</v>
      </c>
      <c r="H215" s="131">
        <v>210</v>
      </c>
      <c r="I215" s="131">
        <v>3444</v>
      </c>
      <c r="J215" s="131">
        <v>414</v>
      </c>
      <c r="K215" s="131">
        <v>6991</v>
      </c>
      <c r="L215" s="131">
        <v>229</v>
      </c>
      <c r="M215" s="131">
        <v>3850</v>
      </c>
      <c r="N215" s="131">
        <v>164</v>
      </c>
      <c r="O215" s="131">
        <v>2779</v>
      </c>
      <c r="P215" s="131">
        <v>91</v>
      </c>
      <c r="Q215" s="131">
        <v>1539</v>
      </c>
      <c r="R215" s="131">
        <v>180</v>
      </c>
      <c r="S215" s="131">
        <v>3011</v>
      </c>
      <c r="T215" s="131">
        <v>97</v>
      </c>
      <c r="U215" s="131">
        <v>1651</v>
      </c>
      <c r="V215" s="131">
        <v>36</v>
      </c>
      <c r="W215" s="131">
        <v>576</v>
      </c>
      <c r="X215" s="131">
        <v>9</v>
      </c>
      <c r="Y215" s="131">
        <v>152</v>
      </c>
      <c r="Z215" s="131">
        <v>2</v>
      </c>
      <c r="AA215" s="131">
        <v>34</v>
      </c>
    </row>
    <row r="216" spans="1:27" x14ac:dyDescent="0.25">
      <c r="A216" s="133">
        <v>215</v>
      </c>
      <c r="B216" s="135" t="s">
        <v>11</v>
      </c>
      <c r="C216" s="137" t="s">
        <v>152</v>
      </c>
      <c r="D216" s="131">
        <v>12</v>
      </c>
      <c r="E216" s="131">
        <v>168</v>
      </c>
      <c r="F216" s="131">
        <v>16</v>
      </c>
      <c r="G216" s="131">
        <v>206</v>
      </c>
      <c r="H216" s="131">
        <v>259</v>
      </c>
      <c r="I216" s="131">
        <v>3562</v>
      </c>
      <c r="J216" s="131">
        <v>512</v>
      </c>
      <c r="K216" s="131">
        <v>7098</v>
      </c>
      <c r="L216" s="131">
        <v>367</v>
      </c>
      <c r="M216" s="131">
        <v>5067</v>
      </c>
      <c r="N216" s="131">
        <v>188</v>
      </c>
      <c r="O216" s="131">
        <v>2550</v>
      </c>
      <c r="P216" s="131">
        <v>143</v>
      </c>
      <c r="Q216" s="131">
        <v>1988</v>
      </c>
      <c r="R216" s="131">
        <v>136</v>
      </c>
      <c r="S216" s="131">
        <v>1803</v>
      </c>
      <c r="T216" s="131">
        <v>86</v>
      </c>
      <c r="U216" s="131">
        <v>1156</v>
      </c>
      <c r="V216" s="131">
        <v>50</v>
      </c>
      <c r="W216" s="131">
        <v>669</v>
      </c>
      <c r="X216" s="131">
        <v>7</v>
      </c>
      <c r="Y216" s="131">
        <v>74</v>
      </c>
      <c r="Z216" s="131">
        <v>6</v>
      </c>
      <c r="AA216" s="131">
        <v>62</v>
      </c>
    </row>
    <row r="217" spans="1:27" x14ac:dyDescent="0.25">
      <c r="A217" s="133">
        <v>216</v>
      </c>
      <c r="B217" s="135" t="s">
        <v>8</v>
      </c>
      <c r="C217" s="137" t="s">
        <v>153</v>
      </c>
      <c r="D217" s="131">
        <v>25</v>
      </c>
      <c r="E217" s="131">
        <v>154</v>
      </c>
      <c r="F217" s="131">
        <v>43</v>
      </c>
      <c r="G217" s="131">
        <v>236</v>
      </c>
      <c r="H217" s="131">
        <v>242</v>
      </c>
      <c r="I217" s="131">
        <v>1496</v>
      </c>
      <c r="J217" s="131">
        <v>623</v>
      </c>
      <c r="K217" s="131">
        <v>4177</v>
      </c>
      <c r="L217" s="131">
        <v>644</v>
      </c>
      <c r="M217" s="131">
        <v>4316</v>
      </c>
      <c r="N217" s="131">
        <v>473</v>
      </c>
      <c r="O217" s="131">
        <v>3176</v>
      </c>
      <c r="P217" s="131">
        <v>570</v>
      </c>
      <c r="Q217" s="131">
        <v>3884</v>
      </c>
      <c r="R217" s="131">
        <v>416</v>
      </c>
      <c r="S217" s="131">
        <v>2840</v>
      </c>
      <c r="T217" s="131">
        <v>310</v>
      </c>
      <c r="U217" s="131">
        <v>2115</v>
      </c>
      <c r="V217" s="131">
        <v>169</v>
      </c>
      <c r="W217" s="131">
        <v>1137</v>
      </c>
      <c r="X217" s="131">
        <v>28</v>
      </c>
      <c r="Y217" s="131">
        <v>183</v>
      </c>
      <c r="Z217" s="131">
        <v>17</v>
      </c>
      <c r="AA217" s="131">
        <v>117</v>
      </c>
    </row>
    <row r="218" spans="1:27" x14ac:dyDescent="0.25">
      <c r="A218" s="133">
        <v>217</v>
      </c>
      <c r="B218" s="135" t="s">
        <v>24</v>
      </c>
      <c r="C218" s="137" t="s">
        <v>152</v>
      </c>
      <c r="D218" s="131">
        <v>90</v>
      </c>
      <c r="E218" s="131">
        <v>834</v>
      </c>
      <c r="F218" s="131">
        <v>78</v>
      </c>
      <c r="G218" s="131">
        <v>745</v>
      </c>
      <c r="H218" s="131">
        <v>636</v>
      </c>
      <c r="I218" s="131">
        <v>5809</v>
      </c>
      <c r="J218" s="131">
        <v>854</v>
      </c>
      <c r="K218" s="131">
        <v>7909</v>
      </c>
      <c r="L218" s="131">
        <v>342</v>
      </c>
      <c r="M218" s="131">
        <v>3143</v>
      </c>
      <c r="N218" s="131">
        <v>146</v>
      </c>
      <c r="O218" s="131">
        <v>1329</v>
      </c>
      <c r="P218" s="131">
        <v>120</v>
      </c>
      <c r="Q218" s="131">
        <v>961</v>
      </c>
      <c r="R218" s="131">
        <v>84</v>
      </c>
      <c r="S218" s="131">
        <v>803</v>
      </c>
      <c r="T218" s="131">
        <v>55</v>
      </c>
      <c r="U218" s="131">
        <v>530</v>
      </c>
      <c r="V218" s="131">
        <v>81</v>
      </c>
      <c r="W218" s="131">
        <v>704</v>
      </c>
      <c r="X218" s="131">
        <v>32</v>
      </c>
      <c r="Y218" s="131">
        <v>317</v>
      </c>
      <c r="Z218" s="131">
        <v>12</v>
      </c>
      <c r="AA218" s="131">
        <v>108</v>
      </c>
    </row>
    <row r="219" spans="1:27" x14ac:dyDescent="0.25">
      <c r="A219" s="133">
        <v>218</v>
      </c>
      <c r="B219" s="135" t="s">
        <v>5</v>
      </c>
      <c r="C219" s="137" t="s">
        <v>153</v>
      </c>
      <c r="D219" s="131">
        <v>20</v>
      </c>
      <c r="E219" s="131">
        <v>108</v>
      </c>
      <c r="F219" s="131">
        <v>39</v>
      </c>
      <c r="G219" s="131">
        <v>214</v>
      </c>
      <c r="H219" s="131">
        <v>136</v>
      </c>
      <c r="I219" s="131">
        <v>646</v>
      </c>
      <c r="J219" s="131">
        <v>639</v>
      </c>
      <c r="K219" s="131">
        <v>3276</v>
      </c>
      <c r="L219" s="131">
        <v>1140</v>
      </c>
      <c r="M219" s="131">
        <v>5612</v>
      </c>
      <c r="N219" s="131">
        <v>818</v>
      </c>
      <c r="O219" s="131">
        <v>4371</v>
      </c>
      <c r="P219" s="131">
        <v>911</v>
      </c>
      <c r="Q219" s="131">
        <v>5043</v>
      </c>
      <c r="R219" s="131">
        <v>414</v>
      </c>
      <c r="S219" s="131">
        <v>2246</v>
      </c>
      <c r="T219" s="131">
        <v>160</v>
      </c>
      <c r="U219" s="131">
        <v>911</v>
      </c>
      <c r="V219" s="131">
        <v>76</v>
      </c>
      <c r="W219" s="131">
        <v>420</v>
      </c>
      <c r="X219" s="131">
        <v>27</v>
      </c>
      <c r="Y219" s="131">
        <v>154</v>
      </c>
      <c r="Z219" s="131">
        <v>27</v>
      </c>
      <c r="AA219" s="131">
        <v>141</v>
      </c>
    </row>
    <row r="220" spans="1:27" x14ac:dyDescent="0.25">
      <c r="A220" s="133">
        <v>219</v>
      </c>
      <c r="B220" s="135" t="s">
        <v>8</v>
      </c>
      <c r="C220" s="137" t="s">
        <v>151</v>
      </c>
      <c r="D220" s="131">
        <v>30</v>
      </c>
      <c r="E220" s="131">
        <v>600</v>
      </c>
      <c r="F220" s="131">
        <v>115</v>
      </c>
      <c r="G220" s="131">
        <v>2063</v>
      </c>
      <c r="H220" s="131">
        <v>352</v>
      </c>
      <c r="I220" s="131">
        <v>7949</v>
      </c>
      <c r="J220" s="131">
        <v>317</v>
      </c>
      <c r="K220" s="131">
        <v>7417</v>
      </c>
      <c r="L220" s="131">
        <v>95</v>
      </c>
      <c r="M220" s="131">
        <v>2162</v>
      </c>
      <c r="N220" s="131">
        <v>33</v>
      </c>
      <c r="O220" s="131">
        <v>775</v>
      </c>
      <c r="P220" s="131">
        <v>18</v>
      </c>
      <c r="Q220" s="131">
        <v>285</v>
      </c>
      <c r="R220" s="131">
        <v>35</v>
      </c>
      <c r="S220" s="131">
        <v>653</v>
      </c>
      <c r="T220" s="131">
        <v>25</v>
      </c>
      <c r="U220" s="131">
        <v>534</v>
      </c>
      <c r="V220" s="131">
        <v>32</v>
      </c>
      <c r="W220" s="131">
        <v>583</v>
      </c>
      <c r="X220" s="131">
        <v>4</v>
      </c>
      <c r="Y220" s="131">
        <v>89</v>
      </c>
      <c r="Z220" s="129"/>
      <c r="AA220" s="129"/>
    </row>
    <row r="221" spans="1:27" x14ac:dyDescent="0.25">
      <c r="A221" s="133">
        <v>220</v>
      </c>
      <c r="B221" s="135" t="s">
        <v>5</v>
      </c>
      <c r="C221" s="137" t="s">
        <v>153</v>
      </c>
      <c r="D221" s="131">
        <v>29</v>
      </c>
      <c r="E221" s="131">
        <v>305</v>
      </c>
      <c r="F221" s="131">
        <v>46</v>
      </c>
      <c r="G221" s="131">
        <v>475</v>
      </c>
      <c r="H221" s="131">
        <v>347</v>
      </c>
      <c r="I221" s="131">
        <v>3546</v>
      </c>
      <c r="J221" s="131">
        <v>696</v>
      </c>
      <c r="K221" s="131">
        <v>7192</v>
      </c>
      <c r="L221" s="131">
        <v>393</v>
      </c>
      <c r="M221" s="131">
        <v>4074</v>
      </c>
      <c r="N221" s="131">
        <v>163</v>
      </c>
      <c r="O221" s="131">
        <v>1646</v>
      </c>
      <c r="P221" s="131">
        <v>139</v>
      </c>
      <c r="Q221" s="131">
        <v>1407</v>
      </c>
      <c r="R221" s="131">
        <v>175</v>
      </c>
      <c r="S221" s="131">
        <v>1794</v>
      </c>
      <c r="T221" s="131">
        <v>129</v>
      </c>
      <c r="U221" s="131">
        <v>1349</v>
      </c>
      <c r="V221" s="131">
        <v>92</v>
      </c>
      <c r="W221" s="131">
        <v>956</v>
      </c>
      <c r="X221" s="131">
        <v>19</v>
      </c>
      <c r="Y221" s="131">
        <v>207</v>
      </c>
      <c r="Z221" s="131">
        <v>14</v>
      </c>
      <c r="AA221" s="131">
        <v>139</v>
      </c>
    </row>
    <row r="222" spans="1:27" x14ac:dyDescent="0.25">
      <c r="A222" s="133">
        <v>221</v>
      </c>
      <c r="B222" s="135" t="s">
        <v>5</v>
      </c>
      <c r="C222" s="137" t="s">
        <v>152</v>
      </c>
      <c r="D222" s="131">
        <v>83</v>
      </c>
      <c r="E222" s="131">
        <v>593</v>
      </c>
      <c r="F222" s="131">
        <v>118</v>
      </c>
      <c r="G222" s="131">
        <v>836</v>
      </c>
      <c r="H222" s="131">
        <v>395</v>
      </c>
      <c r="I222" s="131">
        <v>2791</v>
      </c>
      <c r="J222" s="131">
        <v>588</v>
      </c>
      <c r="K222" s="131">
        <v>4218</v>
      </c>
      <c r="L222" s="131">
        <v>516</v>
      </c>
      <c r="M222" s="131">
        <v>3683</v>
      </c>
      <c r="N222" s="131">
        <v>382</v>
      </c>
      <c r="O222" s="131">
        <v>2684</v>
      </c>
      <c r="P222" s="131">
        <v>365</v>
      </c>
      <c r="Q222" s="131">
        <v>2598</v>
      </c>
      <c r="R222" s="131">
        <v>257</v>
      </c>
      <c r="S222" s="131">
        <v>1830</v>
      </c>
      <c r="T222" s="131">
        <v>212</v>
      </c>
      <c r="U222" s="131">
        <v>1513</v>
      </c>
      <c r="V222" s="131">
        <v>181</v>
      </c>
      <c r="W222" s="131">
        <v>1295</v>
      </c>
      <c r="X222" s="131">
        <v>102</v>
      </c>
      <c r="Y222" s="131">
        <v>709</v>
      </c>
      <c r="Z222" s="131">
        <v>46</v>
      </c>
      <c r="AA222" s="131">
        <v>307</v>
      </c>
    </row>
    <row r="223" spans="1:27" x14ac:dyDescent="0.25">
      <c r="A223" s="133">
        <v>222</v>
      </c>
      <c r="B223" s="135" t="s">
        <v>24</v>
      </c>
      <c r="C223" s="137" t="s">
        <v>154</v>
      </c>
      <c r="D223" s="131">
        <v>31</v>
      </c>
      <c r="E223" s="131">
        <v>128</v>
      </c>
      <c r="F223" s="131">
        <v>35</v>
      </c>
      <c r="G223" s="131">
        <v>150</v>
      </c>
      <c r="H223" s="131">
        <v>163</v>
      </c>
      <c r="I223" s="131">
        <v>691</v>
      </c>
      <c r="J223" s="131">
        <v>721</v>
      </c>
      <c r="K223" s="131">
        <v>3030</v>
      </c>
      <c r="L223" s="131">
        <v>1286</v>
      </c>
      <c r="M223" s="131">
        <v>5401</v>
      </c>
      <c r="N223" s="131">
        <v>1086</v>
      </c>
      <c r="O223" s="131">
        <v>4621</v>
      </c>
      <c r="P223" s="131">
        <v>1332</v>
      </c>
      <c r="Q223" s="131">
        <v>5631</v>
      </c>
      <c r="R223" s="131">
        <v>426</v>
      </c>
      <c r="S223" s="131">
        <v>1819</v>
      </c>
      <c r="T223" s="131">
        <v>178</v>
      </c>
      <c r="U223" s="131">
        <v>749</v>
      </c>
      <c r="V223" s="131">
        <v>110</v>
      </c>
      <c r="W223" s="131">
        <v>472</v>
      </c>
      <c r="X223" s="131">
        <v>37</v>
      </c>
      <c r="Y223" s="131">
        <v>166</v>
      </c>
      <c r="Z223" s="131">
        <v>28</v>
      </c>
      <c r="AA223" s="131">
        <v>121</v>
      </c>
    </row>
    <row r="224" spans="1:27" x14ac:dyDescent="0.25">
      <c r="A224" s="133">
        <v>223</v>
      </c>
      <c r="B224" s="135" t="s">
        <v>24</v>
      </c>
      <c r="C224" s="137" t="s">
        <v>153</v>
      </c>
      <c r="D224" s="129"/>
      <c r="E224" s="129"/>
      <c r="F224" s="129"/>
      <c r="G224" s="129"/>
      <c r="H224" s="131">
        <v>328</v>
      </c>
      <c r="I224" s="131">
        <v>1620</v>
      </c>
      <c r="J224" s="131">
        <v>1152</v>
      </c>
      <c r="K224" s="131">
        <v>5714</v>
      </c>
      <c r="L224" s="131">
        <v>1436</v>
      </c>
      <c r="M224" s="131">
        <v>7108</v>
      </c>
      <c r="N224" s="131">
        <v>605</v>
      </c>
      <c r="O224" s="131">
        <v>2989</v>
      </c>
      <c r="P224" s="131">
        <v>594</v>
      </c>
      <c r="Q224" s="131">
        <v>2934</v>
      </c>
      <c r="R224" s="131">
        <v>296</v>
      </c>
      <c r="S224" s="131">
        <v>1459</v>
      </c>
      <c r="T224" s="131">
        <v>119</v>
      </c>
      <c r="U224" s="131">
        <v>594</v>
      </c>
      <c r="V224" s="131">
        <v>62</v>
      </c>
      <c r="W224" s="131">
        <v>307</v>
      </c>
      <c r="X224" s="131">
        <v>27</v>
      </c>
      <c r="Y224" s="131">
        <v>134</v>
      </c>
      <c r="Z224" s="131">
        <v>11</v>
      </c>
      <c r="AA224" s="131">
        <v>54</v>
      </c>
    </row>
    <row r="225" spans="1:27" x14ac:dyDescent="0.25">
      <c r="A225" s="133">
        <v>224</v>
      </c>
      <c r="B225" s="135" t="s">
        <v>11</v>
      </c>
      <c r="C225" s="137" t="s">
        <v>153</v>
      </c>
      <c r="D225" s="131">
        <v>12</v>
      </c>
      <c r="E225" s="131">
        <v>144</v>
      </c>
      <c r="F225" s="131">
        <v>36</v>
      </c>
      <c r="G225" s="131">
        <v>420</v>
      </c>
      <c r="H225" s="131">
        <v>245</v>
      </c>
      <c r="I225" s="131">
        <v>2899</v>
      </c>
      <c r="J225" s="131">
        <v>456</v>
      </c>
      <c r="K225" s="131">
        <v>5395</v>
      </c>
      <c r="L225" s="131">
        <v>310</v>
      </c>
      <c r="M225" s="131">
        <v>3677</v>
      </c>
      <c r="N225" s="131">
        <v>294</v>
      </c>
      <c r="O225" s="131">
        <v>3498</v>
      </c>
      <c r="P225" s="131">
        <v>242</v>
      </c>
      <c r="Q225" s="131">
        <v>2873</v>
      </c>
      <c r="R225" s="131">
        <v>146</v>
      </c>
      <c r="S225" s="131">
        <v>1686</v>
      </c>
      <c r="T225" s="131">
        <v>95</v>
      </c>
      <c r="U225" s="131">
        <v>1065</v>
      </c>
      <c r="V225" s="131">
        <v>70</v>
      </c>
      <c r="W225" s="131">
        <v>742</v>
      </c>
      <c r="X225" s="131">
        <v>14</v>
      </c>
      <c r="Y225" s="131">
        <v>168</v>
      </c>
      <c r="Z225" s="131">
        <v>9</v>
      </c>
      <c r="AA225" s="131">
        <v>109</v>
      </c>
    </row>
    <row r="226" spans="1:27" x14ac:dyDescent="0.25">
      <c r="A226" s="133">
        <v>225</v>
      </c>
      <c r="B226" s="135" t="s">
        <v>9</v>
      </c>
      <c r="C226" s="137" t="s">
        <v>151</v>
      </c>
      <c r="D226" s="131">
        <v>6</v>
      </c>
      <c r="E226" s="131">
        <v>75</v>
      </c>
      <c r="F226" s="131">
        <v>14</v>
      </c>
      <c r="G226" s="131">
        <v>163</v>
      </c>
      <c r="H226" s="131">
        <v>130</v>
      </c>
      <c r="I226" s="131">
        <v>1594</v>
      </c>
      <c r="J226" s="131">
        <v>491</v>
      </c>
      <c r="K226" s="131">
        <v>6094</v>
      </c>
      <c r="L226" s="131">
        <v>398</v>
      </c>
      <c r="M226" s="131">
        <v>4955</v>
      </c>
      <c r="N226" s="131">
        <v>240</v>
      </c>
      <c r="O226" s="131">
        <v>3092</v>
      </c>
      <c r="P226" s="131">
        <v>135</v>
      </c>
      <c r="Q226" s="131">
        <v>1711</v>
      </c>
      <c r="R226" s="131">
        <v>210</v>
      </c>
      <c r="S226" s="131">
        <v>2642</v>
      </c>
      <c r="T226" s="131">
        <v>119</v>
      </c>
      <c r="U226" s="131">
        <v>1505</v>
      </c>
      <c r="V226" s="131">
        <v>46</v>
      </c>
      <c r="W226" s="131">
        <v>574</v>
      </c>
      <c r="X226" s="131">
        <v>7</v>
      </c>
      <c r="Y226" s="131">
        <v>86</v>
      </c>
      <c r="Z226" s="131">
        <v>1</v>
      </c>
      <c r="AA226" s="131">
        <v>10</v>
      </c>
    </row>
    <row r="227" spans="1:27" x14ac:dyDescent="0.25">
      <c r="A227" s="133">
        <v>226</v>
      </c>
      <c r="B227" s="135" t="s">
        <v>24</v>
      </c>
      <c r="C227" s="137" t="s">
        <v>152</v>
      </c>
      <c r="D227" s="131">
        <v>356</v>
      </c>
      <c r="E227" s="131">
        <v>2100</v>
      </c>
      <c r="F227" s="131">
        <v>340</v>
      </c>
      <c r="G227" s="131">
        <v>1979</v>
      </c>
      <c r="H227" s="131">
        <v>1226</v>
      </c>
      <c r="I227" s="131">
        <v>6988</v>
      </c>
      <c r="J227" s="131">
        <v>925</v>
      </c>
      <c r="K227" s="131">
        <v>5393</v>
      </c>
      <c r="L227" s="131">
        <v>338</v>
      </c>
      <c r="M227" s="131">
        <v>1947</v>
      </c>
      <c r="N227" s="131">
        <v>155</v>
      </c>
      <c r="O227" s="131">
        <v>904</v>
      </c>
      <c r="P227" s="131">
        <v>81</v>
      </c>
      <c r="Q227" s="131">
        <v>475</v>
      </c>
      <c r="R227" s="131">
        <v>169</v>
      </c>
      <c r="S227" s="131">
        <v>916</v>
      </c>
      <c r="T227" s="131">
        <v>138</v>
      </c>
      <c r="U227" s="131">
        <v>770</v>
      </c>
      <c r="V227" s="131">
        <v>122</v>
      </c>
      <c r="W227" s="131">
        <v>666</v>
      </c>
      <c r="X227" s="131">
        <v>43</v>
      </c>
      <c r="Y227" s="131">
        <v>252</v>
      </c>
      <c r="Z227" s="131">
        <v>13</v>
      </c>
      <c r="AA227" s="131">
        <v>78</v>
      </c>
    </row>
    <row r="228" spans="1:27" x14ac:dyDescent="0.25">
      <c r="A228" s="133">
        <v>227</v>
      </c>
      <c r="B228" s="135" t="s">
        <v>9</v>
      </c>
      <c r="C228" s="137" t="s">
        <v>151</v>
      </c>
      <c r="D228" s="131">
        <v>5</v>
      </c>
      <c r="E228" s="131">
        <v>38</v>
      </c>
      <c r="F228" s="131">
        <v>8</v>
      </c>
      <c r="G228" s="131">
        <v>77</v>
      </c>
      <c r="H228" s="131">
        <v>186</v>
      </c>
      <c r="I228" s="131">
        <v>2730</v>
      </c>
      <c r="J228" s="131">
        <v>396</v>
      </c>
      <c r="K228" s="131">
        <v>6287</v>
      </c>
      <c r="L228" s="131">
        <v>255</v>
      </c>
      <c r="M228" s="131">
        <v>4145</v>
      </c>
      <c r="N228" s="131">
        <v>163</v>
      </c>
      <c r="O228" s="131">
        <v>2673</v>
      </c>
      <c r="P228" s="131">
        <v>86</v>
      </c>
      <c r="Q228" s="131">
        <v>1331</v>
      </c>
      <c r="R228" s="131">
        <v>148</v>
      </c>
      <c r="S228" s="131">
        <v>2342</v>
      </c>
      <c r="T228" s="131">
        <v>92</v>
      </c>
      <c r="U228" s="131">
        <v>1509</v>
      </c>
      <c r="V228" s="131">
        <v>59</v>
      </c>
      <c r="W228" s="131">
        <v>985</v>
      </c>
      <c r="X228" s="131">
        <v>10</v>
      </c>
      <c r="Y228" s="131">
        <v>166</v>
      </c>
      <c r="Z228" s="131">
        <v>6</v>
      </c>
      <c r="AA228" s="131">
        <v>91</v>
      </c>
    </row>
    <row r="229" spans="1:27" x14ac:dyDescent="0.25">
      <c r="A229" s="133">
        <v>228</v>
      </c>
      <c r="B229" s="135" t="s">
        <v>8</v>
      </c>
      <c r="C229" s="137" t="s">
        <v>154</v>
      </c>
      <c r="D229" s="131">
        <v>511</v>
      </c>
      <c r="E229" s="131">
        <v>1516</v>
      </c>
      <c r="F229" s="131">
        <v>553</v>
      </c>
      <c r="G229" s="131">
        <v>1629</v>
      </c>
      <c r="H229" s="131">
        <v>740</v>
      </c>
      <c r="I229" s="131">
        <v>2184</v>
      </c>
      <c r="J229" s="131">
        <v>754</v>
      </c>
      <c r="K229" s="131">
        <v>2230</v>
      </c>
      <c r="L229" s="131">
        <v>772</v>
      </c>
      <c r="M229" s="131">
        <v>2281</v>
      </c>
      <c r="N229" s="131">
        <v>580</v>
      </c>
      <c r="O229" s="131">
        <v>1716</v>
      </c>
      <c r="P229" s="131">
        <v>528</v>
      </c>
      <c r="Q229" s="131">
        <v>1544</v>
      </c>
      <c r="R229" s="131">
        <v>686</v>
      </c>
      <c r="S229" s="131">
        <v>2025</v>
      </c>
      <c r="T229" s="131">
        <v>620</v>
      </c>
      <c r="U229" s="131">
        <v>1843</v>
      </c>
      <c r="V229" s="131">
        <v>643</v>
      </c>
      <c r="W229" s="131">
        <v>1903</v>
      </c>
      <c r="X229" s="131">
        <v>597</v>
      </c>
      <c r="Y229" s="131">
        <v>1774</v>
      </c>
      <c r="Z229" s="131">
        <v>540</v>
      </c>
      <c r="AA229" s="131">
        <v>1599</v>
      </c>
    </row>
    <row r="230" spans="1:27" x14ac:dyDescent="0.25">
      <c r="A230" s="133">
        <v>229</v>
      </c>
      <c r="B230" s="135" t="s">
        <v>8</v>
      </c>
      <c r="C230" s="137" t="s">
        <v>151</v>
      </c>
      <c r="D230" s="131">
        <v>41</v>
      </c>
      <c r="E230" s="131">
        <v>129</v>
      </c>
      <c r="F230" s="131">
        <v>237</v>
      </c>
      <c r="G230" s="131">
        <v>660</v>
      </c>
      <c r="H230" s="131">
        <v>760</v>
      </c>
      <c r="I230" s="131">
        <v>2556</v>
      </c>
      <c r="J230" s="131">
        <v>808</v>
      </c>
      <c r="K230" s="131">
        <v>3730</v>
      </c>
      <c r="L230" s="131">
        <v>1014</v>
      </c>
      <c r="M230" s="131">
        <v>4792</v>
      </c>
      <c r="N230" s="131">
        <v>941</v>
      </c>
      <c r="O230" s="131">
        <v>4546</v>
      </c>
      <c r="P230" s="131">
        <v>609</v>
      </c>
      <c r="Q230" s="131">
        <v>2924</v>
      </c>
      <c r="R230" s="131">
        <v>417</v>
      </c>
      <c r="S230" s="131">
        <v>1976</v>
      </c>
      <c r="T230" s="131">
        <v>116</v>
      </c>
      <c r="U230" s="131">
        <v>553</v>
      </c>
      <c r="V230" s="131">
        <v>42</v>
      </c>
      <c r="W230" s="131">
        <v>204</v>
      </c>
      <c r="X230" s="131">
        <v>9</v>
      </c>
      <c r="Y230" s="131">
        <v>44</v>
      </c>
      <c r="Z230" s="131">
        <v>13</v>
      </c>
      <c r="AA230" s="131">
        <v>62</v>
      </c>
    </row>
    <row r="231" spans="1:27" x14ac:dyDescent="0.25">
      <c r="A231" s="133">
        <v>230</v>
      </c>
      <c r="B231" s="135" t="s">
        <v>24</v>
      </c>
      <c r="C231" s="137" t="s">
        <v>154</v>
      </c>
      <c r="D231" s="131">
        <v>472</v>
      </c>
      <c r="E231" s="131">
        <v>1898</v>
      </c>
      <c r="F231" s="131">
        <v>366</v>
      </c>
      <c r="G231" s="131">
        <v>1538</v>
      </c>
      <c r="H231" s="131">
        <v>411</v>
      </c>
      <c r="I231" s="131">
        <v>1719</v>
      </c>
      <c r="J231" s="131">
        <v>540</v>
      </c>
      <c r="K231" s="131">
        <v>2258</v>
      </c>
      <c r="L231" s="131">
        <v>582</v>
      </c>
      <c r="M231" s="131">
        <v>2447</v>
      </c>
      <c r="N231" s="131">
        <v>438</v>
      </c>
      <c r="O231" s="131">
        <v>1856</v>
      </c>
      <c r="P231" s="131">
        <v>549</v>
      </c>
      <c r="Q231" s="131">
        <v>2329</v>
      </c>
      <c r="R231" s="131">
        <v>422</v>
      </c>
      <c r="S231" s="131">
        <v>1811</v>
      </c>
      <c r="T231" s="131">
        <v>404</v>
      </c>
      <c r="U231" s="131">
        <v>1713</v>
      </c>
      <c r="V231" s="131">
        <v>482</v>
      </c>
      <c r="W231" s="131">
        <v>2085</v>
      </c>
      <c r="X231" s="131">
        <v>300</v>
      </c>
      <c r="Y231" s="131">
        <v>1300</v>
      </c>
      <c r="Z231" s="131">
        <v>280</v>
      </c>
      <c r="AA231" s="131">
        <v>1219</v>
      </c>
    </row>
    <row r="232" spans="1:27" x14ac:dyDescent="0.25">
      <c r="A232" s="133">
        <v>231</v>
      </c>
      <c r="B232" s="135" t="s">
        <v>8</v>
      </c>
      <c r="C232" s="137" t="s">
        <v>154</v>
      </c>
      <c r="D232" s="131">
        <v>395</v>
      </c>
      <c r="E232" s="131">
        <v>1741</v>
      </c>
      <c r="F232" s="131">
        <v>361</v>
      </c>
      <c r="G232" s="131">
        <v>1583</v>
      </c>
      <c r="H232" s="131">
        <v>527</v>
      </c>
      <c r="I232" s="131">
        <v>2277</v>
      </c>
      <c r="J232" s="131">
        <v>455</v>
      </c>
      <c r="K232" s="131">
        <v>2008</v>
      </c>
      <c r="L232" s="131">
        <v>448</v>
      </c>
      <c r="M232" s="131">
        <v>1983</v>
      </c>
      <c r="N232" s="131">
        <v>315</v>
      </c>
      <c r="O232" s="131">
        <v>1392</v>
      </c>
      <c r="P232" s="131">
        <v>292</v>
      </c>
      <c r="Q232" s="131">
        <v>1291</v>
      </c>
      <c r="R232" s="131">
        <v>395</v>
      </c>
      <c r="S232" s="131">
        <v>1748</v>
      </c>
      <c r="T232" s="131">
        <v>426</v>
      </c>
      <c r="U232" s="131">
        <v>1886</v>
      </c>
      <c r="V232" s="131">
        <v>544</v>
      </c>
      <c r="W232" s="131">
        <v>2403</v>
      </c>
      <c r="X232" s="131">
        <v>457</v>
      </c>
      <c r="Y232" s="131">
        <v>1998</v>
      </c>
      <c r="Z232" s="131">
        <v>381</v>
      </c>
      <c r="AA232" s="131">
        <v>1677</v>
      </c>
    </row>
    <row r="233" spans="1:27" x14ac:dyDescent="0.25">
      <c r="A233" s="133">
        <v>232</v>
      </c>
      <c r="B233" s="135" t="s">
        <v>103</v>
      </c>
      <c r="C233" s="137" t="s">
        <v>152</v>
      </c>
      <c r="D233" s="131">
        <v>8</v>
      </c>
      <c r="E233" s="131">
        <v>157</v>
      </c>
      <c r="F233" s="131">
        <v>11</v>
      </c>
      <c r="G233" s="131">
        <v>236</v>
      </c>
      <c r="H233" s="131">
        <v>197</v>
      </c>
      <c r="I233" s="131">
        <v>4005</v>
      </c>
      <c r="J233" s="131">
        <v>327</v>
      </c>
      <c r="K233" s="131">
        <v>6647</v>
      </c>
      <c r="L233" s="131">
        <v>178</v>
      </c>
      <c r="M233" s="131">
        <v>3583</v>
      </c>
      <c r="N233" s="131">
        <v>121</v>
      </c>
      <c r="O233" s="131">
        <v>2403</v>
      </c>
      <c r="P233" s="131">
        <v>64</v>
      </c>
      <c r="Q233" s="131">
        <v>1330</v>
      </c>
      <c r="R233" s="131">
        <v>98</v>
      </c>
      <c r="S233" s="131">
        <v>2043</v>
      </c>
      <c r="T233" s="131">
        <v>48</v>
      </c>
      <c r="U233" s="131">
        <v>995</v>
      </c>
      <c r="V233" s="131">
        <v>18</v>
      </c>
      <c r="W233" s="131">
        <v>367</v>
      </c>
      <c r="X233" s="131">
        <v>9</v>
      </c>
      <c r="Y233" s="131">
        <v>160</v>
      </c>
      <c r="Z233" s="129"/>
      <c r="AA233" s="129"/>
    </row>
    <row r="234" spans="1:27" x14ac:dyDescent="0.25">
      <c r="A234" s="133">
        <v>233</v>
      </c>
      <c r="B234" s="135" t="s">
        <v>11</v>
      </c>
      <c r="C234" s="137" t="s">
        <v>153</v>
      </c>
      <c r="D234" s="131">
        <v>37</v>
      </c>
      <c r="E234" s="131">
        <v>274</v>
      </c>
      <c r="F234" s="131">
        <v>73</v>
      </c>
      <c r="G234" s="131">
        <v>501</v>
      </c>
      <c r="H234" s="131">
        <v>336</v>
      </c>
      <c r="I234" s="131">
        <v>2416</v>
      </c>
      <c r="J234" s="131">
        <v>771</v>
      </c>
      <c r="K234" s="131">
        <v>5493</v>
      </c>
      <c r="L234" s="131">
        <v>767</v>
      </c>
      <c r="M234" s="131">
        <v>5361</v>
      </c>
      <c r="N234" s="131">
        <v>422</v>
      </c>
      <c r="O234" s="131">
        <v>2938</v>
      </c>
      <c r="P234" s="131">
        <v>332</v>
      </c>
      <c r="Q234" s="131">
        <v>2325</v>
      </c>
      <c r="R234" s="131">
        <v>166</v>
      </c>
      <c r="S234" s="131">
        <v>1152</v>
      </c>
      <c r="T234" s="131">
        <v>99</v>
      </c>
      <c r="U234" s="131">
        <v>701</v>
      </c>
      <c r="V234" s="131">
        <v>53</v>
      </c>
      <c r="W234" s="131">
        <v>364</v>
      </c>
      <c r="X234" s="131">
        <v>32</v>
      </c>
      <c r="Y234" s="131">
        <v>221</v>
      </c>
      <c r="Z234" s="131">
        <v>25</v>
      </c>
      <c r="AA234" s="131">
        <v>178</v>
      </c>
    </row>
    <row r="235" spans="1:27" x14ac:dyDescent="0.25">
      <c r="A235" s="133">
        <v>234</v>
      </c>
      <c r="B235" s="135" t="s">
        <v>11</v>
      </c>
      <c r="C235" s="137" t="s">
        <v>151</v>
      </c>
      <c r="D235" s="131">
        <v>19</v>
      </c>
      <c r="E235" s="131">
        <v>145</v>
      </c>
      <c r="F235" s="131">
        <v>43</v>
      </c>
      <c r="G235" s="131">
        <v>340</v>
      </c>
      <c r="H235" s="131">
        <v>469</v>
      </c>
      <c r="I235" s="131">
        <v>3710</v>
      </c>
      <c r="J235" s="131">
        <v>773</v>
      </c>
      <c r="K235" s="131">
        <v>6123</v>
      </c>
      <c r="L235" s="131">
        <v>441</v>
      </c>
      <c r="M235" s="131">
        <v>3478</v>
      </c>
      <c r="N235" s="131">
        <v>296</v>
      </c>
      <c r="O235" s="131">
        <v>2351</v>
      </c>
      <c r="P235" s="131">
        <v>120</v>
      </c>
      <c r="Q235" s="131">
        <v>949</v>
      </c>
      <c r="R235" s="131">
        <v>216</v>
      </c>
      <c r="S235" s="131">
        <v>1718</v>
      </c>
      <c r="T235" s="131">
        <v>217</v>
      </c>
      <c r="U235" s="131">
        <v>1726</v>
      </c>
      <c r="V235" s="131">
        <v>134</v>
      </c>
      <c r="W235" s="131">
        <v>1059</v>
      </c>
      <c r="X235" s="131">
        <v>29</v>
      </c>
      <c r="Y235" s="131">
        <v>229</v>
      </c>
      <c r="Z235" s="131">
        <v>7</v>
      </c>
      <c r="AA235" s="131">
        <v>56</v>
      </c>
    </row>
    <row r="236" spans="1:27" x14ac:dyDescent="0.25">
      <c r="A236" s="133">
        <v>235</v>
      </c>
      <c r="B236" s="135" t="s">
        <v>8</v>
      </c>
      <c r="C236" s="137" t="s">
        <v>151</v>
      </c>
      <c r="D236" s="129"/>
      <c r="E236" s="129"/>
      <c r="F236" s="129"/>
      <c r="G236" s="129"/>
      <c r="H236" s="131">
        <v>125</v>
      </c>
      <c r="I236" s="131">
        <v>2352</v>
      </c>
      <c r="J236" s="131">
        <v>309</v>
      </c>
      <c r="K236" s="131">
        <v>5828</v>
      </c>
      <c r="L236" s="131">
        <v>179</v>
      </c>
      <c r="M236" s="131">
        <v>3455</v>
      </c>
      <c r="N236" s="131">
        <v>174</v>
      </c>
      <c r="O236" s="131">
        <v>3338</v>
      </c>
      <c r="P236" s="131">
        <v>72</v>
      </c>
      <c r="Q236" s="131">
        <v>1398</v>
      </c>
      <c r="R236" s="131">
        <v>161</v>
      </c>
      <c r="S236" s="131">
        <v>3142</v>
      </c>
      <c r="T236" s="131">
        <v>82</v>
      </c>
      <c r="U236" s="131">
        <v>1604</v>
      </c>
      <c r="V236" s="131">
        <v>24</v>
      </c>
      <c r="W236" s="131">
        <v>465</v>
      </c>
      <c r="X236" s="131">
        <v>4</v>
      </c>
      <c r="Y236" s="131">
        <v>67</v>
      </c>
      <c r="Z236" s="131">
        <v>3</v>
      </c>
      <c r="AA236" s="131">
        <v>63</v>
      </c>
    </row>
    <row r="237" spans="1:27" x14ac:dyDescent="0.25">
      <c r="A237" s="133">
        <v>236</v>
      </c>
      <c r="B237" s="135" t="s">
        <v>101</v>
      </c>
      <c r="C237" s="137" t="s">
        <v>152</v>
      </c>
      <c r="D237" s="131">
        <v>40</v>
      </c>
      <c r="E237" s="131">
        <v>277</v>
      </c>
      <c r="F237" s="131">
        <v>45</v>
      </c>
      <c r="G237" s="131">
        <v>314</v>
      </c>
      <c r="H237" s="131">
        <v>518</v>
      </c>
      <c r="I237" s="131">
        <v>3483</v>
      </c>
      <c r="J237" s="131">
        <v>1022</v>
      </c>
      <c r="K237" s="131">
        <v>6941</v>
      </c>
      <c r="L237" s="131">
        <v>564</v>
      </c>
      <c r="M237" s="131">
        <v>3853</v>
      </c>
      <c r="N237" s="131">
        <v>270</v>
      </c>
      <c r="O237" s="131">
        <v>1845</v>
      </c>
      <c r="P237" s="131">
        <v>196</v>
      </c>
      <c r="Q237" s="131">
        <v>1343</v>
      </c>
      <c r="R237" s="131">
        <v>156</v>
      </c>
      <c r="S237" s="131">
        <v>1056</v>
      </c>
      <c r="T237" s="131">
        <v>149</v>
      </c>
      <c r="U237" s="131">
        <v>1011</v>
      </c>
      <c r="V237" s="131">
        <v>120</v>
      </c>
      <c r="W237" s="131">
        <v>824</v>
      </c>
      <c r="X237" s="131">
        <v>69</v>
      </c>
      <c r="Y237" s="131">
        <v>477</v>
      </c>
      <c r="Z237" s="131">
        <v>26</v>
      </c>
      <c r="AA237" s="131">
        <v>171</v>
      </c>
    </row>
    <row r="238" spans="1:27" x14ac:dyDescent="0.25">
      <c r="A238" s="133">
        <v>237</v>
      </c>
      <c r="B238" s="135" t="s">
        <v>24</v>
      </c>
      <c r="C238" s="137" t="s">
        <v>152</v>
      </c>
      <c r="D238" s="131">
        <v>225</v>
      </c>
      <c r="E238" s="131">
        <v>1681</v>
      </c>
      <c r="F238" s="131">
        <v>167</v>
      </c>
      <c r="G238" s="131">
        <v>1248</v>
      </c>
      <c r="H238" s="131">
        <v>707</v>
      </c>
      <c r="I238" s="131">
        <v>5174</v>
      </c>
      <c r="J238" s="131">
        <v>576</v>
      </c>
      <c r="K238" s="131">
        <v>4294</v>
      </c>
      <c r="L238" s="131">
        <v>150</v>
      </c>
      <c r="M238" s="131">
        <v>1119</v>
      </c>
      <c r="N238" s="131">
        <v>98</v>
      </c>
      <c r="O238" s="131">
        <v>708</v>
      </c>
      <c r="P238" s="131">
        <v>62</v>
      </c>
      <c r="Q238" s="131">
        <v>463</v>
      </c>
      <c r="R238" s="131">
        <v>124</v>
      </c>
      <c r="S238" s="131">
        <v>926</v>
      </c>
      <c r="T238" s="131">
        <v>191</v>
      </c>
      <c r="U238" s="131">
        <v>1428</v>
      </c>
      <c r="V238" s="131">
        <v>263</v>
      </c>
      <c r="W238" s="131">
        <v>1964</v>
      </c>
      <c r="X238" s="131">
        <v>215</v>
      </c>
      <c r="Y238" s="131">
        <v>1560</v>
      </c>
      <c r="Z238" s="131">
        <v>117</v>
      </c>
      <c r="AA238" s="131">
        <v>873</v>
      </c>
    </row>
    <row r="239" spans="1:27" x14ac:dyDescent="0.25">
      <c r="A239" s="133">
        <v>238</v>
      </c>
      <c r="B239" s="135" t="s">
        <v>11</v>
      </c>
      <c r="C239" s="137" t="s">
        <v>154</v>
      </c>
      <c r="D239" s="131">
        <v>15</v>
      </c>
      <c r="E239" s="131">
        <v>119</v>
      </c>
      <c r="F239" s="131">
        <v>24</v>
      </c>
      <c r="G239" s="131">
        <v>187</v>
      </c>
      <c r="H239" s="131">
        <v>280</v>
      </c>
      <c r="I239" s="131">
        <v>2202</v>
      </c>
      <c r="J239" s="131">
        <v>646</v>
      </c>
      <c r="K239" s="131">
        <v>5102</v>
      </c>
      <c r="L239" s="131">
        <v>669</v>
      </c>
      <c r="M239" s="131">
        <v>5285</v>
      </c>
      <c r="N239" s="131">
        <v>345</v>
      </c>
      <c r="O239" s="131">
        <v>2733</v>
      </c>
      <c r="P239" s="131">
        <v>368</v>
      </c>
      <c r="Q239" s="131">
        <v>2917</v>
      </c>
      <c r="R239" s="131">
        <v>212</v>
      </c>
      <c r="S239" s="131">
        <v>1630</v>
      </c>
      <c r="T239" s="131">
        <v>75</v>
      </c>
      <c r="U239" s="131">
        <v>590</v>
      </c>
      <c r="V239" s="131">
        <v>49</v>
      </c>
      <c r="W239" s="131">
        <v>373</v>
      </c>
      <c r="X239" s="131">
        <v>12</v>
      </c>
      <c r="Y239" s="131">
        <v>96</v>
      </c>
      <c r="Z239" s="131">
        <v>11</v>
      </c>
      <c r="AA239" s="131">
        <v>83</v>
      </c>
    </row>
    <row r="240" spans="1:27" x14ac:dyDescent="0.25">
      <c r="A240" s="133">
        <v>239</v>
      </c>
      <c r="B240" s="135" t="s">
        <v>8</v>
      </c>
      <c r="C240" s="137" t="s">
        <v>153</v>
      </c>
      <c r="D240" s="131">
        <v>61</v>
      </c>
      <c r="E240" s="131">
        <v>320</v>
      </c>
      <c r="F240" s="131">
        <v>129</v>
      </c>
      <c r="G240" s="131">
        <v>672</v>
      </c>
      <c r="H240" s="131">
        <v>519</v>
      </c>
      <c r="I240" s="131">
        <v>2888</v>
      </c>
      <c r="J240" s="131">
        <v>888</v>
      </c>
      <c r="K240" s="131">
        <v>5073</v>
      </c>
      <c r="L240" s="131">
        <v>771</v>
      </c>
      <c r="M240" s="131">
        <v>4385</v>
      </c>
      <c r="N240" s="131">
        <v>501</v>
      </c>
      <c r="O240" s="131">
        <v>2951</v>
      </c>
      <c r="P240" s="131">
        <v>336</v>
      </c>
      <c r="Q240" s="131">
        <v>1975</v>
      </c>
      <c r="R240" s="131">
        <v>223</v>
      </c>
      <c r="S240" s="131">
        <v>1300</v>
      </c>
      <c r="T240" s="131">
        <v>124</v>
      </c>
      <c r="U240" s="131">
        <v>728</v>
      </c>
      <c r="V240" s="131">
        <v>99</v>
      </c>
      <c r="W240" s="131">
        <v>584</v>
      </c>
      <c r="X240" s="131">
        <v>31</v>
      </c>
      <c r="Y240" s="131">
        <v>182</v>
      </c>
      <c r="Z240" s="131">
        <v>36</v>
      </c>
      <c r="AA240" s="131">
        <v>215</v>
      </c>
    </row>
    <row r="241" spans="1:27" x14ac:dyDescent="0.25">
      <c r="A241" s="133">
        <v>240</v>
      </c>
      <c r="B241" s="135" t="s">
        <v>24</v>
      </c>
      <c r="C241" s="137" t="s">
        <v>153</v>
      </c>
      <c r="D241" s="129"/>
      <c r="E241" s="129"/>
      <c r="F241" s="129"/>
      <c r="G241" s="129"/>
      <c r="H241" s="131">
        <v>236</v>
      </c>
      <c r="I241" s="131">
        <v>2485</v>
      </c>
      <c r="J241" s="131">
        <v>437</v>
      </c>
      <c r="K241" s="131">
        <v>5611</v>
      </c>
      <c r="L241" s="131">
        <v>438</v>
      </c>
      <c r="M241" s="131">
        <v>4389</v>
      </c>
      <c r="N241" s="131">
        <v>175</v>
      </c>
      <c r="O241" s="131">
        <v>2235</v>
      </c>
      <c r="P241" s="131">
        <v>162</v>
      </c>
      <c r="Q241" s="131">
        <v>2035</v>
      </c>
      <c r="R241" s="131">
        <v>167</v>
      </c>
      <c r="S241" s="131">
        <v>2104</v>
      </c>
      <c r="T241" s="131">
        <v>118</v>
      </c>
      <c r="U241" s="131">
        <v>1516</v>
      </c>
      <c r="V241" s="131">
        <v>60</v>
      </c>
      <c r="W241" s="131">
        <v>729</v>
      </c>
      <c r="X241" s="131">
        <v>11</v>
      </c>
      <c r="Y241" s="131">
        <v>140</v>
      </c>
      <c r="Z241" s="131">
        <v>2</v>
      </c>
      <c r="AA241" s="131">
        <v>26</v>
      </c>
    </row>
    <row r="242" spans="1:27" x14ac:dyDescent="0.25">
      <c r="A242" s="133">
        <v>241</v>
      </c>
      <c r="B242" s="135" t="s">
        <v>5</v>
      </c>
      <c r="C242" s="137" t="s">
        <v>152</v>
      </c>
      <c r="D242" s="131">
        <v>17</v>
      </c>
      <c r="E242" s="131">
        <v>304</v>
      </c>
      <c r="F242" s="131">
        <v>20</v>
      </c>
      <c r="G242" s="131">
        <v>358</v>
      </c>
      <c r="H242" s="131">
        <v>182</v>
      </c>
      <c r="I242" s="131">
        <v>3133</v>
      </c>
      <c r="J242" s="131">
        <v>326</v>
      </c>
      <c r="K242" s="131">
        <v>5797</v>
      </c>
      <c r="L242" s="131">
        <v>236</v>
      </c>
      <c r="M242" s="131">
        <v>4170</v>
      </c>
      <c r="N242" s="131">
        <v>125</v>
      </c>
      <c r="O242" s="131">
        <v>2174</v>
      </c>
      <c r="P242" s="131">
        <v>113</v>
      </c>
      <c r="Q242" s="131">
        <v>1958</v>
      </c>
      <c r="R242" s="131">
        <v>84</v>
      </c>
      <c r="S242" s="131">
        <v>1469</v>
      </c>
      <c r="T242" s="131">
        <v>64</v>
      </c>
      <c r="U242" s="131">
        <v>1051</v>
      </c>
      <c r="V242" s="131">
        <v>31</v>
      </c>
      <c r="W242" s="131">
        <v>541</v>
      </c>
      <c r="X242" s="131">
        <v>4</v>
      </c>
      <c r="Y242" s="131">
        <v>67</v>
      </c>
      <c r="Z242" s="131">
        <v>10</v>
      </c>
      <c r="AA242" s="131">
        <v>164</v>
      </c>
    </row>
    <row r="243" spans="1:27" x14ac:dyDescent="0.25">
      <c r="A243" s="133">
        <v>242</v>
      </c>
      <c r="B243" s="135" t="s">
        <v>11</v>
      </c>
      <c r="C243" s="137" t="s">
        <v>153</v>
      </c>
      <c r="D243" s="131">
        <v>8</v>
      </c>
      <c r="E243" s="131">
        <v>209</v>
      </c>
      <c r="F243" s="131">
        <v>21</v>
      </c>
      <c r="G243" s="131">
        <v>537</v>
      </c>
      <c r="H243" s="131">
        <v>110</v>
      </c>
      <c r="I243" s="131">
        <v>2827</v>
      </c>
      <c r="J243" s="131">
        <v>234</v>
      </c>
      <c r="K243" s="131">
        <v>5800</v>
      </c>
      <c r="L243" s="131">
        <v>104</v>
      </c>
      <c r="M243" s="131">
        <v>2655</v>
      </c>
      <c r="N243" s="131">
        <v>48</v>
      </c>
      <c r="O243" s="131">
        <v>1261</v>
      </c>
      <c r="P243" s="131">
        <v>51</v>
      </c>
      <c r="Q243" s="131">
        <v>1306</v>
      </c>
      <c r="R243" s="131">
        <v>107</v>
      </c>
      <c r="S243" s="131">
        <v>2774</v>
      </c>
      <c r="T243" s="131">
        <v>80</v>
      </c>
      <c r="U243" s="131">
        <v>2076</v>
      </c>
      <c r="V243" s="131">
        <v>53</v>
      </c>
      <c r="W243" s="131">
        <v>1338</v>
      </c>
      <c r="X243" s="131">
        <v>13</v>
      </c>
      <c r="Y243" s="131">
        <v>337</v>
      </c>
      <c r="Z243" s="131">
        <v>1</v>
      </c>
      <c r="AA243" s="131">
        <v>26</v>
      </c>
    </row>
    <row r="244" spans="1:27" x14ac:dyDescent="0.25">
      <c r="A244" s="133">
        <v>243</v>
      </c>
      <c r="B244" s="135" t="s">
        <v>24</v>
      </c>
      <c r="C244" s="137" t="s">
        <v>151</v>
      </c>
      <c r="D244" s="131">
        <v>13</v>
      </c>
      <c r="E244" s="131">
        <v>253</v>
      </c>
      <c r="F244" s="131">
        <v>49</v>
      </c>
      <c r="G244" s="131">
        <v>893</v>
      </c>
      <c r="H244" s="131">
        <v>287</v>
      </c>
      <c r="I244" s="131">
        <v>5292</v>
      </c>
      <c r="J244" s="131">
        <v>283</v>
      </c>
      <c r="K244" s="131">
        <v>5366</v>
      </c>
      <c r="L244" s="131">
        <v>195</v>
      </c>
      <c r="M244" s="131">
        <v>3323</v>
      </c>
      <c r="N244" s="131">
        <v>139</v>
      </c>
      <c r="O244" s="131">
        <v>2394</v>
      </c>
      <c r="P244" s="131">
        <v>46</v>
      </c>
      <c r="Q244" s="131">
        <v>821</v>
      </c>
      <c r="R244" s="131">
        <v>94</v>
      </c>
      <c r="S244" s="131">
        <v>1401</v>
      </c>
      <c r="T244" s="131">
        <v>42</v>
      </c>
      <c r="U244" s="131">
        <v>743</v>
      </c>
      <c r="V244" s="131">
        <v>23</v>
      </c>
      <c r="W244" s="131">
        <v>433</v>
      </c>
      <c r="X244" s="131">
        <v>4</v>
      </c>
      <c r="Y244" s="131">
        <v>73</v>
      </c>
      <c r="Z244" s="131">
        <v>3</v>
      </c>
      <c r="AA244" s="131">
        <v>39</v>
      </c>
    </row>
    <row r="245" spans="1:27" x14ac:dyDescent="0.25">
      <c r="A245" s="133">
        <v>244</v>
      </c>
      <c r="B245" s="135" t="s">
        <v>24</v>
      </c>
      <c r="C245" s="137" t="s">
        <v>152</v>
      </c>
      <c r="D245" s="129"/>
      <c r="E245" s="129"/>
      <c r="F245" s="131">
        <v>25</v>
      </c>
      <c r="G245" s="131">
        <v>147</v>
      </c>
      <c r="H245" s="131">
        <v>1062</v>
      </c>
      <c r="I245" s="131">
        <v>5644</v>
      </c>
      <c r="J245" s="131">
        <v>787</v>
      </c>
      <c r="K245" s="131">
        <v>4780</v>
      </c>
      <c r="L245" s="131">
        <v>282</v>
      </c>
      <c r="M245" s="131">
        <v>1880</v>
      </c>
      <c r="N245" s="131">
        <v>143</v>
      </c>
      <c r="O245" s="131">
        <v>985</v>
      </c>
      <c r="P245" s="131">
        <v>79</v>
      </c>
      <c r="Q245" s="131">
        <v>535</v>
      </c>
      <c r="R245" s="131">
        <v>154</v>
      </c>
      <c r="S245" s="131">
        <v>1054</v>
      </c>
      <c r="T245" s="131">
        <v>427</v>
      </c>
      <c r="U245" s="131">
        <v>2347</v>
      </c>
      <c r="V245" s="131">
        <v>284</v>
      </c>
      <c r="W245" s="131">
        <v>1921</v>
      </c>
      <c r="X245" s="131">
        <v>146</v>
      </c>
      <c r="Y245" s="131">
        <v>973</v>
      </c>
      <c r="Z245" s="131">
        <v>88</v>
      </c>
      <c r="AA245" s="131">
        <v>558</v>
      </c>
    </row>
    <row r="246" spans="1:27" x14ac:dyDescent="0.25">
      <c r="A246" s="133">
        <v>245</v>
      </c>
      <c r="B246" s="135" t="s">
        <v>24</v>
      </c>
      <c r="C246" s="137" t="s">
        <v>151</v>
      </c>
      <c r="D246" s="131">
        <v>20</v>
      </c>
      <c r="E246" s="131">
        <v>232</v>
      </c>
      <c r="F246" s="131">
        <v>30</v>
      </c>
      <c r="G246" s="131">
        <v>348</v>
      </c>
      <c r="H246" s="131">
        <v>347</v>
      </c>
      <c r="I246" s="131">
        <v>3954</v>
      </c>
      <c r="J246" s="131">
        <v>574</v>
      </c>
      <c r="K246" s="131">
        <v>6518</v>
      </c>
      <c r="L246" s="131">
        <v>234</v>
      </c>
      <c r="M246" s="131">
        <v>2662</v>
      </c>
      <c r="N246" s="131">
        <v>157</v>
      </c>
      <c r="O246" s="131">
        <v>1786</v>
      </c>
      <c r="P246" s="131">
        <v>68</v>
      </c>
      <c r="Q246" s="131">
        <v>783</v>
      </c>
      <c r="R246" s="131">
        <v>184</v>
      </c>
      <c r="S246" s="131">
        <v>2117</v>
      </c>
      <c r="T246" s="131">
        <v>109</v>
      </c>
      <c r="U246" s="131">
        <v>1247</v>
      </c>
      <c r="V246" s="131">
        <v>77</v>
      </c>
      <c r="W246" s="131">
        <v>883</v>
      </c>
      <c r="X246" s="131">
        <v>20</v>
      </c>
      <c r="Y246" s="131">
        <v>228</v>
      </c>
      <c r="Z246" s="131">
        <v>1</v>
      </c>
      <c r="AA246" s="131">
        <v>15</v>
      </c>
    </row>
    <row r="247" spans="1:27" x14ac:dyDescent="0.25">
      <c r="A247" s="133">
        <v>246</v>
      </c>
      <c r="B247" s="135" t="s">
        <v>8</v>
      </c>
      <c r="C247" s="137" t="s">
        <v>151</v>
      </c>
      <c r="D247" s="131">
        <v>13</v>
      </c>
      <c r="E247" s="131">
        <v>249</v>
      </c>
      <c r="F247" s="131">
        <v>32</v>
      </c>
      <c r="G247" s="131">
        <v>511</v>
      </c>
      <c r="H247" s="131">
        <v>260</v>
      </c>
      <c r="I247" s="131">
        <v>4346</v>
      </c>
      <c r="J247" s="131">
        <v>368</v>
      </c>
      <c r="K247" s="131">
        <v>6791</v>
      </c>
      <c r="L247" s="131">
        <v>126</v>
      </c>
      <c r="M247" s="131">
        <v>2378</v>
      </c>
      <c r="N247" s="131">
        <v>57</v>
      </c>
      <c r="O247" s="131">
        <v>1079</v>
      </c>
      <c r="P247" s="131">
        <v>48</v>
      </c>
      <c r="Q247" s="131">
        <v>911</v>
      </c>
      <c r="R247" s="131">
        <v>105</v>
      </c>
      <c r="S247" s="131">
        <v>1934</v>
      </c>
      <c r="T247" s="131">
        <v>99</v>
      </c>
      <c r="U247" s="131">
        <v>1702</v>
      </c>
      <c r="V247" s="131">
        <v>40</v>
      </c>
      <c r="W247" s="131">
        <v>704</v>
      </c>
      <c r="X247" s="131">
        <v>7</v>
      </c>
      <c r="Y247" s="131">
        <v>106</v>
      </c>
      <c r="Z247" s="131">
        <v>2</v>
      </c>
      <c r="AA247" s="131">
        <v>30</v>
      </c>
    </row>
    <row r="248" spans="1:27" x14ac:dyDescent="0.25">
      <c r="A248" s="133">
        <v>247</v>
      </c>
      <c r="B248" s="135" t="s">
        <v>103</v>
      </c>
      <c r="C248" s="137" t="s">
        <v>152</v>
      </c>
      <c r="D248" s="129"/>
      <c r="E248" s="129"/>
      <c r="F248" s="129"/>
      <c r="G248" s="129"/>
      <c r="H248" s="131">
        <v>101</v>
      </c>
      <c r="I248" s="131">
        <v>2290</v>
      </c>
      <c r="J248" s="131">
        <v>427</v>
      </c>
      <c r="K248" s="131">
        <v>8818</v>
      </c>
      <c r="L248" s="131">
        <v>165</v>
      </c>
      <c r="M248" s="131">
        <v>3348</v>
      </c>
      <c r="N248" s="131">
        <v>72</v>
      </c>
      <c r="O248" s="131">
        <v>1473</v>
      </c>
      <c r="P248" s="131">
        <v>18</v>
      </c>
      <c r="Q248" s="131">
        <v>352</v>
      </c>
      <c r="R248" s="131">
        <v>143</v>
      </c>
      <c r="S248" s="131">
        <v>2931</v>
      </c>
      <c r="T248" s="131">
        <v>72</v>
      </c>
      <c r="U248" s="131">
        <v>1308</v>
      </c>
      <c r="V248" s="131">
        <v>3</v>
      </c>
      <c r="W248" s="131">
        <v>56</v>
      </c>
      <c r="X248" s="129"/>
      <c r="Y248" s="129"/>
      <c r="Z248" s="129"/>
      <c r="AA248" s="129"/>
    </row>
    <row r="249" spans="1:27" x14ac:dyDescent="0.25">
      <c r="A249" s="133">
        <v>248</v>
      </c>
      <c r="B249" s="135" t="s">
        <v>9</v>
      </c>
      <c r="C249" s="137" t="s">
        <v>152</v>
      </c>
      <c r="D249" s="131">
        <v>108</v>
      </c>
      <c r="E249" s="131">
        <v>807</v>
      </c>
      <c r="F249" s="131">
        <v>84</v>
      </c>
      <c r="G249" s="131">
        <v>631</v>
      </c>
      <c r="H249" s="131">
        <v>608</v>
      </c>
      <c r="I249" s="131">
        <v>4507</v>
      </c>
      <c r="J249" s="131">
        <v>639</v>
      </c>
      <c r="K249" s="131">
        <v>4798</v>
      </c>
      <c r="L249" s="131">
        <v>329</v>
      </c>
      <c r="M249" s="131">
        <v>2426</v>
      </c>
      <c r="N249" s="131">
        <v>162</v>
      </c>
      <c r="O249" s="131">
        <v>1241</v>
      </c>
      <c r="P249" s="131">
        <v>109</v>
      </c>
      <c r="Q249" s="131">
        <v>839</v>
      </c>
      <c r="R249" s="131">
        <v>119</v>
      </c>
      <c r="S249" s="131">
        <v>916</v>
      </c>
      <c r="T249" s="131">
        <v>163</v>
      </c>
      <c r="U249" s="131">
        <v>1240</v>
      </c>
      <c r="V249" s="131">
        <v>220</v>
      </c>
      <c r="W249" s="131">
        <v>1634</v>
      </c>
      <c r="X249" s="131">
        <v>124</v>
      </c>
      <c r="Y249" s="131">
        <v>929</v>
      </c>
      <c r="Z249" s="131">
        <v>62</v>
      </c>
      <c r="AA249" s="131">
        <v>473</v>
      </c>
    </row>
    <row r="250" spans="1:27" x14ac:dyDescent="0.25">
      <c r="A250" s="133">
        <v>249</v>
      </c>
      <c r="B250" s="135" t="s">
        <v>8</v>
      </c>
      <c r="C250" s="137" t="s">
        <v>151</v>
      </c>
      <c r="D250" s="131">
        <v>95</v>
      </c>
      <c r="E250" s="131">
        <v>847</v>
      </c>
      <c r="F250" s="131">
        <v>145</v>
      </c>
      <c r="G250" s="131">
        <v>1182</v>
      </c>
      <c r="H250" s="131">
        <v>660</v>
      </c>
      <c r="I250" s="131">
        <v>5967</v>
      </c>
      <c r="J250" s="131">
        <v>804</v>
      </c>
      <c r="K250" s="131">
        <v>7783</v>
      </c>
      <c r="L250" s="131">
        <v>147</v>
      </c>
      <c r="M250" s="131">
        <v>1345</v>
      </c>
      <c r="N250" s="131">
        <v>51</v>
      </c>
      <c r="O250" s="131">
        <v>478</v>
      </c>
      <c r="P250" s="131">
        <v>37</v>
      </c>
      <c r="Q250" s="131">
        <v>335</v>
      </c>
      <c r="R250" s="131">
        <v>80</v>
      </c>
      <c r="S250" s="131">
        <v>746</v>
      </c>
      <c r="T250" s="131">
        <v>103</v>
      </c>
      <c r="U250" s="131">
        <v>968</v>
      </c>
      <c r="V250" s="131">
        <v>56</v>
      </c>
      <c r="W250" s="131">
        <v>545</v>
      </c>
      <c r="X250" s="131">
        <v>6</v>
      </c>
      <c r="Y250" s="131">
        <v>58</v>
      </c>
      <c r="Z250" s="131">
        <v>1</v>
      </c>
      <c r="AA250" s="131">
        <v>10</v>
      </c>
    </row>
    <row r="251" spans="1:27" x14ac:dyDescent="0.25">
      <c r="A251" s="133">
        <v>250</v>
      </c>
      <c r="B251" s="135" t="s">
        <v>8</v>
      </c>
      <c r="C251" s="137" t="s">
        <v>153</v>
      </c>
      <c r="D251" s="131">
        <v>43</v>
      </c>
      <c r="E251" s="131">
        <v>231</v>
      </c>
      <c r="F251" s="131">
        <v>100</v>
      </c>
      <c r="G251" s="131">
        <v>566</v>
      </c>
      <c r="H251" s="131">
        <v>433</v>
      </c>
      <c r="I251" s="131">
        <v>2491</v>
      </c>
      <c r="J251" s="131">
        <v>838</v>
      </c>
      <c r="K251" s="131">
        <v>4917</v>
      </c>
      <c r="L251" s="131">
        <v>777</v>
      </c>
      <c r="M251" s="131">
        <v>4548</v>
      </c>
      <c r="N251" s="131">
        <v>412</v>
      </c>
      <c r="O251" s="131">
        <v>2407</v>
      </c>
      <c r="P251" s="131">
        <v>376</v>
      </c>
      <c r="Q251" s="131">
        <v>2216</v>
      </c>
      <c r="R251" s="131">
        <v>248</v>
      </c>
      <c r="S251" s="131">
        <v>1452</v>
      </c>
      <c r="T251" s="131">
        <v>105</v>
      </c>
      <c r="U251" s="131">
        <v>613</v>
      </c>
      <c r="V251" s="131">
        <v>69</v>
      </c>
      <c r="W251" s="131">
        <v>403</v>
      </c>
      <c r="X251" s="131">
        <v>33</v>
      </c>
      <c r="Y251" s="131">
        <v>194</v>
      </c>
      <c r="Z251" s="131">
        <v>11</v>
      </c>
      <c r="AA251" s="131">
        <v>65</v>
      </c>
    </row>
    <row r="252" spans="1:27" x14ac:dyDescent="0.25">
      <c r="A252" s="133">
        <v>251</v>
      </c>
      <c r="B252" s="135" t="s">
        <v>24</v>
      </c>
      <c r="C252" s="137" t="s">
        <v>152</v>
      </c>
      <c r="D252" s="131">
        <v>39</v>
      </c>
      <c r="E252" s="131">
        <v>292</v>
      </c>
      <c r="F252" s="131">
        <v>62</v>
      </c>
      <c r="G252" s="131">
        <v>461</v>
      </c>
      <c r="H252" s="131">
        <v>381</v>
      </c>
      <c r="I252" s="131">
        <v>2828</v>
      </c>
      <c r="J252" s="131">
        <v>635</v>
      </c>
      <c r="K252" s="131">
        <v>4730</v>
      </c>
      <c r="L252" s="131">
        <v>523</v>
      </c>
      <c r="M252" s="131">
        <v>3862</v>
      </c>
      <c r="N252" s="131">
        <v>372</v>
      </c>
      <c r="O252" s="131">
        <v>2740</v>
      </c>
      <c r="P252" s="131">
        <v>225</v>
      </c>
      <c r="Q252" s="131">
        <v>1678</v>
      </c>
      <c r="R252" s="131">
        <v>172</v>
      </c>
      <c r="S252" s="131">
        <v>1286</v>
      </c>
      <c r="T252" s="131">
        <v>107</v>
      </c>
      <c r="U252" s="131">
        <v>804</v>
      </c>
      <c r="V252" s="131">
        <v>96</v>
      </c>
      <c r="W252" s="131">
        <v>713</v>
      </c>
      <c r="X252" s="131">
        <v>44</v>
      </c>
      <c r="Y252" s="131">
        <v>314</v>
      </c>
      <c r="Z252" s="131">
        <v>16</v>
      </c>
      <c r="AA252" s="131">
        <v>123</v>
      </c>
    </row>
    <row r="253" spans="1:27" x14ac:dyDescent="0.25">
      <c r="A253" s="133">
        <v>252</v>
      </c>
      <c r="B253" s="135" t="s">
        <v>9</v>
      </c>
      <c r="C253" s="137" t="s">
        <v>151</v>
      </c>
      <c r="D253" s="131">
        <v>5</v>
      </c>
      <c r="E253" s="131">
        <v>57</v>
      </c>
      <c r="F253" s="131">
        <v>18</v>
      </c>
      <c r="G253" s="131">
        <v>188</v>
      </c>
      <c r="H253" s="131">
        <v>222</v>
      </c>
      <c r="I253" s="131">
        <v>2301</v>
      </c>
      <c r="J253" s="131">
        <v>440</v>
      </c>
      <c r="K253" s="131">
        <v>4664</v>
      </c>
      <c r="L253" s="131">
        <v>372</v>
      </c>
      <c r="M253" s="131">
        <v>3896</v>
      </c>
      <c r="N253" s="131">
        <v>248</v>
      </c>
      <c r="O253" s="131">
        <v>2687</v>
      </c>
      <c r="P253" s="131">
        <v>130</v>
      </c>
      <c r="Q253" s="131">
        <v>1394</v>
      </c>
      <c r="R253" s="131">
        <v>158</v>
      </c>
      <c r="S253" s="131">
        <v>1700</v>
      </c>
      <c r="T253" s="131">
        <v>129</v>
      </c>
      <c r="U253" s="131">
        <v>1407</v>
      </c>
      <c r="V253" s="131">
        <v>116</v>
      </c>
      <c r="W253" s="131">
        <v>1225</v>
      </c>
      <c r="X253" s="131">
        <v>16</v>
      </c>
      <c r="Y253" s="131">
        <v>166</v>
      </c>
      <c r="Z253" s="131">
        <v>4</v>
      </c>
      <c r="AA253" s="131">
        <v>43</v>
      </c>
    </row>
    <row r="254" spans="1:27" x14ac:dyDescent="0.25">
      <c r="A254" s="133">
        <v>253</v>
      </c>
      <c r="B254" s="135" t="s">
        <v>103</v>
      </c>
      <c r="C254" s="137" t="s">
        <v>152</v>
      </c>
      <c r="D254" s="131">
        <v>19</v>
      </c>
      <c r="E254" s="131">
        <v>2053</v>
      </c>
      <c r="F254" s="131">
        <v>15</v>
      </c>
      <c r="G254" s="131">
        <v>1661</v>
      </c>
      <c r="H254" s="131">
        <v>9</v>
      </c>
      <c r="I254" s="131">
        <v>887</v>
      </c>
      <c r="J254" s="131">
        <v>13</v>
      </c>
      <c r="K254" s="131">
        <v>1509</v>
      </c>
      <c r="L254" s="131">
        <v>17</v>
      </c>
      <c r="M254" s="131">
        <v>2029</v>
      </c>
      <c r="N254" s="131">
        <v>14</v>
      </c>
      <c r="O254" s="131">
        <v>1622</v>
      </c>
      <c r="P254" s="131">
        <v>13</v>
      </c>
      <c r="Q254" s="131">
        <v>1418</v>
      </c>
      <c r="R254" s="131">
        <v>15</v>
      </c>
      <c r="S254" s="131">
        <v>1661</v>
      </c>
      <c r="T254" s="131">
        <v>11</v>
      </c>
      <c r="U254" s="131">
        <v>1230</v>
      </c>
      <c r="V254" s="131">
        <v>26</v>
      </c>
      <c r="W254" s="131">
        <v>2941</v>
      </c>
      <c r="X254" s="131">
        <v>14</v>
      </c>
      <c r="Y254" s="131">
        <v>1537</v>
      </c>
      <c r="Z254" s="131">
        <v>10</v>
      </c>
      <c r="AA254" s="131">
        <v>1081</v>
      </c>
    </row>
    <row r="255" spans="1:27" x14ac:dyDescent="0.25">
      <c r="A255" s="133">
        <v>254</v>
      </c>
      <c r="B255" s="135" t="s">
        <v>5</v>
      </c>
      <c r="C255" s="137" t="s">
        <v>151</v>
      </c>
      <c r="D255" s="131">
        <v>4</v>
      </c>
      <c r="E255" s="131">
        <v>42</v>
      </c>
      <c r="F255" s="131">
        <v>6</v>
      </c>
      <c r="G255" s="131">
        <v>79</v>
      </c>
      <c r="H255" s="131">
        <v>109</v>
      </c>
      <c r="I255" s="131">
        <v>1103</v>
      </c>
      <c r="J255" s="131">
        <v>318</v>
      </c>
      <c r="K255" s="131">
        <v>3993</v>
      </c>
      <c r="L255" s="131">
        <v>357</v>
      </c>
      <c r="M255" s="131">
        <v>4473</v>
      </c>
      <c r="N255" s="131">
        <v>245</v>
      </c>
      <c r="O255" s="131">
        <v>3091</v>
      </c>
      <c r="P255" s="131">
        <v>98</v>
      </c>
      <c r="Q255" s="131">
        <v>1197</v>
      </c>
      <c r="R255" s="131">
        <v>208</v>
      </c>
      <c r="S255" s="131">
        <v>2581</v>
      </c>
      <c r="T255" s="131">
        <v>155</v>
      </c>
      <c r="U255" s="131">
        <v>1906</v>
      </c>
      <c r="V255" s="131">
        <v>65</v>
      </c>
      <c r="W255" s="131">
        <v>793</v>
      </c>
      <c r="X255" s="131">
        <v>7</v>
      </c>
      <c r="Y255" s="131">
        <v>89</v>
      </c>
      <c r="Z255" s="131">
        <v>2</v>
      </c>
      <c r="AA255" s="131">
        <v>27</v>
      </c>
    </row>
    <row r="256" spans="1:27" x14ac:dyDescent="0.25">
      <c r="A256" s="133">
        <v>255</v>
      </c>
      <c r="B256" s="135" t="s">
        <v>24</v>
      </c>
      <c r="C256" s="137" t="s">
        <v>152</v>
      </c>
      <c r="D256" s="131">
        <v>21</v>
      </c>
      <c r="E256" s="131">
        <v>266</v>
      </c>
      <c r="F256" s="131">
        <v>45</v>
      </c>
      <c r="G256" s="131">
        <v>555</v>
      </c>
      <c r="H256" s="131">
        <v>615</v>
      </c>
      <c r="I256" s="131">
        <v>5347</v>
      </c>
      <c r="J256" s="131">
        <v>725</v>
      </c>
      <c r="K256" s="131">
        <v>7237</v>
      </c>
      <c r="L256" s="131">
        <v>259</v>
      </c>
      <c r="M256" s="131">
        <v>3081</v>
      </c>
      <c r="N256" s="131">
        <v>89</v>
      </c>
      <c r="O256" s="131">
        <v>1114</v>
      </c>
      <c r="P256" s="131">
        <v>32</v>
      </c>
      <c r="Q256" s="131">
        <v>403</v>
      </c>
      <c r="R256" s="131">
        <v>41</v>
      </c>
      <c r="S256" s="131">
        <v>424</v>
      </c>
      <c r="T256" s="131">
        <v>33</v>
      </c>
      <c r="U256" s="131">
        <v>353</v>
      </c>
      <c r="V256" s="131">
        <v>29</v>
      </c>
      <c r="W256" s="131">
        <v>317</v>
      </c>
      <c r="X256" s="131">
        <v>8</v>
      </c>
      <c r="Y256" s="131">
        <v>97</v>
      </c>
      <c r="Z256" s="131">
        <v>16</v>
      </c>
      <c r="AA256" s="131">
        <v>103</v>
      </c>
    </row>
    <row r="257" spans="1:27" x14ac:dyDescent="0.25">
      <c r="A257" s="133">
        <v>256</v>
      </c>
      <c r="B257" s="135" t="s">
        <v>11</v>
      </c>
      <c r="C257" s="137" t="s">
        <v>152</v>
      </c>
      <c r="D257" s="131">
        <v>12</v>
      </c>
      <c r="E257" s="131">
        <v>138</v>
      </c>
      <c r="F257" s="131">
        <v>46</v>
      </c>
      <c r="G257" s="131">
        <v>551</v>
      </c>
      <c r="H257" s="131">
        <v>322</v>
      </c>
      <c r="I257" s="131">
        <v>3824</v>
      </c>
      <c r="J257" s="131">
        <v>416</v>
      </c>
      <c r="K257" s="131">
        <v>4971</v>
      </c>
      <c r="L257" s="131">
        <v>292</v>
      </c>
      <c r="M257" s="131">
        <v>3476</v>
      </c>
      <c r="N257" s="131">
        <v>130</v>
      </c>
      <c r="O257" s="131">
        <v>1549</v>
      </c>
      <c r="P257" s="131">
        <v>98</v>
      </c>
      <c r="Q257" s="131">
        <v>1169</v>
      </c>
      <c r="R257" s="131">
        <v>101</v>
      </c>
      <c r="S257" s="131">
        <v>1211</v>
      </c>
      <c r="T257" s="131">
        <v>53</v>
      </c>
      <c r="U257" s="131">
        <v>633</v>
      </c>
      <c r="V257" s="131">
        <v>61</v>
      </c>
      <c r="W257" s="131">
        <v>727</v>
      </c>
      <c r="X257" s="131">
        <v>62</v>
      </c>
      <c r="Y257" s="131">
        <v>734</v>
      </c>
      <c r="Z257" s="131">
        <v>14</v>
      </c>
      <c r="AA257" s="131">
        <v>164</v>
      </c>
    </row>
    <row r="258" spans="1:27" x14ac:dyDescent="0.25">
      <c r="A258" s="133">
        <v>257</v>
      </c>
      <c r="B258" s="135" t="s">
        <v>101</v>
      </c>
      <c r="C258" s="137" t="s">
        <v>155</v>
      </c>
      <c r="D258" s="131">
        <v>33</v>
      </c>
      <c r="E258" s="131">
        <v>130</v>
      </c>
      <c r="F258" s="131">
        <v>75</v>
      </c>
      <c r="G258" s="131">
        <v>263</v>
      </c>
      <c r="H258" s="131">
        <v>392</v>
      </c>
      <c r="I258" s="131">
        <v>1454</v>
      </c>
      <c r="J258" s="131">
        <v>814</v>
      </c>
      <c r="K258" s="131">
        <v>3066</v>
      </c>
      <c r="L258" s="131">
        <v>1003</v>
      </c>
      <c r="M258" s="131">
        <v>3679</v>
      </c>
      <c r="N258" s="131">
        <v>733</v>
      </c>
      <c r="O258" s="131">
        <v>2825</v>
      </c>
      <c r="P258" s="131">
        <v>719</v>
      </c>
      <c r="Q258" s="131">
        <v>2737</v>
      </c>
      <c r="R258" s="131">
        <v>538</v>
      </c>
      <c r="S258" s="131">
        <v>2095</v>
      </c>
      <c r="T258" s="131">
        <v>253</v>
      </c>
      <c r="U258" s="131">
        <v>1001</v>
      </c>
      <c r="V258" s="131">
        <v>223</v>
      </c>
      <c r="W258" s="131">
        <v>880</v>
      </c>
      <c r="X258" s="131">
        <v>112</v>
      </c>
      <c r="Y258" s="131">
        <v>443</v>
      </c>
      <c r="Z258" s="131">
        <v>137</v>
      </c>
      <c r="AA258" s="131">
        <v>547</v>
      </c>
    </row>
    <row r="259" spans="1:27" x14ac:dyDescent="0.25">
      <c r="A259" s="133">
        <v>258</v>
      </c>
      <c r="B259" s="135" t="s">
        <v>108</v>
      </c>
      <c r="C259" s="137" t="s">
        <v>155</v>
      </c>
      <c r="D259" s="131">
        <v>163</v>
      </c>
      <c r="E259" s="131">
        <v>586</v>
      </c>
      <c r="F259" s="131">
        <v>141</v>
      </c>
      <c r="G259" s="131">
        <v>525</v>
      </c>
      <c r="H259" s="131">
        <v>238</v>
      </c>
      <c r="I259" s="131">
        <v>880</v>
      </c>
      <c r="J259" s="131">
        <v>551</v>
      </c>
      <c r="K259" s="131">
        <v>2141</v>
      </c>
      <c r="L259" s="131">
        <v>1007</v>
      </c>
      <c r="M259" s="131">
        <v>3941</v>
      </c>
      <c r="N259" s="131">
        <v>685</v>
      </c>
      <c r="O259" s="131">
        <v>2622</v>
      </c>
      <c r="P259" s="131">
        <v>744</v>
      </c>
      <c r="Q259" s="131">
        <v>2793</v>
      </c>
      <c r="R259" s="131">
        <v>533</v>
      </c>
      <c r="S259" s="131">
        <v>1984</v>
      </c>
      <c r="T259" s="131">
        <v>336</v>
      </c>
      <c r="U259" s="131">
        <v>1223</v>
      </c>
      <c r="V259" s="131">
        <v>268</v>
      </c>
      <c r="W259" s="131">
        <v>979</v>
      </c>
      <c r="X259" s="131">
        <v>174</v>
      </c>
      <c r="Y259" s="131">
        <v>626</v>
      </c>
      <c r="Z259" s="131">
        <v>159</v>
      </c>
      <c r="AA259" s="131">
        <v>584</v>
      </c>
    </row>
    <row r="260" spans="1:27" x14ac:dyDescent="0.25">
      <c r="A260" s="133">
        <v>259</v>
      </c>
      <c r="B260" s="135" t="s">
        <v>8</v>
      </c>
      <c r="C260" s="137" t="s">
        <v>152</v>
      </c>
      <c r="D260" s="131">
        <v>1</v>
      </c>
      <c r="E260" s="131">
        <v>38</v>
      </c>
      <c r="F260" s="131">
        <v>22</v>
      </c>
      <c r="G260" s="131">
        <v>661</v>
      </c>
      <c r="H260" s="131">
        <v>151</v>
      </c>
      <c r="I260" s="131">
        <v>4258</v>
      </c>
      <c r="J260" s="131">
        <v>209</v>
      </c>
      <c r="K260" s="131">
        <v>6026</v>
      </c>
      <c r="L260" s="131">
        <v>96</v>
      </c>
      <c r="M260" s="131">
        <v>2676</v>
      </c>
      <c r="N260" s="131">
        <v>73</v>
      </c>
      <c r="O260" s="131">
        <v>1789</v>
      </c>
      <c r="P260" s="131">
        <v>49</v>
      </c>
      <c r="Q260" s="131">
        <v>1166</v>
      </c>
      <c r="R260" s="131">
        <v>32</v>
      </c>
      <c r="S260" s="131">
        <v>925</v>
      </c>
      <c r="T260" s="131">
        <v>15</v>
      </c>
      <c r="U260" s="131">
        <v>420</v>
      </c>
      <c r="V260" s="131">
        <v>13</v>
      </c>
      <c r="W260" s="131">
        <v>390</v>
      </c>
      <c r="X260" s="131">
        <v>8</v>
      </c>
      <c r="Y260" s="131">
        <v>197</v>
      </c>
      <c r="Z260" s="131">
        <v>3</v>
      </c>
      <c r="AA260" s="131">
        <v>57</v>
      </c>
    </row>
    <row r="261" spans="1:27" x14ac:dyDescent="0.25">
      <c r="A261" s="133">
        <v>260</v>
      </c>
      <c r="B261" s="135" t="s">
        <v>8</v>
      </c>
      <c r="C261" s="137" t="s">
        <v>151</v>
      </c>
      <c r="D261" s="131">
        <v>11</v>
      </c>
      <c r="E261" s="131">
        <v>227</v>
      </c>
      <c r="F261" s="131">
        <v>41</v>
      </c>
      <c r="G261" s="131">
        <v>451</v>
      </c>
      <c r="H261" s="131">
        <v>146</v>
      </c>
      <c r="I261" s="131">
        <v>2843</v>
      </c>
      <c r="J261" s="131">
        <v>264</v>
      </c>
      <c r="K261" s="131">
        <v>5510</v>
      </c>
      <c r="L261" s="131">
        <v>167</v>
      </c>
      <c r="M261" s="131">
        <v>3619</v>
      </c>
      <c r="N261" s="131">
        <v>103</v>
      </c>
      <c r="O261" s="131">
        <v>2357</v>
      </c>
      <c r="P261" s="131">
        <v>48</v>
      </c>
      <c r="Q261" s="131">
        <v>1125</v>
      </c>
      <c r="R261" s="131">
        <v>76</v>
      </c>
      <c r="S261" s="131">
        <v>1678</v>
      </c>
      <c r="T261" s="131">
        <v>17</v>
      </c>
      <c r="U261" s="131">
        <v>415</v>
      </c>
      <c r="V261" s="131">
        <v>4</v>
      </c>
      <c r="W261" s="131">
        <v>74</v>
      </c>
      <c r="X261" s="129"/>
      <c r="Y261" s="129"/>
      <c r="Z261" s="129"/>
      <c r="AA261" s="129"/>
    </row>
    <row r="262" spans="1:27" x14ac:dyDescent="0.25">
      <c r="A262" s="133">
        <v>261</v>
      </c>
      <c r="B262" s="135" t="s">
        <v>11</v>
      </c>
      <c r="C262" s="137" t="s">
        <v>153</v>
      </c>
      <c r="D262" s="131">
        <v>29</v>
      </c>
      <c r="E262" s="131">
        <v>338</v>
      </c>
      <c r="F262" s="131">
        <v>40</v>
      </c>
      <c r="G262" s="131">
        <v>510</v>
      </c>
      <c r="H262" s="131">
        <v>233</v>
      </c>
      <c r="I262" s="131">
        <v>2985</v>
      </c>
      <c r="J262" s="131">
        <v>379</v>
      </c>
      <c r="K262" s="131">
        <v>4893</v>
      </c>
      <c r="L262" s="131">
        <v>304</v>
      </c>
      <c r="M262" s="131">
        <v>3918</v>
      </c>
      <c r="N262" s="131">
        <v>174</v>
      </c>
      <c r="O262" s="131">
        <v>2227</v>
      </c>
      <c r="P262" s="131">
        <v>121</v>
      </c>
      <c r="Q262" s="131">
        <v>1560</v>
      </c>
      <c r="R262" s="131">
        <v>72</v>
      </c>
      <c r="S262" s="131">
        <v>904</v>
      </c>
      <c r="T262" s="131">
        <v>36</v>
      </c>
      <c r="U262" s="131">
        <v>462</v>
      </c>
      <c r="V262" s="131">
        <v>12</v>
      </c>
      <c r="W262" s="131">
        <v>151</v>
      </c>
      <c r="X262" s="131">
        <v>11</v>
      </c>
      <c r="Y262" s="131">
        <v>134</v>
      </c>
      <c r="Z262" s="131">
        <v>3</v>
      </c>
      <c r="AA262" s="131">
        <v>33</v>
      </c>
    </row>
    <row r="263" spans="1:27" x14ac:dyDescent="0.25">
      <c r="A263" s="133">
        <v>262</v>
      </c>
      <c r="B263" s="135" t="s">
        <v>24</v>
      </c>
      <c r="C263" s="137" t="s">
        <v>155</v>
      </c>
      <c r="D263" s="131">
        <v>1307</v>
      </c>
      <c r="E263" s="131">
        <v>3830</v>
      </c>
      <c r="F263" s="131">
        <v>795</v>
      </c>
      <c r="G263" s="131">
        <v>2337</v>
      </c>
      <c r="H263" s="131">
        <v>702</v>
      </c>
      <c r="I263" s="131">
        <v>2085</v>
      </c>
      <c r="J263" s="131">
        <v>505</v>
      </c>
      <c r="K263" s="131">
        <v>1500</v>
      </c>
      <c r="L263" s="131">
        <v>389</v>
      </c>
      <c r="M263" s="131">
        <v>1159</v>
      </c>
      <c r="N263" s="131">
        <v>347</v>
      </c>
      <c r="O263" s="131">
        <v>1034</v>
      </c>
      <c r="P263" s="131">
        <v>433</v>
      </c>
      <c r="Q263" s="131">
        <v>1290</v>
      </c>
      <c r="R263" s="131">
        <v>494</v>
      </c>
      <c r="S263" s="131">
        <v>1477</v>
      </c>
      <c r="T263" s="131">
        <v>316</v>
      </c>
      <c r="U263" s="131">
        <v>942</v>
      </c>
      <c r="V263" s="131">
        <v>367</v>
      </c>
      <c r="W263" s="131">
        <v>1094</v>
      </c>
      <c r="X263" s="131">
        <v>213</v>
      </c>
      <c r="Y263" s="131">
        <v>637</v>
      </c>
      <c r="Z263" s="131">
        <v>167</v>
      </c>
      <c r="AA263" s="131">
        <v>499</v>
      </c>
    </row>
    <row r="264" spans="1:27" x14ac:dyDescent="0.25">
      <c r="A264" s="133">
        <v>263</v>
      </c>
      <c r="B264" s="135" t="s">
        <v>5</v>
      </c>
      <c r="C264" s="137" t="s">
        <v>153</v>
      </c>
      <c r="D264" s="131">
        <v>13</v>
      </c>
      <c r="E264" s="131">
        <v>118</v>
      </c>
      <c r="F264" s="131">
        <v>24</v>
      </c>
      <c r="G264" s="131">
        <v>191</v>
      </c>
      <c r="H264" s="131">
        <v>122</v>
      </c>
      <c r="I264" s="131">
        <v>950</v>
      </c>
      <c r="J264" s="131">
        <v>274</v>
      </c>
      <c r="K264" s="131">
        <v>2283</v>
      </c>
      <c r="L264" s="131">
        <v>446</v>
      </c>
      <c r="M264" s="131">
        <v>3697</v>
      </c>
      <c r="N264" s="131">
        <v>416</v>
      </c>
      <c r="O264" s="131">
        <v>3464</v>
      </c>
      <c r="P264" s="131">
        <v>499</v>
      </c>
      <c r="Q264" s="131">
        <v>4158</v>
      </c>
      <c r="R264" s="131">
        <v>216</v>
      </c>
      <c r="S264" s="131">
        <v>1801</v>
      </c>
      <c r="T264" s="131">
        <v>55</v>
      </c>
      <c r="U264" s="131">
        <v>462</v>
      </c>
      <c r="V264" s="131">
        <v>39</v>
      </c>
      <c r="W264" s="131">
        <v>317</v>
      </c>
      <c r="X264" s="131">
        <v>11</v>
      </c>
      <c r="Y264" s="131">
        <v>92</v>
      </c>
      <c r="Z264" s="131">
        <v>20</v>
      </c>
      <c r="AA264" s="131">
        <v>168</v>
      </c>
    </row>
    <row r="265" spans="1:27" x14ac:dyDescent="0.25">
      <c r="A265" s="133">
        <v>264</v>
      </c>
      <c r="B265" s="135" t="s">
        <v>8</v>
      </c>
      <c r="C265" s="137" t="s">
        <v>152</v>
      </c>
      <c r="D265" s="131">
        <v>29</v>
      </c>
      <c r="E265" s="131">
        <v>135</v>
      </c>
      <c r="F265" s="131">
        <v>55</v>
      </c>
      <c r="G265" s="131">
        <v>238</v>
      </c>
      <c r="H265" s="131">
        <v>361</v>
      </c>
      <c r="I265" s="131">
        <v>1664</v>
      </c>
      <c r="J265" s="131">
        <v>846</v>
      </c>
      <c r="K265" s="131">
        <v>3979</v>
      </c>
      <c r="L265" s="131">
        <v>851</v>
      </c>
      <c r="M265" s="131">
        <v>3998</v>
      </c>
      <c r="N265" s="131">
        <v>619</v>
      </c>
      <c r="O265" s="131">
        <v>2913</v>
      </c>
      <c r="P265" s="131">
        <v>575</v>
      </c>
      <c r="Q265" s="131">
        <v>2675</v>
      </c>
      <c r="R265" s="131">
        <v>234</v>
      </c>
      <c r="S265" s="131">
        <v>1097</v>
      </c>
      <c r="T265" s="131">
        <v>89</v>
      </c>
      <c r="U265" s="131">
        <v>413</v>
      </c>
      <c r="V265" s="131">
        <v>67</v>
      </c>
      <c r="W265" s="131">
        <v>315</v>
      </c>
      <c r="X265" s="131">
        <v>17</v>
      </c>
      <c r="Y265" s="131">
        <v>79</v>
      </c>
      <c r="Z265" s="131">
        <v>17</v>
      </c>
      <c r="AA265" s="131">
        <v>70</v>
      </c>
    </row>
    <row r="266" spans="1:27" x14ac:dyDescent="0.25">
      <c r="A266" s="133">
        <v>265</v>
      </c>
      <c r="B266" s="135" t="s">
        <v>24</v>
      </c>
      <c r="C266" s="137" t="s">
        <v>153</v>
      </c>
      <c r="D266" s="129"/>
      <c r="E266" s="129"/>
      <c r="F266" s="129"/>
      <c r="G266" s="129"/>
      <c r="H266" s="131">
        <v>307</v>
      </c>
      <c r="I266" s="131">
        <v>1501</v>
      </c>
      <c r="J266" s="131">
        <v>896</v>
      </c>
      <c r="K266" s="131">
        <v>4453</v>
      </c>
      <c r="L266" s="131">
        <v>768</v>
      </c>
      <c r="M266" s="131">
        <v>3802</v>
      </c>
      <c r="N266" s="131">
        <v>353</v>
      </c>
      <c r="O266" s="131">
        <v>1726</v>
      </c>
      <c r="P266" s="131">
        <v>423</v>
      </c>
      <c r="Q266" s="131">
        <v>2064</v>
      </c>
      <c r="R266" s="131">
        <v>345</v>
      </c>
      <c r="S266" s="131">
        <v>1704</v>
      </c>
      <c r="T266" s="131">
        <v>241</v>
      </c>
      <c r="U266" s="131">
        <v>1186</v>
      </c>
      <c r="V266" s="131">
        <v>125</v>
      </c>
      <c r="W266" s="131">
        <v>616</v>
      </c>
      <c r="X266" s="131">
        <v>26</v>
      </c>
      <c r="Y266" s="131">
        <v>130</v>
      </c>
      <c r="Z266" s="131">
        <v>9</v>
      </c>
      <c r="AA266" s="131">
        <v>45</v>
      </c>
    </row>
    <row r="267" spans="1:27" x14ac:dyDescent="0.25">
      <c r="A267" s="133">
        <v>266</v>
      </c>
      <c r="B267" s="135" t="s">
        <v>104</v>
      </c>
      <c r="C267" s="137" t="s">
        <v>152</v>
      </c>
      <c r="D267" s="131">
        <v>9</v>
      </c>
      <c r="E267" s="131">
        <v>90</v>
      </c>
      <c r="F267" s="131">
        <v>8</v>
      </c>
      <c r="G267" s="131">
        <v>77</v>
      </c>
      <c r="H267" s="131">
        <v>270</v>
      </c>
      <c r="I267" s="131">
        <v>2650</v>
      </c>
      <c r="J267" s="131">
        <v>616</v>
      </c>
      <c r="K267" s="131">
        <v>6233</v>
      </c>
      <c r="L267" s="131">
        <v>265</v>
      </c>
      <c r="M267" s="131">
        <v>2688</v>
      </c>
      <c r="N267" s="131">
        <v>179</v>
      </c>
      <c r="O267" s="131">
        <v>1823</v>
      </c>
      <c r="P267" s="131">
        <v>50</v>
      </c>
      <c r="Q267" s="131">
        <v>515</v>
      </c>
      <c r="R267" s="131">
        <v>215</v>
      </c>
      <c r="S267" s="131">
        <v>2189</v>
      </c>
      <c r="T267" s="131">
        <v>64</v>
      </c>
      <c r="U267" s="131">
        <v>657</v>
      </c>
      <c r="V267" s="131">
        <v>9</v>
      </c>
      <c r="W267" s="131">
        <v>90</v>
      </c>
      <c r="X267" s="129"/>
      <c r="Y267" s="129"/>
      <c r="Z267" s="129"/>
      <c r="AA267" s="129"/>
    </row>
    <row r="268" spans="1:27" x14ac:dyDescent="0.25">
      <c r="A268" s="133">
        <v>267</v>
      </c>
      <c r="B268" s="135" t="s">
        <v>5</v>
      </c>
      <c r="C268" s="137" t="s">
        <v>152</v>
      </c>
      <c r="D268" s="131">
        <v>34</v>
      </c>
      <c r="E268" s="131">
        <v>202</v>
      </c>
      <c r="F268" s="131">
        <v>58</v>
      </c>
      <c r="G268" s="131">
        <v>339</v>
      </c>
      <c r="H268" s="131">
        <v>275</v>
      </c>
      <c r="I268" s="131">
        <v>1590</v>
      </c>
      <c r="J268" s="131">
        <v>628</v>
      </c>
      <c r="K268" s="131">
        <v>3843</v>
      </c>
      <c r="L268" s="131">
        <v>506</v>
      </c>
      <c r="M268" s="131">
        <v>3078</v>
      </c>
      <c r="N268" s="131">
        <v>344</v>
      </c>
      <c r="O268" s="131">
        <v>2119</v>
      </c>
      <c r="P268" s="131">
        <v>323</v>
      </c>
      <c r="Q268" s="131">
        <v>1976</v>
      </c>
      <c r="R268" s="131">
        <v>181</v>
      </c>
      <c r="S268" s="131">
        <v>1105</v>
      </c>
      <c r="T268" s="131">
        <v>198</v>
      </c>
      <c r="U268" s="131">
        <v>1199</v>
      </c>
      <c r="V268" s="131">
        <v>177</v>
      </c>
      <c r="W268" s="131">
        <v>1055</v>
      </c>
      <c r="X268" s="131">
        <v>43</v>
      </c>
      <c r="Y268" s="131">
        <v>268</v>
      </c>
      <c r="Z268" s="131">
        <v>30</v>
      </c>
      <c r="AA268" s="131">
        <v>180</v>
      </c>
    </row>
    <row r="269" spans="1:27" x14ac:dyDescent="0.25">
      <c r="A269" s="133">
        <v>268</v>
      </c>
      <c r="B269" s="135" t="s">
        <v>24</v>
      </c>
      <c r="C269" s="137" t="s">
        <v>153</v>
      </c>
      <c r="D269" s="129"/>
      <c r="E269" s="129"/>
      <c r="F269" s="129"/>
      <c r="G269" s="129"/>
      <c r="H269" s="131">
        <v>213</v>
      </c>
      <c r="I269" s="131">
        <v>1048</v>
      </c>
      <c r="J269" s="131">
        <v>746</v>
      </c>
      <c r="K269" s="131">
        <v>3723</v>
      </c>
      <c r="L269" s="131">
        <v>895</v>
      </c>
      <c r="M269" s="131">
        <v>4448</v>
      </c>
      <c r="N269" s="131">
        <v>579</v>
      </c>
      <c r="O269" s="131">
        <v>2860</v>
      </c>
      <c r="P269" s="131">
        <v>494</v>
      </c>
      <c r="Q269" s="131">
        <v>2440</v>
      </c>
      <c r="R269" s="131">
        <v>271</v>
      </c>
      <c r="S269" s="131">
        <v>1325</v>
      </c>
      <c r="T269" s="131">
        <v>101</v>
      </c>
      <c r="U269" s="131">
        <v>504</v>
      </c>
      <c r="V269" s="131">
        <v>63</v>
      </c>
      <c r="W269" s="131">
        <v>311</v>
      </c>
      <c r="X269" s="131">
        <v>16</v>
      </c>
      <c r="Y269" s="131">
        <v>75</v>
      </c>
      <c r="Z269" s="131">
        <v>4</v>
      </c>
      <c r="AA269" s="131">
        <v>20</v>
      </c>
    </row>
    <row r="270" spans="1:27" x14ac:dyDescent="0.25">
      <c r="A270" s="133">
        <v>269</v>
      </c>
      <c r="B270" s="135" t="s">
        <v>11</v>
      </c>
      <c r="C270" s="137" t="s">
        <v>151</v>
      </c>
      <c r="D270" s="129"/>
      <c r="E270" s="129"/>
      <c r="F270" s="131">
        <v>3</v>
      </c>
      <c r="G270" s="131">
        <v>37</v>
      </c>
      <c r="H270" s="131">
        <v>74</v>
      </c>
      <c r="I270" s="131">
        <v>920</v>
      </c>
      <c r="J270" s="131">
        <v>189</v>
      </c>
      <c r="K270" s="131">
        <v>2331</v>
      </c>
      <c r="L270" s="131">
        <v>216</v>
      </c>
      <c r="M270" s="131">
        <v>2655</v>
      </c>
      <c r="N270" s="131">
        <v>312</v>
      </c>
      <c r="O270" s="131">
        <v>3841</v>
      </c>
      <c r="P270" s="131">
        <v>126</v>
      </c>
      <c r="Q270" s="131">
        <v>1565</v>
      </c>
      <c r="R270" s="131">
        <v>274</v>
      </c>
      <c r="S270" s="131">
        <v>3352</v>
      </c>
      <c r="T270" s="131">
        <v>101</v>
      </c>
      <c r="U270" s="131">
        <v>1258</v>
      </c>
      <c r="V270" s="131">
        <v>25</v>
      </c>
      <c r="W270" s="131">
        <v>312</v>
      </c>
      <c r="X270" s="131">
        <v>7</v>
      </c>
      <c r="Y270" s="131">
        <v>86</v>
      </c>
      <c r="Z270" s="131">
        <v>4</v>
      </c>
      <c r="AA270" s="131">
        <v>34</v>
      </c>
    </row>
    <row r="271" spans="1:27" x14ac:dyDescent="0.25">
      <c r="A271" s="133">
        <v>270</v>
      </c>
      <c r="B271" s="135" t="s">
        <v>24</v>
      </c>
      <c r="C271" s="137" t="s">
        <v>151</v>
      </c>
      <c r="D271" s="131">
        <v>14</v>
      </c>
      <c r="E271" s="131">
        <v>130</v>
      </c>
      <c r="F271" s="131">
        <v>28</v>
      </c>
      <c r="G271" s="131">
        <v>239</v>
      </c>
      <c r="H271" s="131">
        <v>266</v>
      </c>
      <c r="I271" s="131">
        <v>2339</v>
      </c>
      <c r="J271" s="131">
        <v>523</v>
      </c>
      <c r="K271" s="131">
        <v>4511</v>
      </c>
      <c r="L271" s="131">
        <v>317</v>
      </c>
      <c r="M271" s="131">
        <v>2870</v>
      </c>
      <c r="N271" s="131">
        <v>166</v>
      </c>
      <c r="O271" s="131">
        <v>1562</v>
      </c>
      <c r="P271" s="131">
        <v>82</v>
      </c>
      <c r="Q271" s="131">
        <v>761</v>
      </c>
      <c r="R271" s="131">
        <v>157</v>
      </c>
      <c r="S271" s="131">
        <v>1429</v>
      </c>
      <c r="T271" s="131">
        <v>112</v>
      </c>
      <c r="U271" s="131">
        <v>1034</v>
      </c>
      <c r="V271" s="131">
        <v>109</v>
      </c>
      <c r="W271" s="131">
        <v>1028</v>
      </c>
      <c r="X271" s="131">
        <v>23</v>
      </c>
      <c r="Y271" s="131">
        <v>227</v>
      </c>
      <c r="Z271" s="131">
        <v>5</v>
      </c>
      <c r="AA271" s="131">
        <v>42</v>
      </c>
    </row>
    <row r="272" spans="1:27" x14ac:dyDescent="0.25">
      <c r="A272" s="133">
        <v>271</v>
      </c>
      <c r="B272" s="135" t="s">
        <v>8</v>
      </c>
      <c r="C272" s="137" t="s">
        <v>155</v>
      </c>
      <c r="D272" s="131">
        <v>312</v>
      </c>
      <c r="E272" s="131">
        <v>1553</v>
      </c>
      <c r="F272" s="131">
        <v>261</v>
      </c>
      <c r="G272" s="131">
        <v>1301</v>
      </c>
      <c r="H272" s="131">
        <v>384</v>
      </c>
      <c r="I272" s="131">
        <v>1914</v>
      </c>
      <c r="J272" s="131">
        <v>331</v>
      </c>
      <c r="K272" s="131">
        <v>1652</v>
      </c>
      <c r="L272" s="131">
        <v>273</v>
      </c>
      <c r="M272" s="131">
        <v>1374</v>
      </c>
      <c r="N272" s="131">
        <v>218</v>
      </c>
      <c r="O272" s="131">
        <v>1101</v>
      </c>
      <c r="P272" s="131">
        <v>217</v>
      </c>
      <c r="Q272" s="131">
        <v>1083</v>
      </c>
      <c r="R272" s="131">
        <v>284</v>
      </c>
      <c r="S272" s="131">
        <v>1424</v>
      </c>
      <c r="T272" s="131">
        <v>268</v>
      </c>
      <c r="U272" s="131">
        <v>1338</v>
      </c>
      <c r="V272" s="131">
        <v>250</v>
      </c>
      <c r="W272" s="131">
        <v>1248</v>
      </c>
      <c r="X272" s="131">
        <v>170</v>
      </c>
      <c r="Y272" s="131">
        <v>845</v>
      </c>
      <c r="Z272" s="131">
        <v>243</v>
      </c>
      <c r="AA272" s="131">
        <v>1209</v>
      </c>
    </row>
    <row r="273" spans="1:27" x14ac:dyDescent="0.25">
      <c r="A273" s="133">
        <v>272</v>
      </c>
      <c r="B273" s="135" t="s">
        <v>24</v>
      </c>
      <c r="C273" s="137" t="s">
        <v>151</v>
      </c>
      <c r="D273" s="129"/>
      <c r="E273" s="129"/>
      <c r="F273" s="129"/>
      <c r="G273" s="129"/>
      <c r="H273" s="131">
        <v>133</v>
      </c>
      <c r="I273" s="131">
        <v>1649</v>
      </c>
      <c r="J273" s="131">
        <v>309</v>
      </c>
      <c r="K273" s="131">
        <v>3847</v>
      </c>
      <c r="L273" s="131">
        <v>258</v>
      </c>
      <c r="M273" s="131">
        <v>3271</v>
      </c>
      <c r="N273" s="131">
        <v>158</v>
      </c>
      <c r="O273" s="131">
        <v>1986</v>
      </c>
      <c r="P273" s="131">
        <v>111</v>
      </c>
      <c r="Q273" s="131">
        <v>1386</v>
      </c>
      <c r="R273" s="131">
        <v>172</v>
      </c>
      <c r="S273" s="131">
        <v>1992</v>
      </c>
      <c r="T273" s="131">
        <v>103</v>
      </c>
      <c r="U273" s="131">
        <v>1183</v>
      </c>
      <c r="V273" s="131">
        <v>39</v>
      </c>
      <c r="W273" s="131">
        <v>502</v>
      </c>
      <c r="X273" s="131">
        <v>5</v>
      </c>
      <c r="Y273" s="131">
        <v>65</v>
      </c>
      <c r="Z273" s="131">
        <v>5</v>
      </c>
      <c r="AA273" s="131">
        <v>65</v>
      </c>
    </row>
    <row r="274" spans="1:27" x14ac:dyDescent="0.25">
      <c r="A274" s="133">
        <v>273</v>
      </c>
      <c r="B274" s="135" t="s">
        <v>104</v>
      </c>
      <c r="C274" s="137" t="s">
        <v>152</v>
      </c>
      <c r="D274" s="131">
        <v>4</v>
      </c>
      <c r="E274" s="131">
        <v>51</v>
      </c>
      <c r="F274" s="131">
        <v>11</v>
      </c>
      <c r="G274" s="131">
        <v>153</v>
      </c>
      <c r="H274" s="131">
        <v>206</v>
      </c>
      <c r="I274" s="131">
        <v>2675</v>
      </c>
      <c r="J274" s="131">
        <v>434</v>
      </c>
      <c r="K274" s="131">
        <v>5840</v>
      </c>
      <c r="L274" s="131">
        <v>221</v>
      </c>
      <c r="M274" s="131">
        <v>2969</v>
      </c>
      <c r="N274" s="131">
        <v>138</v>
      </c>
      <c r="O274" s="131">
        <v>1749</v>
      </c>
      <c r="P274" s="131">
        <v>30</v>
      </c>
      <c r="Q274" s="131">
        <v>409</v>
      </c>
      <c r="R274" s="131">
        <v>95</v>
      </c>
      <c r="S274" s="131">
        <v>1274</v>
      </c>
      <c r="T274" s="131">
        <v>30</v>
      </c>
      <c r="U274" s="131">
        <v>409</v>
      </c>
      <c r="V274" s="131">
        <v>18</v>
      </c>
      <c r="W274" s="131">
        <v>239</v>
      </c>
      <c r="X274" s="131">
        <v>4</v>
      </c>
      <c r="Y274" s="131">
        <v>41</v>
      </c>
      <c r="Z274" s="131">
        <v>4</v>
      </c>
      <c r="AA274" s="131">
        <v>46</v>
      </c>
    </row>
    <row r="275" spans="1:27" x14ac:dyDescent="0.25">
      <c r="A275" s="133">
        <v>274</v>
      </c>
      <c r="B275" s="135" t="s">
        <v>24</v>
      </c>
      <c r="C275" s="137" t="s">
        <v>151</v>
      </c>
      <c r="D275" s="129"/>
      <c r="E275" s="129"/>
      <c r="F275" s="129"/>
      <c r="G275" s="129"/>
      <c r="H275" s="131">
        <v>43</v>
      </c>
      <c r="I275" s="131">
        <v>461</v>
      </c>
      <c r="J275" s="131">
        <v>515</v>
      </c>
      <c r="K275" s="131">
        <v>5336</v>
      </c>
      <c r="L275" s="131">
        <v>289</v>
      </c>
      <c r="M275" s="131">
        <v>3208</v>
      </c>
      <c r="N275" s="131">
        <v>140</v>
      </c>
      <c r="O275" s="131">
        <v>1580</v>
      </c>
      <c r="P275" s="131">
        <v>79</v>
      </c>
      <c r="Q275" s="131">
        <v>885</v>
      </c>
      <c r="R275" s="131">
        <v>98</v>
      </c>
      <c r="S275" s="131">
        <v>1102</v>
      </c>
      <c r="T275" s="131">
        <v>108</v>
      </c>
      <c r="U275" s="131">
        <v>1182</v>
      </c>
      <c r="V275" s="131">
        <v>127</v>
      </c>
      <c r="W275" s="131">
        <v>1482</v>
      </c>
      <c r="X275" s="131">
        <v>21</v>
      </c>
      <c r="Y275" s="131">
        <v>259</v>
      </c>
      <c r="Z275" s="131">
        <v>11</v>
      </c>
      <c r="AA275" s="131">
        <v>140</v>
      </c>
    </row>
    <row r="276" spans="1:27" x14ac:dyDescent="0.25">
      <c r="A276" s="133">
        <v>275</v>
      </c>
      <c r="B276" s="135" t="s">
        <v>5</v>
      </c>
      <c r="C276" s="137" t="s">
        <v>153</v>
      </c>
      <c r="D276" s="131">
        <v>6</v>
      </c>
      <c r="E276" s="131">
        <v>103</v>
      </c>
      <c r="F276" s="131">
        <v>13</v>
      </c>
      <c r="G276" s="131">
        <v>223</v>
      </c>
      <c r="H276" s="131">
        <v>121</v>
      </c>
      <c r="I276" s="131">
        <v>2026</v>
      </c>
      <c r="J276" s="131">
        <v>196</v>
      </c>
      <c r="K276" s="131">
        <v>3322</v>
      </c>
      <c r="L276" s="131">
        <v>172</v>
      </c>
      <c r="M276" s="131">
        <v>2896</v>
      </c>
      <c r="N276" s="131">
        <v>88</v>
      </c>
      <c r="O276" s="131">
        <v>1467</v>
      </c>
      <c r="P276" s="131">
        <v>81</v>
      </c>
      <c r="Q276" s="131">
        <v>1372</v>
      </c>
      <c r="R276" s="131">
        <v>109</v>
      </c>
      <c r="S276" s="131">
        <v>1825</v>
      </c>
      <c r="T276" s="131">
        <v>81</v>
      </c>
      <c r="U276" s="131">
        <v>1378</v>
      </c>
      <c r="V276" s="131">
        <v>37</v>
      </c>
      <c r="W276" s="131">
        <v>595</v>
      </c>
      <c r="X276" s="131">
        <v>10</v>
      </c>
      <c r="Y276" s="131">
        <v>157</v>
      </c>
      <c r="Z276" s="129"/>
      <c r="AA276" s="129"/>
    </row>
    <row r="277" spans="1:27" x14ac:dyDescent="0.25">
      <c r="A277" s="133">
        <v>276</v>
      </c>
      <c r="B277" s="135" t="s">
        <v>101</v>
      </c>
      <c r="C277" s="137" t="s">
        <v>152</v>
      </c>
      <c r="D277" s="131">
        <v>143</v>
      </c>
      <c r="E277" s="131">
        <v>851</v>
      </c>
      <c r="F277" s="131">
        <v>234</v>
      </c>
      <c r="G277" s="131">
        <v>1353</v>
      </c>
      <c r="H277" s="131">
        <v>1050</v>
      </c>
      <c r="I277" s="131">
        <v>5401</v>
      </c>
      <c r="J277" s="131">
        <v>505</v>
      </c>
      <c r="K277" s="131">
        <v>3066</v>
      </c>
      <c r="L277" s="131">
        <v>151</v>
      </c>
      <c r="M277" s="131">
        <v>929</v>
      </c>
      <c r="N277" s="131">
        <v>84</v>
      </c>
      <c r="O277" s="131">
        <v>517</v>
      </c>
      <c r="P277" s="131">
        <v>40</v>
      </c>
      <c r="Q277" s="131">
        <v>246</v>
      </c>
      <c r="R277" s="131">
        <v>106</v>
      </c>
      <c r="S277" s="131">
        <v>651</v>
      </c>
      <c r="T277" s="131">
        <v>149</v>
      </c>
      <c r="U277" s="131">
        <v>830</v>
      </c>
      <c r="V277" s="131">
        <v>134</v>
      </c>
      <c r="W277" s="131">
        <v>785</v>
      </c>
      <c r="X277" s="131">
        <v>67</v>
      </c>
      <c r="Y277" s="131">
        <v>375</v>
      </c>
      <c r="Z277" s="131">
        <v>37</v>
      </c>
      <c r="AA277" s="131">
        <v>219</v>
      </c>
    </row>
    <row r="278" spans="1:27" x14ac:dyDescent="0.25">
      <c r="A278" s="133">
        <v>277</v>
      </c>
      <c r="B278" s="135" t="s">
        <v>106</v>
      </c>
      <c r="C278" s="137" t="s">
        <v>154</v>
      </c>
      <c r="D278" s="131">
        <v>264</v>
      </c>
      <c r="E278" s="131">
        <v>1883</v>
      </c>
      <c r="F278" s="131">
        <v>183</v>
      </c>
      <c r="G278" s="131">
        <v>1342</v>
      </c>
      <c r="H278" s="131">
        <v>248</v>
      </c>
      <c r="I278" s="131">
        <v>1799</v>
      </c>
      <c r="J278" s="131">
        <v>243</v>
      </c>
      <c r="K278" s="131">
        <v>1774</v>
      </c>
      <c r="L278" s="131">
        <v>293</v>
      </c>
      <c r="M278" s="131">
        <v>2117</v>
      </c>
      <c r="N278" s="131">
        <v>188</v>
      </c>
      <c r="O278" s="131">
        <v>1377</v>
      </c>
      <c r="P278" s="131">
        <v>193</v>
      </c>
      <c r="Q278" s="131">
        <v>1401</v>
      </c>
      <c r="R278" s="131">
        <v>181</v>
      </c>
      <c r="S278" s="131">
        <v>1318</v>
      </c>
      <c r="T278" s="131">
        <v>112</v>
      </c>
      <c r="U278" s="131">
        <v>827</v>
      </c>
      <c r="V278" s="131">
        <v>95</v>
      </c>
      <c r="W278" s="131">
        <v>695</v>
      </c>
      <c r="X278" s="131">
        <v>50</v>
      </c>
      <c r="Y278" s="131">
        <v>366</v>
      </c>
      <c r="Z278" s="131">
        <v>36</v>
      </c>
      <c r="AA278" s="131">
        <v>269</v>
      </c>
    </row>
    <row r="279" spans="1:27" x14ac:dyDescent="0.25">
      <c r="A279" s="133">
        <v>278</v>
      </c>
      <c r="B279" s="135" t="s">
        <v>8</v>
      </c>
      <c r="C279" s="137" t="s">
        <v>154</v>
      </c>
      <c r="D279" s="131">
        <v>46</v>
      </c>
      <c r="E279" s="131">
        <v>258</v>
      </c>
      <c r="F279" s="131">
        <v>34</v>
      </c>
      <c r="G279" s="131">
        <v>180</v>
      </c>
      <c r="H279" s="131">
        <v>75</v>
      </c>
      <c r="I279" s="131">
        <v>439</v>
      </c>
      <c r="J279" s="131">
        <v>289</v>
      </c>
      <c r="K279" s="131">
        <v>1686</v>
      </c>
      <c r="L279" s="131">
        <v>569</v>
      </c>
      <c r="M279" s="131">
        <v>3340</v>
      </c>
      <c r="N279" s="131">
        <v>491</v>
      </c>
      <c r="O279" s="131">
        <v>2909</v>
      </c>
      <c r="P279" s="131">
        <v>661</v>
      </c>
      <c r="Q279" s="131">
        <v>3921</v>
      </c>
      <c r="R279" s="131">
        <v>210</v>
      </c>
      <c r="S279" s="131">
        <v>1238</v>
      </c>
      <c r="T279" s="131">
        <v>108</v>
      </c>
      <c r="U279" s="131">
        <v>637</v>
      </c>
      <c r="V279" s="131">
        <v>46</v>
      </c>
      <c r="W279" s="131">
        <v>277</v>
      </c>
      <c r="X279" s="131">
        <v>20</v>
      </c>
      <c r="Y279" s="131">
        <v>117</v>
      </c>
      <c r="Z279" s="131">
        <v>16</v>
      </c>
      <c r="AA279" s="131">
        <v>92</v>
      </c>
    </row>
    <row r="280" spans="1:27" x14ac:dyDescent="0.25">
      <c r="A280" s="133">
        <v>279</v>
      </c>
      <c r="B280" s="135" t="s">
        <v>11</v>
      </c>
      <c r="C280" s="137" t="s">
        <v>153</v>
      </c>
      <c r="D280" s="129"/>
      <c r="E280" s="129"/>
      <c r="F280" s="131">
        <v>8</v>
      </c>
      <c r="G280" s="131">
        <v>109</v>
      </c>
      <c r="H280" s="131">
        <v>126</v>
      </c>
      <c r="I280" s="131">
        <v>1803</v>
      </c>
      <c r="J280" s="131">
        <v>320</v>
      </c>
      <c r="K280" s="131">
        <v>4580</v>
      </c>
      <c r="L280" s="131">
        <v>197</v>
      </c>
      <c r="M280" s="131">
        <v>2678</v>
      </c>
      <c r="N280" s="131">
        <v>142</v>
      </c>
      <c r="O280" s="131">
        <v>2023</v>
      </c>
      <c r="P280" s="131">
        <v>114</v>
      </c>
      <c r="Q280" s="131">
        <v>1544</v>
      </c>
      <c r="R280" s="131">
        <v>89</v>
      </c>
      <c r="S280" s="131">
        <v>1179</v>
      </c>
      <c r="T280" s="131">
        <v>44</v>
      </c>
      <c r="U280" s="131">
        <v>627</v>
      </c>
      <c r="V280" s="131">
        <v>26</v>
      </c>
      <c r="W280" s="131">
        <v>363</v>
      </c>
      <c r="X280" s="131">
        <v>4</v>
      </c>
      <c r="Y280" s="131">
        <v>58</v>
      </c>
      <c r="Z280" s="131">
        <v>2</v>
      </c>
      <c r="AA280" s="131">
        <v>29</v>
      </c>
    </row>
    <row r="281" spans="1:27" x14ac:dyDescent="0.25">
      <c r="A281" s="133">
        <v>280</v>
      </c>
      <c r="B281" s="135" t="s">
        <v>8</v>
      </c>
      <c r="C281" s="137" t="s">
        <v>151</v>
      </c>
      <c r="D281" s="131">
        <v>15</v>
      </c>
      <c r="E281" s="131">
        <v>195</v>
      </c>
      <c r="F281" s="131">
        <v>17</v>
      </c>
      <c r="G281" s="131">
        <v>155</v>
      </c>
      <c r="H281" s="131">
        <v>15</v>
      </c>
      <c r="I281" s="131">
        <v>183</v>
      </c>
      <c r="J281" s="131">
        <v>24</v>
      </c>
      <c r="K281" s="131">
        <v>275</v>
      </c>
      <c r="L281" s="131">
        <v>16</v>
      </c>
      <c r="M281" s="131">
        <v>173</v>
      </c>
      <c r="N281" s="131">
        <v>15</v>
      </c>
      <c r="O281" s="131">
        <v>178</v>
      </c>
      <c r="P281" s="131">
        <v>27</v>
      </c>
      <c r="Q281" s="131">
        <v>288</v>
      </c>
      <c r="R281" s="131">
        <v>94</v>
      </c>
      <c r="S281" s="131">
        <v>1193</v>
      </c>
      <c r="T281" s="131">
        <v>289</v>
      </c>
      <c r="U281" s="131">
        <v>3848</v>
      </c>
      <c r="V281" s="131">
        <v>495</v>
      </c>
      <c r="W281" s="131">
        <v>6193</v>
      </c>
      <c r="X281" s="131">
        <v>145</v>
      </c>
      <c r="Y281" s="131">
        <v>1838</v>
      </c>
      <c r="Z281" s="131">
        <v>34</v>
      </c>
      <c r="AA281" s="131">
        <v>401</v>
      </c>
    </row>
    <row r="282" spans="1:27" x14ac:dyDescent="0.25">
      <c r="A282" s="133">
        <v>281</v>
      </c>
      <c r="B282" s="135" t="s">
        <v>24</v>
      </c>
      <c r="C282" s="137" t="s">
        <v>153</v>
      </c>
      <c r="D282" s="131">
        <v>25</v>
      </c>
      <c r="E282" s="131">
        <v>227</v>
      </c>
      <c r="F282" s="131">
        <v>53</v>
      </c>
      <c r="G282" s="131">
        <v>477</v>
      </c>
      <c r="H282" s="131">
        <v>300</v>
      </c>
      <c r="I282" s="131">
        <v>2659</v>
      </c>
      <c r="J282" s="131">
        <v>481</v>
      </c>
      <c r="K282" s="131">
        <v>4290</v>
      </c>
      <c r="L282" s="131">
        <v>347</v>
      </c>
      <c r="M282" s="131">
        <v>3075</v>
      </c>
      <c r="N282" s="131">
        <v>208</v>
      </c>
      <c r="O282" s="131">
        <v>1845</v>
      </c>
      <c r="P282" s="131">
        <v>122</v>
      </c>
      <c r="Q282" s="131">
        <v>1096</v>
      </c>
      <c r="R282" s="131">
        <v>48</v>
      </c>
      <c r="S282" s="131">
        <v>431</v>
      </c>
      <c r="T282" s="131">
        <v>39</v>
      </c>
      <c r="U282" s="131">
        <v>352</v>
      </c>
      <c r="V282" s="131">
        <v>30</v>
      </c>
      <c r="W282" s="131">
        <v>272</v>
      </c>
      <c r="X282" s="131">
        <v>15</v>
      </c>
      <c r="Y282" s="131">
        <v>136</v>
      </c>
      <c r="Z282" s="131">
        <v>5</v>
      </c>
      <c r="AA282" s="131">
        <v>45</v>
      </c>
    </row>
    <row r="283" spans="1:27" x14ac:dyDescent="0.25">
      <c r="A283" s="133">
        <v>282</v>
      </c>
      <c r="B283" s="135" t="s">
        <v>11</v>
      </c>
      <c r="C283" s="137" t="s">
        <v>152</v>
      </c>
      <c r="D283" s="131">
        <v>137</v>
      </c>
      <c r="E283" s="131">
        <v>1079</v>
      </c>
      <c r="F283" s="131">
        <v>102</v>
      </c>
      <c r="G283" s="131">
        <v>773</v>
      </c>
      <c r="H283" s="131">
        <v>393</v>
      </c>
      <c r="I283" s="131">
        <v>3109</v>
      </c>
      <c r="J283" s="131">
        <v>363</v>
      </c>
      <c r="K283" s="131">
        <v>2870</v>
      </c>
      <c r="L283" s="131">
        <v>236</v>
      </c>
      <c r="M283" s="131">
        <v>1866</v>
      </c>
      <c r="N283" s="131">
        <v>157</v>
      </c>
      <c r="O283" s="131">
        <v>1237</v>
      </c>
      <c r="P283" s="131">
        <v>118</v>
      </c>
      <c r="Q283" s="131">
        <v>932</v>
      </c>
      <c r="R283" s="131">
        <v>95</v>
      </c>
      <c r="S283" s="131">
        <v>751</v>
      </c>
      <c r="T283" s="131">
        <v>90</v>
      </c>
      <c r="U283" s="131">
        <v>711</v>
      </c>
      <c r="V283" s="131">
        <v>101</v>
      </c>
      <c r="W283" s="131">
        <v>759</v>
      </c>
      <c r="X283" s="131">
        <v>50</v>
      </c>
      <c r="Y283" s="131">
        <v>388</v>
      </c>
      <c r="Z283" s="131">
        <v>40</v>
      </c>
      <c r="AA283" s="131">
        <v>314</v>
      </c>
    </row>
    <row r="284" spans="1:27" x14ac:dyDescent="0.25">
      <c r="A284" s="133">
        <v>283</v>
      </c>
      <c r="B284" s="135" t="s">
        <v>24</v>
      </c>
      <c r="C284" s="137" t="s">
        <v>152</v>
      </c>
      <c r="D284" s="131">
        <v>179</v>
      </c>
      <c r="E284" s="131">
        <v>893</v>
      </c>
      <c r="F284" s="131">
        <v>114</v>
      </c>
      <c r="G284" s="131">
        <v>566</v>
      </c>
      <c r="H284" s="131">
        <v>783</v>
      </c>
      <c r="I284" s="131">
        <v>3889</v>
      </c>
      <c r="J284" s="131">
        <v>711</v>
      </c>
      <c r="K284" s="131">
        <v>3539</v>
      </c>
      <c r="L284" s="131">
        <v>280</v>
      </c>
      <c r="M284" s="131">
        <v>1393</v>
      </c>
      <c r="N284" s="131">
        <v>120</v>
      </c>
      <c r="O284" s="131">
        <v>588</v>
      </c>
      <c r="P284" s="131">
        <v>66</v>
      </c>
      <c r="Q284" s="131">
        <v>328</v>
      </c>
      <c r="R284" s="131">
        <v>120</v>
      </c>
      <c r="S284" s="131">
        <v>598</v>
      </c>
      <c r="T284" s="131">
        <v>175</v>
      </c>
      <c r="U284" s="131">
        <v>875</v>
      </c>
      <c r="V284" s="131">
        <v>241</v>
      </c>
      <c r="W284" s="131">
        <v>1203</v>
      </c>
      <c r="X284" s="131">
        <v>117</v>
      </c>
      <c r="Y284" s="131">
        <v>579</v>
      </c>
      <c r="Z284" s="131">
        <v>59</v>
      </c>
      <c r="AA284" s="131">
        <v>296</v>
      </c>
    </row>
    <row r="285" spans="1:27" x14ac:dyDescent="0.25">
      <c r="A285" s="133">
        <v>284</v>
      </c>
      <c r="B285" s="135" t="s">
        <v>24</v>
      </c>
      <c r="C285" s="137" t="s">
        <v>151</v>
      </c>
      <c r="D285" s="129"/>
      <c r="E285" s="129"/>
      <c r="F285" s="131">
        <v>11</v>
      </c>
      <c r="G285" s="131">
        <v>147</v>
      </c>
      <c r="H285" s="131">
        <v>286</v>
      </c>
      <c r="I285" s="131">
        <v>3038</v>
      </c>
      <c r="J285" s="131">
        <v>412</v>
      </c>
      <c r="K285" s="131">
        <v>5054</v>
      </c>
      <c r="L285" s="131">
        <v>119</v>
      </c>
      <c r="M285" s="131">
        <v>1729</v>
      </c>
      <c r="N285" s="131">
        <v>54</v>
      </c>
      <c r="O285" s="131">
        <v>784</v>
      </c>
      <c r="P285" s="131">
        <v>26</v>
      </c>
      <c r="Q285" s="131">
        <v>378</v>
      </c>
      <c r="R285" s="131">
        <v>53</v>
      </c>
      <c r="S285" s="131">
        <v>763</v>
      </c>
      <c r="T285" s="131">
        <v>133</v>
      </c>
      <c r="U285" s="131">
        <v>1494</v>
      </c>
      <c r="V285" s="131">
        <v>54</v>
      </c>
      <c r="W285" s="131">
        <v>769</v>
      </c>
      <c r="X285" s="131">
        <v>20</v>
      </c>
      <c r="Y285" s="131">
        <v>296</v>
      </c>
      <c r="Z285" s="131">
        <v>9</v>
      </c>
      <c r="AA285" s="131">
        <v>136</v>
      </c>
    </row>
    <row r="286" spans="1:27" x14ac:dyDescent="0.25">
      <c r="A286" s="133">
        <v>285</v>
      </c>
      <c r="B286" s="135" t="s">
        <v>24</v>
      </c>
      <c r="C286" s="137" t="s">
        <v>153</v>
      </c>
      <c r="D286" s="131">
        <v>124</v>
      </c>
      <c r="E286" s="131">
        <v>489</v>
      </c>
      <c r="F286" s="131">
        <v>194</v>
      </c>
      <c r="G286" s="131">
        <v>749</v>
      </c>
      <c r="H286" s="131">
        <v>957</v>
      </c>
      <c r="I286" s="131">
        <v>3732</v>
      </c>
      <c r="J286" s="131">
        <v>1366</v>
      </c>
      <c r="K286" s="131">
        <v>5409</v>
      </c>
      <c r="L286" s="131">
        <v>524</v>
      </c>
      <c r="M286" s="131">
        <v>2086</v>
      </c>
      <c r="N286" s="131">
        <v>232</v>
      </c>
      <c r="O286" s="131">
        <v>921</v>
      </c>
      <c r="P286" s="131">
        <v>135</v>
      </c>
      <c r="Q286" s="131">
        <v>535</v>
      </c>
      <c r="R286" s="131">
        <v>113</v>
      </c>
      <c r="S286" s="131">
        <v>367</v>
      </c>
      <c r="T286" s="131">
        <v>84</v>
      </c>
      <c r="U286" s="131">
        <v>202</v>
      </c>
      <c r="V286" s="131">
        <v>20</v>
      </c>
      <c r="W286" s="131">
        <v>61</v>
      </c>
      <c r="X286" s="131">
        <v>3</v>
      </c>
      <c r="Y286" s="131">
        <v>12</v>
      </c>
      <c r="Z286" s="131">
        <v>2</v>
      </c>
      <c r="AA286" s="131">
        <v>8</v>
      </c>
    </row>
    <row r="287" spans="1:27" x14ac:dyDescent="0.25">
      <c r="A287" s="133">
        <v>286</v>
      </c>
      <c r="B287" s="135" t="s">
        <v>11</v>
      </c>
      <c r="C287" s="137" t="s">
        <v>153</v>
      </c>
      <c r="D287" s="131">
        <v>14</v>
      </c>
      <c r="E287" s="131">
        <v>103</v>
      </c>
      <c r="F287" s="131">
        <v>26</v>
      </c>
      <c r="G287" s="131">
        <v>207</v>
      </c>
      <c r="H287" s="131">
        <v>155</v>
      </c>
      <c r="I287" s="131">
        <v>1199</v>
      </c>
      <c r="J287" s="131">
        <v>344</v>
      </c>
      <c r="K287" s="131">
        <v>2718</v>
      </c>
      <c r="L287" s="131">
        <v>316</v>
      </c>
      <c r="M287" s="131">
        <v>2467</v>
      </c>
      <c r="N287" s="131">
        <v>360</v>
      </c>
      <c r="O287" s="131">
        <v>2815</v>
      </c>
      <c r="P287" s="131">
        <v>286</v>
      </c>
      <c r="Q287" s="131">
        <v>2259</v>
      </c>
      <c r="R287" s="131">
        <v>146</v>
      </c>
      <c r="S287" s="131">
        <v>1125</v>
      </c>
      <c r="T287" s="131">
        <v>107</v>
      </c>
      <c r="U287" s="131">
        <v>796</v>
      </c>
      <c r="V287" s="131">
        <v>76</v>
      </c>
      <c r="W287" s="131">
        <v>552</v>
      </c>
      <c r="X287" s="131">
        <v>7</v>
      </c>
      <c r="Y287" s="131">
        <v>56</v>
      </c>
      <c r="Z287" s="131">
        <v>2</v>
      </c>
      <c r="AA287" s="131">
        <v>16</v>
      </c>
    </row>
    <row r="288" spans="1:27" x14ac:dyDescent="0.25">
      <c r="A288" s="133">
        <v>287</v>
      </c>
      <c r="B288" s="135" t="s">
        <v>5</v>
      </c>
      <c r="C288" s="137" t="s">
        <v>153</v>
      </c>
      <c r="D288" s="131">
        <v>21</v>
      </c>
      <c r="E288" s="131">
        <v>91</v>
      </c>
      <c r="F288" s="131">
        <v>65</v>
      </c>
      <c r="G288" s="131">
        <v>215</v>
      </c>
      <c r="H288" s="131">
        <v>118</v>
      </c>
      <c r="I288" s="131">
        <v>687</v>
      </c>
      <c r="J288" s="131">
        <v>467</v>
      </c>
      <c r="K288" s="131">
        <v>2988</v>
      </c>
      <c r="L288" s="131">
        <v>638</v>
      </c>
      <c r="M288" s="131">
        <v>4034</v>
      </c>
      <c r="N288" s="131">
        <v>376</v>
      </c>
      <c r="O288" s="131">
        <v>2397</v>
      </c>
      <c r="P288" s="131">
        <v>351</v>
      </c>
      <c r="Q288" s="131">
        <v>2217</v>
      </c>
      <c r="R288" s="131">
        <v>138</v>
      </c>
      <c r="S288" s="131">
        <v>856</v>
      </c>
      <c r="T288" s="131">
        <v>79</v>
      </c>
      <c r="U288" s="131">
        <v>514</v>
      </c>
      <c r="V288" s="131">
        <v>22</v>
      </c>
      <c r="W288" s="131">
        <v>137</v>
      </c>
      <c r="X288" s="131">
        <v>3</v>
      </c>
      <c r="Y288" s="131">
        <v>19</v>
      </c>
      <c r="Z288" s="131">
        <v>2</v>
      </c>
      <c r="AA288" s="131">
        <v>16</v>
      </c>
    </row>
    <row r="289" spans="1:27" x14ac:dyDescent="0.25">
      <c r="A289" s="133">
        <v>288</v>
      </c>
      <c r="B289" s="135" t="s">
        <v>11</v>
      </c>
      <c r="C289" s="137" t="s">
        <v>152</v>
      </c>
      <c r="D289" s="131">
        <v>110</v>
      </c>
      <c r="E289" s="131">
        <v>747</v>
      </c>
      <c r="F289" s="131">
        <v>109</v>
      </c>
      <c r="G289" s="131">
        <v>798</v>
      </c>
      <c r="H289" s="131">
        <v>524</v>
      </c>
      <c r="I289" s="131">
        <v>3764</v>
      </c>
      <c r="J289" s="131">
        <v>481</v>
      </c>
      <c r="K289" s="131">
        <v>3402</v>
      </c>
      <c r="L289" s="131">
        <v>131</v>
      </c>
      <c r="M289" s="131">
        <v>946</v>
      </c>
      <c r="N289" s="131">
        <v>85</v>
      </c>
      <c r="O289" s="131">
        <v>608</v>
      </c>
      <c r="P289" s="131">
        <v>54</v>
      </c>
      <c r="Q289" s="131">
        <v>337</v>
      </c>
      <c r="R289" s="131">
        <v>74</v>
      </c>
      <c r="S289" s="131">
        <v>467</v>
      </c>
      <c r="T289" s="131">
        <v>115</v>
      </c>
      <c r="U289" s="131">
        <v>831</v>
      </c>
      <c r="V289" s="131">
        <v>143</v>
      </c>
      <c r="W289" s="131">
        <v>1023</v>
      </c>
      <c r="X289" s="131">
        <v>97</v>
      </c>
      <c r="Y289" s="131">
        <v>690</v>
      </c>
      <c r="Z289" s="131">
        <v>49</v>
      </c>
      <c r="AA289" s="131">
        <v>363</v>
      </c>
    </row>
    <row r="290" spans="1:27" x14ac:dyDescent="0.25">
      <c r="A290" s="133">
        <v>289</v>
      </c>
      <c r="B290" s="135" t="s">
        <v>18</v>
      </c>
      <c r="C290" s="137" t="s">
        <v>152</v>
      </c>
      <c r="D290" s="131">
        <v>13</v>
      </c>
      <c r="E290" s="131">
        <v>290</v>
      </c>
      <c r="F290" s="131">
        <v>20</v>
      </c>
      <c r="G290" s="131">
        <v>463</v>
      </c>
      <c r="H290" s="131">
        <v>173</v>
      </c>
      <c r="I290" s="131">
        <v>3872</v>
      </c>
      <c r="J290" s="131">
        <v>192</v>
      </c>
      <c r="K290" s="131">
        <v>4376</v>
      </c>
      <c r="L290" s="131">
        <v>87</v>
      </c>
      <c r="M290" s="131">
        <v>1993</v>
      </c>
      <c r="N290" s="131">
        <v>13</v>
      </c>
      <c r="O290" s="131">
        <v>278</v>
      </c>
      <c r="P290" s="131">
        <v>20</v>
      </c>
      <c r="Q290" s="131">
        <v>463</v>
      </c>
      <c r="R290" s="131">
        <v>15</v>
      </c>
      <c r="S290" s="131">
        <v>348</v>
      </c>
      <c r="T290" s="131">
        <v>33</v>
      </c>
      <c r="U290" s="131">
        <v>753</v>
      </c>
      <c r="V290" s="131">
        <v>21</v>
      </c>
      <c r="W290" s="131">
        <v>487</v>
      </c>
      <c r="X290" s="131">
        <v>20</v>
      </c>
      <c r="Y290" s="131">
        <v>458</v>
      </c>
      <c r="Z290" s="131">
        <v>4</v>
      </c>
      <c r="AA290" s="131">
        <v>87</v>
      </c>
    </row>
    <row r="291" spans="1:27" x14ac:dyDescent="0.25">
      <c r="A291" s="133">
        <v>290</v>
      </c>
      <c r="B291" s="135" t="s">
        <v>24</v>
      </c>
      <c r="C291" s="137" t="s">
        <v>154</v>
      </c>
      <c r="D291" s="131">
        <v>365</v>
      </c>
      <c r="E291" s="131">
        <v>1449</v>
      </c>
      <c r="F291" s="131">
        <v>303</v>
      </c>
      <c r="G291" s="131">
        <v>1209</v>
      </c>
      <c r="H291" s="131">
        <v>368</v>
      </c>
      <c r="I291" s="131">
        <v>1487</v>
      </c>
      <c r="J291" s="131">
        <v>380</v>
      </c>
      <c r="K291" s="131">
        <v>1550</v>
      </c>
      <c r="L291" s="131">
        <v>370</v>
      </c>
      <c r="M291" s="131">
        <v>1543</v>
      </c>
      <c r="N291" s="131">
        <v>261</v>
      </c>
      <c r="O291" s="131">
        <v>1104</v>
      </c>
      <c r="P291" s="131">
        <v>257</v>
      </c>
      <c r="Q291" s="131">
        <v>1074</v>
      </c>
      <c r="R291" s="131">
        <v>224</v>
      </c>
      <c r="S291" s="131">
        <v>941</v>
      </c>
      <c r="T291" s="131">
        <v>184</v>
      </c>
      <c r="U291" s="131">
        <v>786</v>
      </c>
      <c r="V291" s="131">
        <v>269</v>
      </c>
      <c r="W291" s="131">
        <v>1159</v>
      </c>
      <c r="X291" s="131">
        <v>199</v>
      </c>
      <c r="Y291" s="131">
        <v>854</v>
      </c>
      <c r="Z291" s="131">
        <v>153</v>
      </c>
      <c r="AA291" s="131">
        <v>672</v>
      </c>
    </row>
    <row r="292" spans="1:27" x14ac:dyDescent="0.25">
      <c r="A292" s="133">
        <v>291</v>
      </c>
      <c r="B292" s="135" t="s">
        <v>9</v>
      </c>
      <c r="C292" s="137" t="s">
        <v>153</v>
      </c>
      <c r="D292" s="131">
        <v>23</v>
      </c>
      <c r="E292" s="131">
        <v>177</v>
      </c>
      <c r="F292" s="131">
        <v>27</v>
      </c>
      <c r="G292" s="131">
        <v>198</v>
      </c>
      <c r="H292" s="131">
        <v>95</v>
      </c>
      <c r="I292" s="131">
        <v>704</v>
      </c>
      <c r="J292" s="131">
        <v>298</v>
      </c>
      <c r="K292" s="131">
        <v>2279</v>
      </c>
      <c r="L292" s="131">
        <v>422</v>
      </c>
      <c r="M292" s="131">
        <v>3230</v>
      </c>
      <c r="N292" s="131">
        <v>246</v>
      </c>
      <c r="O292" s="131">
        <v>1948</v>
      </c>
      <c r="P292" s="131">
        <v>372</v>
      </c>
      <c r="Q292" s="131">
        <v>2880</v>
      </c>
      <c r="R292" s="131">
        <v>138</v>
      </c>
      <c r="S292" s="131">
        <v>1093</v>
      </c>
      <c r="T292" s="131">
        <v>72</v>
      </c>
      <c r="U292" s="131">
        <v>564</v>
      </c>
      <c r="V292" s="131">
        <v>44</v>
      </c>
      <c r="W292" s="131">
        <v>335</v>
      </c>
      <c r="X292" s="131">
        <v>22</v>
      </c>
      <c r="Y292" s="131">
        <v>165</v>
      </c>
      <c r="Z292" s="131">
        <v>28</v>
      </c>
      <c r="AA292" s="131">
        <v>210</v>
      </c>
    </row>
    <row r="293" spans="1:27" x14ac:dyDescent="0.25">
      <c r="A293" s="133">
        <v>292</v>
      </c>
      <c r="B293" s="135" t="s">
        <v>103</v>
      </c>
      <c r="C293" s="137" t="s">
        <v>152</v>
      </c>
      <c r="D293" s="131">
        <v>16</v>
      </c>
      <c r="E293" s="131">
        <v>237</v>
      </c>
      <c r="F293" s="131">
        <v>16</v>
      </c>
      <c r="G293" s="131">
        <v>220</v>
      </c>
      <c r="H293" s="131">
        <v>202</v>
      </c>
      <c r="I293" s="131">
        <v>2841</v>
      </c>
      <c r="J293" s="131">
        <v>290</v>
      </c>
      <c r="K293" s="131">
        <v>4117</v>
      </c>
      <c r="L293" s="131">
        <v>138</v>
      </c>
      <c r="M293" s="131">
        <v>1947</v>
      </c>
      <c r="N293" s="131">
        <v>114</v>
      </c>
      <c r="O293" s="131">
        <v>1613</v>
      </c>
      <c r="P293" s="131">
        <v>56</v>
      </c>
      <c r="Q293" s="131">
        <v>767</v>
      </c>
      <c r="R293" s="131">
        <v>50</v>
      </c>
      <c r="S293" s="131">
        <v>730</v>
      </c>
      <c r="T293" s="131">
        <v>49</v>
      </c>
      <c r="U293" s="131">
        <v>709</v>
      </c>
      <c r="V293" s="131">
        <v>21</v>
      </c>
      <c r="W293" s="131">
        <v>310</v>
      </c>
      <c r="X293" s="131">
        <v>10</v>
      </c>
      <c r="Y293" s="131">
        <v>131</v>
      </c>
      <c r="Z293" s="131">
        <v>6</v>
      </c>
      <c r="AA293" s="131">
        <v>91</v>
      </c>
    </row>
    <row r="294" spans="1:27" x14ac:dyDescent="0.25">
      <c r="A294" s="133">
        <v>293</v>
      </c>
      <c r="B294" s="135" t="s">
        <v>8</v>
      </c>
      <c r="C294" s="137" t="s">
        <v>153</v>
      </c>
      <c r="D294" s="131">
        <v>18</v>
      </c>
      <c r="E294" s="131">
        <v>74</v>
      </c>
      <c r="F294" s="131">
        <v>55</v>
      </c>
      <c r="G294" s="131">
        <v>266</v>
      </c>
      <c r="H294" s="131">
        <v>322</v>
      </c>
      <c r="I294" s="131">
        <v>1892</v>
      </c>
      <c r="J294" s="131">
        <v>736</v>
      </c>
      <c r="K294" s="131">
        <v>4320</v>
      </c>
      <c r="L294" s="131">
        <v>644</v>
      </c>
      <c r="M294" s="131">
        <v>3754</v>
      </c>
      <c r="N294" s="131">
        <v>277</v>
      </c>
      <c r="O294" s="131">
        <v>1631</v>
      </c>
      <c r="P294" s="131">
        <v>154</v>
      </c>
      <c r="Q294" s="131">
        <v>900</v>
      </c>
      <c r="R294" s="131">
        <v>78</v>
      </c>
      <c r="S294" s="131">
        <v>453</v>
      </c>
      <c r="T294" s="131">
        <v>39</v>
      </c>
      <c r="U294" s="131">
        <v>232</v>
      </c>
      <c r="V294" s="131">
        <v>15</v>
      </c>
      <c r="W294" s="131">
        <v>90</v>
      </c>
      <c r="X294" s="131">
        <v>6</v>
      </c>
      <c r="Y294" s="131">
        <v>35</v>
      </c>
      <c r="Z294" s="131">
        <v>3</v>
      </c>
      <c r="AA294" s="131">
        <v>15</v>
      </c>
    </row>
    <row r="295" spans="1:27" x14ac:dyDescent="0.25">
      <c r="A295" s="133">
        <v>294</v>
      </c>
      <c r="B295" s="135" t="s">
        <v>5</v>
      </c>
      <c r="C295" s="137" t="s">
        <v>153</v>
      </c>
      <c r="D295" s="131">
        <v>43</v>
      </c>
      <c r="E295" s="131">
        <v>178</v>
      </c>
      <c r="F295" s="131">
        <v>81</v>
      </c>
      <c r="G295" s="131">
        <v>309</v>
      </c>
      <c r="H295" s="131">
        <v>308</v>
      </c>
      <c r="I295" s="131">
        <v>1826</v>
      </c>
      <c r="J295" s="131">
        <v>570</v>
      </c>
      <c r="K295" s="131">
        <v>3566</v>
      </c>
      <c r="L295" s="131">
        <v>456</v>
      </c>
      <c r="M295" s="131">
        <v>2707</v>
      </c>
      <c r="N295" s="131">
        <v>293</v>
      </c>
      <c r="O295" s="131">
        <v>1819</v>
      </c>
      <c r="P295" s="131">
        <v>244</v>
      </c>
      <c r="Q295" s="131">
        <v>1513</v>
      </c>
      <c r="R295" s="131">
        <v>138</v>
      </c>
      <c r="S295" s="131">
        <v>837</v>
      </c>
      <c r="T295" s="131">
        <v>79</v>
      </c>
      <c r="U295" s="131">
        <v>485</v>
      </c>
      <c r="V295" s="131">
        <v>23</v>
      </c>
      <c r="W295" s="131">
        <v>141</v>
      </c>
      <c r="X295" s="131">
        <v>5</v>
      </c>
      <c r="Y295" s="131">
        <v>21</v>
      </c>
      <c r="Z295" s="131">
        <v>8</v>
      </c>
      <c r="AA295" s="131">
        <v>42</v>
      </c>
    </row>
    <row r="296" spans="1:27" x14ac:dyDescent="0.25">
      <c r="A296" s="133">
        <v>295</v>
      </c>
      <c r="B296" s="135" t="s">
        <v>11</v>
      </c>
      <c r="C296" s="137" t="s">
        <v>153</v>
      </c>
      <c r="D296" s="131">
        <v>5</v>
      </c>
      <c r="E296" s="131">
        <v>41</v>
      </c>
      <c r="F296" s="131">
        <v>15</v>
      </c>
      <c r="G296" s="131">
        <v>122</v>
      </c>
      <c r="H296" s="131">
        <v>200</v>
      </c>
      <c r="I296" s="131">
        <v>1625</v>
      </c>
      <c r="J296" s="131">
        <v>493</v>
      </c>
      <c r="K296" s="131">
        <v>4066</v>
      </c>
      <c r="L296" s="131">
        <v>325</v>
      </c>
      <c r="M296" s="131">
        <v>2672</v>
      </c>
      <c r="N296" s="131">
        <v>186</v>
      </c>
      <c r="O296" s="131">
        <v>1522</v>
      </c>
      <c r="P296" s="131">
        <v>172</v>
      </c>
      <c r="Q296" s="131">
        <v>1407</v>
      </c>
      <c r="R296" s="131">
        <v>97</v>
      </c>
      <c r="S296" s="131">
        <v>776</v>
      </c>
      <c r="T296" s="131">
        <v>65</v>
      </c>
      <c r="U296" s="131">
        <v>496</v>
      </c>
      <c r="V296" s="131">
        <v>57</v>
      </c>
      <c r="W296" s="131">
        <v>445</v>
      </c>
      <c r="X296" s="131">
        <v>13</v>
      </c>
      <c r="Y296" s="131">
        <v>107</v>
      </c>
      <c r="Z296" s="131">
        <v>6</v>
      </c>
      <c r="AA296" s="131">
        <v>51</v>
      </c>
    </row>
    <row r="297" spans="1:27" x14ac:dyDescent="0.25">
      <c r="A297" s="133">
        <v>296</v>
      </c>
      <c r="B297" s="135" t="s">
        <v>8</v>
      </c>
      <c r="C297" s="137" t="s">
        <v>153</v>
      </c>
      <c r="D297" s="131">
        <v>17</v>
      </c>
      <c r="E297" s="131">
        <v>165</v>
      </c>
      <c r="F297" s="131">
        <v>19</v>
      </c>
      <c r="G297" s="131">
        <v>189</v>
      </c>
      <c r="H297" s="131">
        <v>80</v>
      </c>
      <c r="I297" s="131">
        <v>799</v>
      </c>
      <c r="J297" s="131">
        <v>279</v>
      </c>
      <c r="K297" s="131">
        <v>2790</v>
      </c>
      <c r="L297" s="131">
        <v>402</v>
      </c>
      <c r="M297" s="131">
        <v>4015</v>
      </c>
      <c r="N297" s="131">
        <v>204</v>
      </c>
      <c r="O297" s="131">
        <v>2038</v>
      </c>
      <c r="P297" s="131">
        <v>168</v>
      </c>
      <c r="Q297" s="131">
        <v>1673</v>
      </c>
      <c r="R297" s="131">
        <v>79</v>
      </c>
      <c r="S297" s="131">
        <v>786</v>
      </c>
      <c r="T297" s="131">
        <v>37</v>
      </c>
      <c r="U297" s="131">
        <v>372</v>
      </c>
      <c r="V297" s="131">
        <v>22</v>
      </c>
      <c r="W297" s="131">
        <v>220</v>
      </c>
      <c r="X297" s="131">
        <v>11</v>
      </c>
      <c r="Y297" s="131">
        <v>110</v>
      </c>
      <c r="Z297" s="131">
        <v>14</v>
      </c>
      <c r="AA297" s="131">
        <v>138</v>
      </c>
    </row>
    <row r="298" spans="1:27" x14ac:dyDescent="0.25">
      <c r="A298" s="133">
        <v>297</v>
      </c>
      <c r="B298" s="135" t="s">
        <v>24</v>
      </c>
      <c r="C298" s="137" t="s">
        <v>153</v>
      </c>
      <c r="D298" s="129"/>
      <c r="E298" s="129"/>
      <c r="F298" s="129"/>
      <c r="G298" s="129"/>
      <c r="H298" s="131">
        <v>118</v>
      </c>
      <c r="I298" s="131">
        <v>584</v>
      </c>
      <c r="J298" s="131">
        <v>426</v>
      </c>
      <c r="K298" s="131">
        <v>2126</v>
      </c>
      <c r="L298" s="131">
        <v>758</v>
      </c>
      <c r="M298" s="131">
        <v>3775</v>
      </c>
      <c r="N298" s="131">
        <v>577</v>
      </c>
      <c r="O298" s="131">
        <v>2856</v>
      </c>
      <c r="P298" s="131">
        <v>385</v>
      </c>
      <c r="Q298" s="131">
        <v>1883</v>
      </c>
      <c r="R298" s="131">
        <v>226</v>
      </c>
      <c r="S298" s="131">
        <v>1114</v>
      </c>
      <c r="T298" s="131">
        <v>96</v>
      </c>
      <c r="U298" s="131">
        <v>479</v>
      </c>
      <c r="V298" s="131">
        <v>73</v>
      </c>
      <c r="W298" s="131">
        <v>364</v>
      </c>
      <c r="X298" s="131">
        <v>18</v>
      </c>
      <c r="Y298" s="131">
        <v>90</v>
      </c>
      <c r="Z298" s="131">
        <v>4</v>
      </c>
      <c r="AA298" s="131">
        <v>20</v>
      </c>
    </row>
    <row r="299" spans="1:27" x14ac:dyDescent="0.25">
      <c r="A299" s="133">
        <v>298</v>
      </c>
      <c r="B299" s="135" t="s">
        <v>24</v>
      </c>
      <c r="C299" s="137" t="s">
        <v>153</v>
      </c>
      <c r="D299" s="129"/>
      <c r="E299" s="129"/>
      <c r="F299" s="129"/>
      <c r="G299" s="129"/>
      <c r="H299" s="131">
        <v>101</v>
      </c>
      <c r="I299" s="131">
        <v>702</v>
      </c>
      <c r="J299" s="131">
        <v>369</v>
      </c>
      <c r="K299" s="131">
        <v>2568</v>
      </c>
      <c r="L299" s="131">
        <v>506</v>
      </c>
      <c r="M299" s="131">
        <v>3512</v>
      </c>
      <c r="N299" s="131">
        <v>245</v>
      </c>
      <c r="O299" s="131">
        <v>1691</v>
      </c>
      <c r="P299" s="131">
        <v>295</v>
      </c>
      <c r="Q299" s="131">
        <v>2050</v>
      </c>
      <c r="R299" s="131">
        <v>203</v>
      </c>
      <c r="S299" s="131">
        <v>1386</v>
      </c>
      <c r="T299" s="131">
        <v>135</v>
      </c>
      <c r="U299" s="131">
        <v>915</v>
      </c>
      <c r="V299" s="131">
        <v>53</v>
      </c>
      <c r="W299" s="131">
        <v>370</v>
      </c>
      <c r="X299" s="131">
        <v>4</v>
      </c>
      <c r="Y299" s="131">
        <v>28</v>
      </c>
      <c r="Z299" s="131">
        <v>3</v>
      </c>
      <c r="AA299" s="131">
        <v>21</v>
      </c>
    </row>
    <row r="300" spans="1:27" x14ac:dyDescent="0.25">
      <c r="A300" s="133">
        <v>299</v>
      </c>
      <c r="B300" s="135" t="s">
        <v>24</v>
      </c>
      <c r="C300" s="137" t="s">
        <v>155</v>
      </c>
      <c r="D300" s="131">
        <v>51</v>
      </c>
      <c r="E300" s="131">
        <v>417</v>
      </c>
      <c r="F300" s="131">
        <v>41</v>
      </c>
      <c r="G300" s="131">
        <v>336</v>
      </c>
      <c r="H300" s="131">
        <v>88</v>
      </c>
      <c r="I300" s="131">
        <v>684</v>
      </c>
      <c r="J300" s="131">
        <v>248</v>
      </c>
      <c r="K300" s="131">
        <v>1988</v>
      </c>
      <c r="L300" s="131">
        <v>327</v>
      </c>
      <c r="M300" s="131">
        <v>2628</v>
      </c>
      <c r="N300" s="131">
        <v>221</v>
      </c>
      <c r="O300" s="131">
        <v>1833</v>
      </c>
      <c r="P300" s="131">
        <v>282</v>
      </c>
      <c r="Q300" s="131">
        <v>2308</v>
      </c>
      <c r="R300" s="131">
        <v>129</v>
      </c>
      <c r="S300" s="131">
        <v>1057</v>
      </c>
      <c r="T300" s="131">
        <v>83</v>
      </c>
      <c r="U300" s="131">
        <v>683</v>
      </c>
      <c r="V300" s="131">
        <v>77</v>
      </c>
      <c r="W300" s="131">
        <v>656</v>
      </c>
      <c r="X300" s="131">
        <v>37</v>
      </c>
      <c r="Y300" s="131">
        <v>313</v>
      </c>
      <c r="Z300" s="131">
        <v>30</v>
      </c>
      <c r="AA300" s="131">
        <v>252</v>
      </c>
    </row>
    <row r="301" spans="1:27" x14ac:dyDescent="0.25">
      <c r="A301" s="133">
        <v>300</v>
      </c>
      <c r="B301" s="135" t="s">
        <v>100</v>
      </c>
      <c r="C301" s="137" t="s">
        <v>152</v>
      </c>
      <c r="D301" s="131">
        <v>24</v>
      </c>
      <c r="E301" s="131">
        <v>275</v>
      </c>
      <c r="F301" s="131">
        <v>54</v>
      </c>
      <c r="G301" s="131">
        <v>543</v>
      </c>
      <c r="H301" s="131">
        <v>103</v>
      </c>
      <c r="I301" s="131">
        <v>1209</v>
      </c>
      <c r="J301" s="131">
        <v>176</v>
      </c>
      <c r="K301" s="131">
        <v>2060</v>
      </c>
      <c r="L301" s="131">
        <v>161</v>
      </c>
      <c r="M301" s="131">
        <v>1899</v>
      </c>
      <c r="N301" s="131">
        <v>75</v>
      </c>
      <c r="O301" s="131">
        <v>879</v>
      </c>
      <c r="P301" s="131">
        <v>72</v>
      </c>
      <c r="Q301" s="131">
        <v>829</v>
      </c>
      <c r="R301" s="131">
        <v>219</v>
      </c>
      <c r="S301" s="131">
        <v>2454</v>
      </c>
      <c r="T301" s="131">
        <v>139</v>
      </c>
      <c r="U301" s="131">
        <v>1508</v>
      </c>
      <c r="V301" s="131">
        <v>91</v>
      </c>
      <c r="W301" s="131">
        <v>959</v>
      </c>
      <c r="X301" s="131">
        <v>37</v>
      </c>
      <c r="Y301" s="131">
        <v>421</v>
      </c>
      <c r="Z301" s="131">
        <v>6</v>
      </c>
      <c r="AA301" s="131">
        <v>57</v>
      </c>
    </row>
    <row r="302" spans="1:27" x14ac:dyDescent="0.25">
      <c r="A302" s="133">
        <v>301</v>
      </c>
      <c r="B302" s="135" t="s">
        <v>24</v>
      </c>
      <c r="C302" s="137" t="s">
        <v>152</v>
      </c>
      <c r="D302" s="131">
        <v>21</v>
      </c>
      <c r="E302" s="131">
        <v>327</v>
      </c>
      <c r="F302" s="131">
        <v>44</v>
      </c>
      <c r="G302" s="131">
        <v>706</v>
      </c>
      <c r="H302" s="131">
        <v>187</v>
      </c>
      <c r="I302" s="131">
        <v>2980</v>
      </c>
      <c r="J302" s="131">
        <v>72</v>
      </c>
      <c r="K302" s="131">
        <v>1150</v>
      </c>
      <c r="L302" s="131">
        <v>86</v>
      </c>
      <c r="M302" s="131">
        <v>1378</v>
      </c>
      <c r="N302" s="131">
        <v>99</v>
      </c>
      <c r="O302" s="131">
        <v>1585</v>
      </c>
      <c r="P302" s="131">
        <v>77</v>
      </c>
      <c r="Q302" s="131">
        <v>1228</v>
      </c>
      <c r="R302" s="131">
        <v>33</v>
      </c>
      <c r="S302" s="131">
        <v>526</v>
      </c>
      <c r="T302" s="131">
        <v>78</v>
      </c>
      <c r="U302" s="131">
        <v>1246</v>
      </c>
      <c r="V302" s="131">
        <v>59</v>
      </c>
      <c r="W302" s="131">
        <v>947</v>
      </c>
      <c r="X302" s="131">
        <v>39</v>
      </c>
      <c r="Y302" s="131">
        <v>614</v>
      </c>
      <c r="Z302" s="131">
        <v>24</v>
      </c>
      <c r="AA302" s="131">
        <v>386</v>
      </c>
    </row>
    <row r="303" spans="1:27" x14ac:dyDescent="0.25">
      <c r="A303" s="133">
        <v>302</v>
      </c>
      <c r="B303" s="135" t="s">
        <v>104</v>
      </c>
      <c r="C303" s="137" t="s">
        <v>152</v>
      </c>
      <c r="D303" s="131">
        <v>1</v>
      </c>
      <c r="E303" s="131">
        <v>12</v>
      </c>
      <c r="F303" s="131">
        <v>3</v>
      </c>
      <c r="G303" s="131">
        <v>24</v>
      </c>
      <c r="H303" s="131">
        <v>54</v>
      </c>
      <c r="I303" s="131">
        <v>513</v>
      </c>
      <c r="J303" s="131">
        <v>461</v>
      </c>
      <c r="K303" s="131">
        <v>4335</v>
      </c>
      <c r="L303" s="131">
        <v>218</v>
      </c>
      <c r="M303" s="131">
        <v>1952</v>
      </c>
      <c r="N303" s="131">
        <v>179</v>
      </c>
      <c r="O303" s="131">
        <v>1554</v>
      </c>
      <c r="P303" s="131">
        <v>120</v>
      </c>
      <c r="Q303" s="131">
        <v>1041</v>
      </c>
      <c r="R303" s="131">
        <v>291</v>
      </c>
      <c r="S303" s="131">
        <v>2644</v>
      </c>
      <c r="T303" s="131">
        <v>76</v>
      </c>
      <c r="U303" s="131">
        <v>716</v>
      </c>
      <c r="V303" s="131">
        <v>1</v>
      </c>
      <c r="W303" s="131">
        <v>11</v>
      </c>
      <c r="X303" s="129"/>
      <c r="Y303" s="129"/>
      <c r="Z303" s="129"/>
      <c r="AA303" s="129"/>
    </row>
    <row r="304" spans="1:27" x14ac:dyDescent="0.25">
      <c r="A304" s="133">
        <v>303</v>
      </c>
      <c r="B304" s="135" t="s">
        <v>5</v>
      </c>
      <c r="C304" s="137" t="s">
        <v>155</v>
      </c>
      <c r="D304" s="131">
        <v>105</v>
      </c>
      <c r="E304" s="131">
        <v>491</v>
      </c>
      <c r="F304" s="131">
        <v>108</v>
      </c>
      <c r="G304" s="131">
        <v>506</v>
      </c>
      <c r="H304" s="131">
        <v>230</v>
      </c>
      <c r="I304" s="131">
        <v>1084</v>
      </c>
      <c r="J304" s="131">
        <v>265</v>
      </c>
      <c r="K304" s="131">
        <v>1236</v>
      </c>
      <c r="L304" s="131">
        <v>255</v>
      </c>
      <c r="M304" s="131">
        <v>1224</v>
      </c>
      <c r="N304" s="131">
        <v>209</v>
      </c>
      <c r="O304" s="131">
        <v>980</v>
      </c>
      <c r="P304" s="131">
        <v>241</v>
      </c>
      <c r="Q304" s="131">
        <v>1119</v>
      </c>
      <c r="R304" s="131">
        <v>257</v>
      </c>
      <c r="S304" s="131">
        <v>1195</v>
      </c>
      <c r="T304" s="131">
        <v>237</v>
      </c>
      <c r="U304" s="131">
        <v>1114</v>
      </c>
      <c r="V304" s="131">
        <v>290</v>
      </c>
      <c r="W304" s="131">
        <v>1373</v>
      </c>
      <c r="X304" s="131">
        <v>246</v>
      </c>
      <c r="Y304" s="131">
        <v>1164</v>
      </c>
      <c r="Z304" s="131">
        <v>271</v>
      </c>
      <c r="AA304" s="131">
        <v>1289</v>
      </c>
    </row>
    <row r="305" spans="1:27" x14ac:dyDescent="0.25">
      <c r="A305" s="133">
        <v>304</v>
      </c>
      <c r="B305" s="135" t="s">
        <v>11</v>
      </c>
      <c r="C305" s="137" t="s">
        <v>153</v>
      </c>
      <c r="D305" s="131">
        <v>7</v>
      </c>
      <c r="E305" s="131">
        <v>54</v>
      </c>
      <c r="F305" s="131">
        <v>25</v>
      </c>
      <c r="G305" s="131">
        <v>196</v>
      </c>
      <c r="H305" s="131">
        <v>188</v>
      </c>
      <c r="I305" s="131">
        <v>1478</v>
      </c>
      <c r="J305" s="131">
        <v>466</v>
      </c>
      <c r="K305" s="131">
        <v>3676</v>
      </c>
      <c r="L305" s="131">
        <v>369</v>
      </c>
      <c r="M305" s="131">
        <v>2912</v>
      </c>
      <c r="N305" s="131">
        <v>157</v>
      </c>
      <c r="O305" s="131">
        <v>1243</v>
      </c>
      <c r="P305" s="131">
        <v>143</v>
      </c>
      <c r="Q305" s="131">
        <v>1126</v>
      </c>
      <c r="R305" s="131">
        <v>124</v>
      </c>
      <c r="S305" s="131">
        <v>963</v>
      </c>
      <c r="T305" s="131">
        <v>61</v>
      </c>
      <c r="U305" s="131">
        <v>471</v>
      </c>
      <c r="V305" s="131">
        <v>67</v>
      </c>
      <c r="W305" s="131">
        <v>500</v>
      </c>
      <c r="X305" s="131">
        <v>18</v>
      </c>
      <c r="Y305" s="131">
        <v>116</v>
      </c>
      <c r="Z305" s="131">
        <v>4</v>
      </c>
      <c r="AA305" s="131">
        <v>32</v>
      </c>
    </row>
    <row r="306" spans="1:27" x14ac:dyDescent="0.25">
      <c r="A306" s="133">
        <v>305</v>
      </c>
      <c r="B306" s="135" t="s">
        <v>8</v>
      </c>
      <c r="C306" s="137" t="s">
        <v>151</v>
      </c>
      <c r="D306" s="131">
        <v>26</v>
      </c>
      <c r="E306" s="131">
        <v>696</v>
      </c>
      <c r="F306" s="131">
        <v>59</v>
      </c>
      <c r="G306" s="131">
        <v>1874</v>
      </c>
      <c r="H306" s="131">
        <v>118</v>
      </c>
      <c r="I306" s="131">
        <v>4193</v>
      </c>
      <c r="J306" s="131">
        <v>95</v>
      </c>
      <c r="K306" s="131">
        <v>3486</v>
      </c>
      <c r="L306" s="131">
        <v>23</v>
      </c>
      <c r="M306" s="131">
        <v>744</v>
      </c>
      <c r="N306" s="131">
        <v>6</v>
      </c>
      <c r="O306" s="131">
        <v>226</v>
      </c>
      <c r="P306" s="129"/>
      <c r="Q306" s="129"/>
      <c r="R306" s="131">
        <v>21</v>
      </c>
      <c r="S306" s="131">
        <v>724</v>
      </c>
      <c r="T306" s="131">
        <v>13</v>
      </c>
      <c r="U306" s="131">
        <v>424</v>
      </c>
      <c r="V306" s="131">
        <v>13</v>
      </c>
      <c r="W306" s="131">
        <v>292</v>
      </c>
      <c r="X306" s="131">
        <v>1</v>
      </c>
      <c r="Y306" s="131">
        <v>44</v>
      </c>
      <c r="Z306" s="129"/>
      <c r="AA306" s="129"/>
    </row>
    <row r="307" spans="1:27" x14ac:dyDescent="0.25">
      <c r="A307" s="133">
        <v>306</v>
      </c>
      <c r="B307" s="135" t="s">
        <v>24</v>
      </c>
      <c r="C307" s="137" t="s">
        <v>154</v>
      </c>
      <c r="D307" s="129"/>
      <c r="E307" s="129"/>
      <c r="F307" s="129"/>
      <c r="G307" s="129"/>
      <c r="H307" s="131">
        <v>86</v>
      </c>
      <c r="I307" s="131">
        <v>428</v>
      </c>
      <c r="J307" s="131">
        <v>174</v>
      </c>
      <c r="K307" s="131">
        <v>863</v>
      </c>
      <c r="L307" s="131">
        <v>281</v>
      </c>
      <c r="M307" s="131">
        <v>1397</v>
      </c>
      <c r="N307" s="131">
        <v>177</v>
      </c>
      <c r="O307" s="131">
        <v>880</v>
      </c>
      <c r="P307" s="131">
        <v>178</v>
      </c>
      <c r="Q307" s="131">
        <v>886</v>
      </c>
      <c r="R307" s="131">
        <v>250</v>
      </c>
      <c r="S307" s="131">
        <v>1240</v>
      </c>
      <c r="T307" s="131">
        <v>319</v>
      </c>
      <c r="U307" s="131">
        <v>1592</v>
      </c>
      <c r="V307" s="131">
        <v>470</v>
      </c>
      <c r="W307" s="131">
        <v>2289</v>
      </c>
      <c r="X307" s="131">
        <v>320</v>
      </c>
      <c r="Y307" s="131">
        <v>1565</v>
      </c>
      <c r="Z307" s="131">
        <v>318</v>
      </c>
      <c r="AA307" s="131">
        <v>1533</v>
      </c>
    </row>
    <row r="308" spans="1:27" x14ac:dyDescent="0.25">
      <c r="A308" s="133">
        <v>307</v>
      </c>
      <c r="B308" s="135" t="s">
        <v>11</v>
      </c>
      <c r="C308" s="137" t="s">
        <v>154</v>
      </c>
      <c r="D308" s="131">
        <v>4</v>
      </c>
      <c r="E308" s="131">
        <v>60</v>
      </c>
      <c r="F308" s="131">
        <v>15</v>
      </c>
      <c r="G308" s="131">
        <v>219</v>
      </c>
      <c r="H308" s="131">
        <v>44</v>
      </c>
      <c r="I308" s="131">
        <v>639</v>
      </c>
      <c r="J308" s="131">
        <v>104</v>
      </c>
      <c r="K308" s="131">
        <v>1545</v>
      </c>
      <c r="L308" s="131">
        <v>154</v>
      </c>
      <c r="M308" s="131">
        <v>2265</v>
      </c>
      <c r="N308" s="131">
        <v>151</v>
      </c>
      <c r="O308" s="131">
        <v>2259</v>
      </c>
      <c r="P308" s="131">
        <v>178</v>
      </c>
      <c r="Q308" s="131">
        <v>2666</v>
      </c>
      <c r="R308" s="131">
        <v>106</v>
      </c>
      <c r="S308" s="131">
        <v>1581</v>
      </c>
      <c r="T308" s="131">
        <v>55</v>
      </c>
      <c r="U308" s="131">
        <v>819</v>
      </c>
      <c r="V308" s="131">
        <v>24</v>
      </c>
      <c r="W308" s="131">
        <v>354</v>
      </c>
      <c r="X308" s="131">
        <v>5</v>
      </c>
      <c r="Y308" s="131">
        <v>73</v>
      </c>
      <c r="Z308" s="131">
        <v>2</v>
      </c>
      <c r="AA308" s="131">
        <v>30</v>
      </c>
    </row>
    <row r="309" spans="1:27" x14ac:dyDescent="0.25">
      <c r="A309" s="133">
        <v>308</v>
      </c>
      <c r="B309" s="135" t="s">
        <v>11</v>
      </c>
      <c r="C309" s="137" t="s">
        <v>151</v>
      </c>
      <c r="D309" s="131">
        <v>4</v>
      </c>
      <c r="E309" s="131">
        <v>28</v>
      </c>
      <c r="F309" s="129"/>
      <c r="G309" s="129"/>
      <c r="H309" s="131">
        <v>2</v>
      </c>
      <c r="I309" s="131">
        <v>16</v>
      </c>
      <c r="J309" s="131">
        <v>2</v>
      </c>
      <c r="K309" s="131">
        <v>16</v>
      </c>
      <c r="L309" s="131">
        <v>2</v>
      </c>
      <c r="M309" s="131">
        <v>16</v>
      </c>
      <c r="N309" s="131">
        <v>4</v>
      </c>
      <c r="O309" s="131">
        <v>31</v>
      </c>
      <c r="P309" s="131">
        <v>2</v>
      </c>
      <c r="Q309" s="131">
        <v>16</v>
      </c>
      <c r="R309" s="131">
        <v>138</v>
      </c>
      <c r="S309" s="131">
        <v>1094</v>
      </c>
      <c r="T309" s="131">
        <v>625</v>
      </c>
      <c r="U309" s="131">
        <v>4975</v>
      </c>
      <c r="V309" s="131">
        <v>588</v>
      </c>
      <c r="W309" s="131">
        <v>4604</v>
      </c>
      <c r="X309" s="131">
        <v>170</v>
      </c>
      <c r="Y309" s="131">
        <v>1357</v>
      </c>
      <c r="Z309" s="131">
        <v>35</v>
      </c>
      <c r="AA309" s="131">
        <v>279</v>
      </c>
    </row>
    <row r="310" spans="1:27" x14ac:dyDescent="0.25">
      <c r="A310" s="133">
        <v>309</v>
      </c>
      <c r="B310" s="135" t="s">
        <v>8</v>
      </c>
      <c r="C310" s="137" t="s">
        <v>151</v>
      </c>
      <c r="D310" s="131">
        <v>34</v>
      </c>
      <c r="E310" s="131">
        <v>230</v>
      </c>
      <c r="F310" s="131">
        <v>38</v>
      </c>
      <c r="G310" s="131">
        <v>202</v>
      </c>
      <c r="H310" s="131">
        <v>240</v>
      </c>
      <c r="I310" s="131">
        <v>2173</v>
      </c>
      <c r="J310" s="131">
        <v>543</v>
      </c>
      <c r="K310" s="131">
        <v>5233</v>
      </c>
      <c r="L310" s="131">
        <v>269</v>
      </c>
      <c r="M310" s="131">
        <v>2483</v>
      </c>
      <c r="N310" s="131">
        <v>121</v>
      </c>
      <c r="O310" s="131">
        <v>1145</v>
      </c>
      <c r="P310" s="131">
        <v>59</v>
      </c>
      <c r="Q310" s="131">
        <v>529</v>
      </c>
      <c r="R310" s="131">
        <v>31</v>
      </c>
      <c r="S310" s="131">
        <v>273</v>
      </c>
      <c r="T310" s="131">
        <v>14</v>
      </c>
      <c r="U310" s="131">
        <v>107</v>
      </c>
      <c r="V310" s="131">
        <v>4</v>
      </c>
      <c r="W310" s="131">
        <v>38</v>
      </c>
      <c r="X310" s="129"/>
      <c r="Y310" s="129"/>
      <c r="Z310" s="131">
        <v>1</v>
      </c>
      <c r="AA310" s="131">
        <v>3</v>
      </c>
    </row>
    <row r="311" spans="1:27" x14ac:dyDescent="0.25">
      <c r="A311" s="133">
        <v>310</v>
      </c>
      <c r="B311" s="135" t="s">
        <v>24</v>
      </c>
      <c r="C311" s="137" t="s">
        <v>152</v>
      </c>
      <c r="D311" s="131">
        <v>171</v>
      </c>
      <c r="E311" s="131">
        <v>873</v>
      </c>
      <c r="F311" s="131">
        <v>341</v>
      </c>
      <c r="G311" s="131">
        <v>1325</v>
      </c>
      <c r="H311" s="131">
        <v>810</v>
      </c>
      <c r="I311" s="131">
        <v>3490</v>
      </c>
      <c r="J311" s="131">
        <v>627</v>
      </c>
      <c r="K311" s="131">
        <v>3030</v>
      </c>
      <c r="L311" s="131">
        <v>222</v>
      </c>
      <c r="M311" s="131">
        <v>1061</v>
      </c>
      <c r="N311" s="131">
        <v>83</v>
      </c>
      <c r="O311" s="131">
        <v>382</v>
      </c>
      <c r="P311" s="131">
        <v>62</v>
      </c>
      <c r="Q311" s="131">
        <v>293</v>
      </c>
      <c r="R311" s="131">
        <v>65</v>
      </c>
      <c r="S311" s="131">
        <v>321</v>
      </c>
      <c r="T311" s="131">
        <v>100</v>
      </c>
      <c r="U311" s="131">
        <v>506</v>
      </c>
      <c r="V311" s="131">
        <v>167</v>
      </c>
      <c r="W311" s="131">
        <v>730</v>
      </c>
      <c r="X311" s="131">
        <v>31</v>
      </c>
      <c r="Y311" s="131">
        <v>167</v>
      </c>
      <c r="Z311" s="131">
        <v>28</v>
      </c>
      <c r="AA311" s="131">
        <v>147</v>
      </c>
    </row>
    <row r="312" spans="1:27" x14ac:dyDescent="0.25">
      <c r="A312" s="133">
        <v>311</v>
      </c>
      <c r="B312" s="135" t="s">
        <v>24</v>
      </c>
      <c r="C312" s="137" t="s">
        <v>151</v>
      </c>
      <c r="D312" s="131">
        <v>15</v>
      </c>
      <c r="E312" s="131">
        <v>156</v>
      </c>
      <c r="F312" s="131">
        <v>46</v>
      </c>
      <c r="G312" s="131">
        <v>390</v>
      </c>
      <c r="H312" s="131">
        <v>362</v>
      </c>
      <c r="I312" s="131">
        <v>2893</v>
      </c>
      <c r="J312" s="131">
        <v>459</v>
      </c>
      <c r="K312" s="131">
        <v>4265</v>
      </c>
      <c r="L312" s="131">
        <v>158</v>
      </c>
      <c r="M312" s="131">
        <v>1500</v>
      </c>
      <c r="N312" s="131">
        <v>73</v>
      </c>
      <c r="O312" s="131">
        <v>720</v>
      </c>
      <c r="P312" s="131">
        <v>30</v>
      </c>
      <c r="Q312" s="131">
        <v>295</v>
      </c>
      <c r="R312" s="131">
        <v>72</v>
      </c>
      <c r="S312" s="131">
        <v>715</v>
      </c>
      <c r="T312" s="131">
        <v>73</v>
      </c>
      <c r="U312" s="131">
        <v>696</v>
      </c>
      <c r="V312" s="131">
        <v>58</v>
      </c>
      <c r="W312" s="131">
        <v>530</v>
      </c>
      <c r="X312" s="131">
        <v>7</v>
      </c>
      <c r="Y312" s="131">
        <v>71</v>
      </c>
      <c r="Z312" s="131">
        <v>3</v>
      </c>
      <c r="AA312" s="131">
        <v>26</v>
      </c>
    </row>
    <row r="313" spans="1:27" x14ac:dyDescent="0.25">
      <c r="A313" s="133">
        <v>312</v>
      </c>
      <c r="B313" s="135" t="s">
        <v>11</v>
      </c>
      <c r="C313" s="137" t="s">
        <v>152</v>
      </c>
      <c r="D313" s="129"/>
      <c r="E313" s="129"/>
      <c r="F313" s="129"/>
      <c r="G313" s="129"/>
      <c r="H313" s="131">
        <v>51</v>
      </c>
      <c r="I313" s="131">
        <v>512</v>
      </c>
      <c r="J313" s="131">
        <v>308</v>
      </c>
      <c r="K313" s="131">
        <v>3058</v>
      </c>
      <c r="L313" s="131">
        <v>273</v>
      </c>
      <c r="M313" s="131">
        <v>2709</v>
      </c>
      <c r="N313" s="131">
        <v>218</v>
      </c>
      <c r="O313" s="131">
        <v>2142</v>
      </c>
      <c r="P313" s="131">
        <v>140</v>
      </c>
      <c r="Q313" s="131">
        <v>1393</v>
      </c>
      <c r="R313" s="131">
        <v>101</v>
      </c>
      <c r="S313" s="131">
        <v>1002</v>
      </c>
      <c r="T313" s="131">
        <v>64</v>
      </c>
      <c r="U313" s="131">
        <v>636</v>
      </c>
      <c r="V313" s="131">
        <v>57</v>
      </c>
      <c r="W313" s="131">
        <v>569</v>
      </c>
      <c r="X313" s="131">
        <v>14</v>
      </c>
      <c r="Y313" s="131">
        <v>136</v>
      </c>
      <c r="Z313" s="131">
        <v>4</v>
      </c>
      <c r="AA313" s="131">
        <v>38</v>
      </c>
    </row>
    <row r="314" spans="1:27" x14ac:dyDescent="0.25">
      <c r="A314" s="133">
        <v>313</v>
      </c>
      <c r="B314" s="135" t="s">
        <v>24</v>
      </c>
      <c r="C314" s="137" t="s">
        <v>152</v>
      </c>
      <c r="D314" s="129"/>
      <c r="E314" s="129"/>
      <c r="F314" s="131">
        <v>2</v>
      </c>
      <c r="G314" s="131">
        <v>16</v>
      </c>
      <c r="H314" s="131">
        <v>86</v>
      </c>
      <c r="I314" s="131">
        <v>687</v>
      </c>
      <c r="J314" s="131">
        <v>386</v>
      </c>
      <c r="K314" s="131">
        <v>3080</v>
      </c>
      <c r="L314" s="131">
        <v>395</v>
      </c>
      <c r="M314" s="131">
        <v>3101</v>
      </c>
      <c r="N314" s="131">
        <v>216</v>
      </c>
      <c r="O314" s="131">
        <v>1702</v>
      </c>
      <c r="P314" s="131">
        <v>182</v>
      </c>
      <c r="Q314" s="131">
        <v>1436</v>
      </c>
      <c r="R314" s="131">
        <v>159</v>
      </c>
      <c r="S314" s="131">
        <v>1183</v>
      </c>
      <c r="T314" s="131">
        <v>67</v>
      </c>
      <c r="U314" s="131">
        <v>466</v>
      </c>
      <c r="V314" s="131">
        <v>46</v>
      </c>
      <c r="W314" s="131">
        <v>367</v>
      </c>
      <c r="X314" s="131">
        <v>6</v>
      </c>
      <c r="Y314" s="131">
        <v>40</v>
      </c>
      <c r="Z314" s="131">
        <v>3</v>
      </c>
      <c r="AA314" s="131">
        <v>24</v>
      </c>
    </row>
    <row r="315" spans="1:27" x14ac:dyDescent="0.25">
      <c r="A315" s="133">
        <v>314</v>
      </c>
      <c r="B315" s="135" t="s">
        <v>103</v>
      </c>
      <c r="C315" s="137" t="s">
        <v>152</v>
      </c>
      <c r="D315" s="131">
        <v>15</v>
      </c>
      <c r="E315" s="131">
        <v>287</v>
      </c>
      <c r="F315" s="131">
        <v>23</v>
      </c>
      <c r="G315" s="131">
        <v>431</v>
      </c>
      <c r="H315" s="131">
        <v>168</v>
      </c>
      <c r="I315" s="131">
        <v>3052</v>
      </c>
      <c r="J315" s="131">
        <v>337</v>
      </c>
      <c r="K315" s="131">
        <v>5720</v>
      </c>
      <c r="L315" s="131">
        <v>69</v>
      </c>
      <c r="M315" s="131">
        <v>1243</v>
      </c>
      <c r="N315" s="131">
        <v>15</v>
      </c>
      <c r="O315" s="131">
        <v>276</v>
      </c>
      <c r="P315" s="131">
        <v>6</v>
      </c>
      <c r="Q315" s="131">
        <v>120</v>
      </c>
      <c r="R315" s="131">
        <v>9</v>
      </c>
      <c r="S315" s="131">
        <v>167</v>
      </c>
      <c r="T315" s="131">
        <v>8</v>
      </c>
      <c r="U315" s="131">
        <v>144</v>
      </c>
      <c r="V315" s="131">
        <v>20</v>
      </c>
      <c r="W315" s="131">
        <v>366</v>
      </c>
      <c r="X315" s="131">
        <v>9</v>
      </c>
      <c r="Y315" s="131">
        <v>158</v>
      </c>
      <c r="Z315" s="131">
        <v>11</v>
      </c>
      <c r="AA315" s="131">
        <v>138</v>
      </c>
    </row>
    <row r="316" spans="1:27" x14ac:dyDescent="0.25">
      <c r="A316" s="133">
        <v>315</v>
      </c>
      <c r="B316" s="135" t="s">
        <v>24</v>
      </c>
      <c r="C316" s="137" t="s">
        <v>151</v>
      </c>
      <c r="D316" s="129"/>
      <c r="E316" s="129"/>
      <c r="F316" s="129"/>
      <c r="G316" s="129"/>
      <c r="H316" s="131">
        <v>281</v>
      </c>
      <c r="I316" s="131">
        <v>2008</v>
      </c>
      <c r="J316" s="131">
        <v>320</v>
      </c>
      <c r="K316" s="131">
        <v>2717</v>
      </c>
      <c r="L316" s="131">
        <v>188</v>
      </c>
      <c r="M316" s="131">
        <v>1781</v>
      </c>
      <c r="N316" s="131">
        <v>106</v>
      </c>
      <c r="O316" s="131">
        <v>1032</v>
      </c>
      <c r="P316" s="131">
        <v>80</v>
      </c>
      <c r="Q316" s="131">
        <v>763</v>
      </c>
      <c r="R316" s="131">
        <v>135</v>
      </c>
      <c r="S316" s="131">
        <v>1291</v>
      </c>
      <c r="T316" s="131">
        <v>166</v>
      </c>
      <c r="U316" s="131">
        <v>1609</v>
      </c>
      <c r="V316" s="131">
        <v>48</v>
      </c>
      <c r="W316" s="131">
        <v>455</v>
      </c>
      <c r="X316" s="131">
        <v>7</v>
      </c>
      <c r="Y316" s="131">
        <v>70</v>
      </c>
      <c r="Z316" s="131">
        <v>6</v>
      </c>
      <c r="AA316" s="131">
        <v>56</v>
      </c>
    </row>
    <row r="317" spans="1:27" x14ac:dyDescent="0.25">
      <c r="A317" s="133">
        <v>316</v>
      </c>
      <c r="B317" s="135" t="s">
        <v>5</v>
      </c>
      <c r="C317" s="137" t="s">
        <v>155</v>
      </c>
      <c r="D317" s="131">
        <v>92</v>
      </c>
      <c r="E317" s="131">
        <v>629</v>
      </c>
      <c r="F317" s="131">
        <v>115</v>
      </c>
      <c r="G317" s="131">
        <v>775</v>
      </c>
      <c r="H317" s="131">
        <v>158</v>
      </c>
      <c r="I317" s="131">
        <v>1066</v>
      </c>
      <c r="J317" s="131">
        <v>205</v>
      </c>
      <c r="K317" s="131">
        <v>1402</v>
      </c>
      <c r="L317" s="131">
        <v>188</v>
      </c>
      <c r="M317" s="131">
        <v>1283</v>
      </c>
      <c r="N317" s="131">
        <v>127</v>
      </c>
      <c r="O317" s="131">
        <v>869</v>
      </c>
      <c r="P317" s="131">
        <v>139</v>
      </c>
      <c r="Q317" s="131">
        <v>961</v>
      </c>
      <c r="R317" s="131">
        <v>157</v>
      </c>
      <c r="S317" s="131">
        <v>1065</v>
      </c>
      <c r="T317" s="131">
        <v>156</v>
      </c>
      <c r="U317" s="131">
        <v>1051</v>
      </c>
      <c r="V317" s="131">
        <v>144</v>
      </c>
      <c r="W317" s="131">
        <v>981</v>
      </c>
      <c r="X317" s="131">
        <v>141</v>
      </c>
      <c r="Y317" s="131">
        <v>963</v>
      </c>
      <c r="Z317" s="131">
        <v>109</v>
      </c>
      <c r="AA317" s="131">
        <v>730</v>
      </c>
    </row>
    <row r="318" spans="1:27" x14ac:dyDescent="0.25">
      <c r="A318" s="133">
        <v>317</v>
      </c>
      <c r="B318" s="135" t="s">
        <v>5</v>
      </c>
      <c r="C318" s="137" t="s">
        <v>153</v>
      </c>
      <c r="D318" s="131">
        <v>18</v>
      </c>
      <c r="E318" s="131">
        <v>136</v>
      </c>
      <c r="F318" s="131">
        <v>30</v>
      </c>
      <c r="G318" s="131">
        <v>213</v>
      </c>
      <c r="H318" s="131">
        <v>244</v>
      </c>
      <c r="I318" s="131">
        <v>1887</v>
      </c>
      <c r="J318" s="131">
        <v>522</v>
      </c>
      <c r="K318" s="131">
        <v>4043</v>
      </c>
      <c r="L318" s="131">
        <v>359</v>
      </c>
      <c r="M318" s="131">
        <v>2789</v>
      </c>
      <c r="N318" s="131">
        <v>100</v>
      </c>
      <c r="O318" s="131">
        <v>766</v>
      </c>
      <c r="P318" s="131">
        <v>92</v>
      </c>
      <c r="Q318" s="131">
        <v>672</v>
      </c>
      <c r="R318" s="131">
        <v>61</v>
      </c>
      <c r="S318" s="131">
        <v>477</v>
      </c>
      <c r="T318" s="131">
        <v>55</v>
      </c>
      <c r="U318" s="131">
        <v>429</v>
      </c>
      <c r="V318" s="131">
        <v>28</v>
      </c>
      <c r="W318" s="131">
        <v>222</v>
      </c>
      <c r="X318" s="131">
        <v>10</v>
      </c>
      <c r="Y318" s="131">
        <v>80</v>
      </c>
      <c r="Z318" s="131">
        <v>1</v>
      </c>
      <c r="AA318" s="131">
        <v>10</v>
      </c>
    </row>
    <row r="319" spans="1:27" x14ac:dyDescent="0.25">
      <c r="A319" s="133">
        <v>318</v>
      </c>
      <c r="B319" s="135" t="s">
        <v>24</v>
      </c>
      <c r="C319" s="137" t="s">
        <v>153</v>
      </c>
      <c r="D319" s="129"/>
      <c r="E319" s="129"/>
      <c r="F319" s="129"/>
      <c r="G319" s="129"/>
      <c r="H319" s="131">
        <v>195</v>
      </c>
      <c r="I319" s="131">
        <v>959</v>
      </c>
      <c r="J319" s="131">
        <v>561</v>
      </c>
      <c r="K319" s="131">
        <v>2794</v>
      </c>
      <c r="L319" s="131">
        <v>688</v>
      </c>
      <c r="M319" s="131">
        <v>3412</v>
      </c>
      <c r="N319" s="131">
        <v>410</v>
      </c>
      <c r="O319" s="131">
        <v>2030</v>
      </c>
      <c r="P319" s="131">
        <v>303</v>
      </c>
      <c r="Q319" s="131">
        <v>1494</v>
      </c>
      <c r="R319" s="131">
        <v>113</v>
      </c>
      <c r="S319" s="131">
        <v>558</v>
      </c>
      <c r="T319" s="131">
        <v>38</v>
      </c>
      <c r="U319" s="131">
        <v>190</v>
      </c>
      <c r="V319" s="131">
        <v>32</v>
      </c>
      <c r="W319" s="131">
        <v>158</v>
      </c>
      <c r="X319" s="131">
        <v>12</v>
      </c>
      <c r="Y319" s="131">
        <v>60</v>
      </c>
      <c r="Z319" s="131">
        <v>8</v>
      </c>
      <c r="AA319" s="131">
        <v>40</v>
      </c>
    </row>
    <row r="320" spans="1:27" x14ac:dyDescent="0.25">
      <c r="A320" s="133">
        <v>319</v>
      </c>
      <c r="B320" s="135" t="s">
        <v>8</v>
      </c>
      <c r="C320" s="137" t="s">
        <v>153</v>
      </c>
      <c r="D320" s="131">
        <v>10</v>
      </c>
      <c r="E320" s="131">
        <v>126</v>
      </c>
      <c r="F320" s="131">
        <v>16</v>
      </c>
      <c r="G320" s="131">
        <v>275</v>
      </c>
      <c r="H320" s="131">
        <v>139</v>
      </c>
      <c r="I320" s="131">
        <v>2495</v>
      </c>
      <c r="J320" s="131">
        <v>180</v>
      </c>
      <c r="K320" s="131">
        <v>3332</v>
      </c>
      <c r="L320" s="131">
        <v>79</v>
      </c>
      <c r="M320" s="131">
        <v>1458</v>
      </c>
      <c r="N320" s="131">
        <v>55</v>
      </c>
      <c r="O320" s="131">
        <v>1043</v>
      </c>
      <c r="P320" s="131">
        <v>26</v>
      </c>
      <c r="Q320" s="131">
        <v>466</v>
      </c>
      <c r="R320" s="131">
        <v>38</v>
      </c>
      <c r="S320" s="131">
        <v>649</v>
      </c>
      <c r="T320" s="131">
        <v>35</v>
      </c>
      <c r="U320" s="131">
        <v>648</v>
      </c>
      <c r="V320" s="131">
        <v>25</v>
      </c>
      <c r="W320" s="131">
        <v>492</v>
      </c>
      <c r="X320" s="131">
        <v>12</v>
      </c>
      <c r="Y320" s="131">
        <v>235</v>
      </c>
      <c r="Z320" s="131">
        <v>6</v>
      </c>
      <c r="AA320" s="131">
        <v>93</v>
      </c>
    </row>
    <row r="321" spans="1:27" x14ac:dyDescent="0.25">
      <c r="A321" s="133">
        <v>320</v>
      </c>
      <c r="B321" s="135" t="s">
        <v>24</v>
      </c>
      <c r="C321" s="137" t="s">
        <v>154</v>
      </c>
      <c r="D321" s="129"/>
      <c r="E321" s="129"/>
      <c r="F321" s="129"/>
      <c r="G321" s="129"/>
      <c r="H321" s="131">
        <v>112</v>
      </c>
      <c r="I321" s="131">
        <v>558</v>
      </c>
      <c r="J321" s="131">
        <v>521</v>
      </c>
      <c r="K321" s="131">
        <v>2589</v>
      </c>
      <c r="L321" s="131">
        <v>542</v>
      </c>
      <c r="M321" s="131">
        <v>2688</v>
      </c>
      <c r="N321" s="131">
        <v>362</v>
      </c>
      <c r="O321" s="131">
        <v>1796</v>
      </c>
      <c r="P321" s="131">
        <v>389</v>
      </c>
      <c r="Q321" s="131">
        <v>1929</v>
      </c>
      <c r="R321" s="131">
        <v>206</v>
      </c>
      <c r="S321" s="131">
        <v>964</v>
      </c>
      <c r="T321" s="131">
        <v>84</v>
      </c>
      <c r="U321" s="131">
        <v>412</v>
      </c>
      <c r="V321" s="131">
        <v>54</v>
      </c>
      <c r="W321" s="131">
        <v>269</v>
      </c>
      <c r="X321" s="131">
        <v>18</v>
      </c>
      <c r="Y321" s="131">
        <v>84</v>
      </c>
      <c r="Z321" s="131">
        <v>4</v>
      </c>
      <c r="AA321" s="131">
        <v>20</v>
      </c>
    </row>
    <row r="322" spans="1:27" x14ac:dyDescent="0.25">
      <c r="A322" s="133">
        <v>321</v>
      </c>
      <c r="B322" s="135" t="s">
        <v>24</v>
      </c>
      <c r="C322" s="137" t="s">
        <v>153</v>
      </c>
      <c r="D322" s="129"/>
      <c r="E322" s="129"/>
      <c r="F322" s="129"/>
      <c r="G322" s="129"/>
      <c r="H322" s="131">
        <v>94</v>
      </c>
      <c r="I322" s="131">
        <v>653</v>
      </c>
      <c r="J322" s="131">
        <v>351</v>
      </c>
      <c r="K322" s="131">
        <v>2425</v>
      </c>
      <c r="L322" s="131">
        <v>470</v>
      </c>
      <c r="M322" s="131">
        <v>3271</v>
      </c>
      <c r="N322" s="131">
        <v>285</v>
      </c>
      <c r="O322" s="131">
        <v>1972</v>
      </c>
      <c r="P322" s="131">
        <v>272</v>
      </c>
      <c r="Q322" s="131">
        <v>1893</v>
      </c>
      <c r="R322" s="131">
        <v>73</v>
      </c>
      <c r="S322" s="131">
        <v>506</v>
      </c>
      <c r="T322" s="131">
        <v>35</v>
      </c>
      <c r="U322" s="131">
        <v>245</v>
      </c>
      <c r="V322" s="131">
        <v>30</v>
      </c>
      <c r="W322" s="131">
        <v>210</v>
      </c>
      <c r="X322" s="131">
        <v>5</v>
      </c>
      <c r="Y322" s="131">
        <v>35</v>
      </c>
      <c r="Z322" s="131">
        <v>7</v>
      </c>
      <c r="AA322" s="131">
        <v>49</v>
      </c>
    </row>
    <row r="323" spans="1:27" x14ac:dyDescent="0.25">
      <c r="A323" s="133">
        <v>322</v>
      </c>
      <c r="B323" s="135" t="s">
        <v>24</v>
      </c>
      <c r="C323" s="137" t="s">
        <v>153</v>
      </c>
      <c r="D323" s="129"/>
      <c r="E323" s="129"/>
      <c r="F323" s="129"/>
      <c r="G323" s="129"/>
      <c r="H323" s="131">
        <v>131</v>
      </c>
      <c r="I323" s="131">
        <v>1455</v>
      </c>
      <c r="J323" s="131">
        <v>231</v>
      </c>
      <c r="K323" s="131">
        <v>2959</v>
      </c>
      <c r="L323" s="131">
        <v>185</v>
      </c>
      <c r="M323" s="131">
        <v>2364</v>
      </c>
      <c r="N323" s="131">
        <v>107</v>
      </c>
      <c r="O323" s="131">
        <v>1351</v>
      </c>
      <c r="P323" s="131">
        <v>99</v>
      </c>
      <c r="Q323" s="131">
        <v>1274</v>
      </c>
      <c r="R323" s="131">
        <v>67</v>
      </c>
      <c r="S323" s="131">
        <v>821</v>
      </c>
      <c r="T323" s="131">
        <v>37</v>
      </c>
      <c r="U323" s="131">
        <v>472</v>
      </c>
      <c r="V323" s="131">
        <v>24</v>
      </c>
      <c r="W323" s="131">
        <v>309</v>
      </c>
      <c r="X323" s="131">
        <v>5</v>
      </c>
      <c r="Y323" s="131">
        <v>62</v>
      </c>
      <c r="Z323" s="131">
        <v>8</v>
      </c>
      <c r="AA323" s="131">
        <v>94</v>
      </c>
    </row>
    <row r="324" spans="1:27" x14ac:dyDescent="0.25">
      <c r="A324" s="133">
        <v>323</v>
      </c>
      <c r="B324" s="135" t="s">
        <v>24</v>
      </c>
      <c r="C324" s="137" t="s">
        <v>152</v>
      </c>
      <c r="D324" s="131">
        <v>4</v>
      </c>
      <c r="E324" s="131">
        <v>66</v>
      </c>
      <c r="F324" s="131">
        <v>9</v>
      </c>
      <c r="G324" s="131">
        <v>150</v>
      </c>
      <c r="H324" s="131">
        <v>92</v>
      </c>
      <c r="I324" s="131">
        <v>1604</v>
      </c>
      <c r="J324" s="131">
        <v>177</v>
      </c>
      <c r="K324" s="131">
        <v>3050</v>
      </c>
      <c r="L324" s="131">
        <v>131</v>
      </c>
      <c r="M324" s="131">
        <v>2278</v>
      </c>
      <c r="N324" s="131">
        <v>83</v>
      </c>
      <c r="O324" s="131">
        <v>1444</v>
      </c>
      <c r="P324" s="131">
        <v>48</v>
      </c>
      <c r="Q324" s="131">
        <v>839</v>
      </c>
      <c r="R324" s="131">
        <v>42</v>
      </c>
      <c r="S324" s="131">
        <v>726</v>
      </c>
      <c r="T324" s="131">
        <v>35</v>
      </c>
      <c r="U324" s="131">
        <v>618</v>
      </c>
      <c r="V324" s="131">
        <v>11</v>
      </c>
      <c r="W324" s="131">
        <v>199</v>
      </c>
      <c r="X324" s="131">
        <v>4</v>
      </c>
      <c r="Y324" s="131">
        <v>62</v>
      </c>
      <c r="Z324" s="131">
        <v>3</v>
      </c>
      <c r="AA324" s="131">
        <v>44</v>
      </c>
    </row>
    <row r="325" spans="1:27" x14ac:dyDescent="0.25">
      <c r="A325" s="133">
        <v>324</v>
      </c>
      <c r="B325" s="135" t="s">
        <v>103</v>
      </c>
      <c r="C325" s="137" t="s">
        <v>152</v>
      </c>
      <c r="D325" s="131">
        <v>54</v>
      </c>
      <c r="E325" s="131">
        <v>461</v>
      </c>
      <c r="F325" s="131">
        <v>95</v>
      </c>
      <c r="G325" s="131">
        <v>804</v>
      </c>
      <c r="H325" s="131">
        <v>20</v>
      </c>
      <c r="I325" s="131">
        <v>170</v>
      </c>
      <c r="J325" s="131">
        <v>160</v>
      </c>
      <c r="K325" s="131">
        <v>1361</v>
      </c>
      <c r="L325" s="131">
        <v>126</v>
      </c>
      <c r="M325" s="131">
        <v>1069</v>
      </c>
      <c r="N325" s="131">
        <v>121</v>
      </c>
      <c r="O325" s="131">
        <v>1019</v>
      </c>
      <c r="P325" s="131">
        <v>95</v>
      </c>
      <c r="Q325" s="131">
        <v>804</v>
      </c>
      <c r="R325" s="131">
        <v>86</v>
      </c>
      <c r="S325" s="131">
        <v>729</v>
      </c>
      <c r="T325" s="131">
        <v>98</v>
      </c>
      <c r="U325" s="131">
        <v>836</v>
      </c>
      <c r="V325" s="131">
        <v>106</v>
      </c>
      <c r="W325" s="131">
        <v>900</v>
      </c>
      <c r="X325" s="131">
        <v>81</v>
      </c>
      <c r="Y325" s="131">
        <v>654</v>
      </c>
      <c r="Z325" s="131">
        <v>268</v>
      </c>
      <c r="AA325" s="131">
        <v>2272</v>
      </c>
    </row>
    <row r="326" spans="1:27" x14ac:dyDescent="0.25">
      <c r="A326" s="133">
        <v>325</v>
      </c>
      <c r="B326" s="135" t="s">
        <v>11</v>
      </c>
      <c r="C326" s="137" t="s">
        <v>153</v>
      </c>
      <c r="D326" s="131">
        <v>18</v>
      </c>
      <c r="E326" s="131">
        <v>143</v>
      </c>
      <c r="F326" s="131">
        <v>34</v>
      </c>
      <c r="G326" s="131">
        <v>267</v>
      </c>
      <c r="H326" s="131">
        <v>206</v>
      </c>
      <c r="I326" s="131">
        <v>1638</v>
      </c>
      <c r="J326" s="131">
        <v>354</v>
      </c>
      <c r="K326" s="131">
        <v>2813</v>
      </c>
      <c r="L326" s="131">
        <v>317</v>
      </c>
      <c r="M326" s="131">
        <v>2505</v>
      </c>
      <c r="N326" s="131">
        <v>191</v>
      </c>
      <c r="O326" s="131">
        <v>1513</v>
      </c>
      <c r="P326" s="131">
        <v>124</v>
      </c>
      <c r="Q326" s="131">
        <v>984</v>
      </c>
      <c r="R326" s="131">
        <v>73</v>
      </c>
      <c r="S326" s="131">
        <v>576</v>
      </c>
      <c r="T326" s="131">
        <v>35</v>
      </c>
      <c r="U326" s="131">
        <v>266</v>
      </c>
      <c r="V326" s="131">
        <v>30</v>
      </c>
      <c r="W326" s="131">
        <v>237</v>
      </c>
      <c r="X326" s="131">
        <v>13</v>
      </c>
      <c r="Y326" s="131">
        <v>101</v>
      </c>
      <c r="Z326" s="131">
        <v>3</v>
      </c>
      <c r="AA326" s="131">
        <v>20</v>
      </c>
    </row>
    <row r="327" spans="1:27" x14ac:dyDescent="0.25">
      <c r="A327" s="133">
        <v>326</v>
      </c>
      <c r="B327" s="135" t="s">
        <v>9</v>
      </c>
      <c r="C327" s="137" t="s">
        <v>153</v>
      </c>
      <c r="D327" s="131">
        <v>11</v>
      </c>
      <c r="E327" s="131">
        <v>82</v>
      </c>
      <c r="F327" s="131">
        <v>9</v>
      </c>
      <c r="G327" s="131">
        <v>75</v>
      </c>
      <c r="H327" s="131">
        <v>58</v>
      </c>
      <c r="I327" s="131">
        <v>437</v>
      </c>
      <c r="J327" s="131">
        <v>297</v>
      </c>
      <c r="K327" s="131">
        <v>2245</v>
      </c>
      <c r="L327" s="131">
        <v>337</v>
      </c>
      <c r="M327" s="131">
        <v>2556</v>
      </c>
      <c r="N327" s="131">
        <v>150</v>
      </c>
      <c r="O327" s="131">
        <v>1175</v>
      </c>
      <c r="P327" s="131">
        <v>229</v>
      </c>
      <c r="Q327" s="131">
        <v>1786</v>
      </c>
      <c r="R327" s="131">
        <v>124</v>
      </c>
      <c r="S327" s="131">
        <v>968</v>
      </c>
      <c r="T327" s="131">
        <v>132</v>
      </c>
      <c r="U327" s="131">
        <v>1039</v>
      </c>
      <c r="V327" s="131">
        <v>71</v>
      </c>
      <c r="W327" s="131">
        <v>546</v>
      </c>
      <c r="X327" s="131">
        <v>12</v>
      </c>
      <c r="Y327" s="131">
        <v>96</v>
      </c>
      <c r="Z327" s="131">
        <v>5</v>
      </c>
      <c r="AA327" s="131">
        <v>39</v>
      </c>
    </row>
    <row r="328" spans="1:27" x14ac:dyDescent="0.25">
      <c r="A328" s="133">
        <v>327</v>
      </c>
      <c r="B328" s="135" t="s">
        <v>8</v>
      </c>
      <c r="C328" s="137" t="s">
        <v>152</v>
      </c>
      <c r="D328" s="131">
        <v>21</v>
      </c>
      <c r="E328" s="131">
        <v>100</v>
      </c>
      <c r="F328" s="131">
        <v>19</v>
      </c>
      <c r="G328" s="131">
        <v>96</v>
      </c>
      <c r="H328" s="131">
        <v>201</v>
      </c>
      <c r="I328" s="131">
        <v>1005</v>
      </c>
      <c r="J328" s="131">
        <v>596</v>
      </c>
      <c r="K328" s="131">
        <v>2968</v>
      </c>
      <c r="L328" s="131">
        <v>456</v>
      </c>
      <c r="M328" s="131">
        <v>2270</v>
      </c>
      <c r="N328" s="131">
        <v>303</v>
      </c>
      <c r="O328" s="131">
        <v>1511</v>
      </c>
      <c r="P328" s="131">
        <v>254</v>
      </c>
      <c r="Q328" s="131">
        <v>1264</v>
      </c>
      <c r="R328" s="131">
        <v>175</v>
      </c>
      <c r="S328" s="131">
        <v>874</v>
      </c>
      <c r="T328" s="131">
        <v>102</v>
      </c>
      <c r="U328" s="131">
        <v>508</v>
      </c>
      <c r="V328" s="131">
        <v>52</v>
      </c>
      <c r="W328" s="131">
        <v>261</v>
      </c>
      <c r="X328" s="131">
        <v>15</v>
      </c>
      <c r="Y328" s="131">
        <v>76</v>
      </c>
      <c r="Z328" s="131">
        <v>7</v>
      </c>
      <c r="AA328" s="131">
        <v>34</v>
      </c>
    </row>
    <row r="329" spans="1:27" x14ac:dyDescent="0.25">
      <c r="A329" s="133">
        <v>328</v>
      </c>
      <c r="B329" s="135" t="s">
        <v>24</v>
      </c>
      <c r="C329" s="137" t="s">
        <v>152</v>
      </c>
      <c r="D329" s="131">
        <v>13</v>
      </c>
      <c r="E329" s="131">
        <v>76</v>
      </c>
      <c r="F329" s="131">
        <v>43</v>
      </c>
      <c r="G329" s="131">
        <v>258</v>
      </c>
      <c r="H329" s="131">
        <v>746</v>
      </c>
      <c r="I329" s="131">
        <v>4454</v>
      </c>
      <c r="J329" s="131">
        <v>706</v>
      </c>
      <c r="K329" s="131">
        <v>4222</v>
      </c>
      <c r="L329" s="131">
        <v>205</v>
      </c>
      <c r="M329" s="131">
        <v>1226</v>
      </c>
      <c r="N329" s="131">
        <v>77</v>
      </c>
      <c r="O329" s="131">
        <v>460</v>
      </c>
      <c r="P329" s="131">
        <v>17</v>
      </c>
      <c r="Q329" s="131">
        <v>102</v>
      </c>
      <c r="R329" s="131">
        <v>13</v>
      </c>
      <c r="S329" s="131">
        <v>78</v>
      </c>
      <c r="T329" s="131">
        <v>2</v>
      </c>
      <c r="U329" s="131">
        <v>12</v>
      </c>
      <c r="V329" s="131">
        <v>9</v>
      </c>
      <c r="W329" s="131">
        <v>54</v>
      </c>
      <c r="X329" s="129"/>
      <c r="Y329" s="129"/>
      <c r="Z329" s="129"/>
      <c r="AA329" s="129"/>
    </row>
    <row r="330" spans="1:27" x14ac:dyDescent="0.25">
      <c r="A330" s="133">
        <v>329</v>
      </c>
      <c r="B330" s="135" t="s">
        <v>8</v>
      </c>
      <c r="C330" s="137" t="s">
        <v>152</v>
      </c>
      <c r="D330" s="131">
        <v>31</v>
      </c>
      <c r="E330" s="131">
        <v>156</v>
      </c>
      <c r="F330" s="131">
        <v>132</v>
      </c>
      <c r="G330" s="131">
        <v>443</v>
      </c>
      <c r="H330" s="131">
        <v>361</v>
      </c>
      <c r="I330" s="131">
        <v>1380</v>
      </c>
      <c r="J330" s="131">
        <v>543</v>
      </c>
      <c r="K330" s="131">
        <v>2564</v>
      </c>
      <c r="L330" s="131">
        <v>385</v>
      </c>
      <c r="M330" s="131">
        <v>1969</v>
      </c>
      <c r="N330" s="131">
        <v>233</v>
      </c>
      <c r="O330" s="131">
        <v>1237</v>
      </c>
      <c r="P330" s="131">
        <v>206</v>
      </c>
      <c r="Q330" s="131">
        <v>1063</v>
      </c>
      <c r="R330" s="131">
        <v>165</v>
      </c>
      <c r="S330" s="131">
        <v>868</v>
      </c>
      <c r="T330" s="131">
        <v>124</v>
      </c>
      <c r="U330" s="131">
        <v>656</v>
      </c>
      <c r="V330" s="131">
        <v>82</v>
      </c>
      <c r="W330" s="131">
        <v>432</v>
      </c>
      <c r="X330" s="131">
        <v>20</v>
      </c>
      <c r="Y330" s="131">
        <v>106</v>
      </c>
      <c r="Z330" s="131">
        <v>12</v>
      </c>
      <c r="AA330" s="131">
        <v>58</v>
      </c>
    </row>
    <row r="331" spans="1:27" x14ac:dyDescent="0.25">
      <c r="A331" s="133">
        <v>330</v>
      </c>
      <c r="B331" s="135" t="s">
        <v>18</v>
      </c>
      <c r="C331" s="137" t="s">
        <v>152</v>
      </c>
      <c r="D331" s="131">
        <v>85</v>
      </c>
      <c r="E331" s="131">
        <v>821</v>
      </c>
      <c r="F331" s="131">
        <v>107</v>
      </c>
      <c r="G331" s="131">
        <v>1028</v>
      </c>
      <c r="H331" s="131">
        <v>234</v>
      </c>
      <c r="I331" s="131">
        <v>2295</v>
      </c>
      <c r="J331" s="131">
        <v>257</v>
      </c>
      <c r="K331" s="131">
        <v>2426</v>
      </c>
      <c r="L331" s="131">
        <v>64</v>
      </c>
      <c r="M331" s="131">
        <v>638</v>
      </c>
      <c r="N331" s="131">
        <v>50</v>
      </c>
      <c r="O331" s="131">
        <v>487</v>
      </c>
      <c r="P331" s="131">
        <v>60</v>
      </c>
      <c r="Q331" s="131">
        <v>600</v>
      </c>
      <c r="R331" s="131">
        <v>55</v>
      </c>
      <c r="S331" s="131">
        <v>535</v>
      </c>
      <c r="T331" s="131">
        <v>44</v>
      </c>
      <c r="U331" s="131">
        <v>436</v>
      </c>
      <c r="V331" s="131">
        <v>77</v>
      </c>
      <c r="W331" s="131">
        <v>745</v>
      </c>
      <c r="X331" s="131">
        <v>35</v>
      </c>
      <c r="Y331" s="131">
        <v>339</v>
      </c>
      <c r="Z331" s="131">
        <v>46</v>
      </c>
      <c r="AA331" s="131">
        <v>462</v>
      </c>
    </row>
    <row r="332" spans="1:27" x14ac:dyDescent="0.25">
      <c r="A332" s="133">
        <v>331</v>
      </c>
      <c r="B332" s="135" t="s">
        <v>5</v>
      </c>
      <c r="C332" s="137" t="s">
        <v>152</v>
      </c>
      <c r="D332" s="131">
        <v>49</v>
      </c>
      <c r="E332" s="131">
        <v>319</v>
      </c>
      <c r="F332" s="131">
        <v>52</v>
      </c>
      <c r="G332" s="131">
        <v>335</v>
      </c>
      <c r="H332" s="131">
        <v>260</v>
      </c>
      <c r="I332" s="131">
        <v>1679</v>
      </c>
      <c r="J332" s="131">
        <v>479</v>
      </c>
      <c r="K332" s="131">
        <v>3077</v>
      </c>
      <c r="L332" s="131">
        <v>208</v>
      </c>
      <c r="M332" s="131">
        <v>1348</v>
      </c>
      <c r="N332" s="131">
        <v>111</v>
      </c>
      <c r="O332" s="131">
        <v>721</v>
      </c>
      <c r="P332" s="131">
        <v>65</v>
      </c>
      <c r="Q332" s="131">
        <v>423</v>
      </c>
      <c r="R332" s="131">
        <v>90</v>
      </c>
      <c r="S332" s="131">
        <v>583</v>
      </c>
      <c r="T332" s="131">
        <v>126</v>
      </c>
      <c r="U332" s="131">
        <v>808</v>
      </c>
      <c r="V332" s="131">
        <v>115</v>
      </c>
      <c r="W332" s="131">
        <v>745</v>
      </c>
      <c r="X332" s="131">
        <v>82</v>
      </c>
      <c r="Y332" s="131">
        <v>529</v>
      </c>
      <c r="Z332" s="131">
        <v>37</v>
      </c>
      <c r="AA332" s="131">
        <v>237</v>
      </c>
    </row>
    <row r="333" spans="1:27" x14ac:dyDescent="0.25">
      <c r="A333" s="133">
        <v>332</v>
      </c>
      <c r="B333" s="135" t="s">
        <v>8</v>
      </c>
      <c r="C333" s="137" t="s">
        <v>152</v>
      </c>
      <c r="D333" s="131">
        <v>163</v>
      </c>
      <c r="E333" s="131">
        <v>973</v>
      </c>
      <c r="F333" s="131">
        <v>143</v>
      </c>
      <c r="G333" s="131">
        <v>858</v>
      </c>
      <c r="H333" s="131">
        <v>179</v>
      </c>
      <c r="I333" s="131">
        <v>1074</v>
      </c>
      <c r="J333" s="131">
        <v>148</v>
      </c>
      <c r="K333" s="131">
        <v>884</v>
      </c>
      <c r="L333" s="131">
        <v>150</v>
      </c>
      <c r="M333" s="131">
        <v>899</v>
      </c>
      <c r="N333" s="131">
        <v>159</v>
      </c>
      <c r="O333" s="131">
        <v>949</v>
      </c>
      <c r="P333" s="131">
        <v>137</v>
      </c>
      <c r="Q333" s="131">
        <v>817</v>
      </c>
      <c r="R333" s="131">
        <v>164</v>
      </c>
      <c r="S333" s="131">
        <v>983</v>
      </c>
      <c r="T333" s="131">
        <v>149</v>
      </c>
      <c r="U333" s="131">
        <v>891</v>
      </c>
      <c r="V333" s="131">
        <v>152</v>
      </c>
      <c r="W333" s="131">
        <v>909</v>
      </c>
      <c r="X333" s="131">
        <v>127</v>
      </c>
      <c r="Y333" s="131">
        <v>760</v>
      </c>
      <c r="Z333" s="131">
        <v>103</v>
      </c>
      <c r="AA333" s="131">
        <v>620</v>
      </c>
    </row>
    <row r="334" spans="1:27" x14ac:dyDescent="0.25">
      <c r="A334" s="133">
        <v>333</v>
      </c>
      <c r="B334" s="135" t="s">
        <v>11</v>
      </c>
      <c r="C334" s="137" t="s">
        <v>151</v>
      </c>
      <c r="D334" s="131">
        <v>8</v>
      </c>
      <c r="E334" s="131">
        <v>56</v>
      </c>
      <c r="F334" s="131">
        <v>16</v>
      </c>
      <c r="G334" s="131">
        <v>113</v>
      </c>
      <c r="H334" s="131">
        <v>121</v>
      </c>
      <c r="I334" s="131">
        <v>817</v>
      </c>
      <c r="J334" s="131">
        <v>279</v>
      </c>
      <c r="K334" s="131">
        <v>1929</v>
      </c>
      <c r="L334" s="131">
        <v>257</v>
      </c>
      <c r="M334" s="131">
        <v>1776</v>
      </c>
      <c r="N334" s="131">
        <v>275</v>
      </c>
      <c r="O334" s="131">
        <v>1864</v>
      </c>
      <c r="P334" s="131">
        <v>186</v>
      </c>
      <c r="Q334" s="131">
        <v>1289</v>
      </c>
      <c r="R334" s="131">
        <v>271</v>
      </c>
      <c r="S334" s="131">
        <v>1875</v>
      </c>
      <c r="T334" s="131">
        <v>80</v>
      </c>
      <c r="U334" s="131">
        <v>551</v>
      </c>
      <c r="V334" s="131">
        <v>36</v>
      </c>
      <c r="W334" s="131">
        <v>249</v>
      </c>
      <c r="X334" s="131">
        <v>9</v>
      </c>
      <c r="Y334" s="131">
        <v>64</v>
      </c>
      <c r="Z334" s="131">
        <v>6</v>
      </c>
      <c r="AA334" s="131">
        <v>19</v>
      </c>
    </row>
    <row r="335" spans="1:27" x14ac:dyDescent="0.25">
      <c r="A335" s="133">
        <v>334</v>
      </c>
      <c r="B335" s="135" t="s">
        <v>5</v>
      </c>
      <c r="C335" s="137" t="s">
        <v>153</v>
      </c>
      <c r="D335" s="131">
        <v>30</v>
      </c>
      <c r="E335" s="131">
        <v>224</v>
      </c>
      <c r="F335" s="131">
        <v>34</v>
      </c>
      <c r="G335" s="131">
        <v>256</v>
      </c>
      <c r="H335" s="131">
        <v>275</v>
      </c>
      <c r="I335" s="131">
        <v>2063</v>
      </c>
      <c r="J335" s="131">
        <v>553</v>
      </c>
      <c r="K335" s="131">
        <v>4153</v>
      </c>
      <c r="L335" s="131">
        <v>314</v>
      </c>
      <c r="M335" s="131">
        <v>2405</v>
      </c>
      <c r="N335" s="131">
        <v>112</v>
      </c>
      <c r="O335" s="131">
        <v>855</v>
      </c>
      <c r="P335" s="131">
        <v>47</v>
      </c>
      <c r="Q335" s="131">
        <v>353</v>
      </c>
      <c r="R335" s="131">
        <v>22</v>
      </c>
      <c r="S335" s="131">
        <v>167</v>
      </c>
      <c r="T335" s="131">
        <v>8</v>
      </c>
      <c r="U335" s="131">
        <v>60</v>
      </c>
      <c r="V335" s="131">
        <v>1</v>
      </c>
      <c r="W335" s="131">
        <v>10</v>
      </c>
      <c r="X335" s="131">
        <v>3</v>
      </c>
      <c r="Y335" s="131">
        <v>24</v>
      </c>
      <c r="Z335" s="131">
        <v>1</v>
      </c>
      <c r="AA335" s="131">
        <v>10</v>
      </c>
    </row>
    <row r="336" spans="1:27" x14ac:dyDescent="0.25">
      <c r="A336" s="133">
        <v>335</v>
      </c>
      <c r="B336" s="135" t="s">
        <v>9</v>
      </c>
      <c r="C336" s="137" t="s">
        <v>153</v>
      </c>
      <c r="D336" s="131">
        <v>10</v>
      </c>
      <c r="E336" s="131">
        <v>124</v>
      </c>
      <c r="F336" s="131">
        <v>11</v>
      </c>
      <c r="G336" s="131">
        <v>124</v>
      </c>
      <c r="H336" s="131">
        <v>74</v>
      </c>
      <c r="I336" s="131">
        <v>844</v>
      </c>
      <c r="J336" s="131">
        <v>250</v>
      </c>
      <c r="K336" s="131">
        <v>2862</v>
      </c>
      <c r="L336" s="131">
        <v>180</v>
      </c>
      <c r="M336" s="131">
        <v>2032</v>
      </c>
      <c r="N336" s="131">
        <v>61</v>
      </c>
      <c r="O336" s="131">
        <v>716</v>
      </c>
      <c r="P336" s="131">
        <v>108</v>
      </c>
      <c r="Q336" s="131">
        <v>1259</v>
      </c>
      <c r="R336" s="131">
        <v>73</v>
      </c>
      <c r="S336" s="131">
        <v>850</v>
      </c>
      <c r="T336" s="131">
        <v>77</v>
      </c>
      <c r="U336" s="131">
        <v>900</v>
      </c>
      <c r="V336" s="131">
        <v>58</v>
      </c>
      <c r="W336" s="131">
        <v>672</v>
      </c>
      <c r="X336" s="131">
        <v>10</v>
      </c>
      <c r="Y336" s="131">
        <v>115</v>
      </c>
      <c r="Z336" s="131">
        <v>7</v>
      </c>
      <c r="AA336" s="131">
        <v>84</v>
      </c>
    </row>
    <row r="337" spans="1:27" x14ac:dyDescent="0.25">
      <c r="A337" s="133">
        <v>336</v>
      </c>
      <c r="B337" s="135" t="s">
        <v>11</v>
      </c>
      <c r="C337" s="137" t="s">
        <v>152</v>
      </c>
      <c r="D337" s="131">
        <v>23</v>
      </c>
      <c r="E337" s="131">
        <v>210</v>
      </c>
      <c r="F337" s="131">
        <v>28</v>
      </c>
      <c r="G337" s="131">
        <v>247</v>
      </c>
      <c r="H337" s="131">
        <v>108</v>
      </c>
      <c r="I337" s="131">
        <v>954</v>
      </c>
      <c r="J337" s="131">
        <v>196</v>
      </c>
      <c r="K337" s="131">
        <v>1779</v>
      </c>
      <c r="L337" s="131">
        <v>180</v>
      </c>
      <c r="M337" s="131">
        <v>1624</v>
      </c>
      <c r="N337" s="131">
        <v>202</v>
      </c>
      <c r="O337" s="131">
        <v>1809</v>
      </c>
      <c r="P337" s="131">
        <v>162</v>
      </c>
      <c r="Q337" s="131">
        <v>1426</v>
      </c>
      <c r="R337" s="131">
        <v>135</v>
      </c>
      <c r="S337" s="131">
        <v>1210</v>
      </c>
      <c r="T337" s="131">
        <v>75</v>
      </c>
      <c r="U337" s="131">
        <v>674</v>
      </c>
      <c r="V337" s="131">
        <v>32</v>
      </c>
      <c r="W337" s="131">
        <v>283</v>
      </c>
      <c r="X337" s="131">
        <v>18</v>
      </c>
      <c r="Y337" s="131">
        <v>159</v>
      </c>
      <c r="Z337" s="131">
        <v>6</v>
      </c>
      <c r="AA337" s="131">
        <v>54</v>
      </c>
    </row>
    <row r="338" spans="1:27" x14ac:dyDescent="0.25">
      <c r="A338" s="133">
        <v>337</v>
      </c>
      <c r="B338" s="135" t="s">
        <v>11</v>
      </c>
      <c r="C338" s="137" t="s">
        <v>153</v>
      </c>
      <c r="D338" s="131">
        <v>18</v>
      </c>
      <c r="E338" s="131">
        <v>142</v>
      </c>
      <c r="F338" s="131">
        <v>6</v>
      </c>
      <c r="G338" s="131">
        <v>48</v>
      </c>
      <c r="H338" s="131">
        <v>60</v>
      </c>
      <c r="I338" s="131">
        <v>479</v>
      </c>
      <c r="J338" s="131">
        <v>239</v>
      </c>
      <c r="K338" s="131">
        <v>1897</v>
      </c>
      <c r="L338" s="131">
        <v>277</v>
      </c>
      <c r="M338" s="131">
        <v>2196</v>
      </c>
      <c r="N338" s="131">
        <v>156</v>
      </c>
      <c r="O338" s="131">
        <v>1234</v>
      </c>
      <c r="P338" s="131">
        <v>129</v>
      </c>
      <c r="Q338" s="131">
        <v>1027</v>
      </c>
      <c r="R338" s="131">
        <v>152</v>
      </c>
      <c r="S338" s="131">
        <v>1191</v>
      </c>
      <c r="T338" s="131">
        <v>190</v>
      </c>
      <c r="U338" s="131">
        <v>1444</v>
      </c>
      <c r="V338" s="131">
        <v>89</v>
      </c>
      <c r="W338" s="131">
        <v>700</v>
      </c>
      <c r="X338" s="131">
        <v>5</v>
      </c>
      <c r="Y338" s="131">
        <v>38</v>
      </c>
      <c r="Z338" s="131">
        <v>4</v>
      </c>
      <c r="AA338" s="131">
        <v>32</v>
      </c>
    </row>
    <row r="339" spans="1:27" x14ac:dyDescent="0.25">
      <c r="A339" s="133">
        <v>338</v>
      </c>
      <c r="B339" s="135" t="s">
        <v>109</v>
      </c>
      <c r="C339" s="137" t="s">
        <v>152</v>
      </c>
      <c r="D339" s="131">
        <v>3</v>
      </c>
      <c r="E339" s="131">
        <v>63</v>
      </c>
      <c r="F339" s="131">
        <v>2</v>
      </c>
      <c r="G339" s="131">
        <v>38</v>
      </c>
      <c r="H339" s="131">
        <v>57</v>
      </c>
      <c r="I339" s="131">
        <v>1351</v>
      </c>
      <c r="J339" s="131">
        <v>71</v>
      </c>
      <c r="K339" s="131">
        <v>1720</v>
      </c>
      <c r="L339" s="131">
        <v>64</v>
      </c>
      <c r="M339" s="131">
        <v>1547</v>
      </c>
      <c r="N339" s="131">
        <v>36</v>
      </c>
      <c r="O339" s="131">
        <v>877</v>
      </c>
      <c r="P339" s="131">
        <v>48</v>
      </c>
      <c r="Q339" s="131">
        <v>1211</v>
      </c>
      <c r="R339" s="131">
        <v>47</v>
      </c>
      <c r="S339" s="131">
        <v>1180</v>
      </c>
      <c r="T339" s="131">
        <v>61</v>
      </c>
      <c r="U339" s="131">
        <v>1533</v>
      </c>
      <c r="V339" s="131">
        <v>29</v>
      </c>
      <c r="W339" s="131">
        <v>719</v>
      </c>
      <c r="X339" s="131">
        <v>6</v>
      </c>
      <c r="Y339" s="131">
        <v>145</v>
      </c>
      <c r="Z339" s="131">
        <v>1</v>
      </c>
      <c r="AA339" s="131">
        <v>27</v>
      </c>
    </row>
    <row r="340" spans="1:27" x14ac:dyDescent="0.25">
      <c r="A340" s="133">
        <v>339</v>
      </c>
      <c r="B340" s="135" t="s">
        <v>24</v>
      </c>
      <c r="C340" s="137" t="s">
        <v>153</v>
      </c>
      <c r="D340" s="129"/>
      <c r="E340" s="129"/>
      <c r="F340" s="129"/>
      <c r="G340" s="129"/>
      <c r="H340" s="131">
        <v>138</v>
      </c>
      <c r="I340" s="131">
        <v>683</v>
      </c>
      <c r="J340" s="131">
        <v>452</v>
      </c>
      <c r="K340" s="131">
        <v>2242</v>
      </c>
      <c r="L340" s="131">
        <v>595</v>
      </c>
      <c r="M340" s="131">
        <v>2951</v>
      </c>
      <c r="N340" s="131">
        <v>323</v>
      </c>
      <c r="O340" s="131">
        <v>1602</v>
      </c>
      <c r="P340" s="131">
        <v>277</v>
      </c>
      <c r="Q340" s="131">
        <v>1366</v>
      </c>
      <c r="R340" s="131">
        <v>154</v>
      </c>
      <c r="S340" s="131">
        <v>753</v>
      </c>
      <c r="T340" s="131">
        <v>75</v>
      </c>
      <c r="U340" s="131">
        <v>359</v>
      </c>
      <c r="V340" s="131">
        <v>57</v>
      </c>
      <c r="W340" s="131">
        <v>280</v>
      </c>
      <c r="X340" s="131">
        <v>6</v>
      </c>
      <c r="Y340" s="131">
        <v>30</v>
      </c>
      <c r="Z340" s="131">
        <v>2</v>
      </c>
      <c r="AA340" s="131">
        <v>10</v>
      </c>
    </row>
    <row r="341" spans="1:27" x14ac:dyDescent="0.25">
      <c r="A341" s="133">
        <v>340</v>
      </c>
      <c r="B341" s="135" t="s">
        <v>9</v>
      </c>
      <c r="C341" s="137" t="s">
        <v>152</v>
      </c>
      <c r="D341" s="131">
        <v>6</v>
      </c>
      <c r="E341" s="131">
        <v>87</v>
      </c>
      <c r="F341" s="131">
        <v>16</v>
      </c>
      <c r="G341" s="131">
        <v>208</v>
      </c>
      <c r="H341" s="131">
        <v>91</v>
      </c>
      <c r="I341" s="131">
        <v>1210</v>
      </c>
      <c r="J341" s="131">
        <v>236</v>
      </c>
      <c r="K341" s="131">
        <v>3088</v>
      </c>
      <c r="L341" s="131">
        <v>163</v>
      </c>
      <c r="M341" s="131">
        <v>2113</v>
      </c>
      <c r="N341" s="131">
        <v>91</v>
      </c>
      <c r="O341" s="131">
        <v>1244</v>
      </c>
      <c r="P341" s="131">
        <v>84</v>
      </c>
      <c r="Q341" s="131">
        <v>1165</v>
      </c>
      <c r="R341" s="131">
        <v>32</v>
      </c>
      <c r="S341" s="131">
        <v>436</v>
      </c>
      <c r="T341" s="131">
        <v>21</v>
      </c>
      <c r="U341" s="131">
        <v>288</v>
      </c>
      <c r="V341" s="131">
        <v>15</v>
      </c>
      <c r="W341" s="131">
        <v>195</v>
      </c>
      <c r="X341" s="131">
        <v>7</v>
      </c>
      <c r="Y341" s="131">
        <v>87</v>
      </c>
      <c r="Z341" s="131">
        <v>4</v>
      </c>
      <c r="AA341" s="131">
        <v>56</v>
      </c>
    </row>
    <row r="342" spans="1:27" x14ac:dyDescent="0.25">
      <c r="A342" s="133">
        <v>341</v>
      </c>
      <c r="B342" s="135" t="s">
        <v>111</v>
      </c>
      <c r="C342" s="137" t="s">
        <v>152</v>
      </c>
      <c r="D342" s="131">
        <v>4</v>
      </c>
      <c r="E342" s="131">
        <v>105</v>
      </c>
      <c r="F342" s="131">
        <v>13</v>
      </c>
      <c r="G342" s="131">
        <v>295</v>
      </c>
      <c r="H342" s="131">
        <v>153</v>
      </c>
      <c r="I342" s="131">
        <v>3346</v>
      </c>
      <c r="J342" s="131">
        <v>218</v>
      </c>
      <c r="K342" s="131">
        <v>4234</v>
      </c>
      <c r="L342" s="131">
        <v>39</v>
      </c>
      <c r="M342" s="131">
        <v>861</v>
      </c>
      <c r="N342" s="131">
        <v>21</v>
      </c>
      <c r="O342" s="131">
        <v>460</v>
      </c>
      <c r="P342" s="131">
        <v>7</v>
      </c>
      <c r="Q342" s="131">
        <v>163</v>
      </c>
      <c r="R342" s="131">
        <v>9</v>
      </c>
      <c r="S342" s="131">
        <v>205</v>
      </c>
      <c r="T342" s="131">
        <v>12</v>
      </c>
      <c r="U342" s="131">
        <v>275</v>
      </c>
      <c r="V342" s="131">
        <v>5</v>
      </c>
      <c r="W342" s="131">
        <v>127</v>
      </c>
      <c r="X342" s="131">
        <v>2</v>
      </c>
      <c r="Y342" s="131">
        <v>50</v>
      </c>
      <c r="Z342" s="131">
        <v>1</v>
      </c>
      <c r="AA342" s="131">
        <v>25</v>
      </c>
    </row>
    <row r="343" spans="1:27" x14ac:dyDescent="0.25">
      <c r="A343" s="133">
        <v>342</v>
      </c>
      <c r="B343" s="135" t="s">
        <v>24</v>
      </c>
      <c r="C343" s="137" t="s">
        <v>151</v>
      </c>
      <c r="D343" s="131">
        <v>31</v>
      </c>
      <c r="E343" s="131">
        <v>296</v>
      </c>
      <c r="F343" s="131">
        <v>51</v>
      </c>
      <c r="G343" s="131">
        <v>379</v>
      </c>
      <c r="H343" s="131">
        <v>427</v>
      </c>
      <c r="I343" s="131">
        <v>2609</v>
      </c>
      <c r="J343" s="131">
        <v>398</v>
      </c>
      <c r="K343" s="131">
        <v>2923</v>
      </c>
      <c r="L343" s="131">
        <v>191</v>
      </c>
      <c r="M343" s="131">
        <v>1661</v>
      </c>
      <c r="N343" s="131">
        <v>102</v>
      </c>
      <c r="O343" s="131">
        <v>886</v>
      </c>
      <c r="P343" s="131">
        <v>39</v>
      </c>
      <c r="Q343" s="131">
        <v>344</v>
      </c>
      <c r="R343" s="131">
        <v>36</v>
      </c>
      <c r="S343" s="131">
        <v>348</v>
      </c>
      <c r="T343" s="131">
        <v>39</v>
      </c>
      <c r="U343" s="131">
        <v>378</v>
      </c>
      <c r="V343" s="131">
        <v>20</v>
      </c>
      <c r="W343" s="131">
        <v>175</v>
      </c>
      <c r="X343" s="131">
        <v>7</v>
      </c>
      <c r="Y343" s="131">
        <v>46</v>
      </c>
      <c r="Z343" s="131">
        <v>6</v>
      </c>
      <c r="AA343" s="131">
        <v>50</v>
      </c>
    </row>
    <row r="344" spans="1:27" x14ac:dyDescent="0.25">
      <c r="A344" s="133">
        <v>343</v>
      </c>
      <c r="B344" s="135" t="s">
        <v>11</v>
      </c>
      <c r="C344" s="137" t="s">
        <v>152</v>
      </c>
      <c r="D344" s="131">
        <v>7</v>
      </c>
      <c r="E344" s="131">
        <v>118</v>
      </c>
      <c r="F344" s="131">
        <v>16</v>
      </c>
      <c r="G344" s="131">
        <v>282</v>
      </c>
      <c r="H344" s="131">
        <v>120</v>
      </c>
      <c r="I344" s="131">
        <v>2173</v>
      </c>
      <c r="J344" s="131">
        <v>176</v>
      </c>
      <c r="K344" s="131">
        <v>3194</v>
      </c>
      <c r="L344" s="131">
        <v>65</v>
      </c>
      <c r="M344" s="131">
        <v>1188</v>
      </c>
      <c r="N344" s="131">
        <v>51</v>
      </c>
      <c r="O344" s="131">
        <v>924</v>
      </c>
      <c r="P344" s="131">
        <v>28</v>
      </c>
      <c r="Q344" s="131">
        <v>507</v>
      </c>
      <c r="R344" s="131">
        <v>33</v>
      </c>
      <c r="S344" s="131">
        <v>606</v>
      </c>
      <c r="T344" s="131">
        <v>26</v>
      </c>
      <c r="U344" s="131">
        <v>473</v>
      </c>
      <c r="V344" s="131">
        <v>15</v>
      </c>
      <c r="W344" s="131">
        <v>267</v>
      </c>
      <c r="X344" s="131">
        <v>9</v>
      </c>
      <c r="Y344" s="131">
        <v>166</v>
      </c>
      <c r="Z344" s="131">
        <v>3</v>
      </c>
      <c r="AA344" s="131">
        <v>46</v>
      </c>
    </row>
    <row r="345" spans="1:27" x14ac:dyDescent="0.25">
      <c r="A345" s="133">
        <v>344</v>
      </c>
      <c r="B345" s="135" t="s">
        <v>24</v>
      </c>
      <c r="C345" s="137" t="s">
        <v>153</v>
      </c>
      <c r="D345" s="129"/>
      <c r="E345" s="129"/>
      <c r="F345" s="129"/>
      <c r="G345" s="129"/>
      <c r="H345" s="131">
        <v>68</v>
      </c>
      <c r="I345" s="131">
        <v>339</v>
      </c>
      <c r="J345" s="131">
        <v>299</v>
      </c>
      <c r="K345" s="131">
        <v>1492</v>
      </c>
      <c r="L345" s="131">
        <v>728</v>
      </c>
      <c r="M345" s="131">
        <v>3596</v>
      </c>
      <c r="N345" s="131">
        <v>334</v>
      </c>
      <c r="O345" s="131">
        <v>1657</v>
      </c>
      <c r="P345" s="131">
        <v>311</v>
      </c>
      <c r="Q345" s="131">
        <v>1546</v>
      </c>
      <c r="R345" s="131">
        <v>139</v>
      </c>
      <c r="S345" s="131">
        <v>687</v>
      </c>
      <c r="T345" s="131">
        <v>58</v>
      </c>
      <c r="U345" s="131">
        <v>289</v>
      </c>
      <c r="V345" s="131">
        <v>38</v>
      </c>
      <c r="W345" s="131">
        <v>188</v>
      </c>
      <c r="X345" s="131">
        <v>8</v>
      </c>
      <c r="Y345" s="131">
        <v>39</v>
      </c>
      <c r="Z345" s="131">
        <v>20</v>
      </c>
      <c r="AA345" s="131">
        <v>100</v>
      </c>
    </row>
    <row r="346" spans="1:27" x14ac:dyDescent="0.25">
      <c r="A346" s="133">
        <v>345</v>
      </c>
      <c r="B346" s="135" t="s">
        <v>102</v>
      </c>
      <c r="C346" s="137" t="s">
        <v>154</v>
      </c>
      <c r="D346" s="131">
        <v>2239</v>
      </c>
      <c r="E346" s="131">
        <v>3653</v>
      </c>
      <c r="F346" s="131">
        <v>300</v>
      </c>
      <c r="G346" s="131">
        <v>795</v>
      </c>
      <c r="H346" s="131">
        <v>320</v>
      </c>
      <c r="I346" s="131">
        <v>863</v>
      </c>
      <c r="J346" s="131">
        <v>345</v>
      </c>
      <c r="K346" s="131">
        <v>944</v>
      </c>
      <c r="L346" s="131">
        <v>359</v>
      </c>
      <c r="M346" s="131">
        <v>970</v>
      </c>
      <c r="N346" s="131">
        <v>153</v>
      </c>
      <c r="O346" s="131">
        <v>400</v>
      </c>
      <c r="P346" s="131">
        <v>131</v>
      </c>
      <c r="Q346" s="131">
        <v>348</v>
      </c>
      <c r="R346" s="131">
        <v>196</v>
      </c>
      <c r="S346" s="131">
        <v>535</v>
      </c>
      <c r="T346" s="131">
        <v>156</v>
      </c>
      <c r="U346" s="131">
        <v>426</v>
      </c>
      <c r="V346" s="131">
        <v>120</v>
      </c>
      <c r="W346" s="131">
        <v>306</v>
      </c>
      <c r="X346" s="131">
        <v>126</v>
      </c>
      <c r="Y346" s="131">
        <v>321</v>
      </c>
      <c r="Z346" s="131">
        <v>80</v>
      </c>
      <c r="AA346" s="131">
        <v>228</v>
      </c>
    </row>
    <row r="347" spans="1:27" x14ac:dyDescent="0.25">
      <c r="A347" s="133">
        <v>346</v>
      </c>
      <c r="B347" s="135" t="s">
        <v>101</v>
      </c>
      <c r="C347" s="137" t="s">
        <v>152</v>
      </c>
      <c r="D347" s="131">
        <v>7</v>
      </c>
      <c r="E347" s="131">
        <v>103</v>
      </c>
      <c r="F347" s="131">
        <v>23</v>
      </c>
      <c r="G347" s="131">
        <v>347</v>
      </c>
      <c r="H347" s="131">
        <v>135</v>
      </c>
      <c r="I347" s="131">
        <v>2021</v>
      </c>
      <c r="J347" s="131">
        <v>193</v>
      </c>
      <c r="K347" s="131">
        <v>2854</v>
      </c>
      <c r="L347" s="131">
        <v>90</v>
      </c>
      <c r="M347" s="131">
        <v>1344</v>
      </c>
      <c r="N347" s="131">
        <v>60</v>
      </c>
      <c r="O347" s="131">
        <v>889</v>
      </c>
      <c r="P347" s="131">
        <v>47</v>
      </c>
      <c r="Q347" s="131">
        <v>697</v>
      </c>
      <c r="R347" s="131">
        <v>41</v>
      </c>
      <c r="S347" s="131">
        <v>620</v>
      </c>
      <c r="T347" s="131">
        <v>29</v>
      </c>
      <c r="U347" s="131">
        <v>431</v>
      </c>
      <c r="V347" s="131">
        <v>22</v>
      </c>
      <c r="W347" s="131">
        <v>325</v>
      </c>
      <c r="X347" s="131">
        <v>1</v>
      </c>
      <c r="Y347" s="131">
        <v>21</v>
      </c>
      <c r="Z347" s="131">
        <v>3</v>
      </c>
      <c r="AA347" s="131">
        <v>41</v>
      </c>
    </row>
    <row r="348" spans="1:27" x14ac:dyDescent="0.25">
      <c r="A348" s="133">
        <v>347</v>
      </c>
      <c r="B348" s="135" t="s">
        <v>11</v>
      </c>
      <c r="C348" s="137" t="s">
        <v>153</v>
      </c>
      <c r="D348" s="129"/>
      <c r="E348" s="129"/>
      <c r="F348" s="131">
        <v>21</v>
      </c>
      <c r="G348" s="131">
        <v>449</v>
      </c>
      <c r="H348" s="131">
        <v>72</v>
      </c>
      <c r="I348" s="131">
        <v>1523</v>
      </c>
      <c r="J348" s="131">
        <v>132</v>
      </c>
      <c r="K348" s="131">
        <v>2892</v>
      </c>
      <c r="L348" s="131">
        <v>71</v>
      </c>
      <c r="M348" s="131">
        <v>1556</v>
      </c>
      <c r="N348" s="131">
        <v>39</v>
      </c>
      <c r="O348" s="131">
        <v>869</v>
      </c>
      <c r="P348" s="131">
        <v>23</v>
      </c>
      <c r="Q348" s="131">
        <v>519</v>
      </c>
      <c r="R348" s="131">
        <v>41</v>
      </c>
      <c r="S348" s="131">
        <v>889</v>
      </c>
      <c r="T348" s="131">
        <v>20</v>
      </c>
      <c r="U348" s="131">
        <v>437</v>
      </c>
      <c r="V348" s="131">
        <v>16</v>
      </c>
      <c r="W348" s="131">
        <v>351</v>
      </c>
      <c r="X348" s="131">
        <v>6</v>
      </c>
      <c r="Y348" s="131">
        <v>126</v>
      </c>
      <c r="Z348" s="129"/>
      <c r="AA348" s="129"/>
    </row>
    <row r="349" spans="1:27" x14ac:dyDescent="0.25">
      <c r="A349" s="133">
        <v>348</v>
      </c>
      <c r="B349" s="135" t="s">
        <v>8</v>
      </c>
      <c r="C349" s="137" t="s">
        <v>153</v>
      </c>
      <c r="D349" s="131">
        <v>23</v>
      </c>
      <c r="E349" s="131">
        <v>85</v>
      </c>
      <c r="F349" s="131">
        <v>35</v>
      </c>
      <c r="G349" s="131">
        <v>169</v>
      </c>
      <c r="H349" s="131">
        <v>197</v>
      </c>
      <c r="I349" s="131">
        <v>1136</v>
      </c>
      <c r="J349" s="131">
        <v>460</v>
      </c>
      <c r="K349" s="131">
        <v>2668</v>
      </c>
      <c r="L349" s="131">
        <v>365</v>
      </c>
      <c r="M349" s="131">
        <v>2129</v>
      </c>
      <c r="N349" s="131">
        <v>191</v>
      </c>
      <c r="O349" s="131">
        <v>1113</v>
      </c>
      <c r="P349" s="131">
        <v>170</v>
      </c>
      <c r="Q349" s="131">
        <v>985</v>
      </c>
      <c r="R349" s="131">
        <v>132</v>
      </c>
      <c r="S349" s="131">
        <v>737</v>
      </c>
      <c r="T349" s="131">
        <v>49</v>
      </c>
      <c r="U349" s="131">
        <v>287</v>
      </c>
      <c r="V349" s="131">
        <v>25</v>
      </c>
      <c r="W349" s="131">
        <v>146</v>
      </c>
      <c r="X349" s="131">
        <v>2</v>
      </c>
      <c r="Y349" s="131">
        <v>12</v>
      </c>
      <c r="Z349" s="131">
        <v>6</v>
      </c>
      <c r="AA349" s="131">
        <v>34</v>
      </c>
    </row>
    <row r="350" spans="1:27" x14ac:dyDescent="0.25">
      <c r="A350" s="133">
        <v>349</v>
      </c>
      <c r="B350" s="135" t="s">
        <v>11</v>
      </c>
      <c r="C350" s="137" t="s">
        <v>153</v>
      </c>
      <c r="D350" s="131">
        <v>4</v>
      </c>
      <c r="E350" s="131">
        <v>31</v>
      </c>
      <c r="F350" s="131">
        <v>14</v>
      </c>
      <c r="G350" s="131">
        <v>146</v>
      </c>
      <c r="H350" s="131">
        <v>123</v>
      </c>
      <c r="I350" s="131">
        <v>1580</v>
      </c>
      <c r="J350" s="131">
        <v>162</v>
      </c>
      <c r="K350" s="131">
        <v>2033</v>
      </c>
      <c r="L350" s="131">
        <v>130</v>
      </c>
      <c r="M350" s="131">
        <v>1723</v>
      </c>
      <c r="N350" s="131">
        <v>105</v>
      </c>
      <c r="O350" s="131">
        <v>1365</v>
      </c>
      <c r="P350" s="131">
        <v>66</v>
      </c>
      <c r="Q350" s="131">
        <v>895</v>
      </c>
      <c r="R350" s="131">
        <v>54</v>
      </c>
      <c r="S350" s="131">
        <v>685</v>
      </c>
      <c r="T350" s="131">
        <v>28</v>
      </c>
      <c r="U350" s="131">
        <v>354</v>
      </c>
      <c r="V350" s="131">
        <v>29</v>
      </c>
      <c r="W350" s="131">
        <v>324</v>
      </c>
      <c r="X350" s="131">
        <v>14</v>
      </c>
      <c r="Y350" s="131">
        <v>154</v>
      </c>
      <c r="Z350" s="131">
        <v>9</v>
      </c>
      <c r="AA350" s="131">
        <v>76</v>
      </c>
    </row>
    <row r="351" spans="1:27" x14ac:dyDescent="0.25">
      <c r="A351" s="133">
        <v>350</v>
      </c>
      <c r="B351" s="135" t="s">
        <v>8</v>
      </c>
      <c r="C351" s="137" t="s">
        <v>154</v>
      </c>
      <c r="D351" s="131">
        <v>22</v>
      </c>
      <c r="E351" s="131">
        <v>88</v>
      </c>
      <c r="F351" s="131">
        <v>23</v>
      </c>
      <c r="G351" s="131">
        <v>94</v>
      </c>
      <c r="H351" s="131">
        <v>112</v>
      </c>
      <c r="I351" s="131">
        <v>449</v>
      </c>
      <c r="J351" s="131">
        <v>326</v>
      </c>
      <c r="K351" s="131">
        <v>1313</v>
      </c>
      <c r="L351" s="131">
        <v>466</v>
      </c>
      <c r="M351" s="131">
        <v>1936</v>
      </c>
      <c r="N351" s="131">
        <v>505</v>
      </c>
      <c r="O351" s="131">
        <v>2043</v>
      </c>
      <c r="P351" s="131">
        <v>440</v>
      </c>
      <c r="Q351" s="131">
        <v>1769</v>
      </c>
      <c r="R351" s="131">
        <v>203</v>
      </c>
      <c r="S351" s="131">
        <v>815</v>
      </c>
      <c r="T351" s="131">
        <v>78</v>
      </c>
      <c r="U351" s="131">
        <v>315</v>
      </c>
      <c r="V351" s="131">
        <v>57</v>
      </c>
      <c r="W351" s="131">
        <v>229</v>
      </c>
      <c r="X351" s="131">
        <v>25</v>
      </c>
      <c r="Y351" s="131">
        <v>99</v>
      </c>
      <c r="Z351" s="131">
        <v>23</v>
      </c>
      <c r="AA351" s="131">
        <v>92</v>
      </c>
    </row>
    <row r="352" spans="1:27" x14ac:dyDescent="0.25">
      <c r="A352" s="133">
        <v>351</v>
      </c>
      <c r="B352" s="135" t="s">
        <v>24</v>
      </c>
      <c r="C352" s="137" t="s">
        <v>152</v>
      </c>
      <c r="D352" s="129"/>
      <c r="E352" s="129"/>
      <c r="F352" s="129"/>
      <c r="G352" s="129"/>
      <c r="H352" s="131">
        <v>105</v>
      </c>
      <c r="I352" s="131">
        <v>1317</v>
      </c>
      <c r="J352" s="131">
        <v>201</v>
      </c>
      <c r="K352" s="131">
        <v>2553</v>
      </c>
      <c r="L352" s="131">
        <v>96</v>
      </c>
      <c r="M352" s="131">
        <v>1187</v>
      </c>
      <c r="N352" s="131">
        <v>41</v>
      </c>
      <c r="O352" s="131">
        <v>518</v>
      </c>
      <c r="P352" s="131">
        <v>25</v>
      </c>
      <c r="Q352" s="131">
        <v>320</v>
      </c>
      <c r="R352" s="131">
        <v>69</v>
      </c>
      <c r="S352" s="131">
        <v>878</v>
      </c>
      <c r="T352" s="131">
        <v>55</v>
      </c>
      <c r="U352" s="131">
        <v>700</v>
      </c>
      <c r="V352" s="131">
        <v>123</v>
      </c>
      <c r="W352" s="131">
        <v>1191</v>
      </c>
      <c r="X352" s="131">
        <v>34</v>
      </c>
      <c r="Y352" s="131">
        <v>381</v>
      </c>
      <c r="Z352" s="131">
        <v>12</v>
      </c>
      <c r="AA352" s="131">
        <v>138</v>
      </c>
    </row>
    <row r="353" spans="1:27" x14ac:dyDescent="0.25">
      <c r="A353" s="133">
        <v>352</v>
      </c>
      <c r="B353" s="135" t="s">
        <v>11</v>
      </c>
      <c r="C353" s="137" t="s">
        <v>153</v>
      </c>
      <c r="D353" s="129"/>
      <c r="E353" s="129"/>
      <c r="F353" s="131">
        <v>23</v>
      </c>
      <c r="G353" s="131">
        <v>120</v>
      </c>
      <c r="H353" s="131">
        <v>176</v>
      </c>
      <c r="I353" s="131">
        <v>877</v>
      </c>
      <c r="J353" s="131">
        <v>442</v>
      </c>
      <c r="K353" s="131">
        <v>2218</v>
      </c>
      <c r="L353" s="131">
        <v>489</v>
      </c>
      <c r="M353" s="131">
        <v>2428</v>
      </c>
      <c r="N353" s="131">
        <v>289</v>
      </c>
      <c r="O353" s="131">
        <v>1433</v>
      </c>
      <c r="P353" s="131">
        <v>272</v>
      </c>
      <c r="Q353" s="131">
        <v>1353</v>
      </c>
      <c r="R353" s="131">
        <v>87</v>
      </c>
      <c r="S353" s="131">
        <v>431</v>
      </c>
      <c r="T353" s="131">
        <v>34</v>
      </c>
      <c r="U353" s="131">
        <v>171</v>
      </c>
      <c r="V353" s="131">
        <v>12</v>
      </c>
      <c r="W353" s="131">
        <v>58</v>
      </c>
      <c r="X353" s="129"/>
      <c r="Y353" s="129"/>
      <c r="Z353" s="129"/>
      <c r="AA353" s="129"/>
    </row>
    <row r="354" spans="1:27" x14ac:dyDescent="0.25">
      <c r="A354" s="133">
        <v>353</v>
      </c>
      <c r="B354" s="135" t="s">
        <v>8</v>
      </c>
      <c r="C354" s="137" t="s">
        <v>153</v>
      </c>
      <c r="D354" s="131">
        <v>4</v>
      </c>
      <c r="E354" s="131">
        <v>77</v>
      </c>
      <c r="F354" s="131">
        <v>11</v>
      </c>
      <c r="G354" s="131">
        <v>209</v>
      </c>
      <c r="H354" s="131">
        <v>28</v>
      </c>
      <c r="I354" s="131">
        <v>523</v>
      </c>
      <c r="J354" s="131">
        <v>128</v>
      </c>
      <c r="K354" s="131">
        <v>2431</v>
      </c>
      <c r="L354" s="131">
        <v>113</v>
      </c>
      <c r="M354" s="131">
        <v>2137</v>
      </c>
      <c r="N354" s="131">
        <v>80</v>
      </c>
      <c r="O354" s="131">
        <v>1516</v>
      </c>
      <c r="P354" s="131">
        <v>52</v>
      </c>
      <c r="Q354" s="131">
        <v>993</v>
      </c>
      <c r="R354" s="131">
        <v>29</v>
      </c>
      <c r="S354" s="131">
        <v>531</v>
      </c>
      <c r="T354" s="131">
        <v>25</v>
      </c>
      <c r="U354" s="131">
        <v>352</v>
      </c>
      <c r="V354" s="131">
        <v>10</v>
      </c>
      <c r="W354" s="131">
        <v>165</v>
      </c>
      <c r="X354" s="131">
        <v>7</v>
      </c>
      <c r="Y354" s="131">
        <v>131</v>
      </c>
      <c r="Z354" s="129"/>
      <c r="AA354" s="129"/>
    </row>
    <row r="355" spans="1:27" x14ac:dyDescent="0.25">
      <c r="A355" s="133">
        <v>354</v>
      </c>
      <c r="B355" s="135" t="s">
        <v>9</v>
      </c>
      <c r="C355" s="137" t="s">
        <v>152</v>
      </c>
      <c r="D355" s="131">
        <v>5</v>
      </c>
      <c r="E355" s="131">
        <v>59</v>
      </c>
      <c r="F355" s="131">
        <v>9</v>
      </c>
      <c r="G355" s="131">
        <v>155</v>
      </c>
      <c r="H355" s="131">
        <v>81</v>
      </c>
      <c r="I355" s="131">
        <v>1259</v>
      </c>
      <c r="J355" s="131">
        <v>217</v>
      </c>
      <c r="K355" s="131">
        <v>3529</v>
      </c>
      <c r="L355" s="131">
        <v>113</v>
      </c>
      <c r="M355" s="131">
        <v>1774</v>
      </c>
      <c r="N355" s="131">
        <v>40</v>
      </c>
      <c r="O355" s="131">
        <v>663</v>
      </c>
      <c r="P355" s="131">
        <v>32</v>
      </c>
      <c r="Q355" s="131">
        <v>547</v>
      </c>
      <c r="R355" s="131">
        <v>23</v>
      </c>
      <c r="S355" s="131">
        <v>385</v>
      </c>
      <c r="T355" s="131">
        <v>15</v>
      </c>
      <c r="U355" s="131">
        <v>267</v>
      </c>
      <c r="V355" s="131">
        <v>14</v>
      </c>
      <c r="W355" s="131">
        <v>223</v>
      </c>
      <c r="X355" s="131">
        <v>4</v>
      </c>
      <c r="Y355" s="131">
        <v>77</v>
      </c>
      <c r="Z355" s="131">
        <v>6</v>
      </c>
      <c r="AA355" s="131">
        <v>89</v>
      </c>
    </row>
    <row r="356" spans="1:27" x14ac:dyDescent="0.25">
      <c r="A356" s="133">
        <v>355</v>
      </c>
      <c r="B356" s="135" t="s">
        <v>11</v>
      </c>
      <c r="C356" s="137" t="s">
        <v>154</v>
      </c>
      <c r="D356" s="131">
        <v>5</v>
      </c>
      <c r="E356" s="131">
        <v>36</v>
      </c>
      <c r="F356" s="131">
        <v>9</v>
      </c>
      <c r="G356" s="131">
        <v>70</v>
      </c>
      <c r="H356" s="131">
        <v>56</v>
      </c>
      <c r="I356" s="131">
        <v>447</v>
      </c>
      <c r="J356" s="131">
        <v>192</v>
      </c>
      <c r="K356" s="131">
        <v>1525</v>
      </c>
      <c r="L356" s="131">
        <v>244</v>
      </c>
      <c r="M356" s="131">
        <v>1927</v>
      </c>
      <c r="N356" s="131">
        <v>226</v>
      </c>
      <c r="O356" s="131">
        <v>1799</v>
      </c>
      <c r="P356" s="131">
        <v>209</v>
      </c>
      <c r="Q356" s="131">
        <v>1659</v>
      </c>
      <c r="R356" s="131">
        <v>126</v>
      </c>
      <c r="S356" s="131">
        <v>1006</v>
      </c>
      <c r="T356" s="131">
        <v>36</v>
      </c>
      <c r="U356" s="131">
        <v>287</v>
      </c>
      <c r="V356" s="131">
        <v>20</v>
      </c>
      <c r="W356" s="131">
        <v>160</v>
      </c>
      <c r="X356" s="131">
        <v>8</v>
      </c>
      <c r="Y356" s="131">
        <v>65</v>
      </c>
      <c r="Z356" s="131">
        <v>2</v>
      </c>
      <c r="AA356" s="131">
        <v>16</v>
      </c>
    </row>
    <row r="357" spans="1:27" x14ac:dyDescent="0.25">
      <c r="A357" s="133">
        <v>356</v>
      </c>
      <c r="B357" s="135" t="s">
        <v>11</v>
      </c>
      <c r="C357" s="137" t="s">
        <v>152</v>
      </c>
      <c r="D357" s="131">
        <v>16</v>
      </c>
      <c r="E357" s="131">
        <v>197</v>
      </c>
      <c r="F357" s="131">
        <v>37</v>
      </c>
      <c r="G357" s="131">
        <v>403</v>
      </c>
      <c r="H357" s="131">
        <v>248</v>
      </c>
      <c r="I357" s="131">
        <v>2931</v>
      </c>
      <c r="J357" s="131">
        <v>287</v>
      </c>
      <c r="K357" s="131">
        <v>3384</v>
      </c>
      <c r="L357" s="131">
        <v>83</v>
      </c>
      <c r="M357" s="131">
        <v>951</v>
      </c>
      <c r="N357" s="131">
        <v>46</v>
      </c>
      <c r="O357" s="131">
        <v>526</v>
      </c>
      <c r="P357" s="131">
        <v>23</v>
      </c>
      <c r="Q357" s="131">
        <v>258</v>
      </c>
      <c r="R357" s="131">
        <v>16</v>
      </c>
      <c r="S357" s="131">
        <v>179</v>
      </c>
      <c r="T357" s="131">
        <v>2</v>
      </c>
      <c r="U357" s="131">
        <v>18</v>
      </c>
      <c r="V357" s="131">
        <v>9</v>
      </c>
      <c r="W357" s="131">
        <v>109</v>
      </c>
      <c r="X357" s="129"/>
      <c r="Y357" s="129"/>
      <c r="Z357" s="131">
        <v>1</v>
      </c>
      <c r="AA357" s="131">
        <v>15</v>
      </c>
    </row>
    <row r="358" spans="1:27" x14ac:dyDescent="0.25">
      <c r="A358" s="133">
        <v>357</v>
      </c>
      <c r="B358" s="135" t="s">
        <v>24</v>
      </c>
      <c r="C358" s="137" t="s">
        <v>151</v>
      </c>
      <c r="D358" s="131">
        <v>58</v>
      </c>
      <c r="E358" s="131">
        <v>252</v>
      </c>
      <c r="F358" s="131">
        <v>88</v>
      </c>
      <c r="G358" s="131">
        <v>425</v>
      </c>
      <c r="H358" s="131">
        <v>530</v>
      </c>
      <c r="I358" s="131">
        <v>2613</v>
      </c>
      <c r="J358" s="131">
        <v>638</v>
      </c>
      <c r="K358" s="131">
        <v>3171</v>
      </c>
      <c r="L358" s="131">
        <v>246</v>
      </c>
      <c r="M358" s="131">
        <v>1205</v>
      </c>
      <c r="N358" s="131">
        <v>114</v>
      </c>
      <c r="O358" s="131">
        <v>555</v>
      </c>
      <c r="P358" s="131">
        <v>42</v>
      </c>
      <c r="Q358" s="131">
        <v>201</v>
      </c>
      <c r="R358" s="131">
        <v>46</v>
      </c>
      <c r="S358" s="131">
        <v>226</v>
      </c>
      <c r="T358" s="131">
        <v>22</v>
      </c>
      <c r="U358" s="131">
        <v>105</v>
      </c>
      <c r="V358" s="131">
        <v>8</v>
      </c>
      <c r="W358" s="131">
        <v>40</v>
      </c>
      <c r="X358" s="131">
        <v>7</v>
      </c>
      <c r="Y358" s="131">
        <v>35</v>
      </c>
      <c r="Z358" s="131">
        <v>5</v>
      </c>
      <c r="AA358" s="131">
        <v>25</v>
      </c>
    </row>
    <row r="359" spans="1:27" x14ac:dyDescent="0.25">
      <c r="A359" s="133">
        <v>358</v>
      </c>
      <c r="B359" s="135" t="s">
        <v>8</v>
      </c>
      <c r="C359" s="137" t="s">
        <v>151</v>
      </c>
      <c r="D359" s="131">
        <v>14</v>
      </c>
      <c r="E359" s="131">
        <v>315</v>
      </c>
      <c r="F359" s="131">
        <v>41</v>
      </c>
      <c r="G359" s="131">
        <v>763</v>
      </c>
      <c r="H359" s="131">
        <v>56</v>
      </c>
      <c r="I359" s="131">
        <v>1844</v>
      </c>
      <c r="J359" s="131">
        <v>96</v>
      </c>
      <c r="K359" s="131">
        <v>3149</v>
      </c>
      <c r="L359" s="131">
        <v>41</v>
      </c>
      <c r="M359" s="131">
        <v>1414</v>
      </c>
      <c r="N359" s="131">
        <v>14</v>
      </c>
      <c r="O359" s="131">
        <v>470</v>
      </c>
      <c r="P359" s="131">
        <v>6</v>
      </c>
      <c r="Q359" s="131">
        <v>197</v>
      </c>
      <c r="R359" s="131">
        <v>16</v>
      </c>
      <c r="S359" s="131">
        <v>509</v>
      </c>
      <c r="T359" s="131">
        <v>2</v>
      </c>
      <c r="U359" s="131">
        <v>80</v>
      </c>
      <c r="V359" s="129"/>
      <c r="W359" s="129"/>
      <c r="X359" s="131">
        <v>1</v>
      </c>
      <c r="Y359" s="131">
        <v>40</v>
      </c>
      <c r="Z359" s="129"/>
      <c r="AA359" s="129"/>
    </row>
    <row r="360" spans="1:27" x14ac:dyDescent="0.25">
      <c r="A360" s="133">
        <v>359</v>
      </c>
      <c r="B360" s="135" t="s">
        <v>24</v>
      </c>
      <c r="C360" s="137" t="s">
        <v>155</v>
      </c>
      <c r="D360" s="131">
        <v>470</v>
      </c>
      <c r="E360" s="131">
        <v>1866</v>
      </c>
      <c r="F360" s="131">
        <v>388</v>
      </c>
      <c r="G360" s="131">
        <v>1540</v>
      </c>
      <c r="H360" s="131">
        <v>347</v>
      </c>
      <c r="I360" s="131">
        <v>1381</v>
      </c>
      <c r="J360" s="131">
        <v>277</v>
      </c>
      <c r="K360" s="131">
        <v>1105</v>
      </c>
      <c r="L360" s="131">
        <v>192</v>
      </c>
      <c r="M360" s="131">
        <v>760</v>
      </c>
      <c r="N360" s="131">
        <v>111</v>
      </c>
      <c r="O360" s="131">
        <v>434</v>
      </c>
      <c r="P360" s="131">
        <v>96</v>
      </c>
      <c r="Q360" s="131">
        <v>380</v>
      </c>
      <c r="R360" s="131">
        <v>101</v>
      </c>
      <c r="S360" s="131">
        <v>400</v>
      </c>
      <c r="T360" s="131">
        <v>60</v>
      </c>
      <c r="U360" s="131">
        <v>239</v>
      </c>
      <c r="V360" s="131">
        <v>86</v>
      </c>
      <c r="W360" s="131">
        <v>342</v>
      </c>
      <c r="X360" s="131">
        <v>34</v>
      </c>
      <c r="Y360" s="131">
        <v>135</v>
      </c>
      <c r="Z360" s="131">
        <v>37</v>
      </c>
      <c r="AA360" s="131">
        <v>147</v>
      </c>
    </row>
    <row r="361" spans="1:27" x14ac:dyDescent="0.25">
      <c r="A361" s="133">
        <v>360</v>
      </c>
      <c r="B361" s="135" t="s">
        <v>24</v>
      </c>
      <c r="C361" s="137" t="s">
        <v>153</v>
      </c>
      <c r="D361" s="131">
        <v>91</v>
      </c>
      <c r="E361" s="131">
        <v>360</v>
      </c>
      <c r="F361" s="131">
        <v>148</v>
      </c>
      <c r="G361" s="131">
        <v>574</v>
      </c>
      <c r="H361" s="131">
        <v>754</v>
      </c>
      <c r="I361" s="131">
        <v>2933</v>
      </c>
      <c r="J361" s="131">
        <v>849</v>
      </c>
      <c r="K361" s="131">
        <v>3371</v>
      </c>
      <c r="L361" s="131">
        <v>221</v>
      </c>
      <c r="M361" s="131">
        <v>875</v>
      </c>
      <c r="N361" s="131">
        <v>64</v>
      </c>
      <c r="O361" s="131">
        <v>249</v>
      </c>
      <c r="P361" s="131">
        <v>30</v>
      </c>
      <c r="Q361" s="131">
        <v>115</v>
      </c>
      <c r="R361" s="131">
        <v>19</v>
      </c>
      <c r="S361" s="131">
        <v>72</v>
      </c>
      <c r="T361" s="131">
        <v>5</v>
      </c>
      <c r="U361" s="131">
        <v>19</v>
      </c>
      <c r="V361" s="131">
        <v>4</v>
      </c>
      <c r="W361" s="131">
        <v>16</v>
      </c>
      <c r="X361" s="131">
        <v>2</v>
      </c>
      <c r="Y361" s="131">
        <v>7</v>
      </c>
      <c r="Z361" s="129"/>
      <c r="AA361" s="129"/>
    </row>
    <row r="362" spans="1:27" x14ac:dyDescent="0.25">
      <c r="A362" s="133">
        <v>361</v>
      </c>
      <c r="B362" s="135" t="s">
        <v>24</v>
      </c>
      <c r="C362" s="137" t="s">
        <v>154</v>
      </c>
      <c r="D362" s="131">
        <v>39</v>
      </c>
      <c r="E362" s="131">
        <v>154</v>
      </c>
      <c r="F362" s="131">
        <v>53</v>
      </c>
      <c r="G362" s="131">
        <v>208</v>
      </c>
      <c r="H362" s="131">
        <v>278</v>
      </c>
      <c r="I362" s="131">
        <v>1084</v>
      </c>
      <c r="J362" s="131">
        <v>682</v>
      </c>
      <c r="K362" s="131">
        <v>2646</v>
      </c>
      <c r="L362" s="131">
        <v>618</v>
      </c>
      <c r="M362" s="131">
        <v>2435</v>
      </c>
      <c r="N362" s="131">
        <v>240</v>
      </c>
      <c r="O362" s="131">
        <v>946</v>
      </c>
      <c r="P362" s="131">
        <v>146</v>
      </c>
      <c r="Q362" s="131">
        <v>571</v>
      </c>
      <c r="R362" s="131">
        <v>106</v>
      </c>
      <c r="S362" s="131">
        <v>336</v>
      </c>
      <c r="T362" s="131">
        <v>16</v>
      </c>
      <c r="U362" s="131">
        <v>61</v>
      </c>
      <c r="V362" s="131">
        <v>9</v>
      </c>
      <c r="W362" s="131">
        <v>36</v>
      </c>
      <c r="X362" s="131">
        <v>7</v>
      </c>
      <c r="Y362" s="131">
        <v>15</v>
      </c>
      <c r="Z362" s="131">
        <v>4</v>
      </c>
      <c r="AA362" s="131">
        <v>10</v>
      </c>
    </row>
    <row r="363" spans="1:27" x14ac:dyDescent="0.25">
      <c r="A363" s="133">
        <v>362</v>
      </c>
      <c r="B363" s="135" t="s">
        <v>11</v>
      </c>
      <c r="C363" s="137" t="s">
        <v>152</v>
      </c>
      <c r="D363" s="131">
        <v>19</v>
      </c>
      <c r="E363" s="131">
        <v>170</v>
      </c>
      <c r="F363" s="131">
        <v>8</v>
      </c>
      <c r="G363" s="131">
        <v>66</v>
      </c>
      <c r="H363" s="131">
        <v>139</v>
      </c>
      <c r="I363" s="131">
        <v>1240</v>
      </c>
      <c r="J363" s="131">
        <v>190</v>
      </c>
      <c r="K363" s="131">
        <v>1688</v>
      </c>
      <c r="L363" s="131">
        <v>138</v>
      </c>
      <c r="M363" s="131">
        <v>1222</v>
      </c>
      <c r="N363" s="131">
        <v>157</v>
      </c>
      <c r="O363" s="131">
        <v>1412</v>
      </c>
      <c r="P363" s="131">
        <v>81</v>
      </c>
      <c r="Q363" s="131">
        <v>719</v>
      </c>
      <c r="R363" s="131">
        <v>90</v>
      </c>
      <c r="S363" s="131">
        <v>805</v>
      </c>
      <c r="T363" s="131">
        <v>55</v>
      </c>
      <c r="U363" s="131">
        <v>491</v>
      </c>
      <c r="V363" s="131">
        <v>45</v>
      </c>
      <c r="W363" s="131">
        <v>399</v>
      </c>
      <c r="X363" s="131">
        <v>21</v>
      </c>
      <c r="Y363" s="131">
        <v>187</v>
      </c>
      <c r="Z363" s="131">
        <v>7</v>
      </c>
      <c r="AA363" s="131">
        <v>63</v>
      </c>
    </row>
    <row r="364" spans="1:27" x14ac:dyDescent="0.25">
      <c r="A364" s="133">
        <v>363</v>
      </c>
      <c r="B364" s="135" t="s">
        <v>9</v>
      </c>
      <c r="C364" s="137" t="s">
        <v>153</v>
      </c>
      <c r="D364" s="131">
        <v>7</v>
      </c>
      <c r="E364" s="131">
        <v>78</v>
      </c>
      <c r="F364" s="131">
        <v>12</v>
      </c>
      <c r="G364" s="131">
        <v>116</v>
      </c>
      <c r="H364" s="131">
        <v>70</v>
      </c>
      <c r="I364" s="131">
        <v>741</v>
      </c>
      <c r="J364" s="131">
        <v>153</v>
      </c>
      <c r="K364" s="131">
        <v>1641</v>
      </c>
      <c r="L364" s="131">
        <v>138</v>
      </c>
      <c r="M364" s="131">
        <v>1432</v>
      </c>
      <c r="N364" s="131">
        <v>148</v>
      </c>
      <c r="O364" s="131">
        <v>1599</v>
      </c>
      <c r="P364" s="131">
        <v>119</v>
      </c>
      <c r="Q364" s="131">
        <v>1273</v>
      </c>
      <c r="R364" s="131">
        <v>50</v>
      </c>
      <c r="S364" s="131">
        <v>539</v>
      </c>
      <c r="T364" s="131">
        <v>42</v>
      </c>
      <c r="U364" s="131">
        <v>447</v>
      </c>
      <c r="V364" s="131">
        <v>34</v>
      </c>
      <c r="W364" s="131">
        <v>332</v>
      </c>
      <c r="X364" s="131">
        <v>15</v>
      </c>
      <c r="Y364" s="131">
        <v>155</v>
      </c>
      <c r="Z364" s="131">
        <v>4</v>
      </c>
      <c r="AA364" s="131">
        <v>46</v>
      </c>
    </row>
    <row r="365" spans="1:27" x14ac:dyDescent="0.25">
      <c r="A365" s="133">
        <v>364</v>
      </c>
      <c r="B365" s="135" t="s">
        <v>11</v>
      </c>
      <c r="C365" s="137" t="s">
        <v>154</v>
      </c>
      <c r="D365" s="131">
        <v>12</v>
      </c>
      <c r="E365" s="131">
        <v>88</v>
      </c>
      <c r="F365" s="131">
        <v>13</v>
      </c>
      <c r="G365" s="131">
        <v>90</v>
      </c>
      <c r="H365" s="131">
        <v>40</v>
      </c>
      <c r="I365" s="131">
        <v>293</v>
      </c>
      <c r="J365" s="131">
        <v>118</v>
      </c>
      <c r="K365" s="131">
        <v>860</v>
      </c>
      <c r="L365" s="131">
        <v>234</v>
      </c>
      <c r="M365" s="131">
        <v>1692</v>
      </c>
      <c r="N365" s="131">
        <v>254</v>
      </c>
      <c r="O365" s="131">
        <v>1846</v>
      </c>
      <c r="P365" s="131">
        <v>212</v>
      </c>
      <c r="Q365" s="131">
        <v>1535</v>
      </c>
      <c r="R365" s="131">
        <v>126</v>
      </c>
      <c r="S365" s="131">
        <v>910</v>
      </c>
      <c r="T365" s="131">
        <v>57</v>
      </c>
      <c r="U365" s="131">
        <v>417</v>
      </c>
      <c r="V365" s="131">
        <v>41</v>
      </c>
      <c r="W365" s="131">
        <v>300</v>
      </c>
      <c r="X365" s="131">
        <v>23</v>
      </c>
      <c r="Y365" s="131">
        <v>168</v>
      </c>
      <c r="Z365" s="131">
        <v>7</v>
      </c>
      <c r="AA365" s="131">
        <v>47</v>
      </c>
    </row>
    <row r="366" spans="1:27" x14ac:dyDescent="0.25">
      <c r="A366" s="133">
        <v>365</v>
      </c>
      <c r="B366" s="135" t="s">
        <v>11</v>
      </c>
      <c r="C366" s="137" t="s">
        <v>153</v>
      </c>
      <c r="D366" s="131">
        <v>7</v>
      </c>
      <c r="E366" s="131">
        <v>57</v>
      </c>
      <c r="F366" s="131">
        <v>8</v>
      </c>
      <c r="G366" s="131">
        <v>62</v>
      </c>
      <c r="H366" s="131">
        <v>117</v>
      </c>
      <c r="I366" s="131">
        <v>937</v>
      </c>
      <c r="J366" s="131">
        <v>284</v>
      </c>
      <c r="K366" s="131">
        <v>2324</v>
      </c>
      <c r="L366" s="131">
        <v>212</v>
      </c>
      <c r="M366" s="131">
        <v>1744</v>
      </c>
      <c r="N366" s="131">
        <v>112</v>
      </c>
      <c r="O366" s="131">
        <v>918</v>
      </c>
      <c r="P366" s="131">
        <v>103</v>
      </c>
      <c r="Q366" s="131">
        <v>832</v>
      </c>
      <c r="R366" s="131">
        <v>91</v>
      </c>
      <c r="S366" s="131">
        <v>698</v>
      </c>
      <c r="T366" s="131">
        <v>37</v>
      </c>
      <c r="U366" s="131">
        <v>285</v>
      </c>
      <c r="V366" s="131">
        <v>20</v>
      </c>
      <c r="W366" s="131">
        <v>152</v>
      </c>
      <c r="X366" s="131">
        <v>9</v>
      </c>
      <c r="Y366" s="131">
        <v>71</v>
      </c>
      <c r="Z366" s="131">
        <v>2</v>
      </c>
      <c r="AA366" s="131">
        <v>17</v>
      </c>
    </row>
    <row r="367" spans="1:27" x14ac:dyDescent="0.25">
      <c r="A367" s="133">
        <v>366</v>
      </c>
      <c r="B367" s="135" t="s">
        <v>8</v>
      </c>
      <c r="C367" s="137" t="s">
        <v>152</v>
      </c>
      <c r="D367" s="131">
        <v>15</v>
      </c>
      <c r="E367" s="131">
        <v>74</v>
      </c>
      <c r="F367" s="131">
        <v>17</v>
      </c>
      <c r="G367" s="131">
        <v>83</v>
      </c>
      <c r="H367" s="131">
        <v>124</v>
      </c>
      <c r="I367" s="131">
        <v>596</v>
      </c>
      <c r="J367" s="131">
        <v>362</v>
      </c>
      <c r="K367" s="131">
        <v>1762</v>
      </c>
      <c r="L367" s="131">
        <v>377</v>
      </c>
      <c r="M367" s="131">
        <v>1832</v>
      </c>
      <c r="N367" s="131">
        <v>256</v>
      </c>
      <c r="O367" s="131">
        <v>1248</v>
      </c>
      <c r="P367" s="131">
        <v>238</v>
      </c>
      <c r="Q367" s="131">
        <v>1160</v>
      </c>
      <c r="R367" s="131">
        <v>127</v>
      </c>
      <c r="S367" s="131">
        <v>611</v>
      </c>
      <c r="T367" s="131">
        <v>51</v>
      </c>
      <c r="U367" s="131">
        <v>247</v>
      </c>
      <c r="V367" s="131">
        <v>71</v>
      </c>
      <c r="W367" s="131">
        <v>340</v>
      </c>
      <c r="X367" s="131">
        <v>15</v>
      </c>
      <c r="Y367" s="131">
        <v>74</v>
      </c>
      <c r="Z367" s="131">
        <v>10</v>
      </c>
      <c r="AA367" s="131">
        <v>48</v>
      </c>
    </row>
    <row r="368" spans="1:27" x14ac:dyDescent="0.25">
      <c r="A368" s="133">
        <v>367</v>
      </c>
      <c r="B368" s="135" t="s">
        <v>8</v>
      </c>
      <c r="C368" s="137" t="s">
        <v>154</v>
      </c>
      <c r="D368" s="131">
        <v>29</v>
      </c>
      <c r="E368" s="131">
        <v>174</v>
      </c>
      <c r="F368" s="131">
        <v>37</v>
      </c>
      <c r="G368" s="131">
        <v>223</v>
      </c>
      <c r="H368" s="131">
        <v>105</v>
      </c>
      <c r="I368" s="131">
        <v>628</v>
      </c>
      <c r="J368" s="131">
        <v>152</v>
      </c>
      <c r="K368" s="131">
        <v>909</v>
      </c>
      <c r="L368" s="131">
        <v>156</v>
      </c>
      <c r="M368" s="131">
        <v>934</v>
      </c>
      <c r="N368" s="131">
        <v>211</v>
      </c>
      <c r="O368" s="131">
        <v>1262</v>
      </c>
      <c r="P368" s="131">
        <v>232</v>
      </c>
      <c r="Q368" s="131">
        <v>1386</v>
      </c>
      <c r="R368" s="131">
        <v>159</v>
      </c>
      <c r="S368" s="131">
        <v>950</v>
      </c>
      <c r="T368" s="131">
        <v>87</v>
      </c>
      <c r="U368" s="131">
        <v>521</v>
      </c>
      <c r="V368" s="131">
        <v>92</v>
      </c>
      <c r="W368" s="131">
        <v>553</v>
      </c>
      <c r="X368" s="131">
        <v>68</v>
      </c>
      <c r="Y368" s="131">
        <v>405</v>
      </c>
      <c r="Z368" s="131">
        <v>22</v>
      </c>
      <c r="AA368" s="131">
        <v>132</v>
      </c>
    </row>
    <row r="369" spans="1:27" x14ac:dyDescent="0.25">
      <c r="A369" s="133">
        <v>368</v>
      </c>
      <c r="B369" s="135" t="s">
        <v>11</v>
      </c>
      <c r="C369" s="137" t="s">
        <v>153</v>
      </c>
      <c r="D369" s="131">
        <v>25</v>
      </c>
      <c r="E369" s="131">
        <v>185</v>
      </c>
      <c r="F369" s="131">
        <v>38</v>
      </c>
      <c r="G369" s="131">
        <v>274</v>
      </c>
      <c r="H369" s="131">
        <v>116</v>
      </c>
      <c r="I369" s="131">
        <v>888</v>
      </c>
      <c r="J369" s="131">
        <v>236</v>
      </c>
      <c r="K369" s="131">
        <v>1790</v>
      </c>
      <c r="L369" s="131">
        <v>301</v>
      </c>
      <c r="M369" s="131">
        <v>2291</v>
      </c>
      <c r="N369" s="131">
        <v>175</v>
      </c>
      <c r="O369" s="131">
        <v>1316</v>
      </c>
      <c r="P369" s="131">
        <v>114</v>
      </c>
      <c r="Q369" s="131">
        <v>858</v>
      </c>
      <c r="R369" s="131">
        <v>33</v>
      </c>
      <c r="S369" s="131">
        <v>244</v>
      </c>
      <c r="T369" s="131">
        <v>8</v>
      </c>
      <c r="U369" s="131">
        <v>59</v>
      </c>
      <c r="V369" s="131">
        <v>9</v>
      </c>
      <c r="W369" s="131">
        <v>65</v>
      </c>
      <c r="X369" s="131">
        <v>10</v>
      </c>
      <c r="Y369" s="131">
        <v>68</v>
      </c>
      <c r="Z369" s="131">
        <v>4</v>
      </c>
      <c r="AA369" s="131">
        <v>28</v>
      </c>
    </row>
    <row r="370" spans="1:27" x14ac:dyDescent="0.25">
      <c r="A370" s="133">
        <v>369</v>
      </c>
      <c r="B370" s="135" t="s">
        <v>24</v>
      </c>
      <c r="C370" s="137" t="s">
        <v>152</v>
      </c>
      <c r="D370" s="131">
        <v>38</v>
      </c>
      <c r="E370" s="131">
        <v>152</v>
      </c>
      <c r="F370" s="131">
        <v>60</v>
      </c>
      <c r="G370" s="131">
        <v>236</v>
      </c>
      <c r="H370" s="131">
        <v>421</v>
      </c>
      <c r="I370" s="131">
        <v>1596</v>
      </c>
      <c r="J370" s="131">
        <v>763</v>
      </c>
      <c r="K370" s="131">
        <v>3021</v>
      </c>
      <c r="L370" s="131">
        <v>404</v>
      </c>
      <c r="M370" s="131">
        <v>1608</v>
      </c>
      <c r="N370" s="131">
        <v>137</v>
      </c>
      <c r="O370" s="131">
        <v>541</v>
      </c>
      <c r="P370" s="131">
        <v>88</v>
      </c>
      <c r="Q370" s="131">
        <v>345</v>
      </c>
      <c r="R370" s="131">
        <v>107</v>
      </c>
      <c r="S370" s="131">
        <v>361</v>
      </c>
      <c r="T370" s="131">
        <v>16</v>
      </c>
      <c r="U370" s="131">
        <v>60</v>
      </c>
      <c r="V370" s="131">
        <v>17</v>
      </c>
      <c r="W370" s="131">
        <v>58</v>
      </c>
      <c r="X370" s="131">
        <v>23</v>
      </c>
      <c r="Y370" s="131">
        <v>44</v>
      </c>
      <c r="Z370" s="131">
        <v>4</v>
      </c>
      <c r="AA370" s="131">
        <v>11</v>
      </c>
    </row>
    <row r="371" spans="1:27" x14ac:dyDescent="0.25">
      <c r="A371" s="133">
        <v>370</v>
      </c>
      <c r="B371" s="135" t="s">
        <v>24</v>
      </c>
      <c r="C371" s="137" t="s">
        <v>153</v>
      </c>
      <c r="D371" s="131">
        <v>107</v>
      </c>
      <c r="E371" s="131">
        <v>427</v>
      </c>
      <c r="F371" s="131">
        <v>115</v>
      </c>
      <c r="G371" s="131">
        <v>449</v>
      </c>
      <c r="H371" s="131">
        <v>612</v>
      </c>
      <c r="I371" s="131">
        <v>2430</v>
      </c>
      <c r="J371" s="131">
        <v>643</v>
      </c>
      <c r="K371" s="131">
        <v>2553</v>
      </c>
      <c r="L371" s="131">
        <v>271</v>
      </c>
      <c r="M371" s="131">
        <v>1062</v>
      </c>
      <c r="N371" s="131">
        <v>79</v>
      </c>
      <c r="O371" s="131">
        <v>309</v>
      </c>
      <c r="P371" s="131">
        <v>97</v>
      </c>
      <c r="Q371" s="131">
        <v>376</v>
      </c>
      <c r="R371" s="131">
        <v>70</v>
      </c>
      <c r="S371" s="131">
        <v>219</v>
      </c>
      <c r="T371" s="131">
        <v>58</v>
      </c>
      <c r="U371" s="131">
        <v>135</v>
      </c>
      <c r="V371" s="131">
        <v>21</v>
      </c>
      <c r="W371" s="131">
        <v>36</v>
      </c>
      <c r="X371" s="131">
        <v>6</v>
      </c>
      <c r="Y371" s="131">
        <v>11</v>
      </c>
      <c r="Z371" s="131">
        <v>3</v>
      </c>
      <c r="AA371" s="131">
        <v>3</v>
      </c>
    </row>
    <row r="372" spans="1:27" x14ac:dyDescent="0.25">
      <c r="A372" s="133">
        <v>371</v>
      </c>
      <c r="B372" s="135" t="s">
        <v>5</v>
      </c>
      <c r="C372" s="137" t="s">
        <v>152</v>
      </c>
      <c r="D372" s="131">
        <v>1</v>
      </c>
      <c r="E372" s="131">
        <v>35</v>
      </c>
      <c r="F372" s="131">
        <v>10</v>
      </c>
      <c r="G372" s="131">
        <v>305</v>
      </c>
      <c r="H372" s="131">
        <v>49</v>
      </c>
      <c r="I372" s="131">
        <v>1505</v>
      </c>
      <c r="J372" s="131">
        <v>79</v>
      </c>
      <c r="K372" s="131">
        <v>2684</v>
      </c>
      <c r="L372" s="131">
        <v>35</v>
      </c>
      <c r="M372" s="131">
        <v>1186</v>
      </c>
      <c r="N372" s="131">
        <v>17</v>
      </c>
      <c r="O372" s="131">
        <v>567</v>
      </c>
      <c r="P372" s="131">
        <v>17</v>
      </c>
      <c r="Q372" s="131">
        <v>593</v>
      </c>
      <c r="R372" s="131">
        <v>23</v>
      </c>
      <c r="S372" s="131">
        <v>758</v>
      </c>
      <c r="T372" s="131">
        <v>5</v>
      </c>
      <c r="U372" s="131">
        <v>168</v>
      </c>
      <c r="V372" s="131">
        <v>4</v>
      </c>
      <c r="W372" s="131">
        <v>125</v>
      </c>
      <c r="X372" s="131">
        <v>2</v>
      </c>
      <c r="Y372" s="131">
        <v>71</v>
      </c>
      <c r="Z372" s="129"/>
      <c r="AA372" s="129"/>
    </row>
    <row r="373" spans="1:27" x14ac:dyDescent="0.25">
      <c r="A373" s="133">
        <v>372</v>
      </c>
      <c r="B373" s="135" t="s">
        <v>8</v>
      </c>
      <c r="C373" s="137" t="s">
        <v>153</v>
      </c>
      <c r="D373" s="131">
        <v>4</v>
      </c>
      <c r="E373" s="131">
        <v>40</v>
      </c>
      <c r="F373" s="131">
        <v>6</v>
      </c>
      <c r="G373" s="131">
        <v>54</v>
      </c>
      <c r="H373" s="131">
        <v>29</v>
      </c>
      <c r="I373" s="131">
        <v>289</v>
      </c>
      <c r="J373" s="131">
        <v>181</v>
      </c>
      <c r="K373" s="131">
        <v>1805</v>
      </c>
      <c r="L373" s="131">
        <v>251</v>
      </c>
      <c r="M373" s="131">
        <v>2508</v>
      </c>
      <c r="N373" s="131">
        <v>146</v>
      </c>
      <c r="O373" s="131">
        <v>1459</v>
      </c>
      <c r="P373" s="131">
        <v>95</v>
      </c>
      <c r="Q373" s="131">
        <v>951</v>
      </c>
      <c r="R373" s="131">
        <v>46</v>
      </c>
      <c r="S373" s="131">
        <v>455</v>
      </c>
      <c r="T373" s="131">
        <v>17</v>
      </c>
      <c r="U373" s="131">
        <v>165</v>
      </c>
      <c r="V373" s="131">
        <v>12</v>
      </c>
      <c r="W373" s="131">
        <v>124</v>
      </c>
      <c r="X373" s="131">
        <v>7</v>
      </c>
      <c r="Y373" s="131">
        <v>69</v>
      </c>
      <c r="Z373" s="131">
        <v>4</v>
      </c>
      <c r="AA373" s="131">
        <v>41</v>
      </c>
    </row>
    <row r="374" spans="1:27" x14ac:dyDescent="0.25">
      <c r="A374" s="133">
        <v>373</v>
      </c>
      <c r="B374" s="135" t="s">
        <v>11</v>
      </c>
      <c r="C374" s="137" t="s">
        <v>153</v>
      </c>
      <c r="D374" s="131">
        <v>9</v>
      </c>
      <c r="E374" s="131">
        <v>64</v>
      </c>
      <c r="F374" s="131">
        <v>13</v>
      </c>
      <c r="G374" s="131">
        <v>91</v>
      </c>
      <c r="H374" s="131">
        <v>51</v>
      </c>
      <c r="I374" s="131">
        <v>345</v>
      </c>
      <c r="J374" s="131">
        <v>155</v>
      </c>
      <c r="K374" s="131">
        <v>1072</v>
      </c>
      <c r="L374" s="131">
        <v>335</v>
      </c>
      <c r="M374" s="131">
        <v>2287</v>
      </c>
      <c r="N374" s="131">
        <v>231</v>
      </c>
      <c r="O374" s="131">
        <v>1605</v>
      </c>
      <c r="P374" s="131">
        <v>214</v>
      </c>
      <c r="Q374" s="131">
        <v>1475</v>
      </c>
      <c r="R374" s="131">
        <v>93</v>
      </c>
      <c r="S374" s="131">
        <v>638</v>
      </c>
      <c r="T374" s="131">
        <v>34</v>
      </c>
      <c r="U374" s="131">
        <v>231</v>
      </c>
      <c r="V374" s="131">
        <v>15</v>
      </c>
      <c r="W374" s="131">
        <v>85</v>
      </c>
      <c r="X374" s="131">
        <v>4</v>
      </c>
      <c r="Y374" s="131">
        <v>28</v>
      </c>
      <c r="Z374" s="131">
        <v>4</v>
      </c>
      <c r="AA374" s="131">
        <v>28</v>
      </c>
    </row>
    <row r="375" spans="1:27" x14ac:dyDescent="0.25">
      <c r="A375" s="133">
        <v>374</v>
      </c>
      <c r="B375" s="135" t="s">
        <v>11</v>
      </c>
      <c r="C375" s="137" t="s">
        <v>154</v>
      </c>
      <c r="D375" s="131">
        <v>4</v>
      </c>
      <c r="E375" s="131">
        <v>32</v>
      </c>
      <c r="F375" s="131">
        <v>6</v>
      </c>
      <c r="G375" s="131">
        <v>52</v>
      </c>
      <c r="H375" s="131">
        <v>50</v>
      </c>
      <c r="I375" s="131">
        <v>404</v>
      </c>
      <c r="J375" s="131">
        <v>203</v>
      </c>
      <c r="K375" s="131">
        <v>1647</v>
      </c>
      <c r="L375" s="131">
        <v>313</v>
      </c>
      <c r="M375" s="131">
        <v>2477</v>
      </c>
      <c r="N375" s="131">
        <v>173</v>
      </c>
      <c r="O375" s="131">
        <v>1388</v>
      </c>
      <c r="P375" s="131">
        <v>129</v>
      </c>
      <c r="Q375" s="131">
        <v>1043</v>
      </c>
      <c r="R375" s="131">
        <v>87</v>
      </c>
      <c r="S375" s="131">
        <v>675</v>
      </c>
      <c r="T375" s="131">
        <v>9</v>
      </c>
      <c r="U375" s="131">
        <v>72</v>
      </c>
      <c r="V375" s="131">
        <v>10</v>
      </c>
      <c r="W375" s="131">
        <v>61</v>
      </c>
      <c r="X375" s="131">
        <v>6</v>
      </c>
      <c r="Y375" s="131">
        <v>49</v>
      </c>
      <c r="Z375" s="129"/>
      <c r="AA375" s="129"/>
    </row>
    <row r="376" spans="1:27" x14ac:dyDescent="0.25">
      <c r="A376" s="133">
        <v>375</v>
      </c>
      <c r="B376" s="135" t="s">
        <v>105</v>
      </c>
      <c r="C376" s="137" t="s">
        <v>152</v>
      </c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31">
        <v>36</v>
      </c>
      <c r="O376" s="131">
        <v>1454</v>
      </c>
      <c r="P376" s="131">
        <v>18</v>
      </c>
      <c r="Q376" s="131">
        <v>738</v>
      </c>
      <c r="R376" s="131">
        <v>35</v>
      </c>
      <c r="S376" s="131">
        <v>1435</v>
      </c>
      <c r="T376" s="131">
        <v>32</v>
      </c>
      <c r="U376" s="131">
        <v>1312</v>
      </c>
      <c r="V376" s="131">
        <v>23</v>
      </c>
      <c r="W376" s="131">
        <v>943</v>
      </c>
      <c r="X376" s="131">
        <v>21</v>
      </c>
      <c r="Y376" s="131">
        <v>822</v>
      </c>
      <c r="Z376" s="131">
        <v>26</v>
      </c>
      <c r="AA376" s="131">
        <v>1052</v>
      </c>
    </row>
    <row r="377" spans="1:27" x14ac:dyDescent="0.25">
      <c r="A377" s="133">
        <v>376</v>
      </c>
      <c r="B377" s="135" t="s">
        <v>9</v>
      </c>
      <c r="C377" s="137" t="s">
        <v>153</v>
      </c>
      <c r="D377" s="131">
        <v>4</v>
      </c>
      <c r="E377" s="131">
        <v>44</v>
      </c>
      <c r="F377" s="131">
        <v>12</v>
      </c>
      <c r="G377" s="131">
        <v>140</v>
      </c>
      <c r="H377" s="131">
        <v>95</v>
      </c>
      <c r="I377" s="131">
        <v>1021</v>
      </c>
      <c r="J377" s="131">
        <v>174</v>
      </c>
      <c r="K377" s="131">
        <v>1928</v>
      </c>
      <c r="L377" s="131">
        <v>183</v>
      </c>
      <c r="M377" s="131">
        <v>1849</v>
      </c>
      <c r="N377" s="131">
        <v>96</v>
      </c>
      <c r="O377" s="131">
        <v>1089</v>
      </c>
      <c r="P377" s="131">
        <v>69</v>
      </c>
      <c r="Q377" s="131">
        <v>778</v>
      </c>
      <c r="R377" s="131">
        <v>29</v>
      </c>
      <c r="S377" s="131">
        <v>325</v>
      </c>
      <c r="T377" s="131">
        <v>16</v>
      </c>
      <c r="U377" s="131">
        <v>179</v>
      </c>
      <c r="V377" s="131">
        <v>15</v>
      </c>
      <c r="W377" s="131">
        <v>169</v>
      </c>
      <c r="X377" s="131">
        <v>5</v>
      </c>
      <c r="Y377" s="131">
        <v>59</v>
      </c>
      <c r="Z377" s="131">
        <v>3</v>
      </c>
      <c r="AA377" s="131">
        <v>34</v>
      </c>
    </row>
    <row r="378" spans="1:27" x14ac:dyDescent="0.25">
      <c r="A378" s="133">
        <v>377</v>
      </c>
      <c r="B378" s="135" t="s">
        <v>11</v>
      </c>
      <c r="C378" s="137" t="s">
        <v>152</v>
      </c>
      <c r="D378" s="129"/>
      <c r="E378" s="129"/>
      <c r="F378" s="129"/>
      <c r="G378" s="129"/>
      <c r="H378" s="131">
        <v>191</v>
      </c>
      <c r="I378" s="131">
        <v>1513</v>
      </c>
      <c r="J378" s="131">
        <v>222</v>
      </c>
      <c r="K378" s="131">
        <v>1762</v>
      </c>
      <c r="L378" s="131">
        <v>88</v>
      </c>
      <c r="M378" s="131">
        <v>688</v>
      </c>
      <c r="N378" s="131">
        <v>75</v>
      </c>
      <c r="O378" s="131">
        <v>592</v>
      </c>
      <c r="P378" s="131">
        <v>40</v>
      </c>
      <c r="Q378" s="131">
        <v>316</v>
      </c>
      <c r="R378" s="131">
        <v>58</v>
      </c>
      <c r="S378" s="131">
        <v>464</v>
      </c>
      <c r="T378" s="131">
        <v>59</v>
      </c>
      <c r="U378" s="131">
        <v>474</v>
      </c>
      <c r="V378" s="131">
        <v>125</v>
      </c>
      <c r="W378" s="131">
        <v>986</v>
      </c>
      <c r="X378" s="131">
        <v>71</v>
      </c>
      <c r="Y378" s="131">
        <v>564</v>
      </c>
      <c r="Z378" s="131">
        <v>28</v>
      </c>
      <c r="AA378" s="131">
        <v>222</v>
      </c>
    </row>
    <row r="379" spans="1:27" x14ac:dyDescent="0.25">
      <c r="A379" s="133">
        <v>378</v>
      </c>
      <c r="B379" s="135" t="s">
        <v>11</v>
      </c>
      <c r="C379" s="137" t="s">
        <v>153</v>
      </c>
      <c r="D379" s="129"/>
      <c r="E379" s="129"/>
      <c r="F379" s="129"/>
      <c r="G379" s="129"/>
      <c r="H379" s="131">
        <v>21</v>
      </c>
      <c r="I379" s="131">
        <v>153</v>
      </c>
      <c r="J379" s="131">
        <v>86</v>
      </c>
      <c r="K379" s="131">
        <v>630</v>
      </c>
      <c r="L379" s="131">
        <v>258</v>
      </c>
      <c r="M379" s="131">
        <v>1915</v>
      </c>
      <c r="N379" s="131">
        <v>237</v>
      </c>
      <c r="O379" s="131">
        <v>1756</v>
      </c>
      <c r="P379" s="131">
        <v>279</v>
      </c>
      <c r="Q379" s="131">
        <v>2059</v>
      </c>
      <c r="R379" s="131">
        <v>76</v>
      </c>
      <c r="S379" s="131">
        <v>559</v>
      </c>
      <c r="T379" s="131">
        <v>32</v>
      </c>
      <c r="U379" s="131">
        <v>229</v>
      </c>
      <c r="V379" s="131">
        <v>15</v>
      </c>
      <c r="W379" s="131">
        <v>105</v>
      </c>
      <c r="X379" s="131">
        <v>10</v>
      </c>
      <c r="Y379" s="131">
        <v>70</v>
      </c>
      <c r="Z379" s="131">
        <v>5</v>
      </c>
      <c r="AA379" s="131">
        <v>36</v>
      </c>
    </row>
    <row r="380" spans="1:27" x14ac:dyDescent="0.25">
      <c r="A380" s="133">
        <v>379</v>
      </c>
      <c r="B380" s="135" t="s">
        <v>24</v>
      </c>
      <c r="C380" s="137" t="s">
        <v>154</v>
      </c>
      <c r="D380" s="129"/>
      <c r="E380" s="129"/>
      <c r="F380" s="131">
        <v>36</v>
      </c>
      <c r="G380" s="131">
        <v>166</v>
      </c>
      <c r="H380" s="131">
        <v>90</v>
      </c>
      <c r="I380" s="131">
        <v>417</v>
      </c>
      <c r="J380" s="131">
        <v>158</v>
      </c>
      <c r="K380" s="131">
        <v>733</v>
      </c>
      <c r="L380" s="131">
        <v>139</v>
      </c>
      <c r="M380" s="131">
        <v>651</v>
      </c>
      <c r="N380" s="131">
        <v>129</v>
      </c>
      <c r="O380" s="131">
        <v>636</v>
      </c>
      <c r="P380" s="131">
        <v>142</v>
      </c>
      <c r="Q380" s="131">
        <v>702</v>
      </c>
      <c r="R380" s="131">
        <v>165</v>
      </c>
      <c r="S380" s="131">
        <v>817</v>
      </c>
      <c r="T380" s="131">
        <v>190</v>
      </c>
      <c r="U380" s="131">
        <v>942</v>
      </c>
      <c r="V380" s="131">
        <v>185</v>
      </c>
      <c r="W380" s="131">
        <v>915</v>
      </c>
      <c r="X380" s="131">
        <v>141</v>
      </c>
      <c r="Y380" s="131">
        <v>697</v>
      </c>
      <c r="Z380" s="131">
        <v>168</v>
      </c>
      <c r="AA380" s="131">
        <v>833</v>
      </c>
    </row>
    <row r="381" spans="1:27" x14ac:dyDescent="0.25">
      <c r="A381" s="133">
        <v>380</v>
      </c>
      <c r="B381" s="135" t="s">
        <v>18</v>
      </c>
      <c r="C381" s="137" t="s">
        <v>152</v>
      </c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31">
        <v>62</v>
      </c>
      <c r="Q381" s="131">
        <v>1301</v>
      </c>
      <c r="R381" s="131">
        <v>192</v>
      </c>
      <c r="S381" s="131">
        <v>4011</v>
      </c>
      <c r="T381" s="131">
        <v>64</v>
      </c>
      <c r="U381" s="131">
        <v>1343</v>
      </c>
      <c r="V381" s="131">
        <v>23</v>
      </c>
      <c r="W381" s="131">
        <v>480</v>
      </c>
      <c r="X381" s="131">
        <v>9</v>
      </c>
      <c r="Y381" s="131">
        <v>164</v>
      </c>
      <c r="Z381" s="131">
        <v>3</v>
      </c>
      <c r="AA381" s="131">
        <v>63</v>
      </c>
    </row>
    <row r="382" spans="1:27" x14ac:dyDescent="0.25">
      <c r="A382" s="133">
        <v>381</v>
      </c>
      <c r="B382" s="135" t="s">
        <v>11</v>
      </c>
      <c r="C382" s="137" t="s">
        <v>154</v>
      </c>
      <c r="D382" s="131">
        <v>21</v>
      </c>
      <c r="E382" s="131">
        <v>121</v>
      </c>
      <c r="F382" s="131">
        <v>33</v>
      </c>
      <c r="G382" s="131">
        <v>188</v>
      </c>
      <c r="H382" s="131">
        <v>107</v>
      </c>
      <c r="I382" s="131">
        <v>617</v>
      </c>
      <c r="J382" s="131">
        <v>242</v>
      </c>
      <c r="K382" s="131">
        <v>1383</v>
      </c>
      <c r="L382" s="131">
        <v>278</v>
      </c>
      <c r="M382" s="131">
        <v>1576</v>
      </c>
      <c r="N382" s="131">
        <v>130</v>
      </c>
      <c r="O382" s="131">
        <v>748</v>
      </c>
      <c r="P382" s="131">
        <v>147</v>
      </c>
      <c r="Q382" s="131">
        <v>844</v>
      </c>
      <c r="R382" s="131">
        <v>96</v>
      </c>
      <c r="S382" s="131">
        <v>551</v>
      </c>
      <c r="T382" s="131">
        <v>81</v>
      </c>
      <c r="U382" s="131">
        <v>464</v>
      </c>
      <c r="V382" s="131">
        <v>71</v>
      </c>
      <c r="W382" s="131">
        <v>403</v>
      </c>
      <c r="X382" s="131">
        <v>39</v>
      </c>
      <c r="Y382" s="131">
        <v>227</v>
      </c>
      <c r="Z382" s="131">
        <v>36</v>
      </c>
      <c r="AA382" s="131">
        <v>209</v>
      </c>
    </row>
    <row r="383" spans="1:27" x14ac:dyDescent="0.25">
      <c r="A383" s="133">
        <v>382</v>
      </c>
      <c r="B383" s="135" t="s">
        <v>11</v>
      </c>
      <c r="C383" s="137" t="s">
        <v>153</v>
      </c>
      <c r="D383" s="131">
        <v>1</v>
      </c>
      <c r="E383" s="131">
        <v>5</v>
      </c>
      <c r="F383" s="131">
        <v>21</v>
      </c>
      <c r="G383" s="131">
        <v>100</v>
      </c>
      <c r="H383" s="131">
        <v>100</v>
      </c>
      <c r="I383" s="131">
        <v>500</v>
      </c>
      <c r="J383" s="131">
        <v>309</v>
      </c>
      <c r="K383" s="131">
        <v>1535</v>
      </c>
      <c r="L383" s="131">
        <v>395</v>
      </c>
      <c r="M383" s="131">
        <v>1955</v>
      </c>
      <c r="N383" s="131">
        <v>299</v>
      </c>
      <c r="O383" s="131">
        <v>1487</v>
      </c>
      <c r="P383" s="131">
        <v>195</v>
      </c>
      <c r="Q383" s="131">
        <v>965</v>
      </c>
      <c r="R383" s="131">
        <v>97</v>
      </c>
      <c r="S383" s="131">
        <v>481</v>
      </c>
      <c r="T383" s="131">
        <v>50</v>
      </c>
      <c r="U383" s="131">
        <v>241</v>
      </c>
      <c r="V383" s="131">
        <v>12</v>
      </c>
      <c r="W383" s="131">
        <v>56</v>
      </c>
      <c r="X383" s="131">
        <v>1</v>
      </c>
      <c r="Y383" s="131">
        <v>5</v>
      </c>
      <c r="Z383" s="129"/>
      <c r="AA383" s="129"/>
    </row>
    <row r="384" spans="1:27" x14ac:dyDescent="0.25">
      <c r="A384" s="133">
        <v>383</v>
      </c>
      <c r="B384" s="135" t="s">
        <v>11</v>
      </c>
      <c r="C384" s="137" t="s">
        <v>154</v>
      </c>
      <c r="D384" s="131">
        <v>1</v>
      </c>
      <c r="E384" s="131">
        <v>8</v>
      </c>
      <c r="F384" s="131">
        <v>7</v>
      </c>
      <c r="G384" s="131">
        <v>56</v>
      </c>
      <c r="H384" s="131">
        <v>28</v>
      </c>
      <c r="I384" s="131">
        <v>221</v>
      </c>
      <c r="J384" s="131">
        <v>80</v>
      </c>
      <c r="K384" s="131">
        <v>617</v>
      </c>
      <c r="L384" s="131">
        <v>209</v>
      </c>
      <c r="M384" s="131">
        <v>1628</v>
      </c>
      <c r="N384" s="131">
        <v>226</v>
      </c>
      <c r="O384" s="131">
        <v>1740</v>
      </c>
      <c r="P384" s="131">
        <v>216</v>
      </c>
      <c r="Q384" s="131">
        <v>1704</v>
      </c>
      <c r="R384" s="131">
        <v>101</v>
      </c>
      <c r="S384" s="131">
        <v>804</v>
      </c>
      <c r="T384" s="131">
        <v>31</v>
      </c>
      <c r="U384" s="131">
        <v>248</v>
      </c>
      <c r="V384" s="131">
        <v>8</v>
      </c>
      <c r="W384" s="131">
        <v>64</v>
      </c>
      <c r="X384" s="131">
        <v>2</v>
      </c>
      <c r="Y384" s="131">
        <v>16</v>
      </c>
      <c r="Z384" s="129"/>
      <c r="AA384" s="129"/>
    </row>
    <row r="385" spans="1:27" x14ac:dyDescent="0.25">
      <c r="A385" s="133">
        <v>384</v>
      </c>
      <c r="B385" s="135" t="s">
        <v>11</v>
      </c>
      <c r="C385" s="137" t="s">
        <v>152</v>
      </c>
      <c r="D385" s="131">
        <v>126</v>
      </c>
      <c r="E385" s="131">
        <v>940</v>
      </c>
      <c r="F385" s="131">
        <v>88</v>
      </c>
      <c r="G385" s="131">
        <v>693</v>
      </c>
      <c r="H385" s="131">
        <v>298</v>
      </c>
      <c r="I385" s="131">
        <v>2333</v>
      </c>
      <c r="J385" s="131">
        <v>186</v>
      </c>
      <c r="K385" s="131">
        <v>1454</v>
      </c>
      <c r="L385" s="131">
        <v>52</v>
      </c>
      <c r="M385" s="131">
        <v>411</v>
      </c>
      <c r="N385" s="131">
        <v>23</v>
      </c>
      <c r="O385" s="131">
        <v>184</v>
      </c>
      <c r="P385" s="131">
        <v>16</v>
      </c>
      <c r="Q385" s="131">
        <v>116</v>
      </c>
      <c r="R385" s="131">
        <v>45</v>
      </c>
      <c r="S385" s="131">
        <v>259</v>
      </c>
      <c r="T385" s="131">
        <v>14</v>
      </c>
      <c r="U385" s="131">
        <v>113</v>
      </c>
      <c r="V385" s="131">
        <v>28</v>
      </c>
      <c r="W385" s="131">
        <v>212</v>
      </c>
      <c r="X385" s="131">
        <v>14</v>
      </c>
      <c r="Y385" s="131">
        <v>104</v>
      </c>
      <c r="Z385" s="131">
        <v>15</v>
      </c>
      <c r="AA385" s="131">
        <v>108</v>
      </c>
    </row>
    <row r="386" spans="1:27" x14ac:dyDescent="0.25">
      <c r="A386" s="133">
        <v>385</v>
      </c>
      <c r="B386" s="135" t="s">
        <v>11</v>
      </c>
      <c r="C386" s="137" t="s">
        <v>153</v>
      </c>
      <c r="D386" s="131">
        <v>14</v>
      </c>
      <c r="E386" s="131">
        <v>112</v>
      </c>
      <c r="F386" s="131">
        <v>21</v>
      </c>
      <c r="G386" s="131">
        <v>167</v>
      </c>
      <c r="H386" s="131">
        <v>56</v>
      </c>
      <c r="I386" s="131">
        <v>442</v>
      </c>
      <c r="J386" s="131">
        <v>165</v>
      </c>
      <c r="K386" s="131">
        <v>1311</v>
      </c>
      <c r="L386" s="131">
        <v>233</v>
      </c>
      <c r="M386" s="131">
        <v>1832</v>
      </c>
      <c r="N386" s="131">
        <v>126</v>
      </c>
      <c r="O386" s="131">
        <v>1002</v>
      </c>
      <c r="P386" s="131">
        <v>120</v>
      </c>
      <c r="Q386" s="131">
        <v>957</v>
      </c>
      <c r="R386" s="131">
        <v>60</v>
      </c>
      <c r="S386" s="131">
        <v>460</v>
      </c>
      <c r="T386" s="131">
        <v>25</v>
      </c>
      <c r="U386" s="131">
        <v>189</v>
      </c>
      <c r="V386" s="131">
        <v>20</v>
      </c>
      <c r="W386" s="131">
        <v>140</v>
      </c>
      <c r="X386" s="131">
        <v>12</v>
      </c>
      <c r="Y386" s="131">
        <v>82</v>
      </c>
      <c r="Z386" s="131">
        <v>2</v>
      </c>
      <c r="AA386" s="131">
        <v>16</v>
      </c>
    </row>
    <row r="387" spans="1:27" x14ac:dyDescent="0.25">
      <c r="A387" s="133">
        <v>386</v>
      </c>
      <c r="B387" s="135" t="s">
        <v>9</v>
      </c>
      <c r="C387" s="137" t="s">
        <v>153</v>
      </c>
      <c r="D387" s="131">
        <v>8</v>
      </c>
      <c r="E387" s="131">
        <v>96</v>
      </c>
      <c r="F387" s="131">
        <v>7</v>
      </c>
      <c r="G387" s="131">
        <v>79</v>
      </c>
      <c r="H387" s="131">
        <v>78</v>
      </c>
      <c r="I387" s="131">
        <v>799</v>
      </c>
      <c r="J387" s="131">
        <v>161</v>
      </c>
      <c r="K387" s="131">
        <v>1760</v>
      </c>
      <c r="L387" s="131">
        <v>148</v>
      </c>
      <c r="M387" s="131">
        <v>1606</v>
      </c>
      <c r="N387" s="131">
        <v>63</v>
      </c>
      <c r="O387" s="131">
        <v>696</v>
      </c>
      <c r="P387" s="131">
        <v>54</v>
      </c>
      <c r="Q387" s="131">
        <v>600</v>
      </c>
      <c r="R387" s="131">
        <v>34</v>
      </c>
      <c r="S387" s="131">
        <v>377</v>
      </c>
      <c r="T387" s="131">
        <v>21</v>
      </c>
      <c r="U387" s="131">
        <v>231</v>
      </c>
      <c r="V387" s="131">
        <v>20</v>
      </c>
      <c r="W387" s="131">
        <v>213</v>
      </c>
      <c r="X387" s="131">
        <v>9</v>
      </c>
      <c r="Y387" s="131">
        <v>98</v>
      </c>
      <c r="Z387" s="129"/>
      <c r="AA387" s="129"/>
    </row>
    <row r="388" spans="1:27" x14ac:dyDescent="0.25">
      <c r="A388" s="133">
        <v>387</v>
      </c>
      <c r="B388" s="135" t="s">
        <v>117</v>
      </c>
      <c r="C388" s="137" t="s">
        <v>151</v>
      </c>
      <c r="D388" s="129"/>
      <c r="E388" s="129"/>
      <c r="F388" s="131">
        <v>26</v>
      </c>
      <c r="G388" s="131">
        <v>157</v>
      </c>
      <c r="H388" s="131">
        <v>143</v>
      </c>
      <c r="I388" s="131">
        <v>857</v>
      </c>
      <c r="J388" s="131">
        <v>331</v>
      </c>
      <c r="K388" s="131">
        <v>1978</v>
      </c>
      <c r="L388" s="131">
        <v>131</v>
      </c>
      <c r="M388" s="131">
        <v>785</v>
      </c>
      <c r="N388" s="131">
        <v>181</v>
      </c>
      <c r="O388" s="131">
        <v>1085</v>
      </c>
      <c r="P388" s="131">
        <v>100</v>
      </c>
      <c r="Q388" s="131">
        <v>590</v>
      </c>
      <c r="R388" s="131">
        <v>138</v>
      </c>
      <c r="S388" s="131">
        <v>826</v>
      </c>
      <c r="T388" s="131">
        <v>40</v>
      </c>
      <c r="U388" s="131">
        <v>243</v>
      </c>
      <c r="V388" s="131">
        <v>5</v>
      </c>
      <c r="W388" s="131">
        <v>29</v>
      </c>
      <c r="X388" s="129"/>
      <c r="Y388" s="129"/>
      <c r="Z388" s="129"/>
      <c r="AA388" s="129"/>
    </row>
    <row r="389" spans="1:27" x14ac:dyDescent="0.25">
      <c r="A389" s="133">
        <v>388</v>
      </c>
      <c r="B389" s="135" t="s">
        <v>11</v>
      </c>
      <c r="C389" s="137" t="s">
        <v>152</v>
      </c>
      <c r="D389" s="129"/>
      <c r="E389" s="129"/>
      <c r="F389" s="131">
        <v>19</v>
      </c>
      <c r="G389" s="131">
        <v>126</v>
      </c>
      <c r="H389" s="131">
        <v>70</v>
      </c>
      <c r="I389" s="131">
        <v>462</v>
      </c>
      <c r="J389" s="131">
        <v>159</v>
      </c>
      <c r="K389" s="131">
        <v>1087</v>
      </c>
      <c r="L389" s="131">
        <v>226</v>
      </c>
      <c r="M389" s="131">
        <v>1562</v>
      </c>
      <c r="N389" s="131">
        <v>148</v>
      </c>
      <c r="O389" s="131">
        <v>1018</v>
      </c>
      <c r="P389" s="131">
        <v>138</v>
      </c>
      <c r="Q389" s="131">
        <v>952</v>
      </c>
      <c r="R389" s="131">
        <v>86</v>
      </c>
      <c r="S389" s="131">
        <v>593</v>
      </c>
      <c r="T389" s="131">
        <v>32</v>
      </c>
      <c r="U389" s="131">
        <v>222</v>
      </c>
      <c r="V389" s="131">
        <v>41</v>
      </c>
      <c r="W389" s="131">
        <v>281</v>
      </c>
      <c r="X389" s="131">
        <v>25</v>
      </c>
      <c r="Y389" s="131">
        <v>163</v>
      </c>
      <c r="Z389" s="131">
        <v>9</v>
      </c>
      <c r="AA389" s="131">
        <v>58</v>
      </c>
    </row>
    <row r="390" spans="1:27" x14ac:dyDescent="0.25">
      <c r="A390" s="133">
        <v>389</v>
      </c>
      <c r="B390" s="135" t="s">
        <v>11</v>
      </c>
      <c r="C390" s="137" t="s">
        <v>152</v>
      </c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31">
        <v>74</v>
      </c>
      <c r="S390" s="131">
        <v>633</v>
      </c>
      <c r="T390" s="131">
        <v>409</v>
      </c>
      <c r="U390" s="131">
        <v>3533</v>
      </c>
      <c r="V390" s="131">
        <v>158</v>
      </c>
      <c r="W390" s="131">
        <v>1762</v>
      </c>
      <c r="X390" s="131">
        <v>40</v>
      </c>
      <c r="Y390" s="131">
        <v>470</v>
      </c>
      <c r="Z390" s="131">
        <v>7</v>
      </c>
      <c r="AA390" s="131">
        <v>84</v>
      </c>
    </row>
    <row r="391" spans="1:27" x14ac:dyDescent="0.25">
      <c r="A391" s="133">
        <v>390</v>
      </c>
      <c r="B391" s="135" t="s">
        <v>24</v>
      </c>
      <c r="C391" s="137" t="s">
        <v>154</v>
      </c>
      <c r="D391" s="131">
        <v>99</v>
      </c>
      <c r="E391" s="131">
        <v>492</v>
      </c>
      <c r="F391" s="131">
        <v>109</v>
      </c>
      <c r="G391" s="131">
        <v>540</v>
      </c>
      <c r="H391" s="131">
        <v>166</v>
      </c>
      <c r="I391" s="131">
        <v>823</v>
      </c>
      <c r="J391" s="131">
        <v>161</v>
      </c>
      <c r="K391" s="131">
        <v>797</v>
      </c>
      <c r="L391" s="131">
        <v>188</v>
      </c>
      <c r="M391" s="131">
        <v>930</v>
      </c>
      <c r="N391" s="131">
        <v>106</v>
      </c>
      <c r="O391" s="131">
        <v>524</v>
      </c>
      <c r="P391" s="131">
        <v>53</v>
      </c>
      <c r="Q391" s="131">
        <v>261</v>
      </c>
      <c r="R391" s="131">
        <v>32</v>
      </c>
      <c r="S391" s="131">
        <v>158</v>
      </c>
      <c r="T391" s="131">
        <v>22</v>
      </c>
      <c r="U391" s="131">
        <v>109</v>
      </c>
      <c r="V391" s="131">
        <v>121</v>
      </c>
      <c r="W391" s="131">
        <v>636</v>
      </c>
      <c r="X391" s="131">
        <v>122</v>
      </c>
      <c r="Y391" s="131">
        <v>644</v>
      </c>
      <c r="Z391" s="131">
        <v>107</v>
      </c>
      <c r="AA391" s="131">
        <v>563</v>
      </c>
    </row>
    <row r="392" spans="1:27" x14ac:dyDescent="0.25">
      <c r="A392" s="133">
        <v>391</v>
      </c>
      <c r="B392" s="135" t="s">
        <v>24</v>
      </c>
      <c r="C392" s="137" t="s">
        <v>152</v>
      </c>
      <c r="D392" s="129"/>
      <c r="E392" s="129"/>
      <c r="F392" s="129"/>
      <c r="G392" s="129"/>
      <c r="H392" s="131">
        <v>244</v>
      </c>
      <c r="I392" s="131">
        <v>849</v>
      </c>
      <c r="J392" s="131">
        <v>644</v>
      </c>
      <c r="K392" s="131">
        <v>2228</v>
      </c>
      <c r="L392" s="131">
        <v>623</v>
      </c>
      <c r="M392" s="131">
        <v>2068</v>
      </c>
      <c r="N392" s="131">
        <v>256</v>
      </c>
      <c r="O392" s="131">
        <v>771</v>
      </c>
      <c r="P392" s="131">
        <v>136</v>
      </c>
      <c r="Q392" s="131">
        <v>449</v>
      </c>
      <c r="R392" s="131">
        <v>11</v>
      </c>
      <c r="S392" s="131">
        <v>47</v>
      </c>
      <c r="T392" s="129"/>
      <c r="U392" s="129"/>
      <c r="V392" s="129"/>
      <c r="W392" s="129"/>
      <c r="X392" s="131">
        <v>2</v>
      </c>
      <c r="Y392" s="131">
        <v>8</v>
      </c>
      <c r="Z392" s="129"/>
      <c r="AA392" s="129"/>
    </row>
    <row r="393" spans="1:27" x14ac:dyDescent="0.25">
      <c r="A393" s="133">
        <v>392</v>
      </c>
      <c r="B393" s="135" t="s">
        <v>8</v>
      </c>
      <c r="C393" s="137" t="s">
        <v>153</v>
      </c>
      <c r="D393" s="131">
        <v>45</v>
      </c>
      <c r="E393" s="131">
        <v>96</v>
      </c>
      <c r="F393" s="131">
        <v>78</v>
      </c>
      <c r="G393" s="131">
        <v>168</v>
      </c>
      <c r="H393" s="131">
        <v>216</v>
      </c>
      <c r="I393" s="131">
        <v>542</v>
      </c>
      <c r="J393" s="131">
        <v>430</v>
      </c>
      <c r="K393" s="131">
        <v>1258</v>
      </c>
      <c r="L393" s="131">
        <v>570</v>
      </c>
      <c r="M393" s="131">
        <v>1674</v>
      </c>
      <c r="N393" s="131">
        <v>382</v>
      </c>
      <c r="O393" s="131">
        <v>1127</v>
      </c>
      <c r="P393" s="131">
        <v>266</v>
      </c>
      <c r="Q393" s="131">
        <v>769</v>
      </c>
      <c r="R393" s="131">
        <v>116</v>
      </c>
      <c r="S393" s="131">
        <v>307</v>
      </c>
      <c r="T393" s="131">
        <v>63</v>
      </c>
      <c r="U393" s="131">
        <v>167</v>
      </c>
      <c r="V393" s="131">
        <v>38</v>
      </c>
      <c r="W393" s="131">
        <v>107</v>
      </c>
      <c r="X393" s="131">
        <v>29</v>
      </c>
      <c r="Y393" s="131">
        <v>86</v>
      </c>
      <c r="Z393" s="131">
        <v>28</v>
      </c>
      <c r="AA393" s="131">
        <v>55</v>
      </c>
    </row>
    <row r="394" spans="1:27" x14ac:dyDescent="0.25">
      <c r="A394" s="133">
        <v>393</v>
      </c>
      <c r="B394" s="135" t="s">
        <v>11</v>
      </c>
      <c r="C394" s="137" t="s">
        <v>153</v>
      </c>
      <c r="D394" s="131">
        <v>4</v>
      </c>
      <c r="E394" s="131">
        <v>32</v>
      </c>
      <c r="F394" s="131">
        <v>18</v>
      </c>
      <c r="G394" s="131">
        <v>144</v>
      </c>
      <c r="H394" s="131">
        <v>97</v>
      </c>
      <c r="I394" s="131">
        <v>763</v>
      </c>
      <c r="J394" s="131">
        <v>222</v>
      </c>
      <c r="K394" s="131">
        <v>1752</v>
      </c>
      <c r="L394" s="131">
        <v>174</v>
      </c>
      <c r="M394" s="131">
        <v>1383</v>
      </c>
      <c r="N394" s="131">
        <v>80</v>
      </c>
      <c r="O394" s="131">
        <v>629</v>
      </c>
      <c r="P394" s="131">
        <v>76</v>
      </c>
      <c r="Q394" s="131">
        <v>603</v>
      </c>
      <c r="R394" s="131">
        <v>68</v>
      </c>
      <c r="S394" s="131">
        <v>538</v>
      </c>
      <c r="T394" s="131">
        <v>30</v>
      </c>
      <c r="U394" s="131">
        <v>196</v>
      </c>
      <c r="V394" s="131">
        <v>32</v>
      </c>
      <c r="W394" s="131">
        <v>214</v>
      </c>
      <c r="X394" s="131">
        <v>6</v>
      </c>
      <c r="Y394" s="131">
        <v>44</v>
      </c>
      <c r="Z394" s="131">
        <v>1</v>
      </c>
      <c r="AA394" s="131">
        <v>3</v>
      </c>
    </row>
    <row r="395" spans="1:27" x14ac:dyDescent="0.25">
      <c r="A395" s="133">
        <v>394</v>
      </c>
      <c r="B395" s="135" t="s">
        <v>11</v>
      </c>
      <c r="C395" s="137" t="s">
        <v>152</v>
      </c>
      <c r="D395" s="131">
        <v>31</v>
      </c>
      <c r="E395" s="131">
        <v>219</v>
      </c>
      <c r="F395" s="131">
        <v>5</v>
      </c>
      <c r="G395" s="131">
        <v>33</v>
      </c>
      <c r="H395" s="131">
        <v>79</v>
      </c>
      <c r="I395" s="131">
        <v>550</v>
      </c>
      <c r="J395" s="131">
        <v>228</v>
      </c>
      <c r="K395" s="131">
        <v>1590</v>
      </c>
      <c r="L395" s="131">
        <v>126</v>
      </c>
      <c r="M395" s="131">
        <v>883</v>
      </c>
      <c r="N395" s="131">
        <v>67</v>
      </c>
      <c r="O395" s="131">
        <v>464</v>
      </c>
      <c r="P395" s="131">
        <v>33</v>
      </c>
      <c r="Q395" s="131">
        <v>233</v>
      </c>
      <c r="R395" s="131">
        <v>62</v>
      </c>
      <c r="S395" s="131">
        <v>433</v>
      </c>
      <c r="T395" s="131">
        <v>121</v>
      </c>
      <c r="U395" s="131">
        <v>847</v>
      </c>
      <c r="V395" s="131">
        <v>117</v>
      </c>
      <c r="W395" s="131">
        <v>816</v>
      </c>
      <c r="X395" s="131">
        <v>24</v>
      </c>
      <c r="Y395" s="131">
        <v>167</v>
      </c>
      <c r="Z395" s="129"/>
      <c r="AA395" s="129"/>
    </row>
    <row r="396" spans="1:27" x14ac:dyDescent="0.25">
      <c r="A396" s="133">
        <v>395</v>
      </c>
      <c r="B396" s="135" t="s">
        <v>105</v>
      </c>
      <c r="C396" s="137" t="s">
        <v>152</v>
      </c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31">
        <v>85</v>
      </c>
      <c r="O396" s="131">
        <v>1062</v>
      </c>
      <c r="P396" s="131">
        <v>86</v>
      </c>
      <c r="Q396" s="131">
        <v>1072</v>
      </c>
      <c r="R396" s="131">
        <v>81</v>
      </c>
      <c r="S396" s="131">
        <v>1010</v>
      </c>
      <c r="T396" s="131">
        <v>64</v>
      </c>
      <c r="U396" s="131">
        <v>831</v>
      </c>
      <c r="V396" s="131">
        <v>54</v>
      </c>
      <c r="W396" s="131">
        <v>781</v>
      </c>
      <c r="X396" s="131">
        <v>50</v>
      </c>
      <c r="Y396" s="131">
        <v>704</v>
      </c>
      <c r="Z396" s="131">
        <v>45</v>
      </c>
      <c r="AA396" s="131">
        <v>675</v>
      </c>
    </row>
    <row r="397" spans="1:27" x14ac:dyDescent="0.25">
      <c r="A397" s="133">
        <v>396</v>
      </c>
      <c r="B397" s="135" t="s">
        <v>11</v>
      </c>
      <c r="C397" s="137" t="s">
        <v>153</v>
      </c>
      <c r="D397" s="131">
        <v>3</v>
      </c>
      <c r="E397" s="131">
        <v>33</v>
      </c>
      <c r="F397" s="131">
        <v>6</v>
      </c>
      <c r="G397" s="131">
        <v>67</v>
      </c>
      <c r="H397" s="131">
        <v>42</v>
      </c>
      <c r="I397" s="131">
        <v>452</v>
      </c>
      <c r="J397" s="131">
        <v>124</v>
      </c>
      <c r="K397" s="131">
        <v>1359</v>
      </c>
      <c r="L397" s="131">
        <v>114</v>
      </c>
      <c r="M397" s="131">
        <v>1231</v>
      </c>
      <c r="N397" s="131">
        <v>98</v>
      </c>
      <c r="O397" s="131">
        <v>1052</v>
      </c>
      <c r="P397" s="131">
        <v>67</v>
      </c>
      <c r="Q397" s="131">
        <v>726</v>
      </c>
      <c r="R397" s="131">
        <v>55</v>
      </c>
      <c r="S397" s="131">
        <v>601</v>
      </c>
      <c r="T397" s="131">
        <v>29</v>
      </c>
      <c r="U397" s="131">
        <v>331</v>
      </c>
      <c r="V397" s="131">
        <v>17</v>
      </c>
      <c r="W397" s="131">
        <v>195</v>
      </c>
      <c r="X397" s="131">
        <v>4</v>
      </c>
      <c r="Y397" s="131">
        <v>44</v>
      </c>
      <c r="Z397" s="129"/>
      <c r="AA397" s="129"/>
    </row>
    <row r="398" spans="1:27" x14ac:dyDescent="0.25">
      <c r="A398" s="133">
        <v>397</v>
      </c>
      <c r="B398" s="135" t="s">
        <v>113</v>
      </c>
      <c r="C398" s="137" t="s">
        <v>152</v>
      </c>
      <c r="D398" s="131">
        <v>3</v>
      </c>
      <c r="E398" s="131">
        <v>22</v>
      </c>
      <c r="F398" s="129"/>
      <c r="G398" s="129"/>
      <c r="H398" s="131">
        <v>30</v>
      </c>
      <c r="I398" s="131">
        <v>265</v>
      </c>
      <c r="J398" s="131">
        <v>164</v>
      </c>
      <c r="K398" s="131">
        <v>1313</v>
      </c>
      <c r="L398" s="131">
        <v>218</v>
      </c>
      <c r="M398" s="131">
        <v>1802</v>
      </c>
      <c r="N398" s="131">
        <v>97</v>
      </c>
      <c r="O398" s="131">
        <v>869</v>
      </c>
      <c r="P398" s="131">
        <v>75</v>
      </c>
      <c r="Q398" s="131">
        <v>589</v>
      </c>
      <c r="R398" s="131">
        <v>47</v>
      </c>
      <c r="S398" s="131">
        <v>410</v>
      </c>
      <c r="T398" s="131">
        <v>34</v>
      </c>
      <c r="U398" s="131">
        <v>292</v>
      </c>
      <c r="V398" s="131">
        <v>32</v>
      </c>
      <c r="W398" s="131">
        <v>283</v>
      </c>
      <c r="X398" s="131">
        <v>16</v>
      </c>
      <c r="Y398" s="131">
        <v>146</v>
      </c>
      <c r="Z398" s="131">
        <v>7</v>
      </c>
      <c r="AA398" s="131">
        <v>57</v>
      </c>
    </row>
    <row r="399" spans="1:27" x14ac:dyDescent="0.25">
      <c r="A399" s="133">
        <v>398</v>
      </c>
      <c r="B399" s="135" t="s">
        <v>104</v>
      </c>
      <c r="C399" s="137" t="s">
        <v>152</v>
      </c>
      <c r="D399" s="131">
        <v>100</v>
      </c>
      <c r="E399" s="131">
        <v>763</v>
      </c>
      <c r="F399" s="131">
        <v>48</v>
      </c>
      <c r="G399" s="131">
        <v>367</v>
      </c>
      <c r="H399" s="131">
        <v>218</v>
      </c>
      <c r="I399" s="131">
        <v>1646</v>
      </c>
      <c r="J399" s="131">
        <v>145</v>
      </c>
      <c r="K399" s="131">
        <v>1109</v>
      </c>
      <c r="L399" s="131">
        <v>29</v>
      </c>
      <c r="M399" s="131">
        <v>203</v>
      </c>
      <c r="N399" s="131">
        <v>14</v>
      </c>
      <c r="O399" s="131">
        <v>93</v>
      </c>
      <c r="P399" s="131">
        <v>4</v>
      </c>
      <c r="Q399" s="131">
        <v>29</v>
      </c>
      <c r="R399" s="131">
        <v>10</v>
      </c>
      <c r="S399" s="131">
        <v>77</v>
      </c>
      <c r="T399" s="131">
        <v>34</v>
      </c>
      <c r="U399" s="131">
        <v>261</v>
      </c>
      <c r="V399" s="131">
        <v>64</v>
      </c>
      <c r="W399" s="131">
        <v>489</v>
      </c>
      <c r="X399" s="131">
        <v>67</v>
      </c>
      <c r="Y399" s="131">
        <v>500</v>
      </c>
      <c r="Z399" s="131">
        <v>62</v>
      </c>
      <c r="AA399" s="131">
        <v>469</v>
      </c>
    </row>
    <row r="400" spans="1:27" x14ac:dyDescent="0.25">
      <c r="A400" s="133">
        <v>399</v>
      </c>
      <c r="B400" s="135" t="s">
        <v>106</v>
      </c>
      <c r="C400" s="137" t="s">
        <v>154</v>
      </c>
      <c r="D400" s="131">
        <v>55</v>
      </c>
      <c r="E400" s="131">
        <v>385</v>
      </c>
      <c r="F400" s="131">
        <v>36</v>
      </c>
      <c r="G400" s="131">
        <v>264</v>
      </c>
      <c r="H400" s="131">
        <v>52</v>
      </c>
      <c r="I400" s="131">
        <v>369</v>
      </c>
      <c r="J400" s="131">
        <v>104</v>
      </c>
      <c r="K400" s="131">
        <v>755</v>
      </c>
      <c r="L400" s="131">
        <v>78</v>
      </c>
      <c r="M400" s="131">
        <v>567</v>
      </c>
      <c r="N400" s="131">
        <v>57</v>
      </c>
      <c r="O400" s="131">
        <v>411</v>
      </c>
      <c r="P400" s="131">
        <v>71</v>
      </c>
      <c r="Q400" s="131">
        <v>518</v>
      </c>
      <c r="R400" s="131">
        <v>77</v>
      </c>
      <c r="S400" s="131">
        <v>544</v>
      </c>
      <c r="T400" s="131">
        <v>80</v>
      </c>
      <c r="U400" s="131">
        <v>573</v>
      </c>
      <c r="V400" s="131">
        <v>70</v>
      </c>
      <c r="W400" s="131">
        <v>512</v>
      </c>
      <c r="X400" s="131">
        <v>73</v>
      </c>
      <c r="Y400" s="131">
        <v>540</v>
      </c>
      <c r="Z400" s="131">
        <v>70</v>
      </c>
      <c r="AA400" s="131">
        <v>511</v>
      </c>
    </row>
    <row r="401" spans="1:27" x14ac:dyDescent="0.25">
      <c r="A401" s="133">
        <v>400</v>
      </c>
      <c r="B401" s="135" t="s">
        <v>111</v>
      </c>
      <c r="C401" s="137" t="s">
        <v>152</v>
      </c>
      <c r="D401" s="131">
        <v>91</v>
      </c>
      <c r="E401" s="131">
        <v>243</v>
      </c>
      <c r="F401" s="131">
        <v>60</v>
      </c>
      <c r="G401" s="131">
        <v>159</v>
      </c>
      <c r="H401" s="131">
        <v>414</v>
      </c>
      <c r="I401" s="131">
        <v>1086</v>
      </c>
      <c r="J401" s="131">
        <v>578</v>
      </c>
      <c r="K401" s="131">
        <v>1530</v>
      </c>
      <c r="L401" s="131">
        <v>287</v>
      </c>
      <c r="M401" s="131">
        <v>765</v>
      </c>
      <c r="N401" s="131">
        <v>183</v>
      </c>
      <c r="O401" s="131">
        <v>476</v>
      </c>
      <c r="P401" s="131">
        <v>176</v>
      </c>
      <c r="Q401" s="131">
        <v>457</v>
      </c>
      <c r="R401" s="131">
        <v>121</v>
      </c>
      <c r="S401" s="131">
        <v>308</v>
      </c>
      <c r="T401" s="131">
        <v>84</v>
      </c>
      <c r="U401" s="131">
        <v>218</v>
      </c>
      <c r="V401" s="131">
        <v>170</v>
      </c>
      <c r="W401" s="131">
        <v>452</v>
      </c>
      <c r="X401" s="131">
        <v>64</v>
      </c>
      <c r="Y401" s="131">
        <v>170</v>
      </c>
      <c r="Z401" s="131">
        <v>22</v>
      </c>
      <c r="AA401" s="131">
        <v>66</v>
      </c>
    </row>
    <row r="402" spans="1:27" x14ac:dyDescent="0.25">
      <c r="A402" s="133">
        <v>401</v>
      </c>
      <c r="B402" s="135" t="s">
        <v>102</v>
      </c>
      <c r="C402" s="137" t="s">
        <v>156</v>
      </c>
      <c r="D402" s="131">
        <v>124</v>
      </c>
      <c r="E402" s="131">
        <v>607</v>
      </c>
      <c r="F402" s="131">
        <v>84</v>
      </c>
      <c r="G402" s="131">
        <v>421</v>
      </c>
      <c r="H402" s="131">
        <v>119</v>
      </c>
      <c r="I402" s="131">
        <v>594</v>
      </c>
      <c r="J402" s="131">
        <v>140</v>
      </c>
      <c r="K402" s="131">
        <v>697</v>
      </c>
      <c r="L402" s="131">
        <v>167</v>
      </c>
      <c r="M402" s="131">
        <v>835</v>
      </c>
      <c r="N402" s="131">
        <v>104</v>
      </c>
      <c r="O402" s="131">
        <v>514</v>
      </c>
      <c r="P402" s="131">
        <v>76</v>
      </c>
      <c r="Q402" s="131">
        <v>382</v>
      </c>
      <c r="R402" s="131">
        <v>84</v>
      </c>
      <c r="S402" s="131">
        <v>419</v>
      </c>
      <c r="T402" s="131">
        <v>75</v>
      </c>
      <c r="U402" s="131">
        <v>374</v>
      </c>
      <c r="V402" s="131">
        <v>78</v>
      </c>
      <c r="W402" s="131">
        <v>390</v>
      </c>
      <c r="X402" s="131">
        <v>64</v>
      </c>
      <c r="Y402" s="131">
        <v>320</v>
      </c>
      <c r="Z402" s="131">
        <v>61</v>
      </c>
      <c r="AA402" s="131">
        <v>305</v>
      </c>
    </row>
    <row r="403" spans="1:27" x14ac:dyDescent="0.25">
      <c r="A403" s="133">
        <v>402</v>
      </c>
      <c r="B403" s="135" t="s">
        <v>18</v>
      </c>
      <c r="C403" s="137" t="s">
        <v>152</v>
      </c>
      <c r="D403" s="129"/>
      <c r="E403" s="129"/>
      <c r="F403" s="131">
        <v>3</v>
      </c>
      <c r="G403" s="131">
        <v>42</v>
      </c>
      <c r="H403" s="131">
        <v>53</v>
      </c>
      <c r="I403" s="131">
        <v>741</v>
      </c>
      <c r="J403" s="131">
        <v>168</v>
      </c>
      <c r="K403" s="131">
        <v>2233</v>
      </c>
      <c r="L403" s="131">
        <v>77</v>
      </c>
      <c r="M403" s="131">
        <v>979</v>
      </c>
      <c r="N403" s="131">
        <v>33</v>
      </c>
      <c r="O403" s="131">
        <v>462</v>
      </c>
      <c r="P403" s="131">
        <v>8</v>
      </c>
      <c r="Q403" s="131">
        <v>119</v>
      </c>
      <c r="R403" s="131">
        <v>46</v>
      </c>
      <c r="S403" s="131">
        <v>690</v>
      </c>
      <c r="T403" s="131">
        <v>28</v>
      </c>
      <c r="U403" s="131">
        <v>420</v>
      </c>
      <c r="V403" s="131">
        <v>4</v>
      </c>
      <c r="W403" s="131">
        <v>60</v>
      </c>
      <c r="X403" s="131">
        <v>1</v>
      </c>
      <c r="Y403" s="131">
        <v>15</v>
      </c>
      <c r="Z403" s="131">
        <v>1</v>
      </c>
      <c r="AA403" s="131">
        <v>15</v>
      </c>
    </row>
    <row r="404" spans="1:27" x14ac:dyDescent="0.25">
      <c r="A404" s="133">
        <v>403</v>
      </c>
      <c r="B404" s="135" t="s">
        <v>11</v>
      </c>
      <c r="C404" s="137" t="s">
        <v>153</v>
      </c>
      <c r="D404" s="131">
        <v>83</v>
      </c>
      <c r="E404" s="131">
        <v>647</v>
      </c>
      <c r="F404" s="131">
        <v>65</v>
      </c>
      <c r="G404" s="131">
        <v>563</v>
      </c>
      <c r="H404" s="131">
        <v>148</v>
      </c>
      <c r="I404" s="131">
        <v>1404</v>
      </c>
      <c r="J404" s="131">
        <v>127</v>
      </c>
      <c r="K404" s="131">
        <v>1220</v>
      </c>
      <c r="L404" s="131">
        <v>81</v>
      </c>
      <c r="M404" s="131">
        <v>868</v>
      </c>
      <c r="N404" s="131">
        <v>33</v>
      </c>
      <c r="O404" s="131">
        <v>337</v>
      </c>
      <c r="P404" s="131">
        <v>19</v>
      </c>
      <c r="Q404" s="131">
        <v>220</v>
      </c>
      <c r="R404" s="131">
        <v>20</v>
      </c>
      <c r="S404" s="131">
        <v>203</v>
      </c>
      <c r="T404" s="131">
        <v>9</v>
      </c>
      <c r="U404" s="131">
        <v>64</v>
      </c>
      <c r="V404" s="131">
        <v>16</v>
      </c>
      <c r="W404" s="131">
        <v>154</v>
      </c>
      <c r="X404" s="131">
        <v>4</v>
      </c>
      <c r="Y404" s="131">
        <v>33</v>
      </c>
      <c r="Z404" s="131">
        <v>1</v>
      </c>
      <c r="AA404" s="131">
        <v>15</v>
      </c>
    </row>
    <row r="405" spans="1:27" x14ac:dyDescent="0.25">
      <c r="A405" s="133">
        <v>404</v>
      </c>
      <c r="B405" s="135" t="s">
        <v>18</v>
      </c>
      <c r="C405" s="137" t="s">
        <v>152</v>
      </c>
      <c r="D405" s="131">
        <v>38</v>
      </c>
      <c r="E405" s="131">
        <v>344</v>
      </c>
      <c r="F405" s="131">
        <v>68</v>
      </c>
      <c r="G405" s="131">
        <v>611</v>
      </c>
      <c r="H405" s="131">
        <v>396</v>
      </c>
      <c r="I405" s="131">
        <v>3296</v>
      </c>
      <c r="J405" s="131">
        <v>153</v>
      </c>
      <c r="K405" s="131">
        <v>946</v>
      </c>
      <c r="L405" s="131">
        <v>5</v>
      </c>
      <c r="M405" s="131">
        <v>44</v>
      </c>
      <c r="N405" s="131">
        <v>1</v>
      </c>
      <c r="O405" s="131">
        <v>8</v>
      </c>
      <c r="P405" s="131">
        <v>2</v>
      </c>
      <c r="Q405" s="131">
        <v>16</v>
      </c>
      <c r="R405" s="131">
        <v>1</v>
      </c>
      <c r="S405" s="131">
        <v>8</v>
      </c>
      <c r="T405" s="131">
        <v>5</v>
      </c>
      <c r="U405" s="131">
        <v>40</v>
      </c>
      <c r="V405" s="131">
        <v>18</v>
      </c>
      <c r="W405" s="131">
        <v>147</v>
      </c>
      <c r="X405" s="131">
        <v>1</v>
      </c>
      <c r="Y405" s="131">
        <v>14</v>
      </c>
      <c r="Z405" s="131">
        <v>22</v>
      </c>
      <c r="AA405" s="131">
        <v>192</v>
      </c>
    </row>
    <row r="406" spans="1:27" x14ac:dyDescent="0.25">
      <c r="A406" s="133">
        <v>405</v>
      </c>
      <c r="B406" s="135" t="s">
        <v>11</v>
      </c>
      <c r="C406" s="137" t="s">
        <v>151</v>
      </c>
      <c r="D406" s="131">
        <v>3</v>
      </c>
      <c r="E406" s="131">
        <v>18</v>
      </c>
      <c r="F406" s="129"/>
      <c r="G406" s="129"/>
      <c r="H406" s="131">
        <v>25</v>
      </c>
      <c r="I406" s="131">
        <v>269</v>
      </c>
      <c r="J406" s="131">
        <v>107</v>
      </c>
      <c r="K406" s="131">
        <v>1156</v>
      </c>
      <c r="L406" s="131">
        <v>101</v>
      </c>
      <c r="M406" s="131">
        <v>1082</v>
      </c>
      <c r="N406" s="131">
        <v>75</v>
      </c>
      <c r="O406" s="131">
        <v>822</v>
      </c>
      <c r="P406" s="131">
        <v>45</v>
      </c>
      <c r="Q406" s="131">
        <v>474</v>
      </c>
      <c r="R406" s="131">
        <v>47</v>
      </c>
      <c r="S406" s="131">
        <v>504</v>
      </c>
      <c r="T406" s="131">
        <v>65</v>
      </c>
      <c r="U406" s="131">
        <v>706</v>
      </c>
      <c r="V406" s="131">
        <v>40</v>
      </c>
      <c r="W406" s="131">
        <v>430</v>
      </c>
      <c r="X406" s="131">
        <v>7</v>
      </c>
      <c r="Y406" s="131">
        <v>77</v>
      </c>
      <c r="Z406" s="129"/>
      <c r="AA406" s="129"/>
    </row>
    <row r="407" spans="1:27" x14ac:dyDescent="0.25">
      <c r="A407" s="133">
        <v>406</v>
      </c>
      <c r="B407" s="135" t="s">
        <v>9</v>
      </c>
      <c r="C407" s="137" t="s">
        <v>154</v>
      </c>
      <c r="D407" s="131">
        <v>68</v>
      </c>
      <c r="E407" s="131">
        <v>484</v>
      </c>
      <c r="F407" s="131">
        <v>73</v>
      </c>
      <c r="G407" s="131">
        <v>513</v>
      </c>
      <c r="H407" s="131">
        <v>68</v>
      </c>
      <c r="I407" s="131">
        <v>438</v>
      </c>
      <c r="J407" s="131">
        <v>102</v>
      </c>
      <c r="K407" s="131">
        <v>630</v>
      </c>
      <c r="L407" s="131">
        <v>90</v>
      </c>
      <c r="M407" s="131">
        <v>596</v>
      </c>
      <c r="N407" s="131">
        <v>79</v>
      </c>
      <c r="O407" s="131">
        <v>552</v>
      </c>
      <c r="P407" s="131">
        <v>88</v>
      </c>
      <c r="Q407" s="131">
        <v>578</v>
      </c>
      <c r="R407" s="131">
        <v>78</v>
      </c>
      <c r="S407" s="131">
        <v>468</v>
      </c>
      <c r="T407" s="131">
        <v>52</v>
      </c>
      <c r="U407" s="131">
        <v>328</v>
      </c>
      <c r="V407" s="131">
        <v>62</v>
      </c>
      <c r="W407" s="131">
        <v>391</v>
      </c>
      <c r="X407" s="131">
        <v>34</v>
      </c>
      <c r="Y407" s="131">
        <v>223</v>
      </c>
      <c r="Z407" s="131">
        <v>37</v>
      </c>
      <c r="AA407" s="131">
        <v>255</v>
      </c>
    </row>
    <row r="408" spans="1:27" x14ac:dyDescent="0.25">
      <c r="A408" s="133">
        <v>407</v>
      </c>
      <c r="B408" s="135" t="s">
        <v>24</v>
      </c>
      <c r="C408" s="137" t="s">
        <v>153</v>
      </c>
      <c r="D408" s="129"/>
      <c r="E408" s="129"/>
      <c r="F408" s="129"/>
      <c r="G408" s="129"/>
      <c r="H408" s="131">
        <v>46</v>
      </c>
      <c r="I408" s="131">
        <v>579</v>
      </c>
      <c r="J408" s="131">
        <v>102</v>
      </c>
      <c r="K408" s="131">
        <v>1310</v>
      </c>
      <c r="L408" s="131">
        <v>106</v>
      </c>
      <c r="M408" s="131">
        <v>1357</v>
      </c>
      <c r="N408" s="131">
        <v>65</v>
      </c>
      <c r="O408" s="131">
        <v>844</v>
      </c>
      <c r="P408" s="131">
        <v>62</v>
      </c>
      <c r="Q408" s="131">
        <v>770</v>
      </c>
      <c r="R408" s="131">
        <v>16</v>
      </c>
      <c r="S408" s="131">
        <v>205</v>
      </c>
      <c r="T408" s="131">
        <v>8</v>
      </c>
      <c r="U408" s="131">
        <v>104</v>
      </c>
      <c r="V408" s="131">
        <v>7</v>
      </c>
      <c r="W408" s="131">
        <v>90</v>
      </c>
      <c r="X408" s="131">
        <v>6</v>
      </c>
      <c r="Y408" s="131">
        <v>78</v>
      </c>
      <c r="Z408" s="131">
        <v>4</v>
      </c>
      <c r="AA408" s="131">
        <v>45</v>
      </c>
    </row>
    <row r="409" spans="1:27" x14ac:dyDescent="0.25">
      <c r="A409" s="133">
        <v>408</v>
      </c>
      <c r="B409" s="135" t="s">
        <v>105</v>
      </c>
      <c r="C409" s="137" t="s">
        <v>152</v>
      </c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31">
        <v>15</v>
      </c>
      <c r="W409" s="131">
        <v>1500</v>
      </c>
      <c r="X409" s="131">
        <v>19</v>
      </c>
      <c r="Y409" s="131">
        <v>1845</v>
      </c>
      <c r="Z409" s="131">
        <v>20</v>
      </c>
      <c r="AA409" s="131">
        <v>2000</v>
      </c>
    </row>
    <row r="410" spans="1:27" x14ac:dyDescent="0.25">
      <c r="A410" s="133">
        <v>409</v>
      </c>
      <c r="B410" s="135" t="s">
        <v>108</v>
      </c>
      <c r="C410" s="137" t="s">
        <v>152</v>
      </c>
      <c r="D410" s="131">
        <v>91</v>
      </c>
      <c r="E410" s="131">
        <v>786</v>
      </c>
      <c r="F410" s="131">
        <v>78</v>
      </c>
      <c r="G410" s="131">
        <v>614</v>
      </c>
      <c r="H410" s="131">
        <v>212</v>
      </c>
      <c r="I410" s="131">
        <v>1534</v>
      </c>
      <c r="J410" s="131">
        <v>167</v>
      </c>
      <c r="K410" s="131">
        <v>1324</v>
      </c>
      <c r="L410" s="131">
        <v>35</v>
      </c>
      <c r="M410" s="131">
        <v>267</v>
      </c>
      <c r="N410" s="131">
        <v>14</v>
      </c>
      <c r="O410" s="131">
        <v>106</v>
      </c>
      <c r="P410" s="131">
        <v>13</v>
      </c>
      <c r="Q410" s="131">
        <v>109</v>
      </c>
      <c r="R410" s="131">
        <v>24</v>
      </c>
      <c r="S410" s="131">
        <v>173</v>
      </c>
      <c r="T410" s="131">
        <v>24</v>
      </c>
      <c r="U410" s="131">
        <v>154</v>
      </c>
      <c r="V410" s="131">
        <v>13</v>
      </c>
      <c r="W410" s="131">
        <v>108</v>
      </c>
      <c r="X410" s="131">
        <v>10</v>
      </c>
      <c r="Y410" s="131">
        <v>91</v>
      </c>
      <c r="Z410" s="131">
        <v>7</v>
      </c>
      <c r="AA410" s="131">
        <v>51</v>
      </c>
    </row>
    <row r="411" spans="1:27" x14ac:dyDescent="0.25">
      <c r="A411" s="133">
        <v>410</v>
      </c>
      <c r="B411" s="135" t="s">
        <v>8</v>
      </c>
      <c r="C411" s="137" t="s">
        <v>154</v>
      </c>
      <c r="D411" s="131">
        <v>59</v>
      </c>
      <c r="E411" s="131">
        <v>236</v>
      </c>
      <c r="F411" s="131">
        <v>57</v>
      </c>
      <c r="G411" s="131">
        <v>226</v>
      </c>
      <c r="H411" s="131">
        <v>92</v>
      </c>
      <c r="I411" s="131">
        <v>368</v>
      </c>
      <c r="J411" s="131">
        <v>128</v>
      </c>
      <c r="K411" s="131">
        <v>511</v>
      </c>
      <c r="L411" s="131">
        <v>170</v>
      </c>
      <c r="M411" s="131">
        <v>677</v>
      </c>
      <c r="N411" s="131">
        <v>134</v>
      </c>
      <c r="O411" s="131">
        <v>533</v>
      </c>
      <c r="P411" s="131">
        <v>127</v>
      </c>
      <c r="Q411" s="131">
        <v>506</v>
      </c>
      <c r="R411" s="131">
        <v>141</v>
      </c>
      <c r="S411" s="131">
        <v>561</v>
      </c>
      <c r="T411" s="131">
        <v>112</v>
      </c>
      <c r="U411" s="131">
        <v>446</v>
      </c>
      <c r="V411" s="131">
        <v>121</v>
      </c>
      <c r="W411" s="131">
        <v>483</v>
      </c>
      <c r="X411" s="131">
        <v>103</v>
      </c>
      <c r="Y411" s="131">
        <v>413</v>
      </c>
      <c r="Z411" s="131">
        <v>90</v>
      </c>
      <c r="AA411" s="131">
        <v>357</v>
      </c>
    </row>
    <row r="412" spans="1:27" x14ac:dyDescent="0.25">
      <c r="A412" s="133">
        <v>411</v>
      </c>
      <c r="B412" s="135" t="s">
        <v>18</v>
      </c>
      <c r="C412" s="137" t="s">
        <v>153</v>
      </c>
      <c r="D412" s="129"/>
      <c r="E412" s="129"/>
      <c r="F412" s="129"/>
      <c r="G412" s="129"/>
      <c r="H412" s="129"/>
      <c r="I412" s="129"/>
      <c r="J412" s="131">
        <v>846</v>
      </c>
      <c r="K412" s="131">
        <v>2106</v>
      </c>
      <c r="L412" s="131">
        <v>584</v>
      </c>
      <c r="M412" s="131">
        <v>1441</v>
      </c>
      <c r="N412" s="131">
        <v>388</v>
      </c>
      <c r="O412" s="131">
        <v>965</v>
      </c>
      <c r="P412" s="131">
        <v>116</v>
      </c>
      <c r="Q412" s="131">
        <v>289</v>
      </c>
      <c r="R412" s="131">
        <v>55</v>
      </c>
      <c r="S412" s="131">
        <v>137</v>
      </c>
      <c r="T412" s="131">
        <v>33</v>
      </c>
      <c r="U412" s="131">
        <v>82</v>
      </c>
      <c r="V412" s="131">
        <v>44</v>
      </c>
      <c r="W412" s="131">
        <v>109</v>
      </c>
      <c r="X412" s="131">
        <v>30</v>
      </c>
      <c r="Y412" s="131">
        <v>76</v>
      </c>
      <c r="Z412" s="131">
        <v>18</v>
      </c>
      <c r="AA412" s="131">
        <v>45</v>
      </c>
    </row>
    <row r="413" spans="1:27" x14ac:dyDescent="0.25">
      <c r="A413" s="133">
        <v>412</v>
      </c>
      <c r="B413" s="135" t="s">
        <v>11</v>
      </c>
      <c r="C413" s="137" t="s">
        <v>152</v>
      </c>
      <c r="D413" s="131">
        <v>54</v>
      </c>
      <c r="E413" s="131">
        <v>318</v>
      </c>
      <c r="F413" s="131">
        <v>60</v>
      </c>
      <c r="G413" s="131">
        <v>376</v>
      </c>
      <c r="H413" s="131">
        <v>170</v>
      </c>
      <c r="I413" s="131">
        <v>1146</v>
      </c>
      <c r="J413" s="131">
        <v>216</v>
      </c>
      <c r="K413" s="131">
        <v>1479</v>
      </c>
      <c r="L413" s="131">
        <v>149</v>
      </c>
      <c r="M413" s="131">
        <v>990</v>
      </c>
      <c r="N413" s="131">
        <v>55</v>
      </c>
      <c r="O413" s="131">
        <v>349</v>
      </c>
      <c r="P413" s="131">
        <v>38</v>
      </c>
      <c r="Q413" s="131">
        <v>252</v>
      </c>
      <c r="R413" s="131">
        <v>26</v>
      </c>
      <c r="S413" s="131">
        <v>161</v>
      </c>
      <c r="T413" s="131">
        <v>15</v>
      </c>
      <c r="U413" s="131">
        <v>91</v>
      </c>
      <c r="V413" s="131">
        <v>7</v>
      </c>
      <c r="W413" s="131">
        <v>48</v>
      </c>
      <c r="X413" s="131">
        <v>4</v>
      </c>
      <c r="Y413" s="131">
        <v>21</v>
      </c>
      <c r="Z413" s="131">
        <v>3</v>
      </c>
      <c r="AA413" s="131">
        <v>11</v>
      </c>
    </row>
    <row r="414" spans="1:27" x14ac:dyDescent="0.25">
      <c r="A414" s="133">
        <v>413</v>
      </c>
      <c r="B414" s="135" t="s">
        <v>18</v>
      </c>
      <c r="C414" s="137" t="s">
        <v>151</v>
      </c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31">
        <v>118</v>
      </c>
      <c r="O414" s="131">
        <v>1859</v>
      </c>
      <c r="P414" s="131">
        <v>31</v>
      </c>
      <c r="Q414" s="131">
        <v>487</v>
      </c>
      <c r="R414" s="131">
        <v>135</v>
      </c>
      <c r="S414" s="131">
        <v>2143</v>
      </c>
      <c r="T414" s="131">
        <v>37</v>
      </c>
      <c r="U414" s="131">
        <v>589</v>
      </c>
      <c r="V414" s="131">
        <v>8</v>
      </c>
      <c r="W414" s="131">
        <v>126</v>
      </c>
      <c r="X414" s="131">
        <v>2</v>
      </c>
      <c r="Y414" s="131">
        <v>32</v>
      </c>
      <c r="Z414" s="129"/>
      <c r="AA414" s="129"/>
    </row>
    <row r="415" spans="1:27" x14ac:dyDescent="0.25">
      <c r="A415" s="133">
        <v>414</v>
      </c>
      <c r="B415" s="135" t="s">
        <v>8</v>
      </c>
      <c r="C415" s="137" t="s">
        <v>152</v>
      </c>
      <c r="D415" s="131">
        <v>5</v>
      </c>
      <c r="E415" s="131">
        <v>46</v>
      </c>
      <c r="F415" s="131">
        <v>15</v>
      </c>
      <c r="G415" s="131">
        <v>288</v>
      </c>
      <c r="H415" s="131">
        <v>89</v>
      </c>
      <c r="I415" s="131">
        <v>1581</v>
      </c>
      <c r="J415" s="131">
        <v>76</v>
      </c>
      <c r="K415" s="131">
        <v>1587</v>
      </c>
      <c r="L415" s="131">
        <v>26</v>
      </c>
      <c r="M415" s="131">
        <v>627</v>
      </c>
      <c r="N415" s="131">
        <v>10</v>
      </c>
      <c r="O415" s="131">
        <v>229</v>
      </c>
      <c r="P415" s="131">
        <v>6</v>
      </c>
      <c r="Q415" s="131">
        <v>120</v>
      </c>
      <c r="R415" s="131">
        <v>9</v>
      </c>
      <c r="S415" s="131">
        <v>183</v>
      </c>
      <c r="T415" s="131">
        <v>1</v>
      </c>
      <c r="U415" s="131">
        <v>25</v>
      </c>
      <c r="V415" s="131">
        <v>25</v>
      </c>
      <c r="W415" s="131">
        <v>348</v>
      </c>
      <c r="X415" s="131">
        <v>9</v>
      </c>
      <c r="Y415" s="131">
        <v>75</v>
      </c>
      <c r="Z415" s="131">
        <v>7</v>
      </c>
      <c r="AA415" s="131">
        <v>76</v>
      </c>
    </row>
    <row r="416" spans="1:27" x14ac:dyDescent="0.25">
      <c r="A416" s="133">
        <v>415</v>
      </c>
      <c r="B416" s="135" t="s">
        <v>11</v>
      </c>
      <c r="C416" s="137" t="s">
        <v>152</v>
      </c>
      <c r="D416" s="129"/>
      <c r="E416" s="129"/>
      <c r="F416" s="131">
        <v>12</v>
      </c>
      <c r="G416" s="131">
        <v>84</v>
      </c>
      <c r="H416" s="131">
        <v>81</v>
      </c>
      <c r="I416" s="131">
        <v>552</v>
      </c>
      <c r="J416" s="131">
        <v>152</v>
      </c>
      <c r="K416" s="131">
        <v>1040</v>
      </c>
      <c r="L416" s="131">
        <v>150</v>
      </c>
      <c r="M416" s="131">
        <v>1040</v>
      </c>
      <c r="N416" s="131">
        <v>86</v>
      </c>
      <c r="O416" s="131">
        <v>589</v>
      </c>
      <c r="P416" s="131">
        <v>87</v>
      </c>
      <c r="Q416" s="131">
        <v>595</v>
      </c>
      <c r="R416" s="131">
        <v>79</v>
      </c>
      <c r="S416" s="131">
        <v>548</v>
      </c>
      <c r="T416" s="131">
        <v>39</v>
      </c>
      <c r="U416" s="131">
        <v>269</v>
      </c>
      <c r="V416" s="131">
        <v>34</v>
      </c>
      <c r="W416" s="131">
        <v>233</v>
      </c>
      <c r="X416" s="131">
        <v>26</v>
      </c>
      <c r="Y416" s="131">
        <v>181</v>
      </c>
      <c r="Z416" s="131">
        <v>5</v>
      </c>
      <c r="AA416" s="131">
        <v>33</v>
      </c>
    </row>
    <row r="417" spans="1:27" x14ac:dyDescent="0.25">
      <c r="A417" s="133">
        <v>416</v>
      </c>
      <c r="B417" s="135" t="s">
        <v>115</v>
      </c>
      <c r="C417" s="137" t="s">
        <v>151</v>
      </c>
      <c r="D417" s="129"/>
      <c r="E417" s="129"/>
      <c r="F417" s="129"/>
      <c r="G417" s="129"/>
      <c r="H417" s="131">
        <v>26</v>
      </c>
      <c r="I417" s="131">
        <v>423</v>
      </c>
      <c r="J417" s="131">
        <v>123</v>
      </c>
      <c r="K417" s="131">
        <v>1980</v>
      </c>
      <c r="L417" s="131">
        <v>46</v>
      </c>
      <c r="M417" s="131">
        <v>737</v>
      </c>
      <c r="N417" s="131">
        <v>58</v>
      </c>
      <c r="O417" s="131">
        <v>929</v>
      </c>
      <c r="P417" s="131">
        <v>4</v>
      </c>
      <c r="Q417" s="131">
        <v>66</v>
      </c>
      <c r="R417" s="131">
        <v>46</v>
      </c>
      <c r="S417" s="131">
        <v>752</v>
      </c>
      <c r="T417" s="131">
        <v>8</v>
      </c>
      <c r="U417" s="131">
        <v>138</v>
      </c>
      <c r="V417" s="131">
        <v>1</v>
      </c>
      <c r="W417" s="131">
        <v>16</v>
      </c>
      <c r="X417" s="131">
        <v>1</v>
      </c>
      <c r="Y417" s="131">
        <v>16</v>
      </c>
      <c r="Z417" s="129"/>
      <c r="AA417" s="129"/>
    </row>
    <row r="418" spans="1:27" x14ac:dyDescent="0.25">
      <c r="A418" s="133">
        <v>417</v>
      </c>
      <c r="B418" s="135" t="s">
        <v>11</v>
      </c>
      <c r="C418" s="137" t="s">
        <v>152</v>
      </c>
      <c r="D418" s="131">
        <v>1</v>
      </c>
      <c r="E418" s="131">
        <v>7</v>
      </c>
      <c r="F418" s="131">
        <v>6</v>
      </c>
      <c r="G418" s="131">
        <v>39</v>
      </c>
      <c r="H418" s="131">
        <v>81</v>
      </c>
      <c r="I418" s="131">
        <v>549</v>
      </c>
      <c r="J418" s="131">
        <v>203</v>
      </c>
      <c r="K418" s="131">
        <v>1331</v>
      </c>
      <c r="L418" s="131">
        <v>188</v>
      </c>
      <c r="M418" s="131">
        <v>1205</v>
      </c>
      <c r="N418" s="131">
        <v>128</v>
      </c>
      <c r="O418" s="131">
        <v>811</v>
      </c>
      <c r="P418" s="131">
        <v>63</v>
      </c>
      <c r="Q418" s="131">
        <v>399</v>
      </c>
      <c r="R418" s="131">
        <v>57</v>
      </c>
      <c r="S418" s="131">
        <v>357</v>
      </c>
      <c r="T418" s="131">
        <v>24</v>
      </c>
      <c r="U418" s="131">
        <v>156</v>
      </c>
      <c r="V418" s="131">
        <v>20</v>
      </c>
      <c r="W418" s="131">
        <v>132</v>
      </c>
      <c r="X418" s="129"/>
      <c r="Y418" s="129"/>
      <c r="Z418" s="129"/>
      <c r="AA418" s="129"/>
    </row>
    <row r="419" spans="1:27" x14ac:dyDescent="0.25">
      <c r="A419" s="133">
        <v>418</v>
      </c>
      <c r="B419" s="135" t="s">
        <v>11</v>
      </c>
      <c r="C419" s="137" t="s">
        <v>153</v>
      </c>
      <c r="D419" s="131">
        <v>7</v>
      </c>
      <c r="E419" s="131">
        <v>39</v>
      </c>
      <c r="F419" s="131">
        <v>10</v>
      </c>
      <c r="G419" s="131">
        <v>58</v>
      </c>
      <c r="H419" s="131">
        <v>66</v>
      </c>
      <c r="I419" s="131">
        <v>386</v>
      </c>
      <c r="J419" s="131">
        <v>169</v>
      </c>
      <c r="K419" s="131">
        <v>976</v>
      </c>
      <c r="L419" s="131">
        <v>189</v>
      </c>
      <c r="M419" s="131">
        <v>1111</v>
      </c>
      <c r="N419" s="131">
        <v>112</v>
      </c>
      <c r="O419" s="131">
        <v>648</v>
      </c>
      <c r="P419" s="131">
        <v>51</v>
      </c>
      <c r="Q419" s="131">
        <v>296</v>
      </c>
      <c r="R419" s="131">
        <v>65</v>
      </c>
      <c r="S419" s="131">
        <v>380</v>
      </c>
      <c r="T419" s="131">
        <v>91</v>
      </c>
      <c r="U419" s="131">
        <v>527</v>
      </c>
      <c r="V419" s="131">
        <v>57</v>
      </c>
      <c r="W419" s="131">
        <v>329</v>
      </c>
      <c r="X419" s="131">
        <v>25</v>
      </c>
      <c r="Y419" s="131">
        <v>144</v>
      </c>
      <c r="Z419" s="131">
        <v>15</v>
      </c>
      <c r="AA419" s="131">
        <v>83</v>
      </c>
    </row>
    <row r="420" spans="1:27" x14ac:dyDescent="0.25">
      <c r="A420" s="133">
        <v>419</v>
      </c>
      <c r="B420" s="135" t="s">
        <v>24</v>
      </c>
      <c r="C420" s="137" t="s">
        <v>152</v>
      </c>
      <c r="D420" s="131">
        <v>51</v>
      </c>
      <c r="E420" s="131">
        <v>317</v>
      </c>
      <c r="F420" s="131">
        <v>46</v>
      </c>
      <c r="G420" s="131">
        <v>290</v>
      </c>
      <c r="H420" s="131">
        <v>149</v>
      </c>
      <c r="I420" s="131">
        <v>932</v>
      </c>
      <c r="J420" s="131">
        <v>205</v>
      </c>
      <c r="K420" s="131">
        <v>1283</v>
      </c>
      <c r="L420" s="131">
        <v>76</v>
      </c>
      <c r="M420" s="131">
        <v>473</v>
      </c>
      <c r="N420" s="131">
        <v>55</v>
      </c>
      <c r="O420" s="131">
        <v>344</v>
      </c>
      <c r="P420" s="131">
        <v>29</v>
      </c>
      <c r="Q420" s="131">
        <v>179</v>
      </c>
      <c r="R420" s="131">
        <v>36</v>
      </c>
      <c r="S420" s="131">
        <v>227</v>
      </c>
      <c r="T420" s="131">
        <v>46</v>
      </c>
      <c r="U420" s="131">
        <v>285</v>
      </c>
      <c r="V420" s="131">
        <v>39</v>
      </c>
      <c r="W420" s="131">
        <v>241</v>
      </c>
      <c r="X420" s="131">
        <v>31</v>
      </c>
      <c r="Y420" s="131">
        <v>193</v>
      </c>
      <c r="Z420" s="131">
        <v>25</v>
      </c>
      <c r="AA420" s="131">
        <v>158</v>
      </c>
    </row>
    <row r="421" spans="1:27" x14ac:dyDescent="0.25">
      <c r="A421" s="133">
        <v>420</v>
      </c>
      <c r="B421" s="135" t="s">
        <v>109</v>
      </c>
      <c r="C421" s="137" t="s">
        <v>153</v>
      </c>
      <c r="D421" s="131">
        <v>3</v>
      </c>
      <c r="E421" s="131">
        <v>15</v>
      </c>
      <c r="F421" s="131">
        <v>10</v>
      </c>
      <c r="G421" s="131">
        <v>47</v>
      </c>
      <c r="H421" s="131">
        <v>48</v>
      </c>
      <c r="I421" s="131">
        <v>238</v>
      </c>
      <c r="J421" s="131">
        <v>213</v>
      </c>
      <c r="K421" s="131">
        <v>1047</v>
      </c>
      <c r="L421" s="131">
        <v>269</v>
      </c>
      <c r="M421" s="131">
        <v>1319</v>
      </c>
      <c r="N421" s="131">
        <v>82</v>
      </c>
      <c r="O421" s="131">
        <v>399</v>
      </c>
      <c r="P421" s="131">
        <v>143</v>
      </c>
      <c r="Q421" s="131">
        <v>700</v>
      </c>
      <c r="R421" s="131">
        <v>96</v>
      </c>
      <c r="S421" s="131">
        <v>473</v>
      </c>
      <c r="T421" s="131">
        <v>83</v>
      </c>
      <c r="U421" s="131">
        <v>410</v>
      </c>
      <c r="V421" s="131">
        <v>49</v>
      </c>
      <c r="W421" s="131">
        <v>244</v>
      </c>
      <c r="X421" s="131">
        <v>4</v>
      </c>
      <c r="Y421" s="131">
        <v>18</v>
      </c>
      <c r="Z421" s="129"/>
      <c r="AA421" s="129"/>
    </row>
    <row r="422" spans="1:27" x14ac:dyDescent="0.25">
      <c r="A422" s="133">
        <v>421</v>
      </c>
      <c r="B422" s="135" t="s">
        <v>9</v>
      </c>
      <c r="C422" s="137" t="s">
        <v>153</v>
      </c>
      <c r="D422" s="131">
        <v>10</v>
      </c>
      <c r="E422" s="131">
        <v>35</v>
      </c>
      <c r="F422" s="131">
        <v>10</v>
      </c>
      <c r="G422" s="131">
        <v>81</v>
      </c>
      <c r="H422" s="131">
        <v>25</v>
      </c>
      <c r="I422" s="131">
        <v>184</v>
      </c>
      <c r="J422" s="131">
        <v>51</v>
      </c>
      <c r="K422" s="131">
        <v>394</v>
      </c>
      <c r="L422" s="131">
        <v>121</v>
      </c>
      <c r="M422" s="131">
        <v>947</v>
      </c>
      <c r="N422" s="131">
        <v>113</v>
      </c>
      <c r="O422" s="131">
        <v>892</v>
      </c>
      <c r="P422" s="131">
        <v>171</v>
      </c>
      <c r="Q422" s="131">
        <v>1324</v>
      </c>
      <c r="R422" s="131">
        <v>73</v>
      </c>
      <c r="S422" s="131">
        <v>578</v>
      </c>
      <c r="T422" s="131">
        <v>32</v>
      </c>
      <c r="U422" s="131">
        <v>258</v>
      </c>
      <c r="V422" s="131">
        <v>17</v>
      </c>
      <c r="W422" s="131">
        <v>125</v>
      </c>
      <c r="X422" s="131">
        <v>3</v>
      </c>
      <c r="Y422" s="131">
        <v>24</v>
      </c>
      <c r="Z422" s="131">
        <v>6</v>
      </c>
      <c r="AA422" s="131">
        <v>49</v>
      </c>
    </row>
    <row r="423" spans="1:27" x14ac:dyDescent="0.25">
      <c r="A423" s="133">
        <v>422</v>
      </c>
      <c r="B423" s="135" t="s">
        <v>105</v>
      </c>
      <c r="C423" s="137" t="s">
        <v>152</v>
      </c>
      <c r="D423" s="131">
        <v>9</v>
      </c>
      <c r="E423" s="131">
        <v>139</v>
      </c>
      <c r="F423" s="131">
        <v>9</v>
      </c>
      <c r="G423" s="131">
        <v>137</v>
      </c>
      <c r="H423" s="131">
        <v>12</v>
      </c>
      <c r="I423" s="131">
        <v>183</v>
      </c>
      <c r="J423" s="131">
        <v>16</v>
      </c>
      <c r="K423" s="131">
        <v>248</v>
      </c>
      <c r="L423" s="131">
        <v>33</v>
      </c>
      <c r="M423" s="131">
        <v>505</v>
      </c>
      <c r="N423" s="131">
        <v>31</v>
      </c>
      <c r="O423" s="131">
        <v>480</v>
      </c>
      <c r="P423" s="131">
        <v>52</v>
      </c>
      <c r="Q423" s="131">
        <v>802</v>
      </c>
      <c r="R423" s="131">
        <v>66</v>
      </c>
      <c r="S423" s="131">
        <v>1020</v>
      </c>
      <c r="T423" s="131">
        <v>43</v>
      </c>
      <c r="U423" s="131">
        <v>666</v>
      </c>
      <c r="V423" s="131">
        <v>13</v>
      </c>
      <c r="W423" s="131">
        <v>201</v>
      </c>
      <c r="X423" s="131">
        <v>22</v>
      </c>
      <c r="Y423" s="131">
        <v>338</v>
      </c>
      <c r="Z423" s="131">
        <v>8</v>
      </c>
      <c r="AA423" s="131">
        <v>124</v>
      </c>
    </row>
    <row r="424" spans="1:27" x14ac:dyDescent="0.25">
      <c r="A424" s="133">
        <v>423</v>
      </c>
      <c r="B424" s="135" t="s">
        <v>105</v>
      </c>
      <c r="C424" s="137" t="s">
        <v>152</v>
      </c>
      <c r="D424" s="131">
        <v>31</v>
      </c>
      <c r="E424" s="131">
        <v>372</v>
      </c>
      <c r="F424" s="131">
        <v>20</v>
      </c>
      <c r="G424" s="131">
        <v>238</v>
      </c>
      <c r="H424" s="131">
        <v>24</v>
      </c>
      <c r="I424" s="131">
        <v>288</v>
      </c>
      <c r="J424" s="131">
        <v>28</v>
      </c>
      <c r="K424" s="131">
        <v>333</v>
      </c>
      <c r="L424" s="131">
        <v>40</v>
      </c>
      <c r="M424" s="131">
        <v>475</v>
      </c>
      <c r="N424" s="131">
        <v>38</v>
      </c>
      <c r="O424" s="131">
        <v>456</v>
      </c>
      <c r="P424" s="131">
        <v>30</v>
      </c>
      <c r="Q424" s="131">
        <v>360</v>
      </c>
      <c r="R424" s="131">
        <v>46</v>
      </c>
      <c r="S424" s="131">
        <v>552</v>
      </c>
      <c r="T424" s="131">
        <v>45</v>
      </c>
      <c r="U424" s="131">
        <v>540</v>
      </c>
      <c r="V424" s="131">
        <v>34</v>
      </c>
      <c r="W424" s="131">
        <v>408</v>
      </c>
      <c r="X424" s="131">
        <v>40</v>
      </c>
      <c r="Y424" s="131">
        <v>469</v>
      </c>
      <c r="Z424" s="131">
        <v>28</v>
      </c>
      <c r="AA424" s="131">
        <v>333</v>
      </c>
    </row>
    <row r="425" spans="1:27" x14ac:dyDescent="0.25">
      <c r="A425" s="133">
        <v>424</v>
      </c>
      <c r="B425" s="135" t="s">
        <v>127</v>
      </c>
      <c r="C425" s="137" t="s">
        <v>153</v>
      </c>
      <c r="D425" s="131">
        <v>8</v>
      </c>
      <c r="E425" s="131">
        <v>45</v>
      </c>
      <c r="F425" s="131">
        <v>12</v>
      </c>
      <c r="G425" s="131">
        <v>69</v>
      </c>
      <c r="H425" s="131">
        <v>96</v>
      </c>
      <c r="I425" s="131">
        <v>547</v>
      </c>
      <c r="J425" s="131">
        <v>203</v>
      </c>
      <c r="K425" s="131">
        <v>1155</v>
      </c>
      <c r="L425" s="131">
        <v>172</v>
      </c>
      <c r="M425" s="131">
        <v>977</v>
      </c>
      <c r="N425" s="131">
        <v>143</v>
      </c>
      <c r="O425" s="131">
        <v>811</v>
      </c>
      <c r="P425" s="131">
        <v>85</v>
      </c>
      <c r="Q425" s="131">
        <v>478</v>
      </c>
      <c r="R425" s="131">
        <v>66</v>
      </c>
      <c r="S425" s="131">
        <v>376</v>
      </c>
      <c r="T425" s="131">
        <v>21</v>
      </c>
      <c r="U425" s="131">
        <v>119</v>
      </c>
      <c r="V425" s="131">
        <v>15</v>
      </c>
      <c r="W425" s="131">
        <v>88</v>
      </c>
      <c r="X425" s="131">
        <v>4</v>
      </c>
      <c r="Y425" s="131">
        <v>24</v>
      </c>
      <c r="Z425" s="131">
        <v>3</v>
      </c>
      <c r="AA425" s="131">
        <v>16</v>
      </c>
    </row>
    <row r="426" spans="1:27" x14ac:dyDescent="0.25">
      <c r="A426" s="133">
        <v>425</v>
      </c>
      <c r="B426" s="135" t="s">
        <v>18</v>
      </c>
      <c r="C426" s="137" t="s">
        <v>152</v>
      </c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31">
        <v>127</v>
      </c>
      <c r="S426" s="131">
        <v>2533</v>
      </c>
      <c r="T426" s="131">
        <v>74</v>
      </c>
      <c r="U426" s="131">
        <v>1479</v>
      </c>
      <c r="V426" s="131">
        <v>42</v>
      </c>
      <c r="W426" s="131">
        <v>621</v>
      </c>
      <c r="X426" s="131">
        <v>2</v>
      </c>
      <c r="Y426" s="131">
        <v>40</v>
      </c>
      <c r="Z426" s="129"/>
      <c r="AA426" s="129"/>
    </row>
    <row r="427" spans="1:27" x14ac:dyDescent="0.25">
      <c r="A427" s="133">
        <v>426</v>
      </c>
      <c r="B427" s="135" t="s">
        <v>111</v>
      </c>
      <c r="C427" s="137" t="s">
        <v>152</v>
      </c>
      <c r="D427" s="131">
        <v>4</v>
      </c>
      <c r="E427" s="131">
        <v>36</v>
      </c>
      <c r="F427" s="131">
        <v>3</v>
      </c>
      <c r="G427" s="131">
        <v>30</v>
      </c>
      <c r="H427" s="131">
        <v>80</v>
      </c>
      <c r="I427" s="131">
        <v>848</v>
      </c>
      <c r="J427" s="131">
        <v>133</v>
      </c>
      <c r="K427" s="131">
        <v>1507</v>
      </c>
      <c r="L427" s="131">
        <v>62</v>
      </c>
      <c r="M427" s="131">
        <v>716</v>
      </c>
      <c r="N427" s="131">
        <v>35</v>
      </c>
      <c r="O427" s="131">
        <v>401</v>
      </c>
      <c r="P427" s="131">
        <v>17</v>
      </c>
      <c r="Q427" s="131">
        <v>203</v>
      </c>
      <c r="R427" s="131">
        <v>21</v>
      </c>
      <c r="S427" s="131">
        <v>240</v>
      </c>
      <c r="T427" s="131">
        <v>19</v>
      </c>
      <c r="U427" s="131">
        <v>214</v>
      </c>
      <c r="V427" s="131">
        <v>16</v>
      </c>
      <c r="W427" s="131">
        <v>183</v>
      </c>
      <c r="X427" s="131">
        <v>16</v>
      </c>
      <c r="Y427" s="131">
        <v>194</v>
      </c>
      <c r="Z427" s="131">
        <v>3</v>
      </c>
      <c r="AA427" s="131">
        <v>36</v>
      </c>
    </row>
    <row r="428" spans="1:27" x14ac:dyDescent="0.25">
      <c r="A428" s="133">
        <v>427</v>
      </c>
      <c r="B428" s="135" t="s">
        <v>24</v>
      </c>
      <c r="C428" s="137" t="s">
        <v>151</v>
      </c>
      <c r="D428" s="131">
        <v>2</v>
      </c>
      <c r="E428" s="131">
        <v>54</v>
      </c>
      <c r="F428" s="131">
        <v>1</v>
      </c>
      <c r="G428" s="131">
        <v>27</v>
      </c>
      <c r="H428" s="131">
        <v>24</v>
      </c>
      <c r="I428" s="131">
        <v>593</v>
      </c>
      <c r="J428" s="131">
        <v>43</v>
      </c>
      <c r="K428" s="131">
        <v>1078</v>
      </c>
      <c r="L428" s="131">
        <v>25</v>
      </c>
      <c r="M428" s="131">
        <v>620</v>
      </c>
      <c r="N428" s="131">
        <v>29</v>
      </c>
      <c r="O428" s="131">
        <v>757</v>
      </c>
      <c r="P428" s="131">
        <v>17</v>
      </c>
      <c r="Q428" s="131">
        <v>428</v>
      </c>
      <c r="R428" s="131">
        <v>20</v>
      </c>
      <c r="S428" s="131">
        <v>514</v>
      </c>
      <c r="T428" s="131">
        <v>12</v>
      </c>
      <c r="U428" s="131">
        <v>314</v>
      </c>
      <c r="V428" s="131">
        <v>8</v>
      </c>
      <c r="W428" s="131">
        <v>200</v>
      </c>
      <c r="X428" s="129"/>
      <c r="Y428" s="129"/>
      <c r="Z428" s="129"/>
      <c r="AA428" s="129"/>
    </row>
    <row r="429" spans="1:27" x14ac:dyDescent="0.25">
      <c r="A429" s="133">
        <v>428</v>
      </c>
      <c r="B429" s="135" t="s">
        <v>11</v>
      </c>
      <c r="C429" s="137" t="s">
        <v>153</v>
      </c>
      <c r="D429" s="131">
        <v>2</v>
      </c>
      <c r="E429" s="131">
        <v>47</v>
      </c>
      <c r="F429" s="131">
        <v>10</v>
      </c>
      <c r="G429" s="131">
        <v>231</v>
      </c>
      <c r="H429" s="131">
        <v>47</v>
      </c>
      <c r="I429" s="131">
        <v>1078</v>
      </c>
      <c r="J429" s="131">
        <v>57</v>
      </c>
      <c r="K429" s="131">
        <v>1334</v>
      </c>
      <c r="L429" s="131">
        <v>20</v>
      </c>
      <c r="M429" s="131">
        <v>462</v>
      </c>
      <c r="N429" s="131">
        <v>19</v>
      </c>
      <c r="O429" s="131">
        <v>452</v>
      </c>
      <c r="P429" s="131">
        <v>18</v>
      </c>
      <c r="Q429" s="131">
        <v>426</v>
      </c>
      <c r="R429" s="131">
        <v>5</v>
      </c>
      <c r="S429" s="131">
        <v>119</v>
      </c>
      <c r="T429" s="131">
        <v>13</v>
      </c>
      <c r="U429" s="131">
        <v>308</v>
      </c>
      <c r="V429" s="131">
        <v>4</v>
      </c>
      <c r="W429" s="131">
        <v>94</v>
      </c>
      <c r="X429" s="129"/>
      <c r="Y429" s="129"/>
      <c r="Z429" s="129"/>
      <c r="AA429" s="129"/>
    </row>
    <row r="430" spans="1:27" x14ac:dyDescent="0.25">
      <c r="A430" s="133">
        <v>429</v>
      </c>
      <c r="B430" s="135" t="s">
        <v>103</v>
      </c>
      <c r="C430" s="137" t="s">
        <v>152</v>
      </c>
      <c r="D430" s="131">
        <v>56</v>
      </c>
      <c r="E430" s="131">
        <v>849</v>
      </c>
      <c r="F430" s="131">
        <v>21</v>
      </c>
      <c r="G430" s="131">
        <v>328</v>
      </c>
      <c r="H430" s="131">
        <v>38</v>
      </c>
      <c r="I430" s="131">
        <v>571</v>
      </c>
      <c r="J430" s="131">
        <v>38</v>
      </c>
      <c r="K430" s="131">
        <v>567</v>
      </c>
      <c r="L430" s="131">
        <v>16</v>
      </c>
      <c r="M430" s="131">
        <v>243</v>
      </c>
      <c r="N430" s="131">
        <v>25</v>
      </c>
      <c r="O430" s="131">
        <v>386</v>
      </c>
      <c r="P430" s="131">
        <v>11</v>
      </c>
      <c r="Q430" s="131">
        <v>174</v>
      </c>
      <c r="R430" s="131">
        <v>3</v>
      </c>
      <c r="S430" s="131">
        <v>39</v>
      </c>
      <c r="T430" s="131">
        <v>21</v>
      </c>
      <c r="U430" s="131">
        <v>328</v>
      </c>
      <c r="V430" s="131">
        <v>11</v>
      </c>
      <c r="W430" s="131">
        <v>174</v>
      </c>
      <c r="X430" s="131">
        <v>25</v>
      </c>
      <c r="Y430" s="131">
        <v>363</v>
      </c>
      <c r="Z430" s="131">
        <v>39</v>
      </c>
      <c r="AA430" s="131">
        <v>521</v>
      </c>
    </row>
    <row r="431" spans="1:27" x14ac:dyDescent="0.25">
      <c r="A431" s="133">
        <v>430</v>
      </c>
      <c r="B431" s="135" t="s">
        <v>9</v>
      </c>
      <c r="C431" s="137" t="s">
        <v>154</v>
      </c>
      <c r="D431" s="131">
        <v>80</v>
      </c>
      <c r="E431" s="131">
        <v>455</v>
      </c>
      <c r="F431" s="131">
        <v>49</v>
      </c>
      <c r="G431" s="131">
        <v>281</v>
      </c>
      <c r="H431" s="131">
        <v>76</v>
      </c>
      <c r="I431" s="131">
        <v>428</v>
      </c>
      <c r="J431" s="131">
        <v>91</v>
      </c>
      <c r="K431" s="131">
        <v>593</v>
      </c>
      <c r="L431" s="131">
        <v>86</v>
      </c>
      <c r="M431" s="131">
        <v>488</v>
      </c>
      <c r="N431" s="131">
        <v>63</v>
      </c>
      <c r="O431" s="131">
        <v>361</v>
      </c>
      <c r="P431" s="131">
        <v>71</v>
      </c>
      <c r="Q431" s="131">
        <v>407</v>
      </c>
      <c r="R431" s="131">
        <v>78</v>
      </c>
      <c r="S431" s="131">
        <v>450</v>
      </c>
      <c r="T431" s="131">
        <v>36</v>
      </c>
      <c r="U431" s="131">
        <v>201</v>
      </c>
      <c r="V431" s="131">
        <v>48</v>
      </c>
      <c r="W431" s="131">
        <v>271</v>
      </c>
      <c r="X431" s="131">
        <v>55</v>
      </c>
      <c r="Y431" s="131">
        <v>319</v>
      </c>
      <c r="Z431" s="131">
        <v>41</v>
      </c>
      <c r="AA431" s="131">
        <v>233</v>
      </c>
    </row>
    <row r="432" spans="1:27" x14ac:dyDescent="0.25">
      <c r="A432" s="133">
        <v>431</v>
      </c>
      <c r="B432" s="135" t="s">
        <v>9</v>
      </c>
      <c r="C432" s="137" t="s">
        <v>152</v>
      </c>
      <c r="D432" s="131">
        <v>31</v>
      </c>
      <c r="E432" s="131">
        <v>459</v>
      </c>
      <c r="F432" s="131">
        <v>26</v>
      </c>
      <c r="G432" s="131">
        <v>386</v>
      </c>
      <c r="H432" s="131">
        <v>88</v>
      </c>
      <c r="I432" s="131">
        <v>1134</v>
      </c>
      <c r="J432" s="131">
        <v>88</v>
      </c>
      <c r="K432" s="131">
        <v>1199</v>
      </c>
      <c r="L432" s="131">
        <v>31</v>
      </c>
      <c r="M432" s="131">
        <v>284</v>
      </c>
      <c r="N432" s="131">
        <v>15</v>
      </c>
      <c r="O432" s="131">
        <v>188</v>
      </c>
      <c r="P432" s="131">
        <v>6</v>
      </c>
      <c r="Q432" s="131">
        <v>79</v>
      </c>
      <c r="R432" s="131">
        <v>9</v>
      </c>
      <c r="S432" s="131">
        <v>131</v>
      </c>
      <c r="T432" s="131">
        <v>10</v>
      </c>
      <c r="U432" s="131">
        <v>145</v>
      </c>
      <c r="V432" s="131">
        <v>17</v>
      </c>
      <c r="W432" s="131">
        <v>196</v>
      </c>
      <c r="X432" s="131">
        <v>4</v>
      </c>
      <c r="Y432" s="131">
        <v>47</v>
      </c>
      <c r="Z432" s="131">
        <v>10</v>
      </c>
      <c r="AA432" s="131">
        <v>145</v>
      </c>
    </row>
    <row r="433" spans="1:27" x14ac:dyDescent="0.25">
      <c r="A433" s="133">
        <v>432</v>
      </c>
      <c r="B433" s="135" t="s">
        <v>101</v>
      </c>
      <c r="C433" s="137" t="s">
        <v>152</v>
      </c>
      <c r="D433" s="131">
        <v>1</v>
      </c>
      <c r="E433" s="131">
        <v>39</v>
      </c>
      <c r="F433" s="131">
        <v>4</v>
      </c>
      <c r="G433" s="131">
        <v>116</v>
      </c>
      <c r="H433" s="131">
        <v>34</v>
      </c>
      <c r="I433" s="131">
        <v>964</v>
      </c>
      <c r="J433" s="131">
        <v>44</v>
      </c>
      <c r="K433" s="131">
        <v>1226</v>
      </c>
      <c r="L433" s="131">
        <v>11</v>
      </c>
      <c r="M433" s="131">
        <v>308</v>
      </c>
      <c r="N433" s="131">
        <v>23</v>
      </c>
      <c r="O433" s="131">
        <v>650</v>
      </c>
      <c r="P433" s="131">
        <v>8</v>
      </c>
      <c r="Q433" s="131">
        <v>231</v>
      </c>
      <c r="R433" s="131">
        <v>12</v>
      </c>
      <c r="S433" s="131">
        <v>347</v>
      </c>
      <c r="T433" s="131">
        <v>10</v>
      </c>
      <c r="U433" s="131">
        <v>270</v>
      </c>
      <c r="V433" s="131">
        <v>7</v>
      </c>
      <c r="W433" s="131">
        <v>193</v>
      </c>
      <c r="X433" s="129"/>
      <c r="Y433" s="129"/>
      <c r="Z433" s="131">
        <v>1</v>
      </c>
      <c r="AA433" s="131">
        <v>39</v>
      </c>
    </row>
    <row r="434" spans="1:27" x14ac:dyDescent="0.25">
      <c r="A434" s="133">
        <v>433</v>
      </c>
      <c r="B434" s="135" t="s">
        <v>103</v>
      </c>
      <c r="C434" s="137" t="s">
        <v>152</v>
      </c>
      <c r="D434" s="131">
        <v>6</v>
      </c>
      <c r="E434" s="131">
        <v>107</v>
      </c>
      <c r="F434" s="131">
        <v>4</v>
      </c>
      <c r="G434" s="131">
        <v>64</v>
      </c>
      <c r="H434" s="131">
        <v>56</v>
      </c>
      <c r="I434" s="131">
        <v>918</v>
      </c>
      <c r="J434" s="131">
        <v>73</v>
      </c>
      <c r="K434" s="131">
        <v>1241</v>
      </c>
      <c r="L434" s="131">
        <v>72</v>
      </c>
      <c r="M434" s="131">
        <v>1189</v>
      </c>
      <c r="N434" s="131">
        <v>8</v>
      </c>
      <c r="O434" s="131">
        <v>111</v>
      </c>
      <c r="P434" s="131">
        <v>6</v>
      </c>
      <c r="Q434" s="131">
        <v>107</v>
      </c>
      <c r="R434" s="131">
        <v>15</v>
      </c>
      <c r="S434" s="131">
        <v>257</v>
      </c>
      <c r="T434" s="131">
        <v>4</v>
      </c>
      <c r="U434" s="131">
        <v>64</v>
      </c>
      <c r="V434" s="131">
        <v>18</v>
      </c>
      <c r="W434" s="131">
        <v>300</v>
      </c>
      <c r="X434" s="131">
        <v>1</v>
      </c>
      <c r="Y434" s="131">
        <v>21</v>
      </c>
      <c r="Z434" s="129"/>
      <c r="AA434" s="129"/>
    </row>
    <row r="435" spans="1:27" x14ac:dyDescent="0.25">
      <c r="A435" s="133">
        <v>434</v>
      </c>
      <c r="B435" s="135" t="s">
        <v>11</v>
      </c>
      <c r="C435" s="137" t="s">
        <v>152</v>
      </c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31">
        <v>8</v>
      </c>
      <c r="S435" s="131">
        <v>200</v>
      </c>
      <c r="T435" s="131">
        <v>76</v>
      </c>
      <c r="U435" s="131">
        <v>1905</v>
      </c>
      <c r="V435" s="131">
        <v>76</v>
      </c>
      <c r="W435" s="131">
        <v>1848</v>
      </c>
      <c r="X435" s="131">
        <v>12</v>
      </c>
      <c r="Y435" s="131">
        <v>291</v>
      </c>
      <c r="Z435" s="131">
        <v>5</v>
      </c>
      <c r="AA435" s="131">
        <v>124</v>
      </c>
    </row>
    <row r="436" spans="1:27" x14ac:dyDescent="0.25">
      <c r="A436" s="133">
        <v>435</v>
      </c>
      <c r="B436" s="135" t="s">
        <v>8</v>
      </c>
      <c r="C436" s="137" t="s">
        <v>153</v>
      </c>
      <c r="D436" s="131">
        <v>29</v>
      </c>
      <c r="E436" s="131">
        <v>72</v>
      </c>
      <c r="F436" s="131">
        <v>33</v>
      </c>
      <c r="G436" s="131">
        <v>83</v>
      </c>
      <c r="H436" s="131">
        <v>137</v>
      </c>
      <c r="I436" s="131">
        <v>330</v>
      </c>
      <c r="J436" s="131">
        <v>371</v>
      </c>
      <c r="K436" s="131">
        <v>919</v>
      </c>
      <c r="L436" s="131">
        <v>432</v>
      </c>
      <c r="M436" s="131">
        <v>1055</v>
      </c>
      <c r="N436" s="131">
        <v>223</v>
      </c>
      <c r="O436" s="131">
        <v>557</v>
      </c>
      <c r="P436" s="131">
        <v>242</v>
      </c>
      <c r="Q436" s="131">
        <v>596</v>
      </c>
      <c r="R436" s="131">
        <v>156</v>
      </c>
      <c r="S436" s="131">
        <v>377</v>
      </c>
      <c r="T436" s="131">
        <v>62</v>
      </c>
      <c r="U436" s="131">
        <v>147</v>
      </c>
      <c r="V436" s="131">
        <v>48</v>
      </c>
      <c r="W436" s="131">
        <v>121</v>
      </c>
      <c r="X436" s="131">
        <v>11</v>
      </c>
      <c r="Y436" s="131">
        <v>26</v>
      </c>
      <c r="Z436" s="131">
        <v>21</v>
      </c>
      <c r="AA436" s="131">
        <v>47</v>
      </c>
    </row>
    <row r="437" spans="1:27" x14ac:dyDescent="0.25">
      <c r="A437" s="133">
        <v>436</v>
      </c>
      <c r="B437" s="135" t="s">
        <v>24</v>
      </c>
      <c r="C437" s="137" t="s">
        <v>153</v>
      </c>
      <c r="D437" s="131">
        <v>111</v>
      </c>
      <c r="E437" s="131">
        <v>432</v>
      </c>
      <c r="F437" s="131">
        <v>156</v>
      </c>
      <c r="G437" s="131">
        <v>613</v>
      </c>
      <c r="H437" s="131">
        <v>481</v>
      </c>
      <c r="I437" s="131">
        <v>1895</v>
      </c>
      <c r="J437" s="131">
        <v>303</v>
      </c>
      <c r="K437" s="131">
        <v>1194</v>
      </c>
      <c r="L437" s="131">
        <v>33</v>
      </c>
      <c r="M437" s="131">
        <v>130</v>
      </c>
      <c r="N437" s="131">
        <v>2</v>
      </c>
      <c r="O437" s="131">
        <v>7</v>
      </c>
      <c r="P437" s="131">
        <v>3</v>
      </c>
      <c r="Q437" s="131">
        <v>12</v>
      </c>
      <c r="R437" s="131">
        <v>1</v>
      </c>
      <c r="S437" s="131">
        <v>4</v>
      </c>
      <c r="T437" s="129"/>
      <c r="U437" s="129"/>
      <c r="V437" s="129"/>
      <c r="W437" s="129"/>
      <c r="X437" s="129"/>
      <c r="Y437" s="129"/>
      <c r="Z437" s="131">
        <v>1</v>
      </c>
      <c r="AA437" s="131">
        <v>4</v>
      </c>
    </row>
    <row r="438" spans="1:27" x14ac:dyDescent="0.25">
      <c r="A438" s="133">
        <v>437</v>
      </c>
      <c r="B438" s="135" t="s">
        <v>9</v>
      </c>
      <c r="C438" s="137" t="s">
        <v>153</v>
      </c>
      <c r="D438" s="131">
        <v>6</v>
      </c>
      <c r="E438" s="131">
        <v>53</v>
      </c>
      <c r="F438" s="131">
        <v>13</v>
      </c>
      <c r="G438" s="131">
        <v>110</v>
      </c>
      <c r="H438" s="131">
        <v>29</v>
      </c>
      <c r="I438" s="131">
        <v>239</v>
      </c>
      <c r="J438" s="131">
        <v>71</v>
      </c>
      <c r="K438" s="131">
        <v>597</v>
      </c>
      <c r="L438" s="131">
        <v>85</v>
      </c>
      <c r="M438" s="131">
        <v>702</v>
      </c>
      <c r="N438" s="131">
        <v>81</v>
      </c>
      <c r="O438" s="131">
        <v>675</v>
      </c>
      <c r="P438" s="131">
        <v>104</v>
      </c>
      <c r="Q438" s="131">
        <v>869</v>
      </c>
      <c r="R438" s="131">
        <v>48</v>
      </c>
      <c r="S438" s="131">
        <v>409</v>
      </c>
      <c r="T438" s="131">
        <v>31</v>
      </c>
      <c r="U438" s="131">
        <v>263</v>
      </c>
      <c r="V438" s="131">
        <v>28</v>
      </c>
      <c r="W438" s="131">
        <v>226</v>
      </c>
      <c r="X438" s="131">
        <v>7</v>
      </c>
      <c r="Y438" s="131">
        <v>59</v>
      </c>
      <c r="Z438" s="131">
        <v>7</v>
      </c>
      <c r="AA438" s="131">
        <v>62</v>
      </c>
    </row>
    <row r="439" spans="1:27" x14ac:dyDescent="0.25">
      <c r="A439" s="133">
        <v>438</v>
      </c>
      <c r="B439" s="135" t="s">
        <v>8</v>
      </c>
      <c r="C439" s="137" t="s">
        <v>153</v>
      </c>
      <c r="D439" s="131">
        <v>16</v>
      </c>
      <c r="E439" s="131">
        <v>23</v>
      </c>
      <c r="F439" s="131">
        <v>21</v>
      </c>
      <c r="G439" s="131">
        <v>44</v>
      </c>
      <c r="H439" s="131">
        <v>93</v>
      </c>
      <c r="I439" s="131">
        <v>228</v>
      </c>
      <c r="J439" s="131">
        <v>457</v>
      </c>
      <c r="K439" s="131">
        <v>1131</v>
      </c>
      <c r="L439" s="131">
        <v>380</v>
      </c>
      <c r="M439" s="131">
        <v>946</v>
      </c>
      <c r="N439" s="131">
        <v>283</v>
      </c>
      <c r="O439" s="131">
        <v>692</v>
      </c>
      <c r="P439" s="131">
        <v>282</v>
      </c>
      <c r="Q439" s="131">
        <v>684</v>
      </c>
      <c r="R439" s="131">
        <v>125</v>
      </c>
      <c r="S439" s="131">
        <v>283</v>
      </c>
      <c r="T439" s="131">
        <v>45</v>
      </c>
      <c r="U439" s="131">
        <v>93</v>
      </c>
      <c r="V439" s="131">
        <v>23</v>
      </c>
      <c r="W439" s="131">
        <v>52</v>
      </c>
      <c r="X439" s="131">
        <v>6</v>
      </c>
      <c r="Y439" s="131">
        <v>16</v>
      </c>
      <c r="Z439" s="131">
        <v>37</v>
      </c>
      <c r="AA439" s="131">
        <v>58</v>
      </c>
    </row>
    <row r="440" spans="1:27" x14ac:dyDescent="0.25">
      <c r="A440" s="133">
        <v>439</v>
      </c>
      <c r="B440" s="135" t="s">
        <v>8</v>
      </c>
      <c r="C440" s="137" t="s">
        <v>152</v>
      </c>
      <c r="D440" s="131">
        <v>26</v>
      </c>
      <c r="E440" s="131">
        <v>261</v>
      </c>
      <c r="F440" s="131">
        <v>18</v>
      </c>
      <c r="G440" s="131">
        <v>178</v>
      </c>
      <c r="H440" s="131">
        <v>28</v>
      </c>
      <c r="I440" s="131">
        <v>273</v>
      </c>
      <c r="J440" s="131">
        <v>87</v>
      </c>
      <c r="K440" s="131">
        <v>865</v>
      </c>
      <c r="L440" s="131">
        <v>72</v>
      </c>
      <c r="M440" s="131">
        <v>714</v>
      </c>
      <c r="N440" s="131">
        <v>47</v>
      </c>
      <c r="O440" s="131">
        <v>467</v>
      </c>
      <c r="P440" s="131">
        <v>55</v>
      </c>
      <c r="Q440" s="131">
        <v>549</v>
      </c>
      <c r="R440" s="131">
        <v>34</v>
      </c>
      <c r="S440" s="131">
        <v>343</v>
      </c>
      <c r="T440" s="131">
        <v>19</v>
      </c>
      <c r="U440" s="131">
        <v>192</v>
      </c>
      <c r="V440" s="131">
        <v>18</v>
      </c>
      <c r="W440" s="131">
        <v>178</v>
      </c>
      <c r="X440" s="131">
        <v>12</v>
      </c>
      <c r="Y440" s="131">
        <v>124</v>
      </c>
      <c r="Z440" s="131">
        <v>7</v>
      </c>
      <c r="AA440" s="131">
        <v>69</v>
      </c>
    </row>
    <row r="441" spans="1:27" x14ac:dyDescent="0.25">
      <c r="A441" s="133">
        <v>440</v>
      </c>
      <c r="B441" s="135" t="s">
        <v>24</v>
      </c>
      <c r="C441" s="137" t="s">
        <v>151</v>
      </c>
      <c r="D441" s="131">
        <v>1</v>
      </c>
      <c r="E441" s="131">
        <v>15</v>
      </c>
      <c r="F441" s="131">
        <v>5</v>
      </c>
      <c r="G441" s="131">
        <v>75</v>
      </c>
      <c r="H441" s="131">
        <v>52</v>
      </c>
      <c r="I441" s="131">
        <v>723</v>
      </c>
      <c r="J441" s="131">
        <v>78</v>
      </c>
      <c r="K441" s="131">
        <v>1085</v>
      </c>
      <c r="L441" s="131">
        <v>46</v>
      </c>
      <c r="M441" s="131">
        <v>650</v>
      </c>
      <c r="N441" s="131">
        <v>33</v>
      </c>
      <c r="O441" s="131">
        <v>501</v>
      </c>
      <c r="P441" s="131">
        <v>24</v>
      </c>
      <c r="Q441" s="131">
        <v>362</v>
      </c>
      <c r="R441" s="131">
        <v>23</v>
      </c>
      <c r="S441" s="131">
        <v>345</v>
      </c>
      <c r="T441" s="131">
        <v>18</v>
      </c>
      <c r="U441" s="131">
        <v>263</v>
      </c>
      <c r="V441" s="131">
        <v>12</v>
      </c>
      <c r="W441" s="131">
        <v>181</v>
      </c>
      <c r="X441" s="129"/>
      <c r="Y441" s="129"/>
      <c r="Z441" s="129"/>
      <c r="AA441" s="129"/>
    </row>
    <row r="442" spans="1:27" x14ac:dyDescent="0.25">
      <c r="A442" s="133">
        <v>441</v>
      </c>
      <c r="B442" s="135" t="s">
        <v>24</v>
      </c>
      <c r="C442" s="137" t="s">
        <v>153</v>
      </c>
      <c r="D442" s="129"/>
      <c r="E442" s="129"/>
      <c r="F442" s="131">
        <v>10</v>
      </c>
      <c r="G442" s="131">
        <v>45</v>
      </c>
      <c r="H442" s="131">
        <v>28</v>
      </c>
      <c r="I442" s="131">
        <v>131</v>
      </c>
      <c r="J442" s="131">
        <v>94</v>
      </c>
      <c r="K442" s="131">
        <v>437</v>
      </c>
      <c r="L442" s="131">
        <v>110</v>
      </c>
      <c r="M442" s="131">
        <v>514</v>
      </c>
      <c r="N442" s="131">
        <v>118</v>
      </c>
      <c r="O442" s="131">
        <v>587</v>
      </c>
      <c r="P442" s="131">
        <v>172</v>
      </c>
      <c r="Q442" s="131">
        <v>856</v>
      </c>
      <c r="R442" s="131">
        <v>116</v>
      </c>
      <c r="S442" s="131">
        <v>576</v>
      </c>
      <c r="T442" s="131">
        <v>61</v>
      </c>
      <c r="U442" s="131">
        <v>302</v>
      </c>
      <c r="V442" s="131">
        <v>55</v>
      </c>
      <c r="W442" s="131">
        <v>274</v>
      </c>
      <c r="X442" s="131">
        <v>45</v>
      </c>
      <c r="Y442" s="131">
        <v>225</v>
      </c>
      <c r="Z442" s="131">
        <v>35</v>
      </c>
      <c r="AA442" s="131">
        <v>176</v>
      </c>
    </row>
    <row r="443" spans="1:27" x14ac:dyDescent="0.25">
      <c r="A443" s="133">
        <v>442</v>
      </c>
      <c r="B443" s="135" t="s">
        <v>11</v>
      </c>
      <c r="C443" s="137" t="s">
        <v>153</v>
      </c>
      <c r="D443" s="129"/>
      <c r="E443" s="129"/>
      <c r="F443" s="131">
        <v>6</v>
      </c>
      <c r="G443" s="131">
        <v>28</v>
      </c>
      <c r="H443" s="131">
        <v>56</v>
      </c>
      <c r="I443" s="131">
        <v>278</v>
      </c>
      <c r="J443" s="131">
        <v>156</v>
      </c>
      <c r="K443" s="131">
        <v>777</v>
      </c>
      <c r="L443" s="131">
        <v>233</v>
      </c>
      <c r="M443" s="131">
        <v>1157</v>
      </c>
      <c r="N443" s="131">
        <v>178</v>
      </c>
      <c r="O443" s="131">
        <v>885</v>
      </c>
      <c r="P443" s="131">
        <v>118</v>
      </c>
      <c r="Q443" s="131">
        <v>578</v>
      </c>
      <c r="R443" s="131">
        <v>70</v>
      </c>
      <c r="S443" s="131">
        <v>348</v>
      </c>
      <c r="T443" s="131">
        <v>7</v>
      </c>
      <c r="U443" s="131">
        <v>32</v>
      </c>
      <c r="V443" s="131">
        <v>2</v>
      </c>
      <c r="W443" s="131">
        <v>10</v>
      </c>
      <c r="X443" s="131">
        <v>1</v>
      </c>
      <c r="Y443" s="131">
        <v>5</v>
      </c>
      <c r="Z443" s="129"/>
      <c r="AA443" s="129"/>
    </row>
    <row r="444" spans="1:27" x14ac:dyDescent="0.25">
      <c r="A444" s="133">
        <v>443</v>
      </c>
      <c r="B444" s="135" t="s">
        <v>24</v>
      </c>
      <c r="C444" s="137" t="s">
        <v>154</v>
      </c>
      <c r="D444" s="129"/>
      <c r="E444" s="129"/>
      <c r="F444" s="129"/>
      <c r="G444" s="129"/>
      <c r="H444" s="131">
        <v>39</v>
      </c>
      <c r="I444" s="131">
        <v>193</v>
      </c>
      <c r="J444" s="131">
        <v>78</v>
      </c>
      <c r="K444" s="131">
        <v>385</v>
      </c>
      <c r="L444" s="131">
        <v>102</v>
      </c>
      <c r="M444" s="131">
        <v>508</v>
      </c>
      <c r="N444" s="131">
        <v>61</v>
      </c>
      <c r="O444" s="131">
        <v>303</v>
      </c>
      <c r="P444" s="131">
        <v>72</v>
      </c>
      <c r="Q444" s="131">
        <v>359</v>
      </c>
      <c r="R444" s="131">
        <v>99</v>
      </c>
      <c r="S444" s="131">
        <v>490</v>
      </c>
      <c r="T444" s="131">
        <v>80</v>
      </c>
      <c r="U444" s="131">
        <v>399</v>
      </c>
      <c r="V444" s="131">
        <v>119</v>
      </c>
      <c r="W444" s="131">
        <v>591</v>
      </c>
      <c r="X444" s="131">
        <v>94</v>
      </c>
      <c r="Y444" s="131">
        <v>469</v>
      </c>
      <c r="Z444" s="131">
        <v>77</v>
      </c>
      <c r="AA444" s="131">
        <v>382</v>
      </c>
    </row>
    <row r="445" spans="1:27" x14ac:dyDescent="0.25">
      <c r="A445" s="133">
        <v>444</v>
      </c>
      <c r="B445" s="135" t="s">
        <v>107</v>
      </c>
      <c r="C445" s="137" t="s">
        <v>151</v>
      </c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31">
        <v>48</v>
      </c>
      <c r="O445" s="131">
        <v>768</v>
      </c>
      <c r="P445" s="131">
        <v>23</v>
      </c>
      <c r="Q445" s="131">
        <v>383</v>
      </c>
      <c r="R445" s="131">
        <v>110</v>
      </c>
      <c r="S445" s="131">
        <v>1869</v>
      </c>
      <c r="T445" s="131">
        <v>34</v>
      </c>
      <c r="U445" s="131">
        <v>578</v>
      </c>
      <c r="V445" s="131">
        <v>26</v>
      </c>
      <c r="W445" s="131">
        <v>355</v>
      </c>
      <c r="X445" s="131">
        <v>2</v>
      </c>
      <c r="Y445" s="131">
        <v>34</v>
      </c>
      <c r="Z445" s="131">
        <v>2</v>
      </c>
      <c r="AA445" s="131">
        <v>32</v>
      </c>
    </row>
    <row r="446" spans="1:27" x14ac:dyDescent="0.25">
      <c r="A446" s="133">
        <v>445</v>
      </c>
      <c r="B446" s="135" t="s">
        <v>11</v>
      </c>
      <c r="C446" s="137" t="s">
        <v>151</v>
      </c>
      <c r="D446" s="129"/>
      <c r="E446" s="129"/>
      <c r="F446" s="129"/>
      <c r="G446" s="129"/>
      <c r="H446" s="131">
        <v>28</v>
      </c>
      <c r="I446" s="131">
        <v>1023</v>
      </c>
      <c r="J446" s="131">
        <v>36</v>
      </c>
      <c r="K446" s="131">
        <v>1334</v>
      </c>
      <c r="L446" s="131">
        <v>22</v>
      </c>
      <c r="M446" s="131">
        <v>785</v>
      </c>
      <c r="N446" s="131">
        <v>5</v>
      </c>
      <c r="O446" s="131">
        <v>195</v>
      </c>
      <c r="P446" s="131">
        <v>1</v>
      </c>
      <c r="Q446" s="131">
        <v>37</v>
      </c>
      <c r="R446" s="131">
        <v>4</v>
      </c>
      <c r="S446" s="131">
        <v>158</v>
      </c>
      <c r="T446" s="131">
        <v>1</v>
      </c>
      <c r="U446" s="131">
        <v>37</v>
      </c>
      <c r="V446" s="131">
        <v>5</v>
      </c>
      <c r="W446" s="131">
        <v>170</v>
      </c>
      <c r="X446" s="131">
        <v>4</v>
      </c>
      <c r="Y446" s="131">
        <v>149</v>
      </c>
      <c r="Z446" s="131">
        <v>4</v>
      </c>
      <c r="AA446" s="131">
        <v>130</v>
      </c>
    </row>
    <row r="447" spans="1:27" x14ac:dyDescent="0.25">
      <c r="A447" s="133">
        <v>446</v>
      </c>
      <c r="B447" s="135" t="s">
        <v>8</v>
      </c>
      <c r="C447" s="137" t="s">
        <v>153</v>
      </c>
      <c r="D447" s="131">
        <v>1</v>
      </c>
      <c r="E447" s="131">
        <v>7</v>
      </c>
      <c r="F447" s="131">
        <v>15</v>
      </c>
      <c r="G447" s="131">
        <v>91</v>
      </c>
      <c r="H447" s="131">
        <v>57</v>
      </c>
      <c r="I447" s="131">
        <v>326</v>
      </c>
      <c r="J447" s="131">
        <v>145</v>
      </c>
      <c r="K447" s="131">
        <v>868</v>
      </c>
      <c r="L447" s="131">
        <v>157</v>
      </c>
      <c r="M447" s="131">
        <v>934</v>
      </c>
      <c r="N447" s="131">
        <v>124</v>
      </c>
      <c r="O447" s="131">
        <v>741</v>
      </c>
      <c r="P447" s="131">
        <v>98</v>
      </c>
      <c r="Q447" s="131">
        <v>587</v>
      </c>
      <c r="R447" s="131">
        <v>57</v>
      </c>
      <c r="S447" s="131">
        <v>339</v>
      </c>
      <c r="T447" s="131">
        <v>7</v>
      </c>
      <c r="U447" s="131">
        <v>41</v>
      </c>
      <c r="V447" s="131">
        <v>7</v>
      </c>
      <c r="W447" s="131">
        <v>41</v>
      </c>
      <c r="X447" s="131">
        <v>3</v>
      </c>
      <c r="Y447" s="131">
        <v>17</v>
      </c>
      <c r="Z447" s="129"/>
      <c r="AA447" s="129"/>
    </row>
    <row r="448" spans="1:27" x14ac:dyDescent="0.25">
      <c r="A448" s="133">
        <v>447</v>
      </c>
      <c r="B448" s="135" t="s">
        <v>11</v>
      </c>
      <c r="C448" s="137" t="s">
        <v>153</v>
      </c>
      <c r="D448" s="131">
        <v>3</v>
      </c>
      <c r="E448" s="131">
        <v>17</v>
      </c>
      <c r="F448" s="131">
        <v>6</v>
      </c>
      <c r="G448" s="131">
        <v>28</v>
      </c>
      <c r="H448" s="131">
        <v>74</v>
      </c>
      <c r="I448" s="131">
        <v>377</v>
      </c>
      <c r="J448" s="131">
        <v>213</v>
      </c>
      <c r="K448" s="131">
        <v>1087</v>
      </c>
      <c r="L448" s="131">
        <v>195</v>
      </c>
      <c r="M448" s="131">
        <v>973</v>
      </c>
      <c r="N448" s="131">
        <v>147</v>
      </c>
      <c r="O448" s="131">
        <v>735</v>
      </c>
      <c r="P448" s="131">
        <v>88</v>
      </c>
      <c r="Q448" s="131">
        <v>432</v>
      </c>
      <c r="R448" s="131">
        <v>38</v>
      </c>
      <c r="S448" s="131">
        <v>187</v>
      </c>
      <c r="T448" s="131">
        <v>19</v>
      </c>
      <c r="U448" s="131">
        <v>87</v>
      </c>
      <c r="V448" s="131">
        <v>9</v>
      </c>
      <c r="W448" s="131">
        <v>39</v>
      </c>
      <c r="X448" s="129"/>
      <c r="Y448" s="129"/>
      <c r="Z448" s="131">
        <v>5</v>
      </c>
      <c r="AA448" s="131">
        <v>24</v>
      </c>
    </row>
    <row r="449" spans="1:27" x14ac:dyDescent="0.25">
      <c r="A449" s="133">
        <v>448</v>
      </c>
      <c r="B449" s="135" t="s">
        <v>11</v>
      </c>
      <c r="C449" s="137" t="s">
        <v>152</v>
      </c>
      <c r="D449" s="129"/>
      <c r="E449" s="129"/>
      <c r="F449" s="131">
        <v>16</v>
      </c>
      <c r="G449" s="131">
        <v>130</v>
      </c>
      <c r="H449" s="131">
        <v>59</v>
      </c>
      <c r="I449" s="131">
        <v>467</v>
      </c>
      <c r="J449" s="131">
        <v>119</v>
      </c>
      <c r="K449" s="131">
        <v>959</v>
      </c>
      <c r="L449" s="131">
        <v>98</v>
      </c>
      <c r="M449" s="131">
        <v>778</v>
      </c>
      <c r="N449" s="131">
        <v>58</v>
      </c>
      <c r="O449" s="131">
        <v>457</v>
      </c>
      <c r="P449" s="131">
        <v>55</v>
      </c>
      <c r="Q449" s="131">
        <v>436</v>
      </c>
      <c r="R449" s="131">
        <v>41</v>
      </c>
      <c r="S449" s="131">
        <v>322</v>
      </c>
      <c r="T449" s="131">
        <v>20</v>
      </c>
      <c r="U449" s="131">
        <v>154</v>
      </c>
      <c r="V449" s="131">
        <v>31</v>
      </c>
      <c r="W449" s="131">
        <v>239</v>
      </c>
      <c r="X449" s="131">
        <v>5</v>
      </c>
      <c r="Y449" s="131">
        <v>41</v>
      </c>
      <c r="Z449" s="129"/>
      <c r="AA449" s="129"/>
    </row>
    <row r="450" spans="1:27" x14ac:dyDescent="0.25">
      <c r="A450" s="133">
        <v>449</v>
      </c>
      <c r="B450" s="135" t="s">
        <v>110</v>
      </c>
      <c r="C450" s="137" t="s">
        <v>152</v>
      </c>
      <c r="D450" s="129"/>
      <c r="E450" s="129"/>
      <c r="F450" s="131">
        <v>17</v>
      </c>
      <c r="G450" s="131">
        <v>24</v>
      </c>
      <c r="H450" s="131">
        <v>190</v>
      </c>
      <c r="I450" s="131">
        <v>247</v>
      </c>
      <c r="J450" s="131">
        <v>916</v>
      </c>
      <c r="K450" s="131">
        <v>1162</v>
      </c>
      <c r="L450" s="131">
        <v>640</v>
      </c>
      <c r="M450" s="131">
        <v>806</v>
      </c>
      <c r="N450" s="131">
        <v>500</v>
      </c>
      <c r="O450" s="131">
        <v>619</v>
      </c>
      <c r="P450" s="131">
        <v>395</v>
      </c>
      <c r="Q450" s="131">
        <v>495</v>
      </c>
      <c r="R450" s="131">
        <v>283</v>
      </c>
      <c r="S450" s="131">
        <v>348</v>
      </c>
      <c r="T450" s="131">
        <v>209</v>
      </c>
      <c r="U450" s="131">
        <v>260</v>
      </c>
      <c r="V450" s="131">
        <v>2</v>
      </c>
      <c r="W450" s="131">
        <v>5</v>
      </c>
      <c r="X450" s="129"/>
      <c r="Y450" s="129"/>
      <c r="Z450" s="129"/>
      <c r="AA450" s="129"/>
    </row>
    <row r="451" spans="1:27" x14ac:dyDescent="0.25">
      <c r="A451" s="133">
        <v>450</v>
      </c>
      <c r="B451" s="135" t="s">
        <v>5</v>
      </c>
      <c r="C451" s="137" t="s">
        <v>151</v>
      </c>
      <c r="D451" s="131">
        <v>29</v>
      </c>
      <c r="E451" s="131">
        <v>272</v>
      </c>
      <c r="F451" s="131">
        <v>48</v>
      </c>
      <c r="G451" s="131">
        <v>464</v>
      </c>
      <c r="H451" s="131">
        <v>111</v>
      </c>
      <c r="I451" s="131">
        <v>1182</v>
      </c>
      <c r="J451" s="131">
        <v>120</v>
      </c>
      <c r="K451" s="131">
        <v>1250</v>
      </c>
      <c r="L451" s="131">
        <v>27</v>
      </c>
      <c r="M451" s="131">
        <v>264</v>
      </c>
      <c r="N451" s="131">
        <v>13</v>
      </c>
      <c r="O451" s="131">
        <v>145</v>
      </c>
      <c r="P451" s="131">
        <v>3</v>
      </c>
      <c r="Q451" s="131">
        <v>34</v>
      </c>
      <c r="R451" s="131">
        <v>9</v>
      </c>
      <c r="S451" s="131">
        <v>88</v>
      </c>
      <c r="T451" s="131">
        <v>10</v>
      </c>
      <c r="U451" s="131">
        <v>95</v>
      </c>
      <c r="V451" s="131">
        <v>7</v>
      </c>
      <c r="W451" s="131">
        <v>69</v>
      </c>
      <c r="X451" s="131">
        <v>4</v>
      </c>
      <c r="Y451" s="131">
        <v>52</v>
      </c>
      <c r="Z451" s="131">
        <v>4</v>
      </c>
      <c r="AA451" s="131">
        <v>42</v>
      </c>
    </row>
    <row r="452" spans="1:27" x14ac:dyDescent="0.25">
      <c r="A452" s="133">
        <v>451</v>
      </c>
      <c r="B452" s="135" t="s">
        <v>11</v>
      </c>
      <c r="C452" s="137" t="s">
        <v>154</v>
      </c>
      <c r="D452" s="131">
        <v>55</v>
      </c>
      <c r="E452" s="131">
        <v>319</v>
      </c>
      <c r="F452" s="131">
        <v>37</v>
      </c>
      <c r="G452" s="131">
        <v>213</v>
      </c>
      <c r="H452" s="131">
        <v>72</v>
      </c>
      <c r="I452" s="131">
        <v>417</v>
      </c>
      <c r="J452" s="131">
        <v>71</v>
      </c>
      <c r="K452" s="131">
        <v>408</v>
      </c>
      <c r="L452" s="131">
        <v>77</v>
      </c>
      <c r="M452" s="131">
        <v>436</v>
      </c>
      <c r="N452" s="131">
        <v>53</v>
      </c>
      <c r="O452" s="131">
        <v>306</v>
      </c>
      <c r="P452" s="131">
        <v>52</v>
      </c>
      <c r="Q452" s="131">
        <v>299</v>
      </c>
      <c r="R452" s="131">
        <v>64</v>
      </c>
      <c r="S452" s="131">
        <v>370</v>
      </c>
      <c r="T452" s="131">
        <v>47</v>
      </c>
      <c r="U452" s="131">
        <v>272</v>
      </c>
      <c r="V452" s="131">
        <v>67</v>
      </c>
      <c r="W452" s="131">
        <v>383</v>
      </c>
      <c r="X452" s="131">
        <v>52</v>
      </c>
      <c r="Y452" s="131">
        <v>299</v>
      </c>
      <c r="Z452" s="131">
        <v>39</v>
      </c>
      <c r="AA452" s="131">
        <v>226</v>
      </c>
    </row>
    <row r="453" spans="1:27" x14ac:dyDescent="0.25">
      <c r="A453" s="133">
        <v>452</v>
      </c>
      <c r="B453" s="135" t="s">
        <v>11</v>
      </c>
      <c r="C453" s="137" t="s">
        <v>153</v>
      </c>
      <c r="D453" s="129"/>
      <c r="E453" s="129"/>
      <c r="F453" s="131">
        <v>8</v>
      </c>
      <c r="G453" s="131">
        <v>42</v>
      </c>
      <c r="H453" s="131">
        <v>42</v>
      </c>
      <c r="I453" s="131">
        <v>212</v>
      </c>
      <c r="J453" s="131">
        <v>140</v>
      </c>
      <c r="K453" s="131">
        <v>711</v>
      </c>
      <c r="L453" s="131">
        <v>256</v>
      </c>
      <c r="M453" s="131">
        <v>1274</v>
      </c>
      <c r="N453" s="131">
        <v>132</v>
      </c>
      <c r="O453" s="131">
        <v>659</v>
      </c>
      <c r="P453" s="131">
        <v>110</v>
      </c>
      <c r="Q453" s="131">
        <v>547</v>
      </c>
      <c r="R453" s="131">
        <v>67</v>
      </c>
      <c r="S453" s="131">
        <v>315</v>
      </c>
      <c r="T453" s="131">
        <v>18</v>
      </c>
      <c r="U453" s="131">
        <v>87</v>
      </c>
      <c r="V453" s="131">
        <v>11</v>
      </c>
      <c r="W453" s="131">
        <v>53</v>
      </c>
      <c r="X453" s="129"/>
      <c r="Y453" s="129"/>
      <c r="Z453" s="129"/>
      <c r="AA453" s="129"/>
    </row>
    <row r="454" spans="1:27" x14ac:dyDescent="0.25">
      <c r="A454" s="133">
        <v>453</v>
      </c>
      <c r="B454" s="135" t="s">
        <v>8</v>
      </c>
      <c r="C454" s="137" t="s">
        <v>152</v>
      </c>
      <c r="D454" s="131">
        <v>37</v>
      </c>
      <c r="E454" s="131">
        <v>360</v>
      </c>
      <c r="F454" s="131">
        <v>39</v>
      </c>
      <c r="G454" s="131">
        <v>383</v>
      </c>
      <c r="H454" s="131">
        <v>125</v>
      </c>
      <c r="I454" s="131">
        <v>1039</v>
      </c>
      <c r="J454" s="131">
        <v>94</v>
      </c>
      <c r="K454" s="131">
        <v>870</v>
      </c>
      <c r="L454" s="131">
        <v>37</v>
      </c>
      <c r="M454" s="131">
        <v>360</v>
      </c>
      <c r="N454" s="131">
        <v>14</v>
      </c>
      <c r="O454" s="131">
        <v>126</v>
      </c>
      <c r="P454" s="131">
        <v>15</v>
      </c>
      <c r="Q454" s="131">
        <v>120</v>
      </c>
      <c r="R454" s="131">
        <v>28</v>
      </c>
      <c r="S454" s="131">
        <v>232</v>
      </c>
      <c r="T454" s="131">
        <v>24</v>
      </c>
      <c r="U454" s="131">
        <v>189</v>
      </c>
      <c r="V454" s="131">
        <v>16</v>
      </c>
      <c r="W454" s="131">
        <v>111</v>
      </c>
      <c r="X454" s="131">
        <v>10</v>
      </c>
      <c r="Y454" s="131">
        <v>67</v>
      </c>
      <c r="Z454" s="131">
        <v>5</v>
      </c>
      <c r="AA454" s="131">
        <v>35</v>
      </c>
    </row>
    <row r="455" spans="1:27" x14ac:dyDescent="0.25">
      <c r="A455" s="133">
        <v>454</v>
      </c>
      <c r="B455" s="135" t="s">
        <v>8</v>
      </c>
      <c r="C455" s="137" t="s">
        <v>154</v>
      </c>
      <c r="D455" s="131">
        <v>36</v>
      </c>
      <c r="E455" s="131">
        <v>179</v>
      </c>
      <c r="F455" s="131">
        <v>33</v>
      </c>
      <c r="G455" s="131">
        <v>165</v>
      </c>
      <c r="H455" s="131">
        <v>66</v>
      </c>
      <c r="I455" s="131">
        <v>330</v>
      </c>
      <c r="J455" s="131">
        <v>74</v>
      </c>
      <c r="K455" s="131">
        <v>372</v>
      </c>
      <c r="L455" s="131">
        <v>92</v>
      </c>
      <c r="M455" s="131">
        <v>461</v>
      </c>
      <c r="N455" s="131">
        <v>95</v>
      </c>
      <c r="O455" s="131">
        <v>475</v>
      </c>
      <c r="P455" s="131">
        <v>97</v>
      </c>
      <c r="Q455" s="131">
        <v>482</v>
      </c>
      <c r="R455" s="131">
        <v>80</v>
      </c>
      <c r="S455" s="131">
        <v>398</v>
      </c>
      <c r="T455" s="131">
        <v>47</v>
      </c>
      <c r="U455" s="131">
        <v>234</v>
      </c>
      <c r="V455" s="131">
        <v>51</v>
      </c>
      <c r="W455" s="131">
        <v>255</v>
      </c>
      <c r="X455" s="131">
        <v>52</v>
      </c>
      <c r="Y455" s="131">
        <v>260</v>
      </c>
      <c r="Z455" s="131">
        <v>41</v>
      </c>
      <c r="AA455" s="131">
        <v>207</v>
      </c>
    </row>
    <row r="456" spans="1:27" x14ac:dyDescent="0.25">
      <c r="A456" s="133">
        <v>455</v>
      </c>
      <c r="B456" s="135" t="s">
        <v>9</v>
      </c>
      <c r="C456" s="137" t="s">
        <v>154</v>
      </c>
      <c r="D456" s="131">
        <v>57</v>
      </c>
      <c r="E456" s="131">
        <v>302</v>
      </c>
      <c r="F456" s="131">
        <v>49</v>
      </c>
      <c r="G456" s="131">
        <v>266</v>
      </c>
      <c r="H456" s="131">
        <v>69</v>
      </c>
      <c r="I456" s="131">
        <v>374</v>
      </c>
      <c r="J456" s="131">
        <v>69</v>
      </c>
      <c r="K456" s="131">
        <v>367</v>
      </c>
      <c r="L456" s="131">
        <v>104</v>
      </c>
      <c r="M456" s="131">
        <v>551</v>
      </c>
      <c r="N456" s="131">
        <v>72</v>
      </c>
      <c r="O456" s="131">
        <v>390</v>
      </c>
      <c r="P456" s="131">
        <v>69</v>
      </c>
      <c r="Q456" s="131">
        <v>376</v>
      </c>
      <c r="R456" s="131">
        <v>53</v>
      </c>
      <c r="S456" s="131">
        <v>282</v>
      </c>
      <c r="T456" s="131">
        <v>39</v>
      </c>
      <c r="U456" s="131">
        <v>208</v>
      </c>
      <c r="V456" s="131">
        <v>56</v>
      </c>
      <c r="W456" s="131">
        <v>299</v>
      </c>
      <c r="X456" s="131">
        <v>44</v>
      </c>
      <c r="Y456" s="131">
        <v>232</v>
      </c>
      <c r="Z456" s="131">
        <v>28</v>
      </c>
      <c r="AA456" s="131">
        <v>148</v>
      </c>
    </row>
    <row r="457" spans="1:27" x14ac:dyDescent="0.25">
      <c r="A457" s="133">
        <v>456</v>
      </c>
      <c r="B457" s="135" t="s">
        <v>18</v>
      </c>
      <c r="C457" s="137" t="s">
        <v>152</v>
      </c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31">
        <v>75</v>
      </c>
      <c r="O457" s="131">
        <v>1043</v>
      </c>
      <c r="P457" s="131">
        <v>67</v>
      </c>
      <c r="Q457" s="131">
        <v>930</v>
      </c>
      <c r="R457" s="131">
        <v>98</v>
      </c>
      <c r="S457" s="131">
        <v>1346</v>
      </c>
      <c r="T457" s="131">
        <v>28</v>
      </c>
      <c r="U457" s="131">
        <v>392</v>
      </c>
      <c r="V457" s="131">
        <v>6</v>
      </c>
      <c r="W457" s="131">
        <v>84</v>
      </c>
      <c r="X457" s="129"/>
      <c r="Y457" s="129"/>
      <c r="Z457" s="129"/>
      <c r="AA457" s="129"/>
    </row>
    <row r="458" spans="1:27" x14ac:dyDescent="0.25">
      <c r="A458" s="133">
        <v>457</v>
      </c>
      <c r="B458" s="135" t="s">
        <v>114</v>
      </c>
      <c r="C458" s="137" t="s">
        <v>154</v>
      </c>
      <c r="D458" s="129"/>
      <c r="E458" s="129"/>
      <c r="F458" s="129"/>
      <c r="G458" s="129"/>
      <c r="H458" s="129"/>
      <c r="I458" s="129"/>
      <c r="J458" s="129"/>
      <c r="K458" s="129"/>
      <c r="L458" s="131">
        <v>229</v>
      </c>
      <c r="M458" s="131">
        <v>1154</v>
      </c>
      <c r="N458" s="131">
        <v>202</v>
      </c>
      <c r="O458" s="131">
        <v>1012</v>
      </c>
      <c r="P458" s="131">
        <v>147</v>
      </c>
      <c r="Q458" s="131">
        <v>733</v>
      </c>
      <c r="R458" s="131">
        <v>103</v>
      </c>
      <c r="S458" s="131">
        <v>486</v>
      </c>
      <c r="T458" s="131">
        <v>48</v>
      </c>
      <c r="U458" s="131">
        <v>218</v>
      </c>
      <c r="V458" s="131">
        <v>27</v>
      </c>
      <c r="W458" s="131">
        <v>131</v>
      </c>
      <c r="X458" s="131">
        <v>6</v>
      </c>
      <c r="Y458" s="131">
        <v>33</v>
      </c>
      <c r="Z458" s="129"/>
      <c r="AA458" s="129"/>
    </row>
    <row r="459" spans="1:27" x14ac:dyDescent="0.25">
      <c r="A459" s="133">
        <v>458</v>
      </c>
      <c r="B459" s="135" t="s">
        <v>11</v>
      </c>
      <c r="C459" s="137" t="s">
        <v>153</v>
      </c>
      <c r="D459" s="129"/>
      <c r="E459" s="129"/>
      <c r="F459" s="131">
        <v>13</v>
      </c>
      <c r="G459" s="131">
        <v>65</v>
      </c>
      <c r="H459" s="131">
        <v>50</v>
      </c>
      <c r="I459" s="131">
        <v>247</v>
      </c>
      <c r="J459" s="131">
        <v>200</v>
      </c>
      <c r="K459" s="131">
        <v>1001</v>
      </c>
      <c r="L459" s="131">
        <v>194</v>
      </c>
      <c r="M459" s="131">
        <v>960</v>
      </c>
      <c r="N459" s="131">
        <v>109</v>
      </c>
      <c r="O459" s="131">
        <v>544</v>
      </c>
      <c r="P459" s="131">
        <v>98</v>
      </c>
      <c r="Q459" s="131">
        <v>484</v>
      </c>
      <c r="R459" s="131">
        <v>47</v>
      </c>
      <c r="S459" s="131">
        <v>224</v>
      </c>
      <c r="T459" s="131">
        <v>22</v>
      </c>
      <c r="U459" s="131">
        <v>104</v>
      </c>
      <c r="V459" s="131">
        <v>22</v>
      </c>
      <c r="W459" s="131">
        <v>111</v>
      </c>
      <c r="X459" s="131">
        <v>4</v>
      </c>
      <c r="Y459" s="131">
        <v>20</v>
      </c>
      <c r="Z459" s="129"/>
      <c r="AA459" s="129"/>
    </row>
    <row r="460" spans="1:27" x14ac:dyDescent="0.25">
      <c r="A460" s="133">
        <v>459</v>
      </c>
      <c r="B460" s="135" t="s">
        <v>8</v>
      </c>
      <c r="C460" s="137" t="s">
        <v>152</v>
      </c>
      <c r="D460" s="131">
        <v>12</v>
      </c>
      <c r="E460" s="131">
        <v>73</v>
      </c>
      <c r="F460" s="131">
        <v>11</v>
      </c>
      <c r="G460" s="131">
        <v>70</v>
      </c>
      <c r="H460" s="131">
        <v>67</v>
      </c>
      <c r="I460" s="131">
        <v>450</v>
      </c>
      <c r="J460" s="131">
        <v>134</v>
      </c>
      <c r="K460" s="131">
        <v>901</v>
      </c>
      <c r="L460" s="131">
        <v>84</v>
      </c>
      <c r="M460" s="131">
        <v>538</v>
      </c>
      <c r="N460" s="131">
        <v>64</v>
      </c>
      <c r="O460" s="131">
        <v>426</v>
      </c>
      <c r="P460" s="131">
        <v>50</v>
      </c>
      <c r="Q460" s="131">
        <v>344</v>
      </c>
      <c r="R460" s="131">
        <v>39</v>
      </c>
      <c r="S460" s="131">
        <v>273</v>
      </c>
      <c r="T460" s="131">
        <v>44</v>
      </c>
      <c r="U460" s="131">
        <v>299</v>
      </c>
      <c r="V460" s="131">
        <v>25</v>
      </c>
      <c r="W460" s="131">
        <v>160</v>
      </c>
      <c r="X460" s="131">
        <v>26</v>
      </c>
      <c r="Y460" s="131">
        <v>172</v>
      </c>
      <c r="Z460" s="131">
        <v>8</v>
      </c>
      <c r="AA460" s="131">
        <v>39</v>
      </c>
    </row>
    <row r="461" spans="1:27" x14ac:dyDescent="0.25">
      <c r="A461" s="133">
        <v>460</v>
      </c>
      <c r="B461" s="135" t="s">
        <v>104</v>
      </c>
      <c r="C461" s="137" t="s">
        <v>151</v>
      </c>
      <c r="D461" s="129"/>
      <c r="E461" s="129"/>
      <c r="F461" s="131">
        <v>3</v>
      </c>
      <c r="G461" s="131">
        <v>25</v>
      </c>
      <c r="H461" s="131">
        <v>59</v>
      </c>
      <c r="I461" s="131">
        <v>552</v>
      </c>
      <c r="J461" s="131">
        <v>73</v>
      </c>
      <c r="K461" s="131">
        <v>710</v>
      </c>
      <c r="L461" s="131">
        <v>66</v>
      </c>
      <c r="M461" s="131">
        <v>604</v>
      </c>
      <c r="N461" s="131">
        <v>47</v>
      </c>
      <c r="O461" s="131">
        <v>409</v>
      </c>
      <c r="P461" s="131">
        <v>39</v>
      </c>
      <c r="Q461" s="131">
        <v>354</v>
      </c>
      <c r="R461" s="131">
        <v>98</v>
      </c>
      <c r="S461" s="131">
        <v>936</v>
      </c>
      <c r="T461" s="131">
        <v>13</v>
      </c>
      <c r="U461" s="131">
        <v>124</v>
      </c>
      <c r="V461" s="131">
        <v>1</v>
      </c>
      <c r="W461" s="131">
        <v>13</v>
      </c>
      <c r="X461" s="131">
        <v>1</v>
      </c>
      <c r="Y461" s="131">
        <v>13</v>
      </c>
      <c r="Z461" s="129"/>
      <c r="AA461" s="129"/>
    </row>
    <row r="462" spans="1:27" x14ac:dyDescent="0.25">
      <c r="A462" s="133">
        <v>461</v>
      </c>
      <c r="B462" s="135" t="s">
        <v>8</v>
      </c>
      <c r="C462" s="137" t="s">
        <v>152</v>
      </c>
      <c r="D462" s="131">
        <v>11</v>
      </c>
      <c r="E462" s="131">
        <v>67</v>
      </c>
      <c r="F462" s="131">
        <v>15</v>
      </c>
      <c r="G462" s="131">
        <v>89</v>
      </c>
      <c r="H462" s="131">
        <v>68</v>
      </c>
      <c r="I462" s="131">
        <v>433</v>
      </c>
      <c r="J462" s="131">
        <v>101</v>
      </c>
      <c r="K462" s="131">
        <v>679</v>
      </c>
      <c r="L462" s="131">
        <v>96</v>
      </c>
      <c r="M462" s="131">
        <v>659</v>
      </c>
      <c r="N462" s="131">
        <v>69</v>
      </c>
      <c r="O462" s="131">
        <v>470</v>
      </c>
      <c r="P462" s="131">
        <v>66</v>
      </c>
      <c r="Q462" s="131">
        <v>455</v>
      </c>
      <c r="R462" s="131">
        <v>55</v>
      </c>
      <c r="S462" s="131">
        <v>381</v>
      </c>
      <c r="T462" s="131">
        <v>28</v>
      </c>
      <c r="U462" s="131">
        <v>194</v>
      </c>
      <c r="V462" s="131">
        <v>17</v>
      </c>
      <c r="W462" s="131">
        <v>120</v>
      </c>
      <c r="X462" s="131">
        <v>12</v>
      </c>
      <c r="Y462" s="131">
        <v>77</v>
      </c>
      <c r="Z462" s="131">
        <v>19</v>
      </c>
      <c r="AA462" s="131">
        <v>112</v>
      </c>
    </row>
    <row r="463" spans="1:27" x14ac:dyDescent="0.25">
      <c r="A463" s="133">
        <v>462</v>
      </c>
      <c r="B463" s="135" t="s">
        <v>5</v>
      </c>
      <c r="C463" s="137" t="s">
        <v>154</v>
      </c>
      <c r="D463" s="131">
        <v>77</v>
      </c>
      <c r="E463" s="131">
        <v>288</v>
      </c>
      <c r="F463" s="131">
        <v>83</v>
      </c>
      <c r="G463" s="131">
        <v>281</v>
      </c>
      <c r="H463" s="131">
        <v>117</v>
      </c>
      <c r="I463" s="131">
        <v>484</v>
      </c>
      <c r="J463" s="131">
        <v>90</v>
      </c>
      <c r="K463" s="131">
        <v>370</v>
      </c>
      <c r="L463" s="131">
        <v>119</v>
      </c>
      <c r="M463" s="131">
        <v>492</v>
      </c>
      <c r="N463" s="131">
        <v>55</v>
      </c>
      <c r="O463" s="131">
        <v>224</v>
      </c>
      <c r="P463" s="131">
        <v>65</v>
      </c>
      <c r="Q463" s="131">
        <v>263</v>
      </c>
      <c r="R463" s="131">
        <v>57</v>
      </c>
      <c r="S463" s="131">
        <v>235</v>
      </c>
      <c r="T463" s="131">
        <v>56</v>
      </c>
      <c r="U463" s="131">
        <v>234</v>
      </c>
      <c r="V463" s="131">
        <v>77</v>
      </c>
      <c r="W463" s="131">
        <v>320</v>
      </c>
      <c r="X463" s="131">
        <v>59</v>
      </c>
      <c r="Y463" s="131">
        <v>247</v>
      </c>
      <c r="Z463" s="131">
        <v>70</v>
      </c>
      <c r="AA463" s="131">
        <v>286</v>
      </c>
    </row>
    <row r="464" spans="1:27" x14ac:dyDescent="0.25">
      <c r="A464" s="133">
        <v>463</v>
      </c>
      <c r="B464" s="135" t="s">
        <v>101</v>
      </c>
      <c r="C464" s="137" t="s">
        <v>155</v>
      </c>
      <c r="D464" s="131">
        <v>94</v>
      </c>
      <c r="E464" s="131">
        <v>280</v>
      </c>
      <c r="F464" s="131">
        <v>70</v>
      </c>
      <c r="G464" s="131">
        <v>210</v>
      </c>
      <c r="H464" s="131">
        <v>98</v>
      </c>
      <c r="I464" s="131">
        <v>293</v>
      </c>
      <c r="J464" s="131">
        <v>120</v>
      </c>
      <c r="K464" s="131">
        <v>358</v>
      </c>
      <c r="L464" s="131">
        <v>115</v>
      </c>
      <c r="M464" s="131">
        <v>345</v>
      </c>
      <c r="N464" s="131">
        <v>116</v>
      </c>
      <c r="O464" s="131">
        <v>347</v>
      </c>
      <c r="P464" s="131">
        <v>131</v>
      </c>
      <c r="Q464" s="131">
        <v>391</v>
      </c>
      <c r="R464" s="131">
        <v>109</v>
      </c>
      <c r="S464" s="131">
        <v>325</v>
      </c>
      <c r="T464" s="131">
        <v>105</v>
      </c>
      <c r="U464" s="131">
        <v>315</v>
      </c>
      <c r="V464" s="131">
        <v>112</v>
      </c>
      <c r="W464" s="131">
        <v>334</v>
      </c>
      <c r="X464" s="131">
        <v>105</v>
      </c>
      <c r="Y464" s="131">
        <v>314</v>
      </c>
      <c r="Z464" s="131">
        <v>57</v>
      </c>
      <c r="AA464" s="131">
        <v>169</v>
      </c>
    </row>
    <row r="465" spans="1:27" x14ac:dyDescent="0.25">
      <c r="A465" s="133">
        <v>464</v>
      </c>
      <c r="B465" s="135" t="s">
        <v>5</v>
      </c>
      <c r="C465" s="137" t="s">
        <v>152</v>
      </c>
      <c r="D465" s="131">
        <v>5</v>
      </c>
      <c r="E465" s="131">
        <v>205</v>
      </c>
      <c r="F465" s="131">
        <v>4</v>
      </c>
      <c r="G465" s="131">
        <v>164</v>
      </c>
      <c r="H465" s="131">
        <v>7</v>
      </c>
      <c r="I465" s="131">
        <v>282</v>
      </c>
      <c r="J465" s="131">
        <v>6</v>
      </c>
      <c r="K465" s="131">
        <v>194</v>
      </c>
      <c r="L465" s="131">
        <v>12</v>
      </c>
      <c r="M465" s="131">
        <v>451</v>
      </c>
      <c r="N465" s="131">
        <v>5</v>
      </c>
      <c r="O465" s="131">
        <v>205</v>
      </c>
      <c r="P465" s="131">
        <v>9</v>
      </c>
      <c r="Q465" s="131">
        <v>334</v>
      </c>
      <c r="R465" s="131">
        <v>8</v>
      </c>
      <c r="S465" s="131">
        <v>286</v>
      </c>
      <c r="T465" s="131">
        <v>11</v>
      </c>
      <c r="U465" s="131">
        <v>417</v>
      </c>
      <c r="V465" s="131">
        <v>12</v>
      </c>
      <c r="W465" s="131">
        <v>459</v>
      </c>
      <c r="X465" s="131">
        <v>17</v>
      </c>
      <c r="Y465" s="131">
        <v>626</v>
      </c>
      <c r="Z465" s="131">
        <v>1</v>
      </c>
      <c r="AA465" s="131">
        <v>42</v>
      </c>
    </row>
    <row r="466" spans="1:27" x14ac:dyDescent="0.25">
      <c r="A466" s="133">
        <v>465</v>
      </c>
      <c r="B466" s="135" t="s">
        <v>11</v>
      </c>
      <c r="C466" s="137" t="s">
        <v>152</v>
      </c>
      <c r="D466" s="131">
        <v>43</v>
      </c>
      <c r="E466" s="131">
        <v>279</v>
      </c>
      <c r="F466" s="131">
        <v>40</v>
      </c>
      <c r="G466" s="131">
        <v>269</v>
      </c>
      <c r="H466" s="131">
        <v>102</v>
      </c>
      <c r="I466" s="131">
        <v>703</v>
      </c>
      <c r="J466" s="131">
        <v>111</v>
      </c>
      <c r="K466" s="131">
        <v>764</v>
      </c>
      <c r="L466" s="131">
        <v>79</v>
      </c>
      <c r="M466" s="131">
        <v>552</v>
      </c>
      <c r="N466" s="131">
        <v>47</v>
      </c>
      <c r="O466" s="131">
        <v>315</v>
      </c>
      <c r="P466" s="131">
        <v>40</v>
      </c>
      <c r="Q466" s="131">
        <v>272</v>
      </c>
      <c r="R466" s="131">
        <v>24</v>
      </c>
      <c r="S466" s="131">
        <v>161</v>
      </c>
      <c r="T466" s="131">
        <v>26</v>
      </c>
      <c r="U466" s="131">
        <v>176</v>
      </c>
      <c r="V466" s="131">
        <v>11</v>
      </c>
      <c r="W466" s="131">
        <v>74</v>
      </c>
      <c r="X466" s="131">
        <v>2</v>
      </c>
      <c r="Y466" s="131">
        <v>14</v>
      </c>
      <c r="Z466" s="131">
        <v>12</v>
      </c>
      <c r="AA466" s="131">
        <v>85</v>
      </c>
    </row>
    <row r="467" spans="1:27" x14ac:dyDescent="0.25">
      <c r="A467" s="133">
        <v>466</v>
      </c>
      <c r="B467" s="135" t="s">
        <v>5</v>
      </c>
      <c r="C467" s="137" t="s">
        <v>152</v>
      </c>
      <c r="D467" s="131">
        <v>5</v>
      </c>
      <c r="E467" s="131">
        <v>32</v>
      </c>
      <c r="F467" s="131">
        <v>3</v>
      </c>
      <c r="G467" s="131">
        <v>14</v>
      </c>
      <c r="H467" s="131">
        <v>88</v>
      </c>
      <c r="I467" s="131">
        <v>339</v>
      </c>
      <c r="J467" s="131">
        <v>279</v>
      </c>
      <c r="K467" s="131">
        <v>1124</v>
      </c>
      <c r="L467" s="131">
        <v>158</v>
      </c>
      <c r="M467" s="131">
        <v>726</v>
      </c>
      <c r="N467" s="131">
        <v>103</v>
      </c>
      <c r="O467" s="131">
        <v>547</v>
      </c>
      <c r="P467" s="131">
        <v>79</v>
      </c>
      <c r="Q467" s="131">
        <v>375</v>
      </c>
      <c r="R467" s="131">
        <v>49</v>
      </c>
      <c r="S467" s="131">
        <v>232</v>
      </c>
      <c r="T467" s="131">
        <v>20</v>
      </c>
      <c r="U467" s="131">
        <v>112</v>
      </c>
      <c r="V467" s="131">
        <v>24</v>
      </c>
      <c r="W467" s="131">
        <v>104</v>
      </c>
      <c r="X467" s="131">
        <v>2</v>
      </c>
      <c r="Y467" s="131">
        <v>14</v>
      </c>
      <c r="Z467" s="129"/>
      <c r="AA467" s="129"/>
    </row>
    <row r="468" spans="1:27" x14ac:dyDescent="0.25">
      <c r="A468" s="133">
        <v>467</v>
      </c>
      <c r="B468" s="135" t="s">
        <v>18</v>
      </c>
      <c r="C468" s="137" t="s">
        <v>152</v>
      </c>
      <c r="D468" s="129"/>
      <c r="E468" s="129"/>
      <c r="F468" s="129"/>
      <c r="G468" s="129"/>
      <c r="H468" s="129"/>
      <c r="I468" s="129"/>
      <c r="J468" s="129"/>
      <c r="K468" s="129"/>
      <c r="L468" s="131">
        <v>24</v>
      </c>
      <c r="M468" s="131">
        <v>142</v>
      </c>
      <c r="N468" s="131">
        <v>82</v>
      </c>
      <c r="O468" s="131">
        <v>492</v>
      </c>
      <c r="P468" s="131">
        <v>37</v>
      </c>
      <c r="Q468" s="131">
        <v>224</v>
      </c>
      <c r="R468" s="131">
        <v>52</v>
      </c>
      <c r="S468" s="131">
        <v>310</v>
      </c>
      <c r="T468" s="131">
        <v>113</v>
      </c>
      <c r="U468" s="131">
        <v>679</v>
      </c>
      <c r="V468" s="131">
        <v>130</v>
      </c>
      <c r="W468" s="131">
        <v>778</v>
      </c>
      <c r="X468" s="131">
        <v>72</v>
      </c>
      <c r="Y468" s="131">
        <v>428</v>
      </c>
      <c r="Z468" s="131">
        <v>86</v>
      </c>
      <c r="AA468" s="131">
        <v>514</v>
      </c>
    </row>
    <row r="469" spans="1:27" x14ac:dyDescent="0.25">
      <c r="A469" s="133">
        <v>468</v>
      </c>
      <c r="B469" s="135" t="s">
        <v>8</v>
      </c>
      <c r="C469" s="137" t="s">
        <v>154</v>
      </c>
      <c r="D469" s="129"/>
      <c r="E469" s="129"/>
      <c r="F469" s="129"/>
      <c r="G469" s="129"/>
      <c r="H469" s="129"/>
      <c r="I469" s="129"/>
      <c r="J469" s="131">
        <v>278</v>
      </c>
      <c r="K469" s="131">
        <v>695</v>
      </c>
      <c r="L469" s="131">
        <v>798</v>
      </c>
      <c r="M469" s="131">
        <v>1995</v>
      </c>
      <c r="N469" s="131">
        <v>280</v>
      </c>
      <c r="O469" s="131">
        <v>700</v>
      </c>
      <c r="P469" s="131">
        <v>66</v>
      </c>
      <c r="Q469" s="131">
        <v>165</v>
      </c>
      <c r="R469" s="131">
        <v>10</v>
      </c>
      <c r="S469" s="131">
        <v>3</v>
      </c>
      <c r="T469" s="129"/>
      <c r="U469" s="129"/>
      <c r="V469" s="129"/>
      <c r="W469" s="129"/>
      <c r="X469" s="129"/>
      <c r="Y469" s="129"/>
      <c r="Z469" s="129"/>
      <c r="AA469" s="129"/>
    </row>
    <row r="470" spans="1:27" x14ac:dyDescent="0.25">
      <c r="A470" s="133">
        <v>469</v>
      </c>
      <c r="B470" s="135" t="s">
        <v>18</v>
      </c>
      <c r="C470" s="137" t="s">
        <v>152</v>
      </c>
      <c r="D470" s="129"/>
      <c r="E470" s="129"/>
      <c r="F470" s="129"/>
      <c r="G470" s="129"/>
      <c r="H470" s="131">
        <v>8</v>
      </c>
      <c r="I470" s="131">
        <v>130</v>
      </c>
      <c r="J470" s="131">
        <v>68</v>
      </c>
      <c r="K470" s="131">
        <v>1466</v>
      </c>
      <c r="L470" s="131">
        <v>56</v>
      </c>
      <c r="M470" s="131">
        <v>970</v>
      </c>
      <c r="N470" s="131">
        <v>12</v>
      </c>
      <c r="O470" s="131">
        <v>204</v>
      </c>
      <c r="P470" s="131">
        <v>7</v>
      </c>
      <c r="Q470" s="131">
        <v>126</v>
      </c>
      <c r="R470" s="131">
        <v>19</v>
      </c>
      <c r="S470" s="131">
        <v>331</v>
      </c>
      <c r="T470" s="131">
        <v>19</v>
      </c>
      <c r="U470" s="131">
        <v>331</v>
      </c>
      <c r="V470" s="129"/>
      <c r="W470" s="129"/>
      <c r="X470" s="129"/>
      <c r="Y470" s="129"/>
      <c r="Z470" s="129"/>
      <c r="AA470" s="129"/>
    </row>
    <row r="471" spans="1:27" x14ac:dyDescent="0.25">
      <c r="A471" s="133">
        <v>470</v>
      </c>
      <c r="B471" s="135" t="s">
        <v>11</v>
      </c>
      <c r="C471" s="137" t="s">
        <v>153</v>
      </c>
      <c r="D471" s="131">
        <v>32</v>
      </c>
      <c r="E471" s="131">
        <v>90</v>
      </c>
      <c r="F471" s="131">
        <v>43</v>
      </c>
      <c r="G471" s="131">
        <v>125</v>
      </c>
      <c r="H471" s="131">
        <v>129</v>
      </c>
      <c r="I471" s="131">
        <v>373</v>
      </c>
      <c r="J471" s="131">
        <v>209</v>
      </c>
      <c r="K471" s="131">
        <v>593</v>
      </c>
      <c r="L471" s="131">
        <v>318</v>
      </c>
      <c r="M471" s="131">
        <v>915</v>
      </c>
      <c r="N471" s="131">
        <v>264</v>
      </c>
      <c r="O471" s="131">
        <v>759</v>
      </c>
      <c r="P471" s="131">
        <v>148</v>
      </c>
      <c r="Q471" s="131">
        <v>437</v>
      </c>
      <c r="R471" s="131">
        <v>41</v>
      </c>
      <c r="S471" s="131">
        <v>120</v>
      </c>
      <c r="T471" s="131">
        <v>18</v>
      </c>
      <c r="U471" s="131">
        <v>42</v>
      </c>
      <c r="V471" s="131">
        <v>10</v>
      </c>
      <c r="W471" s="131">
        <v>18</v>
      </c>
      <c r="X471" s="131">
        <v>29</v>
      </c>
      <c r="Y471" s="131">
        <v>47</v>
      </c>
      <c r="Z471" s="131">
        <v>5</v>
      </c>
      <c r="AA471" s="131">
        <v>16</v>
      </c>
    </row>
    <row r="472" spans="1:27" x14ac:dyDescent="0.25">
      <c r="A472" s="133">
        <v>471</v>
      </c>
      <c r="B472" s="135" t="s">
        <v>8</v>
      </c>
      <c r="C472" s="137" t="s">
        <v>152</v>
      </c>
      <c r="D472" s="131">
        <v>14</v>
      </c>
      <c r="E472" s="131">
        <v>95</v>
      </c>
      <c r="F472" s="131">
        <v>14</v>
      </c>
      <c r="G472" s="131">
        <v>173</v>
      </c>
      <c r="H472" s="131">
        <v>76</v>
      </c>
      <c r="I472" s="131">
        <v>858</v>
      </c>
      <c r="J472" s="131">
        <v>69</v>
      </c>
      <c r="K472" s="131">
        <v>877</v>
      </c>
      <c r="L472" s="131">
        <v>28</v>
      </c>
      <c r="M472" s="131">
        <v>393</v>
      </c>
      <c r="N472" s="131">
        <v>18</v>
      </c>
      <c r="O472" s="131">
        <v>225</v>
      </c>
      <c r="P472" s="131">
        <v>15</v>
      </c>
      <c r="Q472" s="131">
        <v>208</v>
      </c>
      <c r="R472" s="131">
        <v>32</v>
      </c>
      <c r="S472" s="131">
        <v>294</v>
      </c>
      <c r="T472" s="131">
        <v>9</v>
      </c>
      <c r="U472" s="131">
        <v>114</v>
      </c>
      <c r="V472" s="131">
        <v>18</v>
      </c>
      <c r="W472" s="131">
        <v>145</v>
      </c>
      <c r="X472" s="131">
        <v>13</v>
      </c>
      <c r="Y472" s="131">
        <v>75</v>
      </c>
      <c r="Z472" s="131">
        <v>11</v>
      </c>
      <c r="AA472" s="131">
        <v>50</v>
      </c>
    </row>
    <row r="473" spans="1:27" x14ac:dyDescent="0.25">
      <c r="A473" s="133">
        <v>472</v>
      </c>
      <c r="B473" s="135" t="s">
        <v>8</v>
      </c>
      <c r="C473" s="137" t="s">
        <v>153</v>
      </c>
      <c r="D473" s="131">
        <v>6</v>
      </c>
      <c r="E473" s="131">
        <v>39</v>
      </c>
      <c r="F473" s="131">
        <v>1</v>
      </c>
      <c r="G473" s="131">
        <v>10</v>
      </c>
      <c r="H473" s="131">
        <v>40</v>
      </c>
      <c r="I473" s="131">
        <v>280</v>
      </c>
      <c r="J473" s="131">
        <v>66</v>
      </c>
      <c r="K473" s="131">
        <v>462</v>
      </c>
      <c r="L473" s="131">
        <v>76</v>
      </c>
      <c r="M473" s="131">
        <v>530</v>
      </c>
      <c r="N473" s="131">
        <v>68</v>
      </c>
      <c r="O473" s="131">
        <v>471</v>
      </c>
      <c r="P473" s="131">
        <v>84</v>
      </c>
      <c r="Q473" s="131">
        <v>588</v>
      </c>
      <c r="R473" s="131">
        <v>79</v>
      </c>
      <c r="S473" s="131">
        <v>550</v>
      </c>
      <c r="T473" s="131">
        <v>52</v>
      </c>
      <c r="U473" s="131">
        <v>366</v>
      </c>
      <c r="V473" s="131">
        <v>25</v>
      </c>
      <c r="W473" s="131">
        <v>174</v>
      </c>
      <c r="X473" s="131">
        <v>4</v>
      </c>
      <c r="Y473" s="131">
        <v>29</v>
      </c>
      <c r="Z473" s="129"/>
      <c r="AA473" s="129"/>
    </row>
    <row r="474" spans="1:27" x14ac:dyDescent="0.25">
      <c r="A474" s="133">
        <v>473</v>
      </c>
      <c r="B474" s="135" t="s">
        <v>11</v>
      </c>
      <c r="C474" s="137" t="s">
        <v>152</v>
      </c>
      <c r="D474" s="129"/>
      <c r="E474" s="129"/>
      <c r="F474" s="129"/>
      <c r="G474" s="129"/>
      <c r="H474" s="131">
        <v>69</v>
      </c>
      <c r="I474" s="131">
        <v>469</v>
      </c>
      <c r="J474" s="131">
        <v>87</v>
      </c>
      <c r="K474" s="131">
        <v>599</v>
      </c>
      <c r="L474" s="131">
        <v>76</v>
      </c>
      <c r="M474" s="131">
        <v>517</v>
      </c>
      <c r="N474" s="131">
        <v>52</v>
      </c>
      <c r="O474" s="131">
        <v>362</v>
      </c>
      <c r="P474" s="131">
        <v>60</v>
      </c>
      <c r="Q474" s="131">
        <v>410</v>
      </c>
      <c r="R474" s="131">
        <v>44</v>
      </c>
      <c r="S474" s="131">
        <v>300</v>
      </c>
      <c r="T474" s="131">
        <v>27</v>
      </c>
      <c r="U474" s="131">
        <v>184</v>
      </c>
      <c r="V474" s="131">
        <v>56</v>
      </c>
      <c r="W474" s="131">
        <v>375</v>
      </c>
      <c r="X474" s="131">
        <v>23</v>
      </c>
      <c r="Y474" s="131">
        <v>159</v>
      </c>
      <c r="Z474" s="131">
        <v>15</v>
      </c>
      <c r="AA474" s="131">
        <v>96</v>
      </c>
    </row>
    <row r="475" spans="1:27" x14ac:dyDescent="0.25">
      <c r="A475" s="133">
        <v>474</v>
      </c>
      <c r="B475" s="135" t="s">
        <v>11</v>
      </c>
      <c r="C475" s="137" t="s">
        <v>153</v>
      </c>
      <c r="D475" s="129"/>
      <c r="E475" s="129"/>
      <c r="F475" s="131">
        <v>4</v>
      </c>
      <c r="G475" s="131">
        <v>94</v>
      </c>
      <c r="H475" s="131">
        <v>33</v>
      </c>
      <c r="I475" s="131">
        <v>861</v>
      </c>
      <c r="J475" s="131">
        <v>28</v>
      </c>
      <c r="K475" s="131">
        <v>744</v>
      </c>
      <c r="L475" s="131">
        <v>33</v>
      </c>
      <c r="M475" s="131">
        <v>860</v>
      </c>
      <c r="N475" s="131">
        <v>7</v>
      </c>
      <c r="O475" s="131">
        <v>162</v>
      </c>
      <c r="P475" s="131">
        <v>8</v>
      </c>
      <c r="Q475" s="131">
        <v>215</v>
      </c>
      <c r="R475" s="131">
        <v>12</v>
      </c>
      <c r="S475" s="131">
        <v>309</v>
      </c>
      <c r="T475" s="129"/>
      <c r="U475" s="129"/>
      <c r="V475" s="131">
        <v>4</v>
      </c>
      <c r="W475" s="131">
        <v>94</v>
      </c>
      <c r="X475" s="131">
        <v>6</v>
      </c>
      <c r="Y475" s="131">
        <v>123</v>
      </c>
      <c r="Z475" s="129"/>
      <c r="AA475" s="129"/>
    </row>
    <row r="476" spans="1:27" x14ac:dyDescent="0.25">
      <c r="A476" s="133">
        <v>475</v>
      </c>
      <c r="B476" s="135" t="s">
        <v>11</v>
      </c>
      <c r="C476" s="137" t="s">
        <v>153</v>
      </c>
      <c r="D476" s="131">
        <v>2</v>
      </c>
      <c r="E476" s="131">
        <v>8</v>
      </c>
      <c r="F476" s="131">
        <v>2</v>
      </c>
      <c r="G476" s="131">
        <v>10</v>
      </c>
      <c r="H476" s="131">
        <v>81</v>
      </c>
      <c r="I476" s="131">
        <v>340</v>
      </c>
      <c r="J476" s="131">
        <v>121</v>
      </c>
      <c r="K476" s="131">
        <v>533</v>
      </c>
      <c r="L476" s="131">
        <v>201</v>
      </c>
      <c r="M476" s="131">
        <v>904</v>
      </c>
      <c r="N476" s="131">
        <v>79</v>
      </c>
      <c r="O476" s="131">
        <v>344</v>
      </c>
      <c r="P476" s="131">
        <v>66</v>
      </c>
      <c r="Q476" s="131">
        <v>300</v>
      </c>
      <c r="R476" s="131">
        <v>111</v>
      </c>
      <c r="S476" s="131">
        <v>400</v>
      </c>
      <c r="T476" s="131">
        <v>118</v>
      </c>
      <c r="U476" s="131">
        <v>403</v>
      </c>
      <c r="V476" s="131">
        <v>33</v>
      </c>
      <c r="W476" s="131">
        <v>157</v>
      </c>
      <c r="X476" s="131">
        <v>9</v>
      </c>
      <c r="Y476" s="131">
        <v>38</v>
      </c>
      <c r="Z476" s="129"/>
      <c r="AA476" s="129"/>
    </row>
    <row r="477" spans="1:27" x14ac:dyDescent="0.25">
      <c r="A477" s="133">
        <v>476</v>
      </c>
      <c r="B477" s="135" t="s">
        <v>103</v>
      </c>
      <c r="C477" s="137" t="s">
        <v>152</v>
      </c>
      <c r="D477" s="129"/>
      <c r="E477" s="129"/>
      <c r="F477" s="129"/>
      <c r="G477" s="129"/>
      <c r="H477" s="131">
        <v>24</v>
      </c>
      <c r="I477" s="131">
        <v>357</v>
      </c>
      <c r="J477" s="131">
        <v>64</v>
      </c>
      <c r="K477" s="131">
        <v>818</v>
      </c>
      <c r="L477" s="131">
        <v>35</v>
      </c>
      <c r="M477" s="131">
        <v>486</v>
      </c>
      <c r="N477" s="131">
        <v>71</v>
      </c>
      <c r="O477" s="131">
        <v>816</v>
      </c>
      <c r="P477" s="131">
        <v>9</v>
      </c>
      <c r="Q477" s="131">
        <v>106</v>
      </c>
      <c r="R477" s="131">
        <v>29</v>
      </c>
      <c r="S477" s="131">
        <v>359</v>
      </c>
      <c r="T477" s="131">
        <v>25</v>
      </c>
      <c r="U477" s="131">
        <v>298</v>
      </c>
      <c r="V477" s="131">
        <v>1</v>
      </c>
      <c r="W477" s="131">
        <v>20</v>
      </c>
      <c r="X477" s="129"/>
      <c r="Y477" s="129"/>
      <c r="Z477" s="131">
        <v>15</v>
      </c>
      <c r="AA477" s="131">
        <v>169</v>
      </c>
    </row>
    <row r="478" spans="1:27" x14ac:dyDescent="0.25">
      <c r="A478" s="133">
        <v>477</v>
      </c>
      <c r="B478" s="135" t="s">
        <v>9</v>
      </c>
      <c r="C478" s="137" t="s">
        <v>154</v>
      </c>
      <c r="D478" s="131">
        <v>7</v>
      </c>
      <c r="E478" s="131">
        <v>28</v>
      </c>
      <c r="F478" s="131">
        <v>8</v>
      </c>
      <c r="G478" s="131">
        <v>56</v>
      </c>
      <c r="H478" s="131">
        <v>21</v>
      </c>
      <c r="I478" s="131">
        <v>120</v>
      </c>
      <c r="J478" s="131">
        <v>99</v>
      </c>
      <c r="K478" s="131">
        <v>578</v>
      </c>
      <c r="L478" s="131">
        <v>110</v>
      </c>
      <c r="M478" s="131">
        <v>690</v>
      </c>
      <c r="N478" s="131">
        <v>87</v>
      </c>
      <c r="O478" s="131">
        <v>632</v>
      </c>
      <c r="P478" s="131">
        <v>138</v>
      </c>
      <c r="Q478" s="131">
        <v>979</v>
      </c>
      <c r="R478" s="131">
        <v>44</v>
      </c>
      <c r="S478" s="131">
        <v>248</v>
      </c>
      <c r="T478" s="131">
        <v>10</v>
      </c>
      <c r="U478" s="131">
        <v>70</v>
      </c>
      <c r="V478" s="131">
        <v>2</v>
      </c>
      <c r="W478" s="131">
        <v>13</v>
      </c>
      <c r="X478" s="131">
        <v>1</v>
      </c>
      <c r="Y478" s="131">
        <v>8</v>
      </c>
      <c r="Z478" s="129"/>
      <c r="AA478" s="129"/>
    </row>
    <row r="479" spans="1:27" x14ac:dyDescent="0.25">
      <c r="A479" s="133">
        <v>478</v>
      </c>
      <c r="B479" s="135" t="s">
        <v>8</v>
      </c>
      <c r="C479" s="137" t="s">
        <v>152</v>
      </c>
      <c r="D479" s="131">
        <v>10</v>
      </c>
      <c r="E479" s="131">
        <v>58</v>
      </c>
      <c r="F479" s="131">
        <v>20</v>
      </c>
      <c r="G479" s="131">
        <v>133</v>
      </c>
      <c r="H479" s="131">
        <v>81</v>
      </c>
      <c r="I479" s="131">
        <v>535</v>
      </c>
      <c r="J479" s="131">
        <v>122</v>
      </c>
      <c r="K479" s="131">
        <v>846</v>
      </c>
      <c r="L479" s="131">
        <v>59</v>
      </c>
      <c r="M479" s="131">
        <v>383</v>
      </c>
      <c r="N479" s="131">
        <v>57</v>
      </c>
      <c r="O479" s="131">
        <v>394</v>
      </c>
      <c r="P479" s="131">
        <v>32</v>
      </c>
      <c r="Q479" s="131">
        <v>216</v>
      </c>
      <c r="R479" s="131">
        <v>41</v>
      </c>
      <c r="S479" s="131">
        <v>286</v>
      </c>
      <c r="T479" s="131">
        <v>37</v>
      </c>
      <c r="U479" s="131">
        <v>237</v>
      </c>
      <c r="V479" s="131">
        <v>24</v>
      </c>
      <c r="W479" s="131">
        <v>160</v>
      </c>
      <c r="X479" s="131">
        <v>20</v>
      </c>
      <c r="Y479" s="131">
        <v>120</v>
      </c>
      <c r="Z479" s="131">
        <v>8</v>
      </c>
      <c r="AA479" s="131">
        <v>52</v>
      </c>
    </row>
    <row r="480" spans="1:27" x14ac:dyDescent="0.25">
      <c r="A480" s="133">
        <v>479</v>
      </c>
      <c r="B480" s="135" t="s">
        <v>5</v>
      </c>
      <c r="C480" s="137" t="s">
        <v>152</v>
      </c>
      <c r="D480" s="129"/>
      <c r="E480" s="129"/>
      <c r="F480" s="129"/>
      <c r="G480" s="129"/>
      <c r="H480" s="131">
        <v>13</v>
      </c>
      <c r="I480" s="131">
        <v>177</v>
      </c>
      <c r="J480" s="131">
        <v>46</v>
      </c>
      <c r="K480" s="131">
        <v>625</v>
      </c>
      <c r="L480" s="131">
        <v>39</v>
      </c>
      <c r="M480" s="131">
        <v>541</v>
      </c>
      <c r="N480" s="131">
        <v>73</v>
      </c>
      <c r="O480" s="131">
        <v>1001</v>
      </c>
      <c r="P480" s="129"/>
      <c r="Q480" s="129"/>
      <c r="R480" s="131">
        <v>77</v>
      </c>
      <c r="S480" s="131">
        <v>1059</v>
      </c>
      <c r="T480" s="129"/>
      <c r="U480" s="129"/>
      <c r="V480" s="129"/>
      <c r="W480" s="129"/>
      <c r="X480" s="129"/>
      <c r="Y480" s="129"/>
      <c r="Z480" s="129"/>
      <c r="AA480" s="129"/>
    </row>
    <row r="481" spans="1:27" x14ac:dyDescent="0.25">
      <c r="A481" s="133">
        <v>480</v>
      </c>
      <c r="B481" s="135" t="s">
        <v>105</v>
      </c>
      <c r="C481" s="137" t="s">
        <v>152</v>
      </c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31">
        <v>78</v>
      </c>
      <c r="O481" s="131">
        <v>974</v>
      </c>
      <c r="P481" s="131">
        <v>60</v>
      </c>
      <c r="Q481" s="131">
        <v>749</v>
      </c>
      <c r="R481" s="131">
        <v>37</v>
      </c>
      <c r="S481" s="131">
        <v>462</v>
      </c>
      <c r="T481" s="131">
        <v>26</v>
      </c>
      <c r="U481" s="131">
        <v>325</v>
      </c>
      <c r="V481" s="131">
        <v>30</v>
      </c>
      <c r="W481" s="131">
        <v>375</v>
      </c>
      <c r="X481" s="131">
        <v>17</v>
      </c>
      <c r="Y481" s="131">
        <v>210</v>
      </c>
      <c r="Z481" s="131">
        <v>24</v>
      </c>
      <c r="AA481" s="131">
        <v>300</v>
      </c>
    </row>
    <row r="482" spans="1:27" x14ac:dyDescent="0.25">
      <c r="A482" s="133">
        <v>481</v>
      </c>
      <c r="B482" s="135" t="s">
        <v>9</v>
      </c>
      <c r="C482" s="137" t="s">
        <v>153</v>
      </c>
      <c r="D482" s="131">
        <v>11</v>
      </c>
      <c r="E482" s="131">
        <v>64</v>
      </c>
      <c r="F482" s="131">
        <v>16</v>
      </c>
      <c r="G482" s="131">
        <v>90</v>
      </c>
      <c r="H482" s="131">
        <v>68</v>
      </c>
      <c r="I482" s="131">
        <v>389</v>
      </c>
      <c r="J482" s="131">
        <v>143</v>
      </c>
      <c r="K482" s="131">
        <v>810</v>
      </c>
      <c r="L482" s="131">
        <v>162</v>
      </c>
      <c r="M482" s="131">
        <v>910</v>
      </c>
      <c r="N482" s="131">
        <v>82</v>
      </c>
      <c r="O482" s="131">
        <v>463</v>
      </c>
      <c r="P482" s="131">
        <v>47</v>
      </c>
      <c r="Q482" s="131">
        <v>268</v>
      </c>
      <c r="R482" s="131">
        <v>17</v>
      </c>
      <c r="S482" s="131">
        <v>99</v>
      </c>
      <c r="T482" s="131">
        <v>16</v>
      </c>
      <c r="U482" s="131">
        <v>91</v>
      </c>
      <c r="V482" s="131">
        <v>16</v>
      </c>
      <c r="W482" s="131">
        <v>86</v>
      </c>
      <c r="X482" s="131">
        <v>6</v>
      </c>
      <c r="Y482" s="131">
        <v>37</v>
      </c>
      <c r="Z482" s="131">
        <v>5</v>
      </c>
      <c r="AA482" s="131">
        <v>28</v>
      </c>
    </row>
    <row r="483" spans="1:27" x14ac:dyDescent="0.25">
      <c r="A483" s="133">
        <v>482</v>
      </c>
      <c r="B483" s="135" t="s">
        <v>24</v>
      </c>
      <c r="C483" s="137" t="s">
        <v>155</v>
      </c>
      <c r="D483" s="131">
        <v>17</v>
      </c>
      <c r="E483" s="131">
        <v>69</v>
      </c>
      <c r="F483" s="131">
        <v>26</v>
      </c>
      <c r="G483" s="131">
        <v>103</v>
      </c>
      <c r="H483" s="131">
        <v>55</v>
      </c>
      <c r="I483" s="131">
        <v>220</v>
      </c>
      <c r="J483" s="131">
        <v>98</v>
      </c>
      <c r="K483" s="131">
        <v>392</v>
      </c>
      <c r="L483" s="131">
        <v>134</v>
      </c>
      <c r="M483" s="131">
        <v>534</v>
      </c>
      <c r="N483" s="131">
        <v>133</v>
      </c>
      <c r="O483" s="131">
        <v>530</v>
      </c>
      <c r="P483" s="131">
        <v>145</v>
      </c>
      <c r="Q483" s="131">
        <v>579</v>
      </c>
      <c r="R483" s="131">
        <v>86</v>
      </c>
      <c r="S483" s="131">
        <v>342</v>
      </c>
      <c r="T483" s="131">
        <v>36</v>
      </c>
      <c r="U483" s="131">
        <v>145</v>
      </c>
      <c r="V483" s="131">
        <v>42</v>
      </c>
      <c r="W483" s="131">
        <v>167</v>
      </c>
      <c r="X483" s="131">
        <v>21</v>
      </c>
      <c r="Y483" s="131">
        <v>83</v>
      </c>
      <c r="Z483" s="131">
        <v>24</v>
      </c>
      <c r="AA483" s="131">
        <v>97</v>
      </c>
    </row>
    <row r="484" spans="1:27" x14ac:dyDescent="0.25">
      <c r="A484" s="133">
        <v>483</v>
      </c>
      <c r="B484" s="135" t="s">
        <v>5</v>
      </c>
      <c r="C484" s="137" t="s">
        <v>153</v>
      </c>
      <c r="D484" s="131">
        <v>9</v>
      </c>
      <c r="E484" s="131">
        <v>33</v>
      </c>
      <c r="F484" s="131">
        <v>4</v>
      </c>
      <c r="G484" s="131">
        <v>11</v>
      </c>
      <c r="H484" s="131">
        <v>36</v>
      </c>
      <c r="I484" s="131">
        <v>166</v>
      </c>
      <c r="J484" s="131">
        <v>228</v>
      </c>
      <c r="K484" s="131">
        <v>800</v>
      </c>
      <c r="L484" s="131">
        <v>273</v>
      </c>
      <c r="M484" s="131">
        <v>915</v>
      </c>
      <c r="N484" s="131">
        <v>119</v>
      </c>
      <c r="O484" s="131">
        <v>553</v>
      </c>
      <c r="P484" s="131">
        <v>98</v>
      </c>
      <c r="Q484" s="131">
        <v>345</v>
      </c>
      <c r="R484" s="131">
        <v>66</v>
      </c>
      <c r="S484" s="131">
        <v>241</v>
      </c>
      <c r="T484" s="131">
        <v>15</v>
      </c>
      <c r="U484" s="131">
        <v>56</v>
      </c>
      <c r="V484" s="131">
        <v>3</v>
      </c>
      <c r="W484" s="131">
        <v>8</v>
      </c>
      <c r="X484" s="131">
        <v>4</v>
      </c>
      <c r="Y484" s="131">
        <v>16</v>
      </c>
      <c r="Z484" s="131">
        <v>77</v>
      </c>
      <c r="AA484" s="131">
        <v>102</v>
      </c>
    </row>
    <row r="485" spans="1:27" x14ac:dyDescent="0.25">
      <c r="A485" s="133">
        <v>484</v>
      </c>
      <c r="B485" s="135" t="s">
        <v>11</v>
      </c>
      <c r="C485" s="137" t="s">
        <v>152</v>
      </c>
      <c r="D485" s="131">
        <v>4</v>
      </c>
      <c r="E485" s="131">
        <v>35</v>
      </c>
      <c r="F485" s="131">
        <v>2</v>
      </c>
      <c r="G485" s="131">
        <v>15</v>
      </c>
      <c r="H485" s="131">
        <v>57</v>
      </c>
      <c r="I485" s="131">
        <v>563</v>
      </c>
      <c r="J485" s="131">
        <v>113</v>
      </c>
      <c r="K485" s="131">
        <v>1101</v>
      </c>
      <c r="L485" s="131">
        <v>60</v>
      </c>
      <c r="M485" s="131">
        <v>601</v>
      </c>
      <c r="N485" s="131">
        <v>36</v>
      </c>
      <c r="O485" s="131">
        <v>346</v>
      </c>
      <c r="P485" s="131">
        <v>21</v>
      </c>
      <c r="Q485" s="131">
        <v>207</v>
      </c>
      <c r="R485" s="131">
        <v>18</v>
      </c>
      <c r="S485" s="131">
        <v>177</v>
      </c>
      <c r="T485" s="131">
        <v>6</v>
      </c>
      <c r="U485" s="131">
        <v>56</v>
      </c>
      <c r="V485" s="131">
        <v>12</v>
      </c>
      <c r="W485" s="131">
        <v>120</v>
      </c>
      <c r="X485" s="131">
        <v>2</v>
      </c>
      <c r="Y485" s="131">
        <v>20</v>
      </c>
      <c r="Z485" s="129"/>
      <c r="AA485" s="129"/>
    </row>
    <row r="486" spans="1:27" x14ac:dyDescent="0.25">
      <c r="A486" s="133">
        <v>485</v>
      </c>
      <c r="B486" s="135" t="s">
        <v>11</v>
      </c>
      <c r="C486" s="137" t="s">
        <v>152</v>
      </c>
      <c r="D486" s="129"/>
      <c r="E486" s="129"/>
      <c r="F486" s="131">
        <v>4</v>
      </c>
      <c r="G486" s="131">
        <v>28</v>
      </c>
      <c r="H486" s="131">
        <v>53</v>
      </c>
      <c r="I486" s="131">
        <v>360</v>
      </c>
      <c r="J486" s="131">
        <v>125</v>
      </c>
      <c r="K486" s="131">
        <v>840</v>
      </c>
      <c r="L486" s="131">
        <v>111</v>
      </c>
      <c r="M486" s="131">
        <v>747</v>
      </c>
      <c r="N486" s="131">
        <v>52</v>
      </c>
      <c r="O486" s="131">
        <v>350</v>
      </c>
      <c r="P486" s="131">
        <v>35</v>
      </c>
      <c r="Q486" s="131">
        <v>237</v>
      </c>
      <c r="R486" s="131">
        <v>37</v>
      </c>
      <c r="S486" s="131">
        <v>251</v>
      </c>
      <c r="T486" s="131">
        <v>35</v>
      </c>
      <c r="U486" s="131">
        <v>232</v>
      </c>
      <c r="V486" s="131">
        <v>16</v>
      </c>
      <c r="W486" s="131">
        <v>110</v>
      </c>
      <c r="X486" s="131">
        <v>11</v>
      </c>
      <c r="Y486" s="131">
        <v>76</v>
      </c>
      <c r="Z486" s="131">
        <v>2</v>
      </c>
      <c r="AA486" s="131">
        <v>10</v>
      </c>
    </row>
    <row r="487" spans="1:27" x14ac:dyDescent="0.25">
      <c r="A487" s="133">
        <v>486</v>
      </c>
      <c r="B487" s="135" t="s">
        <v>11</v>
      </c>
      <c r="C487" s="137" t="s">
        <v>153</v>
      </c>
      <c r="D487" s="131">
        <v>54</v>
      </c>
      <c r="E487" s="131">
        <v>155</v>
      </c>
      <c r="F487" s="131">
        <v>41</v>
      </c>
      <c r="G487" s="131">
        <v>103</v>
      </c>
      <c r="H487" s="131">
        <v>163</v>
      </c>
      <c r="I487" s="131">
        <v>423</v>
      </c>
      <c r="J487" s="131">
        <v>242</v>
      </c>
      <c r="K487" s="131">
        <v>665</v>
      </c>
      <c r="L487" s="131">
        <v>247</v>
      </c>
      <c r="M487" s="131">
        <v>664</v>
      </c>
      <c r="N487" s="131">
        <v>188</v>
      </c>
      <c r="O487" s="131">
        <v>546</v>
      </c>
      <c r="P487" s="131">
        <v>101</v>
      </c>
      <c r="Q487" s="131">
        <v>289</v>
      </c>
      <c r="R487" s="131">
        <v>48</v>
      </c>
      <c r="S487" s="131">
        <v>139</v>
      </c>
      <c r="T487" s="131">
        <v>37</v>
      </c>
      <c r="U487" s="131">
        <v>98</v>
      </c>
      <c r="V487" s="131">
        <v>13</v>
      </c>
      <c r="W487" s="131">
        <v>31</v>
      </c>
      <c r="X487" s="131">
        <v>14</v>
      </c>
      <c r="Y487" s="131">
        <v>29</v>
      </c>
      <c r="Z487" s="131">
        <v>15</v>
      </c>
      <c r="AA487" s="131">
        <v>37</v>
      </c>
    </row>
    <row r="488" spans="1:27" x14ac:dyDescent="0.25">
      <c r="A488" s="133">
        <v>487</v>
      </c>
      <c r="B488" s="135" t="s">
        <v>8</v>
      </c>
      <c r="C488" s="137" t="s">
        <v>153</v>
      </c>
      <c r="D488" s="131">
        <v>22</v>
      </c>
      <c r="E488" s="131">
        <v>34</v>
      </c>
      <c r="F488" s="131">
        <v>13</v>
      </c>
      <c r="G488" s="131">
        <v>22</v>
      </c>
      <c r="H488" s="131">
        <v>91</v>
      </c>
      <c r="I488" s="131">
        <v>222</v>
      </c>
      <c r="J488" s="131">
        <v>307</v>
      </c>
      <c r="K488" s="131">
        <v>768</v>
      </c>
      <c r="L488" s="131">
        <v>360</v>
      </c>
      <c r="M488" s="131">
        <v>881</v>
      </c>
      <c r="N488" s="131">
        <v>236</v>
      </c>
      <c r="O488" s="131">
        <v>577</v>
      </c>
      <c r="P488" s="131">
        <v>119</v>
      </c>
      <c r="Q488" s="131">
        <v>281</v>
      </c>
      <c r="R488" s="131">
        <v>65</v>
      </c>
      <c r="S488" s="131">
        <v>149</v>
      </c>
      <c r="T488" s="131">
        <v>49</v>
      </c>
      <c r="U488" s="131">
        <v>82</v>
      </c>
      <c r="V488" s="131">
        <v>38</v>
      </c>
      <c r="W488" s="131">
        <v>82</v>
      </c>
      <c r="X488" s="131">
        <v>13</v>
      </c>
      <c r="Y488" s="131">
        <v>24</v>
      </c>
      <c r="Z488" s="131">
        <v>7</v>
      </c>
      <c r="AA488" s="131">
        <v>11</v>
      </c>
    </row>
    <row r="489" spans="1:27" x14ac:dyDescent="0.25">
      <c r="A489" s="133">
        <v>488</v>
      </c>
      <c r="B489" s="135" t="s">
        <v>11</v>
      </c>
      <c r="C489" s="137" t="s">
        <v>153</v>
      </c>
      <c r="D489" s="131">
        <v>3</v>
      </c>
      <c r="E489" s="131">
        <v>41</v>
      </c>
      <c r="F489" s="131">
        <v>7</v>
      </c>
      <c r="G489" s="131">
        <v>95</v>
      </c>
      <c r="H489" s="131">
        <v>42</v>
      </c>
      <c r="I489" s="131">
        <v>517</v>
      </c>
      <c r="J489" s="131">
        <v>60</v>
      </c>
      <c r="K489" s="131">
        <v>709</v>
      </c>
      <c r="L489" s="131">
        <v>47</v>
      </c>
      <c r="M489" s="131">
        <v>517</v>
      </c>
      <c r="N489" s="131">
        <v>31</v>
      </c>
      <c r="O489" s="131">
        <v>374</v>
      </c>
      <c r="P489" s="131">
        <v>14</v>
      </c>
      <c r="Q489" s="131">
        <v>185</v>
      </c>
      <c r="R489" s="131">
        <v>17</v>
      </c>
      <c r="S489" s="131">
        <v>200</v>
      </c>
      <c r="T489" s="131">
        <v>24</v>
      </c>
      <c r="U489" s="131">
        <v>269</v>
      </c>
      <c r="V489" s="131">
        <v>8</v>
      </c>
      <c r="W489" s="131">
        <v>81</v>
      </c>
      <c r="X489" s="131">
        <v>3</v>
      </c>
      <c r="Y489" s="131">
        <v>30</v>
      </c>
      <c r="Z489" s="131">
        <v>6</v>
      </c>
      <c r="AA489" s="131">
        <v>77</v>
      </c>
    </row>
    <row r="490" spans="1:27" x14ac:dyDescent="0.25">
      <c r="A490" s="133">
        <v>489</v>
      </c>
      <c r="B490" s="135" t="s">
        <v>111</v>
      </c>
      <c r="C490" s="137" t="s">
        <v>152</v>
      </c>
      <c r="D490" s="129"/>
      <c r="E490" s="129"/>
      <c r="F490" s="129"/>
      <c r="G490" s="129"/>
      <c r="H490" s="131">
        <v>26</v>
      </c>
      <c r="I490" s="131">
        <v>333</v>
      </c>
      <c r="J490" s="131">
        <v>79</v>
      </c>
      <c r="K490" s="131">
        <v>1062</v>
      </c>
      <c r="L490" s="131">
        <v>51</v>
      </c>
      <c r="M490" s="131">
        <v>712</v>
      </c>
      <c r="N490" s="131">
        <v>24</v>
      </c>
      <c r="O490" s="131">
        <v>352</v>
      </c>
      <c r="P490" s="131">
        <v>6</v>
      </c>
      <c r="Q490" s="131">
        <v>87</v>
      </c>
      <c r="R490" s="131">
        <v>19</v>
      </c>
      <c r="S490" s="131">
        <v>256</v>
      </c>
      <c r="T490" s="131">
        <v>15</v>
      </c>
      <c r="U490" s="131">
        <v>218</v>
      </c>
      <c r="V490" s="131">
        <v>3</v>
      </c>
      <c r="W490" s="131">
        <v>45</v>
      </c>
      <c r="X490" s="129"/>
      <c r="Y490" s="129"/>
      <c r="Z490" s="131">
        <v>1</v>
      </c>
      <c r="AA490" s="131">
        <v>15</v>
      </c>
    </row>
    <row r="491" spans="1:27" x14ac:dyDescent="0.25">
      <c r="A491" s="133">
        <v>490</v>
      </c>
      <c r="B491" s="135" t="s">
        <v>24</v>
      </c>
      <c r="C491" s="137" t="s">
        <v>153</v>
      </c>
      <c r="D491" s="131">
        <v>13</v>
      </c>
      <c r="E491" s="131">
        <v>52</v>
      </c>
      <c r="F491" s="131">
        <v>10</v>
      </c>
      <c r="G491" s="131">
        <v>39</v>
      </c>
      <c r="H491" s="131">
        <v>55</v>
      </c>
      <c r="I491" s="131">
        <v>220</v>
      </c>
      <c r="J491" s="131">
        <v>119</v>
      </c>
      <c r="K491" s="131">
        <v>474</v>
      </c>
      <c r="L491" s="131">
        <v>141</v>
      </c>
      <c r="M491" s="131">
        <v>565</v>
      </c>
      <c r="N491" s="131">
        <v>167</v>
      </c>
      <c r="O491" s="131">
        <v>668</v>
      </c>
      <c r="P491" s="131">
        <v>146</v>
      </c>
      <c r="Q491" s="131">
        <v>584</v>
      </c>
      <c r="R491" s="131">
        <v>50</v>
      </c>
      <c r="S491" s="131">
        <v>198</v>
      </c>
      <c r="T491" s="131">
        <v>32</v>
      </c>
      <c r="U491" s="131">
        <v>127</v>
      </c>
      <c r="V491" s="131">
        <v>17</v>
      </c>
      <c r="W491" s="131">
        <v>66</v>
      </c>
      <c r="X491" s="131">
        <v>4</v>
      </c>
      <c r="Y491" s="131">
        <v>18</v>
      </c>
      <c r="Z491" s="131">
        <v>12</v>
      </c>
      <c r="AA491" s="131">
        <v>48</v>
      </c>
    </row>
    <row r="492" spans="1:27" x14ac:dyDescent="0.25">
      <c r="A492" s="133">
        <v>491</v>
      </c>
      <c r="B492" s="135" t="s">
        <v>8</v>
      </c>
      <c r="C492" s="137" t="s">
        <v>153</v>
      </c>
      <c r="D492" s="131">
        <v>12</v>
      </c>
      <c r="E492" s="131">
        <v>37</v>
      </c>
      <c r="F492" s="131">
        <v>18</v>
      </c>
      <c r="G492" s="131">
        <v>54</v>
      </c>
      <c r="H492" s="131">
        <v>47</v>
      </c>
      <c r="I492" s="131">
        <v>140</v>
      </c>
      <c r="J492" s="131">
        <v>197</v>
      </c>
      <c r="K492" s="131">
        <v>588</v>
      </c>
      <c r="L492" s="131">
        <v>274</v>
      </c>
      <c r="M492" s="131">
        <v>820</v>
      </c>
      <c r="N492" s="131">
        <v>185</v>
      </c>
      <c r="O492" s="131">
        <v>553</v>
      </c>
      <c r="P492" s="131">
        <v>113</v>
      </c>
      <c r="Q492" s="131">
        <v>336</v>
      </c>
      <c r="R492" s="131">
        <v>77</v>
      </c>
      <c r="S492" s="131">
        <v>230</v>
      </c>
      <c r="T492" s="131">
        <v>33</v>
      </c>
      <c r="U492" s="131">
        <v>99</v>
      </c>
      <c r="V492" s="131">
        <v>28</v>
      </c>
      <c r="W492" s="131">
        <v>82</v>
      </c>
      <c r="X492" s="131">
        <v>15</v>
      </c>
      <c r="Y492" s="131">
        <v>45</v>
      </c>
      <c r="Z492" s="131">
        <v>7</v>
      </c>
      <c r="AA492" s="131">
        <v>21</v>
      </c>
    </row>
    <row r="493" spans="1:27" x14ac:dyDescent="0.25">
      <c r="A493" s="133">
        <v>492</v>
      </c>
      <c r="B493" s="135" t="s">
        <v>5</v>
      </c>
      <c r="C493" s="137" t="s">
        <v>153</v>
      </c>
      <c r="D493" s="131">
        <v>9</v>
      </c>
      <c r="E493" s="131">
        <v>43</v>
      </c>
      <c r="F493" s="131">
        <v>7</v>
      </c>
      <c r="G493" s="131">
        <v>30</v>
      </c>
      <c r="H493" s="131">
        <v>73</v>
      </c>
      <c r="I493" s="131">
        <v>290</v>
      </c>
      <c r="J493" s="131">
        <v>238</v>
      </c>
      <c r="K493" s="131">
        <v>967</v>
      </c>
      <c r="L493" s="131">
        <v>183</v>
      </c>
      <c r="M493" s="131">
        <v>730</v>
      </c>
      <c r="N493" s="131">
        <v>89</v>
      </c>
      <c r="O493" s="131">
        <v>414</v>
      </c>
      <c r="P493" s="131">
        <v>48</v>
      </c>
      <c r="Q493" s="131">
        <v>210</v>
      </c>
      <c r="R493" s="131">
        <v>48</v>
      </c>
      <c r="S493" s="131">
        <v>181</v>
      </c>
      <c r="T493" s="131">
        <v>18</v>
      </c>
      <c r="U493" s="131">
        <v>79</v>
      </c>
      <c r="V493" s="131">
        <v>11</v>
      </c>
      <c r="W493" s="131">
        <v>33</v>
      </c>
      <c r="X493" s="131">
        <v>3</v>
      </c>
      <c r="Y493" s="131">
        <v>12</v>
      </c>
      <c r="Z493" s="129"/>
      <c r="AA493" s="129"/>
    </row>
    <row r="494" spans="1:27" x14ac:dyDescent="0.25">
      <c r="A494" s="133">
        <v>493</v>
      </c>
      <c r="B494" s="135" t="s">
        <v>24</v>
      </c>
      <c r="C494" s="137" t="s">
        <v>151</v>
      </c>
      <c r="D494" s="131">
        <v>1</v>
      </c>
      <c r="E494" s="131">
        <v>17</v>
      </c>
      <c r="F494" s="131">
        <v>3</v>
      </c>
      <c r="G494" s="131">
        <v>52</v>
      </c>
      <c r="H494" s="131">
        <v>25</v>
      </c>
      <c r="I494" s="131">
        <v>379</v>
      </c>
      <c r="J494" s="131">
        <v>42</v>
      </c>
      <c r="K494" s="131">
        <v>672</v>
      </c>
      <c r="L494" s="131">
        <v>30</v>
      </c>
      <c r="M494" s="131">
        <v>482</v>
      </c>
      <c r="N494" s="131">
        <v>19</v>
      </c>
      <c r="O494" s="131">
        <v>304</v>
      </c>
      <c r="P494" s="131">
        <v>11</v>
      </c>
      <c r="Q494" s="131">
        <v>175</v>
      </c>
      <c r="R494" s="131">
        <v>17</v>
      </c>
      <c r="S494" s="131">
        <v>263</v>
      </c>
      <c r="T494" s="131">
        <v>17</v>
      </c>
      <c r="U494" s="131">
        <v>263</v>
      </c>
      <c r="V494" s="131">
        <v>19</v>
      </c>
      <c r="W494" s="131">
        <v>298</v>
      </c>
      <c r="X494" s="131">
        <v>3</v>
      </c>
      <c r="Y494" s="131">
        <v>43</v>
      </c>
      <c r="Z494" s="131">
        <v>1</v>
      </c>
      <c r="AA494" s="131">
        <v>18</v>
      </c>
    </row>
    <row r="495" spans="1:27" x14ac:dyDescent="0.25">
      <c r="A495" s="133">
        <v>494</v>
      </c>
      <c r="B495" s="135" t="s">
        <v>8</v>
      </c>
      <c r="C495" s="137" t="s">
        <v>153</v>
      </c>
      <c r="D495" s="131">
        <v>12</v>
      </c>
      <c r="E495" s="131">
        <v>21</v>
      </c>
      <c r="F495" s="131">
        <v>27</v>
      </c>
      <c r="G495" s="131">
        <v>60</v>
      </c>
      <c r="H495" s="131">
        <v>136</v>
      </c>
      <c r="I495" s="131">
        <v>310</v>
      </c>
      <c r="J495" s="131">
        <v>357</v>
      </c>
      <c r="K495" s="131">
        <v>856</v>
      </c>
      <c r="L495" s="131">
        <v>397</v>
      </c>
      <c r="M495" s="131">
        <v>950</v>
      </c>
      <c r="N495" s="131">
        <v>148</v>
      </c>
      <c r="O495" s="131">
        <v>346</v>
      </c>
      <c r="P495" s="131">
        <v>92</v>
      </c>
      <c r="Q495" s="131">
        <v>221</v>
      </c>
      <c r="R495" s="131">
        <v>33</v>
      </c>
      <c r="S495" s="131">
        <v>66</v>
      </c>
      <c r="T495" s="131">
        <v>42</v>
      </c>
      <c r="U495" s="131">
        <v>71</v>
      </c>
      <c r="V495" s="131">
        <v>20</v>
      </c>
      <c r="W495" s="131">
        <v>38</v>
      </c>
      <c r="X495" s="131">
        <v>12</v>
      </c>
      <c r="Y495" s="131">
        <v>17</v>
      </c>
      <c r="Z495" s="131">
        <v>6</v>
      </c>
      <c r="AA495" s="131">
        <v>8</v>
      </c>
    </row>
    <row r="496" spans="1:27" x14ac:dyDescent="0.25">
      <c r="A496" s="133">
        <v>495</v>
      </c>
      <c r="B496" s="135" t="s">
        <v>8</v>
      </c>
      <c r="C496" s="137" t="s">
        <v>153</v>
      </c>
      <c r="D496" s="131">
        <v>31</v>
      </c>
      <c r="E496" s="131">
        <v>98</v>
      </c>
      <c r="F496" s="131">
        <v>53</v>
      </c>
      <c r="G496" s="131">
        <v>183</v>
      </c>
      <c r="H496" s="131">
        <v>95</v>
      </c>
      <c r="I496" s="131">
        <v>364</v>
      </c>
      <c r="J496" s="131">
        <v>304</v>
      </c>
      <c r="K496" s="131">
        <v>1132</v>
      </c>
      <c r="L496" s="131">
        <v>271</v>
      </c>
      <c r="M496" s="131">
        <v>912</v>
      </c>
      <c r="N496" s="131">
        <v>14</v>
      </c>
      <c r="O496" s="131">
        <v>56</v>
      </c>
      <c r="P496" s="131">
        <v>2</v>
      </c>
      <c r="Q496" s="131">
        <v>6</v>
      </c>
      <c r="R496" s="131">
        <v>12</v>
      </c>
      <c r="S496" s="131">
        <v>39</v>
      </c>
      <c r="T496" s="131">
        <v>11</v>
      </c>
      <c r="U496" s="131">
        <v>43</v>
      </c>
      <c r="V496" s="131">
        <v>10</v>
      </c>
      <c r="W496" s="131">
        <v>39</v>
      </c>
      <c r="X496" s="131">
        <v>17</v>
      </c>
      <c r="Y496" s="131">
        <v>54</v>
      </c>
      <c r="Z496" s="131">
        <v>20</v>
      </c>
      <c r="AA496" s="131">
        <v>36</v>
      </c>
    </row>
    <row r="497" spans="1:27" x14ac:dyDescent="0.25">
      <c r="A497" s="133">
        <v>496</v>
      </c>
      <c r="B497" s="135" t="s">
        <v>8</v>
      </c>
      <c r="C497" s="137" t="s">
        <v>153</v>
      </c>
      <c r="D497" s="131">
        <v>26</v>
      </c>
      <c r="E497" s="131">
        <v>47</v>
      </c>
      <c r="F497" s="131">
        <v>14</v>
      </c>
      <c r="G497" s="131">
        <v>28</v>
      </c>
      <c r="H497" s="131">
        <v>81</v>
      </c>
      <c r="I497" s="131">
        <v>185</v>
      </c>
      <c r="J497" s="131">
        <v>321</v>
      </c>
      <c r="K497" s="131">
        <v>721</v>
      </c>
      <c r="L497" s="131">
        <v>329</v>
      </c>
      <c r="M497" s="131">
        <v>782</v>
      </c>
      <c r="N497" s="131">
        <v>146</v>
      </c>
      <c r="O497" s="131">
        <v>326</v>
      </c>
      <c r="P497" s="131">
        <v>139</v>
      </c>
      <c r="Q497" s="131">
        <v>307</v>
      </c>
      <c r="R497" s="131">
        <v>122</v>
      </c>
      <c r="S497" s="131">
        <v>269</v>
      </c>
      <c r="T497" s="131">
        <v>67</v>
      </c>
      <c r="U497" s="131">
        <v>146</v>
      </c>
      <c r="V497" s="131">
        <v>51</v>
      </c>
      <c r="W497" s="131">
        <v>95</v>
      </c>
      <c r="X497" s="131">
        <v>19</v>
      </c>
      <c r="Y497" s="131">
        <v>36</v>
      </c>
      <c r="Z497" s="131">
        <v>4</v>
      </c>
      <c r="AA497" s="131">
        <v>10</v>
      </c>
    </row>
    <row r="498" spans="1:27" x14ac:dyDescent="0.25">
      <c r="A498" s="133">
        <v>497</v>
      </c>
      <c r="B498" s="135" t="s">
        <v>5</v>
      </c>
      <c r="C498" s="137" t="s">
        <v>152</v>
      </c>
      <c r="D498" s="129"/>
      <c r="E498" s="129"/>
      <c r="F498" s="129"/>
      <c r="G498" s="129"/>
      <c r="H498" s="131">
        <v>76</v>
      </c>
      <c r="I498" s="131">
        <v>811</v>
      </c>
      <c r="J498" s="131">
        <v>61</v>
      </c>
      <c r="K498" s="131">
        <v>651</v>
      </c>
      <c r="L498" s="131">
        <v>31</v>
      </c>
      <c r="M498" s="131">
        <v>340</v>
      </c>
      <c r="N498" s="131">
        <v>23</v>
      </c>
      <c r="O498" s="131">
        <v>243</v>
      </c>
      <c r="P498" s="131">
        <v>15</v>
      </c>
      <c r="Q498" s="131">
        <v>157</v>
      </c>
      <c r="R498" s="131">
        <v>30</v>
      </c>
      <c r="S498" s="131">
        <v>325</v>
      </c>
      <c r="T498" s="131">
        <v>26</v>
      </c>
      <c r="U498" s="131">
        <v>276</v>
      </c>
      <c r="V498" s="129"/>
      <c r="W498" s="129"/>
      <c r="X498" s="131">
        <v>12</v>
      </c>
      <c r="Y498" s="131">
        <v>123</v>
      </c>
      <c r="Z498" s="129"/>
      <c r="AA498" s="129"/>
    </row>
    <row r="499" spans="1:27" x14ac:dyDescent="0.25">
      <c r="A499" s="133">
        <v>498</v>
      </c>
      <c r="B499" s="135" t="s">
        <v>9</v>
      </c>
      <c r="C499" s="137" t="s">
        <v>154</v>
      </c>
      <c r="D499" s="131">
        <v>48</v>
      </c>
      <c r="E499" s="131">
        <v>298</v>
      </c>
      <c r="F499" s="131">
        <v>38</v>
      </c>
      <c r="G499" s="131">
        <v>235</v>
      </c>
      <c r="H499" s="131">
        <v>50</v>
      </c>
      <c r="I499" s="131">
        <v>305</v>
      </c>
      <c r="J499" s="131">
        <v>59</v>
      </c>
      <c r="K499" s="131">
        <v>370</v>
      </c>
      <c r="L499" s="131">
        <v>45</v>
      </c>
      <c r="M499" s="131">
        <v>281</v>
      </c>
      <c r="N499" s="131">
        <v>43</v>
      </c>
      <c r="O499" s="131">
        <v>270</v>
      </c>
      <c r="P499" s="131">
        <v>47</v>
      </c>
      <c r="Q499" s="131">
        <v>287</v>
      </c>
      <c r="R499" s="131">
        <v>44</v>
      </c>
      <c r="S499" s="131">
        <v>273</v>
      </c>
      <c r="T499" s="131">
        <v>24</v>
      </c>
      <c r="U499" s="131">
        <v>150</v>
      </c>
      <c r="V499" s="131">
        <v>33</v>
      </c>
      <c r="W499" s="131">
        <v>203</v>
      </c>
      <c r="X499" s="131">
        <v>21</v>
      </c>
      <c r="Y499" s="131">
        <v>131</v>
      </c>
      <c r="Z499" s="131">
        <v>18</v>
      </c>
      <c r="AA499" s="131">
        <v>114</v>
      </c>
    </row>
    <row r="500" spans="1:27" x14ac:dyDescent="0.25">
      <c r="A500" s="133">
        <v>499</v>
      </c>
      <c r="B500" s="135" t="s">
        <v>11</v>
      </c>
      <c r="C500" s="137" t="s">
        <v>153</v>
      </c>
      <c r="D500" s="129"/>
      <c r="E500" s="129"/>
      <c r="F500" s="131">
        <v>3</v>
      </c>
      <c r="G500" s="131">
        <v>48</v>
      </c>
      <c r="H500" s="131">
        <v>3</v>
      </c>
      <c r="I500" s="131">
        <v>48</v>
      </c>
      <c r="J500" s="131">
        <v>16</v>
      </c>
      <c r="K500" s="131">
        <v>312</v>
      </c>
      <c r="L500" s="131">
        <v>30</v>
      </c>
      <c r="M500" s="131">
        <v>566</v>
      </c>
      <c r="N500" s="131">
        <v>40</v>
      </c>
      <c r="O500" s="131">
        <v>757</v>
      </c>
      <c r="P500" s="131">
        <v>35</v>
      </c>
      <c r="Q500" s="131">
        <v>662</v>
      </c>
      <c r="R500" s="131">
        <v>14</v>
      </c>
      <c r="S500" s="131">
        <v>240</v>
      </c>
      <c r="T500" s="131">
        <v>4</v>
      </c>
      <c r="U500" s="131">
        <v>72</v>
      </c>
      <c r="V500" s="131">
        <v>5</v>
      </c>
      <c r="W500" s="131">
        <v>96</v>
      </c>
      <c r="X500" s="129"/>
      <c r="Y500" s="129"/>
      <c r="Z500" s="131">
        <v>4</v>
      </c>
      <c r="AA500" s="131">
        <v>72</v>
      </c>
    </row>
    <row r="501" spans="1:27" x14ac:dyDescent="0.25">
      <c r="A501" s="133">
        <v>500</v>
      </c>
      <c r="B501" s="135" t="s">
        <v>11</v>
      </c>
      <c r="C501" s="137" t="s">
        <v>153</v>
      </c>
      <c r="D501" s="131">
        <v>3</v>
      </c>
      <c r="E501" s="131">
        <v>12</v>
      </c>
      <c r="F501" s="131">
        <v>7</v>
      </c>
      <c r="G501" s="131">
        <v>31</v>
      </c>
      <c r="H501" s="131">
        <v>64</v>
      </c>
      <c r="I501" s="131">
        <v>323</v>
      </c>
      <c r="J501" s="131">
        <v>161</v>
      </c>
      <c r="K501" s="131">
        <v>818</v>
      </c>
      <c r="L501" s="131">
        <v>141</v>
      </c>
      <c r="M501" s="131">
        <v>706</v>
      </c>
      <c r="N501" s="131">
        <v>93</v>
      </c>
      <c r="O501" s="131">
        <v>468</v>
      </c>
      <c r="P501" s="131">
        <v>54</v>
      </c>
      <c r="Q501" s="131">
        <v>262</v>
      </c>
      <c r="R501" s="131">
        <v>25</v>
      </c>
      <c r="S501" s="131">
        <v>100</v>
      </c>
      <c r="T501" s="131">
        <v>24</v>
      </c>
      <c r="U501" s="131">
        <v>75</v>
      </c>
      <c r="V501" s="131">
        <v>9</v>
      </c>
      <c r="W501" s="131">
        <v>33</v>
      </c>
      <c r="X501" s="131">
        <v>4</v>
      </c>
      <c r="Y501" s="131">
        <v>15</v>
      </c>
      <c r="Z501" s="131">
        <v>8</v>
      </c>
      <c r="AA501" s="131">
        <v>20</v>
      </c>
    </row>
    <row r="502" spans="1:27" x14ac:dyDescent="0.25">
      <c r="A502" s="133">
        <v>501</v>
      </c>
      <c r="B502" s="135" t="s">
        <v>9</v>
      </c>
      <c r="C502" s="137" t="s">
        <v>151</v>
      </c>
      <c r="D502" s="129"/>
      <c r="E502" s="129"/>
      <c r="F502" s="129"/>
      <c r="G502" s="129"/>
      <c r="H502" s="131">
        <v>15</v>
      </c>
      <c r="I502" s="131">
        <v>344</v>
      </c>
      <c r="J502" s="131">
        <v>48</v>
      </c>
      <c r="K502" s="131">
        <v>990</v>
      </c>
      <c r="L502" s="131">
        <v>25</v>
      </c>
      <c r="M502" s="131">
        <v>567</v>
      </c>
      <c r="N502" s="131">
        <v>12</v>
      </c>
      <c r="O502" s="131">
        <v>279</v>
      </c>
      <c r="P502" s="131">
        <v>13</v>
      </c>
      <c r="Q502" s="131">
        <v>301</v>
      </c>
      <c r="R502" s="131">
        <v>7</v>
      </c>
      <c r="S502" s="131">
        <v>158</v>
      </c>
      <c r="T502" s="131">
        <v>4</v>
      </c>
      <c r="U502" s="131">
        <v>106</v>
      </c>
      <c r="V502" s="131">
        <v>4</v>
      </c>
      <c r="W502" s="131">
        <v>100</v>
      </c>
      <c r="X502" s="129"/>
      <c r="Y502" s="129"/>
      <c r="Z502" s="129"/>
      <c r="AA502" s="129"/>
    </row>
    <row r="503" spans="1:27" x14ac:dyDescent="0.25">
      <c r="A503" s="133">
        <v>502</v>
      </c>
      <c r="B503" s="135" t="s">
        <v>104</v>
      </c>
      <c r="C503" s="137" t="s">
        <v>152</v>
      </c>
      <c r="D503" s="131">
        <v>4</v>
      </c>
      <c r="E503" s="131">
        <v>55</v>
      </c>
      <c r="F503" s="131">
        <v>6</v>
      </c>
      <c r="G503" s="131">
        <v>88</v>
      </c>
      <c r="H503" s="131">
        <v>49</v>
      </c>
      <c r="I503" s="131">
        <v>702</v>
      </c>
      <c r="J503" s="131">
        <v>57</v>
      </c>
      <c r="K503" s="131">
        <v>828</v>
      </c>
      <c r="L503" s="131">
        <v>47</v>
      </c>
      <c r="M503" s="131">
        <v>689</v>
      </c>
      <c r="N503" s="131">
        <v>5</v>
      </c>
      <c r="O503" s="131">
        <v>67</v>
      </c>
      <c r="P503" s="131">
        <v>3</v>
      </c>
      <c r="Q503" s="131">
        <v>37</v>
      </c>
      <c r="R503" s="131">
        <v>6</v>
      </c>
      <c r="S503" s="131">
        <v>93</v>
      </c>
      <c r="T503" s="131">
        <v>11</v>
      </c>
      <c r="U503" s="131">
        <v>168</v>
      </c>
      <c r="V503" s="131">
        <v>4</v>
      </c>
      <c r="W503" s="131">
        <v>56</v>
      </c>
      <c r="X503" s="131">
        <v>3</v>
      </c>
      <c r="Y503" s="131">
        <v>37</v>
      </c>
      <c r="Z503" s="129"/>
      <c r="AA503" s="129"/>
    </row>
    <row r="504" spans="1:27" x14ac:dyDescent="0.25">
      <c r="A504" s="133">
        <v>503</v>
      </c>
      <c r="B504" s="135" t="s">
        <v>11</v>
      </c>
      <c r="C504" s="137" t="s">
        <v>152</v>
      </c>
      <c r="D504" s="131">
        <v>3</v>
      </c>
      <c r="E504" s="131">
        <v>61</v>
      </c>
      <c r="F504" s="131">
        <v>3</v>
      </c>
      <c r="G504" s="131">
        <v>50</v>
      </c>
      <c r="H504" s="131">
        <v>25</v>
      </c>
      <c r="I504" s="131">
        <v>483</v>
      </c>
      <c r="J504" s="131">
        <v>28</v>
      </c>
      <c r="K504" s="131">
        <v>545</v>
      </c>
      <c r="L504" s="131">
        <v>16</v>
      </c>
      <c r="M504" s="131">
        <v>314</v>
      </c>
      <c r="N504" s="131">
        <v>22</v>
      </c>
      <c r="O504" s="131">
        <v>434</v>
      </c>
      <c r="P504" s="131">
        <v>11</v>
      </c>
      <c r="Q504" s="131">
        <v>208</v>
      </c>
      <c r="R504" s="131">
        <v>11</v>
      </c>
      <c r="S504" s="131">
        <v>221</v>
      </c>
      <c r="T504" s="131">
        <v>9</v>
      </c>
      <c r="U504" s="131">
        <v>181</v>
      </c>
      <c r="V504" s="131">
        <v>10</v>
      </c>
      <c r="W504" s="131">
        <v>202</v>
      </c>
      <c r="X504" s="131">
        <v>4</v>
      </c>
      <c r="Y504" s="131">
        <v>81</v>
      </c>
      <c r="Z504" s="131">
        <v>2</v>
      </c>
      <c r="AA504" s="131">
        <v>40</v>
      </c>
    </row>
    <row r="505" spans="1:27" x14ac:dyDescent="0.25">
      <c r="A505" s="133">
        <v>504</v>
      </c>
      <c r="B505" s="135" t="s">
        <v>11</v>
      </c>
      <c r="C505" s="137" t="s">
        <v>153</v>
      </c>
      <c r="D505" s="131">
        <v>22</v>
      </c>
      <c r="E505" s="131">
        <v>50</v>
      </c>
      <c r="F505" s="131">
        <v>28</v>
      </c>
      <c r="G505" s="131">
        <v>75</v>
      </c>
      <c r="H505" s="131">
        <v>110</v>
      </c>
      <c r="I505" s="131">
        <v>312</v>
      </c>
      <c r="J505" s="131">
        <v>257</v>
      </c>
      <c r="K505" s="131">
        <v>762</v>
      </c>
      <c r="L505" s="131">
        <v>291</v>
      </c>
      <c r="M505" s="131">
        <v>852</v>
      </c>
      <c r="N505" s="131">
        <v>141</v>
      </c>
      <c r="O505" s="131">
        <v>415</v>
      </c>
      <c r="P505" s="131">
        <v>61</v>
      </c>
      <c r="Q505" s="131">
        <v>176</v>
      </c>
      <c r="R505" s="131">
        <v>25</v>
      </c>
      <c r="S505" s="131">
        <v>71</v>
      </c>
      <c r="T505" s="131">
        <v>17</v>
      </c>
      <c r="U505" s="131">
        <v>34</v>
      </c>
      <c r="V505" s="131">
        <v>11</v>
      </c>
      <c r="W505" s="131">
        <v>34</v>
      </c>
      <c r="X505" s="131">
        <v>13</v>
      </c>
      <c r="Y505" s="131">
        <v>31</v>
      </c>
      <c r="Z505" s="131">
        <v>1</v>
      </c>
      <c r="AA505" s="131">
        <v>3</v>
      </c>
    </row>
    <row r="506" spans="1:27" x14ac:dyDescent="0.25">
      <c r="A506" s="133">
        <v>505</v>
      </c>
      <c r="B506" s="135" t="s">
        <v>8</v>
      </c>
      <c r="C506" s="137" t="s">
        <v>152</v>
      </c>
      <c r="D506" s="131">
        <v>23</v>
      </c>
      <c r="E506" s="131">
        <v>129</v>
      </c>
      <c r="F506" s="131">
        <v>13</v>
      </c>
      <c r="G506" s="131">
        <v>86</v>
      </c>
      <c r="H506" s="131">
        <v>58</v>
      </c>
      <c r="I506" s="131">
        <v>351</v>
      </c>
      <c r="J506" s="131">
        <v>104</v>
      </c>
      <c r="K506" s="131">
        <v>652</v>
      </c>
      <c r="L506" s="131">
        <v>97</v>
      </c>
      <c r="M506" s="131">
        <v>623</v>
      </c>
      <c r="N506" s="131">
        <v>40</v>
      </c>
      <c r="O506" s="131">
        <v>252</v>
      </c>
      <c r="P506" s="131">
        <v>25</v>
      </c>
      <c r="Q506" s="131">
        <v>170</v>
      </c>
      <c r="R506" s="131">
        <v>62</v>
      </c>
      <c r="S506" s="131">
        <v>284</v>
      </c>
      <c r="T506" s="131">
        <v>30</v>
      </c>
      <c r="U506" s="131">
        <v>113</v>
      </c>
      <c r="V506" s="131">
        <v>31</v>
      </c>
      <c r="W506" s="131">
        <v>114</v>
      </c>
      <c r="X506" s="131">
        <v>3</v>
      </c>
      <c r="Y506" s="131">
        <v>10</v>
      </c>
      <c r="Z506" s="131">
        <v>3</v>
      </c>
      <c r="AA506" s="131">
        <v>10</v>
      </c>
    </row>
    <row r="507" spans="1:27" x14ac:dyDescent="0.25">
      <c r="A507" s="133">
        <v>506</v>
      </c>
      <c r="B507" s="135" t="s">
        <v>105</v>
      </c>
      <c r="C507" s="137" t="s">
        <v>152</v>
      </c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31">
        <v>16</v>
      </c>
      <c r="S507" s="131">
        <v>720</v>
      </c>
      <c r="T507" s="131">
        <v>16</v>
      </c>
      <c r="U507" s="131">
        <v>720</v>
      </c>
      <c r="V507" s="131">
        <v>6</v>
      </c>
      <c r="W507" s="131">
        <v>270</v>
      </c>
      <c r="X507" s="131">
        <v>9</v>
      </c>
      <c r="Y507" s="131">
        <v>405</v>
      </c>
      <c r="Z507" s="131">
        <v>15</v>
      </c>
      <c r="AA507" s="131">
        <v>675</v>
      </c>
    </row>
    <row r="508" spans="1:27" x14ac:dyDescent="0.25">
      <c r="A508" s="133">
        <v>507</v>
      </c>
      <c r="B508" s="135" t="s">
        <v>24</v>
      </c>
      <c r="C508" s="137" t="s">
        <v>151</v>
      </c>
      <c r="D508" s="129"/>
      <c r="E508" s="129"/>
      <c r="F508" s="131">
        <v>1</v>
      </c>
      <c r="G508" s="131">
        <v>8</v>
      </c>
      <c r="H508" s="131">
        <v>32</v>
      </c>
      <c r="I508" s="131">
        <v>256</v>
      </c>
      <c r="J508" s="131">
        <v>82</v>
      </c>
      <c r="K508" s="131">
        <v>654</v>
      </c>
      <c r="L508" s="131">
        <v>99</v>
      </c>
      <c r="M508" s="131">
        <v>791</v>
      </c>
      <c r="N508" s="131">
        <v>35</v>
      </c>
      <c r="O508" s="131">
        <v>277</v>
      </c>
      <c r="P508" s="131">
        <v>21</v>
      </c>
      <c r="Q508" s="131">
        <v>168</v>
      </c>
      <c r="R508" s="131">
        <v>52</v>
      </c>
      <c r="S508" s="131">
        <v>412</v>
      </c>
      <c r="T508" s="131">
        <v>13</v>
      </c>
      <c r="U508" s="131">
        <v>104</v>
      </c>
      <c r="V508" s="131">
        <v>9</v>
      </c>
      <c r="W508" s="131">
        <v>72</v>
      </c>
      <c r="X508" s="131">
        <v>5</v>
      </c>
      <c r="Y508" s="131">
        <v>40</v>
      </c>
      <c r="Z508" s="129"/>
      <c r="AA508" s="129"/>
    </row>
    <row r="509" spans="1:27" x14ac:dyDescent="0.25">
      <c r="A509" s="133">
        <v>508</v>
      </c>
      <c r="B509" s="135" t="s">
        <v>102</v>
      </c>
      <c r="C509" s="137" t="s">
        <v>156</v>
      </c>
      <c r="D509" s="131">
        <v>62</v>
      </c>
      <c r="E509" s="131">
        <v>233</v>
      </c>
      <c r="F509" s="131">
        <v>77</v>
      </c>
      <c r="G509" s="131">
        <v>288</v>
      </c>
      <c r="H509" s="131">
        <v>35</v>
      </c>
      <c r="I509" s="131">
        <v>136</v>
      </c>
      <c r="J509" s="131">
        <v>34</v>
      </c>
      <c r="K509" s="131">
        <v>131</v>
      </c>
      <c r="L509" s="131">
        <v>22</v>
      </c>
      <c r="M509" s="131">
        <v>86</v>
      </c>
      <c r="N509" s="131">
        <v>25</v>
      </c>
      <c r="O509" s="131">
        <v>98</v>
      </c>
      <c r="P509" s="131">
        <v>17</v>
      </c>
      <c r="Q509" s="131">
        <v>65</v>
      </c>
      <c r="R509" s="131">
        <v>74</v>
      </c>
      <c r="S509" s="131">
        <v>296</v>
      </c>
      <c r="T509" s="131">
        <v>83</v>
      </c>
      <c r="U509" s="131">
        <v>330</v>
      </c>
      <c r="V509" s="131">
        <v>88</v>
      </c>
      <c r="W509" s="131">
        <v>349</v>
      </c>
      <c r="X509" s="131">
        <v>88</v>
      </c>
      <c r="Y509" s="131">
        <v>343</v>
      </c>
      <c r="Z509" s="131">
        <v>98</v>
      </c>
      <c r="AA509" s="131">
        <v>387</v>
      </c>
    </row>
    <row r="510" spans="1:27" x14ac:dyDescent="0.25">
      <c r="A510" s="133">
        <v>509</v>
      </c>
      <c r="B510" s="135" t="s">
        <v>5</v>
      </c>
      <c r="C510" s="137" t="s">
        <v>152</v>
      </c>
      <c r="D510" s="131">
        <v>2</v>
      </c>
      <c r="E510" s="131">
        <v>23</v>
      </c>
      <c r="F510" s="129"/>
      <c r="G510" s="129"/>
      <c r="H510" s="131">
        <v>1</v>
      </c>
      <c r="I510" s="131">
        <v>17</v>
      </c>
      <c r="J510" s="131">
        <v>4</v>
      </c>
      <c r="K510" s="131">
        <v>37</v>
      </c>
      <c r="L510" s="129"/>
      <c r="M510" s="129"/>
      <c r="N510" s="129"/>
      <c r="O510" s="129"/>
      <c r="P510" s="129"/>
      <c r="Q510" s="129"/>
      <c r="R510" s="131">
        <v>28</v>
      </c>
      <c r="S510" s="131">
        <v>372</v>
      </c>
      <c r="T510" s="131">
        <v>66</v>
      </c>
      <c r="U510" s="131">
        <v>1074</v>
      </c>
      <c r="V510" s="131">
        <v>61</v>
      </c>
      <c r="W510" s="131">
        <v>970</v>
      </c>
      <c r="X510" s="131">
        <v>12</v>
      </c>
      <c r="Y510" s="131">
        <v>205</v>
      </c>
      <c r="Z510" s="131">
        <v>1</v>
      </c>
      <c r="AA510" s="131">
        <v>17</v>
      </c>
    </row>
    <row r="511" spans="1:27" x14ac:dyDescent="0.25">
      <c r="A511" s="133">
        <v>510</v>
      </c>
      <c r="B511" s="135" t="s">
        <v>24</v>
      </c>
      <c r="C511" s="137" t="s">
        <v>151</v>
      </c>
      <c r="D511" s="131">
        <v>4</v>
      </c>
      <c r="E511" s="131">
        <v>39</v>
      </c>
      <c r="F511" s="131">
        <v>11</v>
      </c>
      <c r="G511" s="131">
        <v>97</v>
      </c>
      <c r="H511" s="131">
        <v>23</v>
      </c>
      <c r="I511" s="131">
        <v>203</v>
      </c>
      <c r="J511" s="131">
        <v>76</v>
      </c>
      <c r="K511" s="131">
        <v>677</v>
      </c>
      <c r="L511" s="131">
        <v>40</v>
      </c>
      <c r="M511" s="131">
        <v>358</v>
      </c>
      <c r="N511" s="131">
        <v>46</v>
      </c>
      <c r="O511" s="131">
        <v>416</v>
      </c>
      <c r="P511" s="131">
        <v>19</v>
      </c>
      <c r="Q511" s="131">
        <v>167</v>
      </c>
      <c r="R511" s="131">
        <v>35</v>
      </c>
      <c r="S511" s="131">
        <v>315</v>
      </c>
      <c r="T511" s="131">
        <v>30</v>
      </c>
      <c r="U511" s="131">
        <v>266</v>
      </c>
      <c r="V511" s="131">
        <v>13</v>
      </c>
      <c r="W511" s="131">
        <v>118</v>
      </c>
      <c r="X511" s="131">
        <v>3</v>
      </c>
      <c r="Y511" s="131">
        <v>30</v>
      </c>
      <c r="Z511" s="131">
        <v>1</v>
      </c>
      <c r="AA511" s="131">
        <v>10</v>
      </c>
    </row>
    <row r="512" spans="1:27" x14ac:dyDescent="0.25">
      <c r="A512" s="133">
        <v>511</v>
      </c>
      <c r="B512" s="135" t="s">
        <v>24</v>
      </c>
      <c r="C512" s="137" t="s">
        <v>152</v>
      </c>
      <c r="D512" s="131">
        <v>8</v>
      </c>
      <c r="E512" s="131">
        <v>68</v>
      </c>
      <c r="F512" s="131">
        <v>10</v>
      </c>
      <c r="G512" s="131">
        <v>87</v>
      </c>
      <c r="H512" s="131">
        <v>36</v>
      </c>
      <c r="I512" s="131">
        <v>320</v>
      </c>
      <c r="J512" s="131">
        <v>46</v>
      </c>
      <c r="K512" s="131">
        <v>417</v>
      </c>
      <c r="L512" s="131">
        <v>52</v>
      </c>
      <c r="M512" s="131">
        <v>466</v>
      </c>
      <c r="N512" s="131">
        <v>66</v>
      </c>
      <c r="O512" s="131">
        <v>585</v>
      </c>
      <c r="P512" s="131">
        <v>26</v>
      </c>
      <c r="Q512" s="131">
        <v>237</v>
      </c>
      <c r="R512" s="131">
        <v>19</v>
      </c>
      <c r="S512" s="131">
        <v>168</v>
      </c>
      <c r="T512" s="131">
        <v>10</v>
      </c>
      <c r="U512" s="131">
        <v>87</v>
      </c>
      <c r="V512" s="131">
        <v>17</v>
      </c>
      <c r="W512" s="131">
        <v>143</v>
      </c>
      <c r="X512" s="131">
        <v>7</v>
      </c>
      <c r="Y512" s="131">
        <v>59</v>
      </c>
      <c r="Z512" s="131">
        <v>6</v>
      </c>
      <c r="AA512" s="131">
        <v>49</v>
      </c>
    </row>
    <row r="513" spans="1:27" x14ac:dyDescent="0.25">
      <c r="A513" s="133">
        <v>512</v>
      </c>
      <c r="B513" s="135" t="s">
        <v>8</v>
      </c>
      <c r="C513" s="137" t="s">
        <v>154</v>
      </c>
      <c r="D513" s="131">
        <v>540</v>
      </c>
      <c r="E513" s="131">
        <v>1984</v>
      </c>
      <c r="F513" s="131">
        <v>139</v>
      </c>
      <c r="G513" s="131">
        <v>489</v>
      </c>
      <c r="H513" s="131">
        <v>25</v>
      </c>
      <c r="I513" s="131">
        <v>74</v>
      </c>
      <c r="J513" s="131">
        <v>12</v>
      </c>
      <c r="K513" s="131">
        <v>33</v>
      </c>
      <c r="L513" s="131">
        <v>12</v>
      </c>
      <c r="M513" s="131">
        <v>41</v>
      </c>
      <c r="N513" s="131">
        <v>8</v>
      </c>
      <c r="O513" s="131">
        <v>30</v>
      </c>
      <c r="P513" s="131">
        <v>2</v>
      </c>
      <c r="Q513" s="131">
        <v>8</v>
      </c>
      <c r="R513" s="131">
        <v>2</v>
      </c>
      <c r="S513" s="131">
        <v>8</v>
      </c>
      <c r="T513" s="131">
        <v>2</v>
      </c>
      <c r="U513" s="131">
        <v>8</v>
      </c>
      <c r="V513" s="131">
        <v>2</v>
      </c>
      <c r="W513" s="131">
        <v>8</v>
      </c>
      <c r="X513" s="129"/>
      <c r="Y513" s="129"/>
      <c r="Z513" s="129"/>
      <c r="AA513" s="129"/>
    </row>
    <row r="514" spans="1:27" x14ac:dyDescent="0.25">
      <c r="A514" s="133">
        <v>513</v>
      </c>
      <c r="B514" s="135" t="s">
        <v>104</v>
      </c>
      <c r="C514" s="137" t="s">
        <v>152</v>
      </c>
      <c r="D514" s="131">
        <v>4</v>
      </c>
      <c r="E514" s="131">
        <v>42</v>
      </c>
      <c r="F514" s="131">
        <v>6</v>
      </c>
      <c r="G514" s="131">
        <v>71</v>
      </c>
      <c r="H514" s="131">
        <v>63</v>
      </c>
      <c r="I514" s="131">
        <v>696</v>
      </c>
      <c r="J514" s="131">
        <v>74</v>
      </c>
      <c r="K514" s="131">
        <v>829</v>
      </c>
      <c r="L514" s="131">
        <v>45</v>
      </c>
      <c r="M514" s="131">
        <v>502</v>
      </c>
      <c r="N514" s="131">
        <v>20</v>
      </c>
      <c r="O514" s="131">
        <v>224</v>
      </c>
      <c r="P514" s="131">
        <v>8</v>
      </c>
      <c r="Q514" s="131">
        <v>87</v>
      </c>
      <c r="R514" s="131">
        <v>6</v>
      </c>
      <c r="S514" s="131">
        <v>72</v>
      </c>
      <c r="T514" s="131">
        <v>9</v>
      </c>
      <c r="U514" s="131">
        <v>101</v>
      </c>
      <c r="V514" s="131">
        <v>3</v>
      </c>
      <c r="W514" s="131">
        <v>29</v>
      </c>
      <c r="X514" s="129"/>
      <c r="Y514" s="129"/>
      <c r="Z514" s="131">
        <v>1</v>
      </c>
      <c r="AA514" s="131">
        <v>14</v>
      </c>
    </row>
    <row r="515" spans="1:27" x14ac:dyDescent="0.25">
      <c r="A515" s="133">
        <v>514</v>
      </c>
      <c r="B515" s="135" t="s">
        <v>9</v>
      </c>
      <c r="C515" s="137" t="s">
        <v>151</v>
      </c>
      <c r="D515" s="129"/>
      <c r="E515" s="129"/>
      <c r="F515" s="131">
        <v>4</v>
      </c>
      <c r="G515" s="131">
        <v>39</v>
      </c>
      <c r="H515" s="131">
        <v>42</v>
      </c>
      <c r="I515" s="131">
        <v>318</v>
      </c>
      <c r="J515" s="131">
        <v>104</v>
      </c>
      <c r="K515" s="131">
        <v>860</v>
      </c>
      <c r="L515" s="131">
        <v>55</v>
      </c>
      <c r="M515" s="131">
        <v>465</v>
      </c>
      <c r="N515" s="131">
        <v>38</v>
      </c>
      <c r="O515" s="131">
        <v>303</v>
      </c>
      <c r="P515" s="131">
        <v>25</v>
      </c>
      <c r="Q515" s="131">
        <v>166</v>
      </c>
      <c r="R515" s="131">
        <v>35</v>
      </c>
      <c r="S515" s="131">
        <v>302</v>
      </c>
      <c r="T515" s="131">
        <v>13</v>
      </c>
      <c r="U515" s="131">
        <v>119</v>
      </c>
      <c r="V515" s="131">
        <v>10</v>
      </c>
      <c r="W515" s="131">
        <v>87</v>
      </c>
      <c r="X515" s="129"/>
      <c r="Y515" s="129"/>
      <c r="Z515" s="129"/>
      <c r="AA515" s="129"/>
    </row>
    <row r="516" spans="1:27" x14ac:dyDescent="0.25">
      <c r="A516" s="133">
        <v>515</v>
      </c>
      <c r="B516" s="135" t="s">
        <v>11</v>
      </c>
      <c r="C516" s="137" t="s">
        <v>154</v>
      </c>
      <c r="D516" s="131">
        <v>18</v>
      </c>
      <c r="E516" s="131">
        <v>144</v>
      </c>
      <c r="F516" s="131">
        <v>21</v>
      </c>
      <c r="G516" s="131">
        <v>168</v>
      </c>
      <c r="H516" s="131">
        <v>27</v>
      </c>
      <c r="I516" s="131">
        <v>215</v>
      </c>
      <c r="J516" s="131">
        <v>27</v>
      </c>
      <c r="K516" s="131">
        <v>215</v>
      </c>
      <c r="L516" s="131">
        <v>41</v>
      </c>
      <c r="M516" s="131">
        <v>321</v>
      </c>
      <c r="N516" s="131">
        <v>42</v>
      </c>
      <c r="O516" s="131">
        <v>335</v>
      </c>
      <c r="P516" s="131">
        <v>29</v>
      </c>
      <c r="Q516" s="131">
        <v>232</v>
      </c>
      <c r="R516" s="131">
        <v>39</v>
      </c>
      <c r="S516" s="131">
        <v>308</v>
      </c>
      <c r="T516" s="131">
        <v>27</v>
      </c>
      <c r="U516" s="131">
        <v>216</v>
      </c>
      <c r="V516" s="131">
        <v>22</v>
      </c>
      <c r="W516" s="131">
        <v>173</v>
      </c>
      <c r="X516" s="131">
        <v>16</v>
      </c>
      <c r="Y516" s="131">
        <v>128</v>
      </c>
      <c r="Z516" s="131">
        <v>20</v>
      </c>
      <c r="AA516" s="131">
        <v>161</v>
      </c>
    </row>
    <row r="517" spans="1:27" x14ac:dyDescent="0.25">
      <c r="A517" s="133">
        <v>516</v>
      </c>
      <c r="B517" s="135" t="s">
        <v>11</v>
      </c>
      <c r="C517" s="137" t="s">
        <v>154</v>
      </c>
      <c r="D517" s="131">
        <v>17</v>
      </c>
      <c r="E517" s="131">
        <v>51</v>
      </c>
      <c r="F517" s="131">
        <v>17</v>
      </c>
      <c r="G517" s="131">
        <v>50</v>
      </c>
      <c r="H517" s="131">
        <v>80</v>
      </c>
      <c r="I517" s="131">
        <v>238</v>
      </c>
      <c r="J517" s="131">
        <v>194</v>
      </c>
      <c r="K517" s="131">
        <v>574</v>
      </c>
      <c r="L517" s="131">
        <v>200</v>
      </c>
      <c r="M517" s="131">
        <v>586</v>
      </c>
      <c r="N517" s="131">
        <v>119</v>
      </c>
      <c r="O517" s="131">
        <v>355</v>
      </c>
      <c r="P517" s="131">
        <v>94</v>
      </c>
      <c r="Q517" s="131">
        <v>280</v>
      </c>
      <c r="R517" s="131">
        <v>68</v>
      </c>
      <c r="S517" s="131">
        <v>203</v>
      </c>
      <c r="T517" s="131">
        <v>42</v>
      </c>
      <c r="U517" s="131">
        <v>126</v>
      </c>
      <c r="V517" s="131">
        <v>32</v>
      </c>
      <c r="W517" s="131">
        <v>94</v>
      </c>
      <c r="X517" s="131">
        <v>8</v>
      </c>
      <c r="Y517" s="131">
        <v>23</v>
      </c>
      <c r="Z517" s="131">
        <v>4</v>
      </c>
      <c r="AA517" s="131">
        <v>12</v>
      </c>
    </row>
    <row r="518" spans="1:27" x14ac:dyDescent="0.25">
      <c r="A518" s="133">
        <v>517</v>
      </c>
      <c r="B518" s="135" t="s">
        <v>11</v>
      </c>
      <c r="C518" s="137" t="s">
        <v>153</v>
      </c>
      <c r="D518" s="129"/>
      <c r="E518" s="129"/>
      <c r="F518" s="131">
        <v>5</v>
      </c>
      <c r="G518" s="131">
        <v>36</v>
      </c>
      <c r="H518" s="131">
        <v>18</v>
      </c>
      <c r="I518" s="131">
        <v>146</v>
      </c>
      <c r="J518" s="131">
        <v>73</v>
      </c>
      <c r="K518" s="131">
        <v>583</v>
      </c>
      <c r="L518" s="131">
        <v>75</v>
      </c>
      <c r="M518" s="131">
        <v>594</v>
      </c>
      <c r="N518" s="131">
        <v>61</v>
      </c>
      <c r="O518" s="131">
        <v>470</v>
      </c>
      <c r="P518" s="131">
        <v>57</v>
      </c>
      <c r="Q518" s="131">
        <v>447</v>
      </c>
      <c r="R518" s="131">
        <v>32</v>
      </c>
      <c r="S518" s="131">
        <v>253</v>
      </c>
      <c r="T518" s="129"/>
      <c r="U518" s="129"/>
      <c r="V518" s="131">
        <v>8</v>
      </c>
      <c r="W518" s="131">
        <v>61</v>
      </c>
      <c r="X518" s="129"/>
      <c r="Y518" s="129"/>
      <c r="Z518" s="129"/>
      <c r="AA518" s="129"/>
    </row>
    <row r="519" spans="1:27" x14ac:dyDescent="0.25">
      <c r="A519" s="133">
        <v>518</v>
      </c>
      <c r="B519" s="135" t="s">
        <v>24</v>
      </c>
      <c r="C519" s="137" t="s">
        <v>153</v>
      </c>
      <c r="D519" s="129"/>
      <c r="E519" s="129"/>
      <c r="F519" s="131">
        <v>11</v>
      </c>
      <c r="G519" s="131">
        <v>18</v>
      </c>
      <c r="H519" s="131">
        <v>362</v>
      </c>
      <c r="I519" s="131">
        <v>782</v>
      </c>
      <c r="J519" s="131">
        <v>460</v>
      </c>
      <c r="K519" s="131">
        <v>1040</v>
      </c>
      <c r="L519" s="131">
        <v>158</v>
      </c>
      <c r="M519" s="131">
        <v>371</v>
      </c>
      <c r="N519" s="131">
        <v>40</v>
      </c>
      <c r="O519" s="131">
        <v>97</v>
      </c>
      <c r="P519" s="131">
        <v>44</v>
      </c>
      <c r="Q519" s="131">
        <v>94</v>
      </c>
      <c r="R519" s="131">
        <v>93</v>
      </c>
      <c r="S519" s="131">
        <v>154</v>
      </c>
      <c r="T519" s="131">
        <v>6</v>
      </c>
      <c r="U519" s="131">
        <v>14</v>
      </c>
      <c r="V519" s="131">
        <v>12</v>
      </c>
      <c r="W519" s="131">
        <v>17</v>
      </c>
      <c r="X519" s="131">
        <v>1</v>
      </c>
      <c r="Y519" s="131">
        <v>2</v>
      </c>
      <c r="Z519" s="129"/>
      <c r="AA519" s="129"/>
    </row>
    <row r="520" spans="1:27" x14ac:dyDescent="0.25">
      <c r="A520" s="133">
        <v>519</v>
      </c>
      <c r="B520" s="135" t="s">
        <v>11</v>
      </c>
      <c r="C520" s="137" t="s">
        <v>153</v>
      </c>
      <c r="D520" s="131">
        <v>20</v>
      </c>
      <c r="E520" s="131">
        <v>199</v>
      </c>
      <c r="F520" s="131">
        <v>16</v>
      </c>
      <c r="G520" s="131">
        <v>199</v>
      </c>
      <c r="H520" s="131">
        <v>49</v>
      </c>
      <c r="I520" s="131">
        <v>604</v>
      </c>
      <c r="J520" s="131">
        <v>59</v>
      </c>
      <c r="K520" s="131">
        <v>737</v>
      </c>
      <c r="L520" s="131">
        <v>30</v>
      </c>
      <c r="M520" s="131">
        <v>368</v>
      </c>
      <c r="N520" s="131">
        <v>27</v>
      </c>
      <c r="O520" s="131">
        <v>319</v>
      </c>
      <c r="P520" s="131">
        <v>7</v>
      </c>
      <c r="Q520" s="131">
        <v>91</v>
      </c>
      <c r="R520" s="131">
        <v>4</v>
      </c>
      <c r="S520" s="131">
        <v>54</v>
      </c>
      <c r="T520" s="131">
        <v>1</v>
      </c>
      <c r="U520" s="131">
        <v>15</v>
      </c>
      <c r="V520" s="129"/>
      <c r="W520" s="129"/>
      <c r="X520" s="129"/>
      <c r="Y520" s="129"/>
      <c r="Z520" s="129"/>
      <c r="AA520" s="129"/>
    </row>
    <row r="521" spans="1:27" x14ac:dyDescent="0.25">
      <c r="A521" s="133">
        <v>520</v>
      </c>
      <c r="B521" s="135" t="s">
        <v>110</v>
      </c>
      <c r="C521" s="137" t="s">
        <v>153</v>
      </c>
      <c r="D521" s="131">
        <v>21</v>
      </c>
      <c r="E521" s="131">
        <v>31</v>
      </c>
      <c r="F521" s="131">
        <v>24</v>
      </c>
      <c r="G521" s="131">
        <v>31</v>
      </c>
      <c r="H521" s="131">
        <v>248</v>
      </c>
      <c r="I521" s="131">
        <v>335</v>
      </c>
      <c r="J521" s="131">
        <v>624</v>
      </c>
      <c r="K521" s="131">
        <v>790</v>
      </c>
      <c r="L521" s="131">
        <v>359</v>
      </c>
      <c r="M521" s="131">
        <v>450</v>
      </c>
      <c r="N521" s="131">
        <v>305</v>
      </c>
      <c r="O521" s="131">
        <v>396</v>
      </c>
      <c r="P521" s="131">
        <v>140</v>
      </c>
      <c r="Q521" s="131">
        <v>171</v>
      </c>
      <c r="R521" s="131">
        <v>228</v>
      </c>
      <c r="S521" s="131">
        <v>283</v>
      </c>
      <c r="T521" s="131">
        <v>76</v>
      </c>
      <c r="U521" s="131">
        <v>95</v>
      </c>
      <c r="V521" s="129"/>
      <c r="W521" s="129"/>
      <c r="X521" s="129"/>
      <c r="Y521" s="129"/>
      <c r="Z521" s="129"/>
      <c r="AA521" s="129"/>
    </row>
    <row r="522" spans="1:27" x14ac:dyDescent="0.25">
      <c r="A522" s="133">
        <v>521</v>
      </c>
      <c r="B522" s="135" t="s">
        <v>11</v>
      </c>
      <c r="C522" s="137" t="s">
        <v>155</v>
      </c>
      <c r="D522" s="131">
        <v>9</v>
      </c>
      <c r="E522" s="131">
        <v>45</v>
      </c>
      <c r="F522" s="131">
        <v>13</v>
      </c>
      <c r="G522" s="131">
        <v>65</v>
      </c>
      <c r="H522" s="131">
        <v>19</v>
      </c>
      <c r="I522" s="131">
        <v>95</v>
      </c>
      <c r="J522" s="131">
        <v>67</v>
      </c>
      <c r="K522" s="131">
        <v>335</v>
      </c>
      <c r="L522" s="131">
        <v>150</v>
      </c>
      <c r="M522" s="131">
        <v>734</v>
      </c>
      <c r="N522" s="131">
        <v>87</v>
      </c>
      <c r="O522" s="131">
        <v>434</v>
      </c>
      <c r="P522" s="131">
        <v>88</v>
      </c>
      <c r="Q522" s="131">
        <v>439</v>
      </c>
      <c r="R522" s="131">
        <v>44</v>
      </c>
      <c r="S522" s="131">
        <v>215</v>
      </c>
      <c r="T522" s="131">
        <v>12</v>
      </c>
      <c r="U522" s="131">
        <v>60</v>
      </c>
      <c r="V522" s="131">
        <v>15</v>
      </c>
      <c r="W522" s="131">
        <v>74</v>
      </c>
      <c r="X522" s="131">
        <v>4</v>
      </c>
      <c r="Y522" s="131">
        <v>20</v>
      </c>
      <c r="Z522" s="131">
        <v>5</v>
      </c>
      <c r="AA522" s="131">
        <v>25</v>
      </c>
    </row>
    <row r="523" spans="1:27" x14ac:dyDescent="0.25">
      <c r="A523" s="133">
        <v>522</v>
      </c>
      <c r="B523" s="135" t="s">
        <v>11</v>
      </c>
      <c r="C523" s="137" t="s">
        <v>153</v>
      </c>
      <c r="D523" s="131">
        <v>6</v>
      </c>
      <c r="E523" s="131">
        <v>18</v>
      </c>
      <c r="F523" s="131">
        <v>6</v>
      </c>
      <c r="G523" s="131">
        <v>15</v>
      </c>
      <c r="H523" s="131">
        <v>98</v>
      </c>
      <c r="I523" s="131">
        <v>289</v>
      </c>
      <c r="J523" s="131">
        <v>197</v>
      </c>
      <c r="K523" s="131">
        <v>574</v>
      </c>
      <c r="L523" s="131">
        <v>182</v>
      </c>
      <c r="M523" s="131">
        <v>538</v>
      </c>
      <c r="N523" s="131">
        <v>129</v>
      </c>
      <c r="O523" s="131">
        <v>384</v>
      </c>
      <c r="P523" s="131">
        <v>123</v>
      </c>
      <c r="Q523" s="131">
        <v>365</v>
      </c>
      <c r="R523" s="131">
        <v>68</v>
      </c>
      <c r="S523" s="131">
        <v>202</v>
      </c>
      <c r="T523" s="131">
        <v>22</v>
      </c>
      <c r="U523" s="131">
        <v>66</v>
      </c>
      <c r="V523" s="131">
        <v>29</v>
      </c>
      <c r="W523" s="131">
        <v>83</v>
      </c>
      <c r="X523" s="131">
        <v>2</v>
      </c>
      <c r="Y523" s="131">
        <v>6</v>
      </c>
      <c r="Z523" s="129"/>
      <c r="AA523" s="129"/>
    </row>
    <row r="524" spans="1:27" x14ac:dyDescent="0.25">
      <c r="A524" s="133">
        <v>523</v>
      </c>
      <c r="B524" s="135" t="s">
        <v>8</v>
      </c>
      <c r="C524" s="137" t="s">
        <v>153</v>
      </c>
      <c r="D524" s="131">
        <v>14</v>
      </c>
      <c r="E524" s="131">
        <v>32</v>
      </c>
      <c r="F524" s="131">
        <v>28</v>
      </c>
      <c r="G524" s="131">
        <v>65</v>
      </c>
      <c r="H524" s="131">
        <v>67</v>
      </c>
      <c r="I524" s="131">
        <v>166</v>
      </c>
      <c r="J524" s="131">
        <v>252</v>
      </c>
      <c r="K524" s="131">
        <v>606</v>
      </c>
      <c r="L524" s="131">
        <v>271</v>
      </c>
      <c r="M524" s="131">
        <v>664</v>
      </c>
      <c r="N524" s="131">
        <v>153</v>
      </c>
      <c r="O524" s="131">
        <v>365</v>
      </c>
      <c r="P524" s="131">
        <v>159</v>
      </c>
      <c r="Q524" s="131">
        <v>368</v>
      </c>
      <c r="R524" s="131">
        <v>62</v>
      </c>
      <c r="S524" s="131">
        <v>155</v>
      </c>
      <c r="T524" s="131">
        <v>18</v>
      </c>
      <c r="U524" s="131">
        <v>39</v>
      </c>
      <c r="V524" s="131">
        <v>20</v>
      </c>
      <c r="W524" s="131">
        <v>43</v>
      </c>
      <c r="X524" s="131">
        <v>16</v>
      </c>
      <c r="Y524" s="131">
        <v>30</v>
      </c>
      <c r="Z524" s="131">
        <v>1</v>
      </c>
      <c r="AA524" s="131">
        <v>3</v>
      </c>
    </row>
    <row r="525" spans="1:27" x14ac:dyDescent="0.25">
      <c r="A525" s="133">
        <v>524</v>
      </c>
      <c r="B525" s="135" t="s">
        <v>24</v>
      </c>
      <c r="C525" s="137" t="s">
        <v>152</v>
      </c>
      <c r="D525" s="131">
        <v>27</v>
      </c>
      <c r="E525" s="131">
        <v>81</v>
      </c>
      <c r="F525" s="131">
        <v>33</v>
      </c>
      <c r="G525" s="131">
        <v>97</v>
      </c>
      <c r="H525" s="131">
        <v>309</v>
      </c>
      <c r="I525" s="131">
        <v>908</v>
      </c>
      <c r="J525" s="131">
        <v>239</v>
      </c>
      <c r="K525" s="131">
        <v>712</v>
      </c>
      <c r="L525" s="131">
        <v>84</v>
      </c>
      <c r="M525" s="131">
        <v>251</v>
      </c>
      <c r="N525" s="131">
        <v>30</v>
      </c>
      <c r="O525" s="131">
        <v>90</v>
      </c>
      <c r="P525" s="131">
        <v>35</v>
      </c>
      <c r="Q525" s="131">
        <v>105</v>
      </c>
      <c r="R525" s="131">
        <v>29</v>
      </c>
      <c r="S525" s="131">
        <v>85</v>
      </c>
      <c r="T525" s="131">
        <v>21</v>
      </c>
      <c r="U525" s="131">
        <v>63</v>
      </c>
      <c r="V525" s="131">
        <v>26</v>
      </c>
      <c r="W525" s="131">
        <v>77</v>
      </c>
      <c r="X525" s="131">
        <v>14</v>
      </c>
      <c r="Y525" s="131">
        <v>42</v>
      </c>
      <c r="Z525" s="131">
        <v>5</v>
      </c>
      <c r="AA525" s="131">
        <v>15</v>
      </c>
    </row>
    <row r="526" spans="1:27" x14ac:dyDescent="0.25">
      <c r="A526" s="133">
        <v>525</v>
      </c>
      <c r="B526" s="135" t="s">
        <v>103</v>
      </c>
      <c r="C526" s="137" t="s">
        <v>152</v>
      </c>
      <c r="D526" s="129"/>
      <c r="E526" s="129"/>
      <c r="F526" s="129"/>
      <c r="G526" s="129"/>
      <c r="H526" s="129"/>
      <c r="I526" s="129"/>
      <c r="J526" s="131">
        <v>30</v>
      </c>
      <c r="K526" s="131">
        <v>900</v>
      </c>
      <c r="L526" s="131">
        <v>12</v>
      </c>
      <c r="M526" s="131">
        <v>360</v>
      </c>
      <c r="N526" s="131">
        <v>18</v>
      </c>
      <c r="O526" s="131">
        <v>540</v>
      </c>
      <c r="P526" s="129"/>
      <c r="Q526" s="129"/>
      <c r="R526" s="131">
        <v>24</v>
      </c>
      <c r="S526" s="131">
        <v>720</v>
      </c>
      <c r="T526" s="129"/>
      <c r="U526" s="129"/>
      <c r="V526" s="129"/>
      <c r="W526" s="129"/>
      <c r="X526" s="129"/>
      <c r="Y526" s="129"/>
      <c r="Z526" s="129"/>
      <c r="AA526" s="129"/>
    </row>
    <row r="527" spans="1:27" x14ac:dyDescent="0.25">
      <c r="A527" s="133">
        <v>526</v>
      </c>
      <c r="B527" s="135" t="s">
        <v>18</v>
      </c>
      <c r="C527" s="137" t="s">
        <v>152</v>
      </c>
      <c r="D527" s="129"/>
      <c r="E527" s="129"/>
      <c r="F527" s="131">
        <v>5</v>
      </c>
      <c r="G527" s="131">
        <v>72</v>
      </c>
      <c r="H527" s="131">
        <v>34</v>
      </c>
      <c r="I527" s="131">
        <v>629</v>
      </c>
      <c r="J527" s="131">
        <v>33</v>
      </c>
      <c r="K527" s="131">
        <v>611</v>
      </c>
      <c r="L527" s="131">
        <v>33</v>
      </c>
      <c r="M527" s="131">
        <v>575</v>
      </c>
      <c r="N527" s="131">
        <v>6</v>
      </c>
      <c r="O527" s="131">
        <v>120</v>
      </c>
      <c r="P527" s="131">
        <v>9</v>
      </c>
      <c r="Q527" s="131">
        <v>168</v>
      </c>
      <c r="R527" s="131">
        <v>16</v>
      </c>
      <c r="S527" s="131">
        <v>312</v>
      </c>
      <c r="T527" s="131">
        <v>1</v>
      </c>
      <c r="U527" s="131">
        <v>24</v>
      </c>
      <c r="V527" s="129"/>
      <c r="W527" s="129"/>
      <c r="X527" s="129"/>
      <c r="Y527" s="129"/>
      <c r="Z527" s="129"/>
      <c r="AA527" s="129"/>
    </row>
    <row r="528" spans="1:27" x14ac:dyDescent="0.25">
      <c r="A528" s="133">
        <v>527</v>
      </c>
      <c r="B528" s="135" t="s">
        <v>24</v>
      </c>
      <c r="C528" s="137" t="s">
        <v>151</v>
      </c>
      <c r="D528" s="131">
        <v>2</v>
      </c>
      <c r="E528" s="131">
        <v>19</v>
      </c>
      <c r="F528" s="131">
        <v>5</v>
      </c>
      <c r="G528" s="131">
        <v>48</v>
      </c>
      <c r="H528" s="131">
        <v>30</v>
      </c>
      <c r="I528" s="131">
        <v>271</v>
      </c>
      <c r="J528" s="131">
        <v>60</v>
      </c>
      <c r="K528" s="131">
        <v>541</v>
      </c>
      <c r="L528" s="131">
        <v>45</v>
      </c>
      <c r="M528" s="131">
        <v>406</v>
      </c>
      <c r="N528" s="131">
        <v>31</v>
      </c>
      <c r="O528" s="131">
        <v>280</v>
      </c>
      <c r="P528" s="131">
        <v>26</v>
      </c>
      <c r="Q528" s="131">
        <v>236</v>
      </c>
      <c r="R528" s="131">
        <v>26</v>
      </c>
      <c r="S528" s="131">
        <v>236</v>
      </c>
      <c r="T528" s="131">
        <v>22</v>
      </c>
      <c r="U528" s="131">
        <v>197</v>
      </c>
      <c r="V528" s="131">
        <v>21</v>
      </c>
      <c r="W528" s="131">
        <v>187</v>
      </c>
      <c r="X528" s="131">
        <v>4</v>
      </c>
      <c r="Y528" s="131">
        <v>39</v>
      </c>
      <c r="Z528" s="129"/>
      <c r="AA528" s="129"/>
    </row>
    <row r="529" spans="1:27" x14ac:dyDescent="0.25">
      <c r="A529" s="133">
        <v>528</v>
      </c>
      <c r="B529" s="135" t="s">
        <v>110</v>
      </c>
      <c r="C529" s="137" t="s">
        <v>153</v>
      </c>
      <c r="D529" s="131">
        <v>17</v>
      </c>
      <c r="E529" s="131">
        <v>21</v>
      </c>
      <c r="F529" s="131">
        <v>14</v>
      </c>
      <c r="G529" s="131">
        <v>24</v>
      </c>
      <c r="H529" s="131">
        <v>195</v>
      </c>
      <c r="I529" s="131">
        <v>264</v>
      </c>
      <c r="J529" s="131">
        <v>540</v>
      </c>
      <c r="K529" s="131">
        <v>664</v>
      </c>
      <c r="L529" s="131">
        <v>264</v>
      </c>
      <c r="M529" s="131">
        <v>333</v>
      </c>
      <c r="N529" s="131">
        <v>221</v>
      </c>
      <c r="O529" s="131">
        <v>279</v>
      </c>
      <c r="P529" s="131">
        <v>109</v>
      </c>
      <c r="Q529" s="131">
        <v>140</v>
      </c>
      <c r="R529" s="131">
        <v>293</v>
      </c>
      <c r="S529" s="131">
        <v>364</v>
      </c>
      <c r="T529" s="131">
        <v>276</v>
      </c>
      <c r="U529" s="131">
        <v>329</v>
      </c>
      <c r="V529" s="131">
        <v>21</v>
      </c>
      <c r="W529" s="131">
        <v>26</v>
      </c>
      <c r="X529" s="131">
        <v>7</v>
      </c>
      <c r="Y529" s="131">
        <v>9</v>
      </c>
      <c r="Z529" s="129"/>
      <c r="AA529" s="129"/>
    </row>
    <row r="530" spans="1:27" x14ac:dyDescent="0.25">
      <c r="A530" s="133">
        <v>529</v>
      </c>
      <c r="B530" s="135" t="s">
        <v>18</v>
      </c>
      <c r="C530" s="137" t="s">
        <v>152</v>
      </c>
      <c r="D530" s="129"/>
      <c r="E530" s="129"/>
      <c r="F530" s="129"/>
      <c r="G530" s="129"/>
      <c r="H530" s="131">
        <v>66</v>
      </c>
      <c r="I530" s="131">
        <v>527</v>
      </c>
      <c r="J530" s="131">
        <v>62</v>
      </c>
      <c r="K530" s="131">
        <v>495</v>
      </c>
      <c r="L530" s="131">
        <v>12</v>
      </c>
      <c r="M530" s="131">
        <v>96</v>
      </c>
      <c r="N530" s="131">
        <v>2</v>
      </c>
      <c r="O530" s="131">
        <v>16</v>
      </c>
      <c r="P530" s="129"/>
      <c r="Q530" s="129"/>
      <c r="R530" s="131">
        <v>1</v>
      </c>
      <c r="S530" s="131">
        <v>8</v>
      </c>
      <c r="T530" s="131">
        <v>19</v>
      </c>
      <c r="U530" s="131">
        <v>149</v>
      </c>
      <c r="V530" s="131">
        <v>25</v>
      </c>
      <c r="W530" s="131">
        <v>200</v>
      </c>
      <c r="X530" s="131">
        <v>33</v>
      </c>
      <c r="Y530" s="131">
        <v>264</v>
      </c>
      <c r="Z530" s="131">
        <v>101</v>
      </c>
      <c r="AA530" s="131">
        <v>693</v>
      </c>
    </row>
    <row r="531" spans="1:27" x14ac:dyDescent="0.25">
      <c r="A531" s="133">
        <v>530</v>
      </c>
      <c r="B531" s="135" t="s">
        <v>111</v>
      </c>
      <c r="C531" s="137" t="s">
        <v>152</v>
      </c>
      <c r="D531" s="129"/>
      <c r="E531" s="129"/>
      <c r="F531" s="129"/>
      <c r="G531" s="129"/>
      <c r="H531" s="131">
        <v>47</v>
      </c>
      <c r="I531" s="131">
        <v>806</v>
      </c>
      <c r="J531" s="131">
        <v>44</v>
      </c>
      <c r="K531" s="131">
        <v>806</v>
      </c>
      <c r="L531" s="131">
        <v>9</v>
      </c>
      <c r="M531" s="131">
        <v>167</v>
      </c>
      <c r="N531" s="131">
        <v>6</v>
      </c>
      <c r="O531" s="131">
        <v>112</v>
      </c>
      <c r="P531" s="131">
        <v>7</v>
      </c>
      <c r="Q531" s="131">
        <v>133</v>
      </c>
      <c r="R531" s="131">
        <v>7</v>
      </c>
      <c r="S531" s="131">
        <v>133</v>
      </c>
      <c r="T531" s="131">
        <v>10</v>
      </c>
      <c r="U531" s="131">
        <v>190</v>
      </c>
      <c r="V531" s="131">
        <v>3</v>
      </c>
      <c r="W531" s="131">
        <v>57</v>
      </c>
      <c r="X531" s="131">
        <v>2</v>
      </c>
      <c r="Y531" s="131">
        <v>38</v>
      </c>
      <c r="Z531" s="129"/>
      <c r="AA531" s="129"/>
    </row>
    <row r="532" spans="1:27" x14ac:dyDescent="0.25">
      <c r="A532" s="133">
        <v>531</v>
      </c>
      <c r="B532" s="135" t="s">
        <v>24</v>
      </c>
      <c r="C532" s="137" t="s">
        <v>153</v>
      </c>
      <c r="D532" s="131">
        <v>39</v>
      </c>
      <c r="E532" s="131">
        <v>106</v>
      </c>
      <c r="F532" s="131">
        <v>50</v>
      </c>
      <c r="G532" s="131">
        <v>128</v>
      </c>
      <c r="H532" s="131">
        <v>189</v>
      </c>
      <c r="I532" s="131">
        <v>461</v>
      </c>
      <c r="J532" s="131">
        <v>238</v>
      </c>
      <c r="K532" s="131">
        <v>690</v>
      </c>
      <c r="L532" s="131">
        <v>122</v>
      </c>
      <c r="M532" s="131">
        <v>395</v>
      </c>
      <c r="N532" s="131">
        <v>77</v>
      </c>
      <c r="O532" s="131">
        <v>281</v>
      </c>
      <c r="P532" s="131">
        <v>31</v>
      </c>
      <c r="Q532" s="131">
        <v>120</v>
      </c>
      <c r="R532" s="131">
        <v>22</v>
      </c>
      <c r="S532" s="131">
        <v>95</v>
      </c>
      <c r="T532" s="131">
        <v>20</v>
      </c>
      <c r="U532" s="131">
        <v>75</v>
      </c>
      <c r="V532" s="131">
        <v>13</v>
      </c>
      <c r="W532" s="131">
        <v>41</v>
      </c>
      <c r="X532" s="131">
        <v>3</v>
      </c>
      <c r="Y532" s="131">
        <v>11</v>
      </c>
      <c r="Z532" s="131">
        <v>4</v>
      </c>
      <c r="AA532" s="131">
        <v>14</v>
      </c>
    </row>
    <row r="533" spans="1:27" x14ac:dyDescent="0.25">
      <c r="A533" s="133">
        <v>532</v>
      </c>
      <c r="B533" s="135" t="s">
        <v>11</v>
      </c>
      <c r="C533" s="137" t="s">
        <v>153</v>
      </c>
      <c r="D533" s="129"/>
      <c r="E533" s="129"/>
      <c r="F533" s="131">
        <v>8</v>
      </c>
      <c r="G533" s="131">
        <v>56</v>
      </c>
      <c r="H533" s="131">
        <v>38</v>
      </c>
      <c r="I533" s="131">
        <v>259</v>
      </c>
      <c r="J533" s="131">
        <v>92</v>
      </c>
      <c r="K533" s="131">
        <v>623</v>
      </c>
      <c r="L533" s="131">
        <v>75</v>
      </c>
      <c r="M533" s="131">
        <v>520</v>
      </c>
      <c r="N533" s="131">
        <v>33</v>
      </c>
      <c r="O533" s="131">
        <v>227</v>
      </c>
      <c r="P533" s="131">
        <v>35</v>
      </c>
      <c r="Q533" s="131">
        <v>241</v>
      </c>
      <c r="R533" s="131">
        <v>31</v>
      </c>
      <c r="S533" s="131">
        <v>210</v>
      </c>
      <c r="T533" s="131">
        <v>13</v>
      </c>
      <c r="U533" s="131">
        <v>91</v>
      </c>
      <c r="V533" s="131">
        <v>23</v>
      </c>
      <c r="W533" s="131">
        <v>136</v>
      </c>
      <c r="X533" s="131">
        <v>5</v>
      </c>
      <c r="Y533" s="131">
        <v>35</v>
      </c>
      <c r="Z533" s="131">
        <v>3</v>
      </c>
      <c r="AA533" s="131">
        <v>18</v>
      </c>
    </row>
    <row r="534" spans="1:27" x14ac:dyDescent="0.25">
      <c r="A534" s="133">
        <v>533</v>
      </c>
      <c r="B534" s="135" t="s">
        <v>11</v>
      </c>
      <c r="C534" s="137" t="s">
        <v>153</v>
      </c>
      <c r="D534" s="129"/>
      <c r="E534" s="129"/>
      <c r="F534" s="131">
        <v>2</v>
      </c>
      <c r="G534" s="131">
        <v>10</v>
      </c>
      <c r="H534" s="131">
        <v>30</v>
      </c>
      <c r="I534" s="131">
        <v>148</v>
      </c>
      <c r="J534" s="131">
        <v>105</v>
      </c>
      <c r="K534" s="131">
        <v>525</v>
      </c>
      <c r="L534" s="131">
        <v>118</v>
      </c>
      <c r="M534" s="131">
        <v>588</v>
      </c>
      <c r="N534" s="131">
        <v>51</v>
      </c>
      <c r="O534" s="131">
        <v>255</v>
      </c>
      <c r="P534" s="131">
        <v>61</v>
      </c>
      <c r="Q534" s="131">
        <v>306</v>
      </c>
      <c r="R534" s="131">
        <v>57</v>
      </c>
      <c r="S534" s="131">
        <v>283</v>
      </c>
      <c r="T534" s="131">
        <v>30</v>
      </c>
      <c r="U534" s="131">
        <v>136</v>
      </c>
      <c r="V534" s="131">
        <v>25</v>
      </c>
      <c r="W534" s="131">
        <v>116</v>
      </c>
      <c r="X534" s="131">
        <v>5</v>
      </c>
      <c r="Y534" s="131">
        <v>25</v>
      </c>
      <c r="Z534" s="131">
        <v>1</v>
      </c>
      <c r="AA534" s="131">
        <v>5</v>
      </c>
    </row>
    <row r="535" spans="1:27" x14ac:dyDescent="0.25">
      <c r="A535" s="133">
        <v>534</v>
      </c>
      <c r="B535" s="135" t="s">
        <v>105</v>
      </c>
      <c r="C535" s="137" t="s">
        <v>152</v>
      </c>
      <c r="D535" s="131">
        <v>13</v>
      </c>
      <c r="E535" s="131">
        <v>100</v>
      </c>
      <c r="F535" s="131">
        <v>16</v>
      </c>
      <c r="G535" s="131">
        <v>123</v>
      </c>
      <c r="H535" s="131">
        <v>20</v>
      </c>
      <c r="I535" s="131">
        <v>154</v>
      </c>
      <c r="J535" s="131">
        <v>22</v>
      </c>
      <c r="K535" s="131">
        <v>168</v>
      </c>
      <c r="L535" s="131">
        <v>26</v>
      </c>
      <c r="M535" s="131">
        <v>198</v>
      </c>
      <c r="N535" s="131">
        <v>43</v>
      </c>
      <c r="O535" s="131">
        <v>331</v>
      </c>
      <c r="P535" s="131">
        <v>37</v>
      </c>
      <c r="Q535" s="131">
        <v>285</v>
      </c>
      <c r="R535" s="131">
        <v>39</v>
      </c>
      <c r="S535" s="131">
        <v>300</v>
      </c>
      <c r="T535" s="131">
        <v>37</v>
      </c>
      <c r="U535" s="131">
        <v>285</v>
      </c>
      <c r="V535" s="131">
        <v>22</v>
      </c>
      <c r="W535" s="131">
        <v>169</v>
      </c>
      <c r="X535" s="131">
        <v>15</v>
      </c>
      <c r="Y535" s="131">
        <v>115</v>
      </c>
      <c r="Z535" s="131">
        <v>21</v>
      </c>
      <c r="AA535" s="131">
        <v>160</v>
      </c>
    </row>
    <row r="536" spans="1:27" x14ac:dyDescent="0.25">
      <c r="A536" s="133">
        <v>535</v>
      </c>
      <c r="B536" s="135" t="s">
        <v>101</v>
      </c>
      <c r="C536" s="137" t="s">
        <v>154</v>
      </c>
      <c r="D536" s="131">
        <v>62</v>
      </c>
      <c r="E536" s="131">
        <v>310</v>
      </c>
      <c r="F536" s="131">
        <v>40</v>
      </c>
      <c r="G536" s="131">
        <v>200</v>
      </c>
      <c r="H536" s="131">
        <v>58</v>
      </c>
      <c r="I536" s="131">
        <v>289</v>
      </c>
      <c r="J536" s="131">
        <v>50</v>
      </c>
      <c r="K536" s="131">
        <v>248</v>
      </c>
      <c r="L536" s="131">
        <v>43</v>
      </c>
      <c r="M536" s="131">
        <v>213</v>
      </c>
      <c r="N536" s="131">
        <v>48</v>
      </c>
      <c r="O536" s="131">
        <v>240</v>
      </c>
      <c r="P536" s="131">
        <v>28</v>
      </c>
      <c r="Q536" s="131">
        <v>138</v>
      </c>
      <c r="R536" s="131">
        <v>36</v>
      </c>
      <c r="S536" s="131">
        <v>179</v>
      </c>
      <c r="T536" s="131">
        <v>28</v>
      </c>
      <c r="U536" s="131">
        <v>138</v>
      </c>
      <c r="V536" s="131">
        <v>33</v>
      </c>
      <c r="W536" s="131">
        <v>165</v>
      </c>
      <c r="X536" s="131">
        <v>29</v>
      </c>
      <c r="Y536" s="131">
        <v>145</v>
      </c>
      <c r="Z536" s="131">
        <v>22</v>
      </c>
      <c r="AA536" s="131">
        <v>110</v>
      </c>
    </row>
    <row r="537" spans="1:27" x14ac:dyDescent="0.25">
      <c r="A537" s="133">
        <v>536</v>
      </c>
      <c r="B537" s="135" t="s">
        <v>5</v>
      </c>
      <c r="C537" s="137" t="s">
        <v>153</v>
      </c>
      <c r="D537" s="129"/>
      <c r="E537" s="129"/>
      <c r="F537" s="129"/>
      <c r="G537" s="129"/>
      <c r="H537" s="131">
        <v>11</v>
      </c>
      <c r="I537" s="131">
        <v>421</v>
      </c>
      <c r="J537" s="131">
        <v>16</v>
      </c>
      <c r="K537" s="131">
        <v>631</v>
      </c>
      <c r="L537" s="131">
        <v>10</v>
      </c>
      <c r="M537" s="131">
        <v>379</v>
      </c>
      <c r="N537" s="131">
        <v>11</v>
      </c>
      <c r="O537" s="131">
        <v>392</v>
      </c>
      <c r="P537" s="131">
        <v>4</v>
      </c>
      <c r="Q537" s="131">
        <v>171</v>
      </c>
      <c r="R537" s="131">
        <v>1</v>
      </c>
      <c r="S537" s="131">
        <v>43</v>
      </c>
      <c r="T537" s="131">
        <v>2</v>
      </c>
      <c r="U537" s="131">
        <v>86</v>
      </c>
      <c r="V537" s="131">
        <v>4</v>
      </c>
      <c r="W537" s="131">
        <v>171</v>
      </c>
      <c r="X537" s="129"/>
      <c r="Y537" s="129"/>
      <c r="Z537" s="131">
        <v>1</v>
      </c>
      <c r="AA537" s="131">
        <v>43</v>
      </c>
    </row>
    <row r="538" spans="1:27" x14ac:dyDescent="0.25">
      <c r="A538" s="133">
        <v>537</v>
      </c>
      <c r="B538" s="135" t="s">
        <v>24</v>
      </c>
      <c r="C538" s="137" t="s">
        <v>153</v>
      </c>
      <c r="D538" s="131">
        <v>1</v>
      </c>
      <c r="E538" s="131">
        <v>7</v>
      </c>
      <c r="F538" s="131">
        <v>4</v>
      </c>
      <c r="G538" s="131">
        <v>28</v>
      </c>
      <c r="H538" s="131">
        <v>17</v>
      </c>
      <c r="I538" s="131">
        <v>109</v>
      </c>
      <c r="J538" s="131">
        <v>75</v>
      </c>
      <c r="K538" s="131">
        <v>484</v>
      </c>
      <c r="L538" s="131">
        <v>79</v>
      </c>
      <c r="M538" s="131">
        <v>513</v>
      </c>
      <c r="N538" s="131">
        <v>44</v>
      </c>
      <c r="O538" s="131">
        <v>301</v>
      </c>
      <c r="P538" s="131">
        <v>45</v>
      </c>
      <c r="Q538" s="131">
        <v>306</v>
      </c>
      <c r="R538" s="131">
        <v>47</v>
      </c>
      <c r="S538" s="131">
        <v>321</v>
      </c>
      <c r="T538" s="131">
        <v>21</v>
      </c>
      <c r="U538" s="131">
        <v>142</v>
      </c>
      <c r="V538" s="131">
        <v>12</v>
      </c>
      <c r="W538" s="131">
        <v>82</v>
      </c>
      <c r="X538" s="131">
        <v>2</v>
      </c>
      <c r="Y538" s="131">
        <v>14</v>
      </c>
      <c r="Z538" s="131">
        <v>1</v>
      </c>
      <c r="AA538" s="131">
        <v>7</v>
      </c>
    </row>
    <row r="539" spans="1:27" x14ac:dyDescent="0.25">
      <c r="A539" s="133">
        <v>538</v>
      </c>
      <c r="B539" s="135" t="s">
        <v>5</v>
      </c>
      <c r="C539" s="137" t="s">
        <v>153</v>
      </c>
      <c r="D539" s="131">
        <v>8</v>
      </c>
      <c r="E539" s="131">
        <v>38</v>
      </c>
      <c r="F539" s="131">
        <v>9</v>
      </c>
      <c r="G539" s="131">
        <v>47</v>
      </c>
      <c r="H539" s="131">
        <v>54</v>
      </c>
      <c r="I539" s="131">
        <v>278</v>
      </c>
      <c r="J539" s="131">
        <v>115</v>
      </c>
      <c r="K539" s="131">
        <v>658</v>
      </c>
      <c r="L539" s="131">
        <v>86</v>
      </c>
      <c r="M539" s="131">
        <v>495</v>
      </c>
      <c r="N539" s="131">
        <v>50</v>
      </c>
      <c r="O539" s="131">
        <v>294</v>
      </c>
      <c r="P539" s="131">
        <v>33</v>
      </c>
      <c r="Q539" s="131">
        <v>193</v>
      </c>
      <c r="R539" s="131">
        <v>41</v>
      </c>
      <c r="S539" s="131">
        <v>223</v>
      </c>
      <c r="T539" s="131">
        <v>9</v>
      </c>
      <c r="U539" s="131">
        <v>47</v>
      </c>
      <c r="V539" s="131">
        <v>6</v>
      </c>
      <c r="W539" s="131">
        <v>33</v>
      </c>
      <c r="X539" s="131">
        <v>1</v>
      </c>
      <c r="Y539" s="131">
        <v>6</v>
      </c>
      <c r="Z539" s="129"/>
      <c r="AA539" s="129"/>
    </row>
    <row r="540" spans="1:27" x14ac:dyDescent="0.25">
      <c r="A540" s="133">
        <v>539</v>
      </c>
      <c r="B540" s="135" t="s">
        <v>24</v>
      </c>
      <c r="C540" s="137" t="s">
        <v>153</v>
      </c>
      <c r="D540" s="129"/>
      <c r="E540" s="129"/>
      <c r="F540" s="131">
        <v>13</v>
      </c>
      <c r="G540" s="131">
        <v>20</v>
      </c>
      <c r="H540" s="131">
        <v>179</v>
      </c>
      <c r="I540" s="131">
        <v>374</v>
      </c>
      <c r="J540" s="131">
        <v>285</v>
      </c>
      <c r="K540" s="131">
        <v>681</v>
      </c>
      <c r="L540" s="131">
        <v>229</v>
      </c>
      <c r="M540" s="131">
        <v>540</v>
      </c>
      <c r="N540" s="131">
        <v>51</v>
      </c>
      <c r="O540" s="131">
        <v>121</v>
      </c>
      <c r="P540" s="131">
        <v>117</v>
      </c>
      <c r="Q540" s="131">
        <v>274</v>
      </c>
      <c r="R540" s="131">
        <v>118</v>
      </c>
      <c r="S540" s="131">
        <v>207</v>
      </c>
      <c r="T540" s="131">
        <v>10</v>
      </c>
      <c r="U540" s="131">
        <v>19</v>
      </c>
      <c r="V540" s="131">
        <v>5</v>
      </c>
      <c r="W540" s="131">
        <v>9</v>
      </c>
      <c r="X540" s="131">
        <v>3</v>
      </c>
      <c r="Y540" s="131">
        <v>6</v>
      </c>
      <c r="Z540" s="131">
        <v>1</v>
      </c>
      <c r="AA540" s="131">
        <v>2</v>
      </c>
    </row>
    <row r="541" spans="1:27" x14ac:dyDescent="0.25">
      <c r="A541" s="133">
        <v>540</v>
      </c>
      <c r="B541" s="135" t="s">
        <v>9</v>
      </c>
      <c r="C541" s="137" t="s">
        <v>151</v>
      </c>
      <c r="D541" s="129"/>
      <c r="E541" s="129"/>
      <c r="F541" s="131">
        <v>7</v>
      </c>
      <c r="G541" s="131">
        <v>110</v>
      </c>
      <c r="H541" s="131">
        <v>44</v>
      </c>
      <c r="I541" s="131">
        <v>709</v>
      </c>
      <c r="J541" s="131">
        <v>25</v>
      </c>
      <c r="K541" s="131">
        <v>476</v>
      </c>
      <c r="L541" s="131">
        <v>16</v>
      </c>
      <c r="M541" s="131">
        <v>341</v>
      </c>
      <c r="N541" s="131">
        <v>9</v>
      </c>
      <c r="O541" s="131">
        <v>256</v>
      </c>
      <c r="P541" s="131">
        <v>7</v>
      </c>
      <c r="Q541" s="131">
        <v>122</v>
      </c>
      <c r="R541" s="131">
        <v>7</v>
      </c>
      <c r="S541" s="131">
        <v>191</v>
      </c>
      <c r="T541" s="129"/>
      <c r="U541" s="129"/>
      <c r="V541" s="131">
        <v>2</v>
      </c>
      <c r="W541" s="131">
        <v>41</v>
      </c>
      <c r="X541" s="131">
        <v>1</v>
      </c>
      <c r="Y541" s="131">
        <v>4</v>
      </c>
      <c r="Z541" s="129"/>
      <c r="AA541" s="129"/>
    </row>
    <row r="542" spans="1:27" x14ac:dyDescent="0.25">
      <c r="A542" s="133">
        <v>541</v>
      </c>
      <c r="B542" s="135" t="s">
        <v>24</v>
      </c>
      <c r="C542" s="137" t="s">
        <v>151</v>
      </c>
      <c r="D542" s="131">
        <v>1</v>
      </c>
      <c r="E542" s="131">
        <v>10</v>
      </c>
      <c r="F542" s="131">
        <v>3</v>
      </c>
      <c r="G542" s="131">
        <v>29</v>
      </c>
      <c r="H542" s="131">
        <v>9</v>
      </c>
      <c r="I542" s="131">
        <v>77</v>
      </c>
      <c r="J542" s="131">
        <v>62</v>
      </c>
      <c r="K542" s="131">
        <v>551</v>
      </c>
      <c r="L542" s="131">
        <v>43</v>
      </c>
      <c r="M542" s="131">
        <v>387</v>
      </c>
      <c r="N542" s="131">
        <v>35</v>
      </c>
      <c r="O542" s="131">
        <v>309</v>
      </c>
      <c r="P542" s="131">
        <v>26</v>
      </c>
      <c r="Q542" s="131">
        <v>236</v>
      </c>
      <c r="R542" s="131">
        <v>20</v>
      </c>
      <c r="S542" s="131">
        <v>177</v>
      </c>
      <c r="T542" s="131">
        <v>35</v>
      </c>
      <c r="U542" s="131">
        <v>315</v>
      </c>
      <c r="V542" s="131">
        <v>14</v>
      </c>
      <c r="W542" s="131">
        <v>128</v>
      </c>
      <c r="X542" s="129"/>
      <c r="Y542" s="129"/>
      <c r="Z542" s="131">
        <v>1</v>
      </c>
      <c r="AA542" s="131">
        <v>10</v>
      </c>
    </row>
    <row r="543" spans="1:27" x14ac:dyDescent="0.25">
      <c r="A543" s="133">
        <v>542</v>
      </c>
      <c r="B543" s="135" t="s">
        <v>9</v>
      </c>
      <c r="C543" s="137" t="s">
        <v>153</v>
      </c>
      <c r="D543" s="131">
        <v>12</v>
      </c>
      <c r="E543" s="131">
        <v>29</v>
      </c>
      <c r="F543" s="131">
        <v>6</v>
      </c>
      <c r="G543" s="131">
        <v>39</v>
      </c>
      <c r="H543" s="131">
        <v>21</v>
      </c>
      <c r="I543" s="131">
        <v>130</v>
      </c>
      <c r="J543" s="131">
        <v>56</v>
      </c>
      <c r="K543" s="131">
        <v>332</v>
      </c>
      <c r="L543" s="131">
        <v>88</v>
      </c>
      <c r="M543" s="131">
        <v>543</v>
      </c>
      <c r="N543" s="131">
        <v>69</v>
      </c>
      <c r="O543" s="131">
        <v>423</v>
      </c>
      <c r="P543" s="131">
        <v>73</v>
      </c>
      <c r="Q543" s="131">
        <v>455</v>
      </c>
      <c r="R543" s="131">
        <v>19</v>
      </c>
      <c r="S543" s="131">
        <v>113</v>
      </c>
      <c r="T543" s="131">
        <v>16</v>
      </c>
      <c r="U543" s="131">
        <v>103</v>
      </c>
      <c r="V543" s="131">
        <v>7</v>
      </c>
      <c r="W543" s="131">
        <v>41</v>
      </c>
      <c r="X543" s="131">
        <v>9</v>
      </c>
      <c r="Y543" s="131">
        <v>15</v>
      </c>
      <c r="Z543" s="131">
        <v>1</v>
      </c>
      <c r="AA543" s="131">
        <v>6</v>
      </c>
    </row>
    <row r="544" spans="1:27" x14ac:dyDescent="0.25">
      <c r="A544" s="133">
        <v>543</v>
      </c>
      <c r="B544" s="135" t="s">
        <v>24</v>
      </c>
      <c r="C544" s="137" t="s">
        <v>151</v>
      </c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31">
        <v>33</v>
      </c>
      <c r="Q544" s="131">
        <v>348</v>
      </c>
      <c r="R544" s="131">
        <v>63</v>
      </c>
      <c r="S544" s="131">
        <v>661</v>
      </c>
      <c r="T544" s="131">
        <v>67</v>
      </c>
      <c r="U544" s="131">
        <v>708</v>
      </c>
      <c r="V544" s="131">
        <v>34</v>
      </c>
      <c r="W544" s="131">
        <v>360</v>
      </c>
      <c r="X544" s="131">
        <v>6</v>
      </c>
      <c r="Y544" s="131">
        <v>58</v>
      </c>
      <c r="Z544" s="131">
        <v>9</v>
      </c>
      <c r="AA544" s="131">
        <v>93</v>
      </c>
    </row>
    <row r="545" spans="1:27" x14ac:dyDescent="0.25">
      <c r="A545" s="133">
        <v>544</v>
      </c>
      <c r="B545" s="135" t="s">
        <v>110</v>
      </c>
      <c r="C545" s="137" t="s">
        <v>153</v>
      </c>
      <c r="D545" s="129"/>
      <c r="E545" s="129"/>
      <c r="F545" s="131">
        <v>5</v>
      </c>
      <c r="G545" s="131">
        <v>10</v>
      </c>
      <c r="H545" s="131">
        <v>200</v>
      </c>
      <c r="I545" s="131">
        <v>266</v>
      </c>
      <c r="J545" s="131">
        <v>440</v>
      </c>
      <c r="K545" s="131">
        <v>572</v>
      </c>
      <c r="L545" s="131">
        <v>295</v>
      </c>
      <c r="M545" s="131">
        <v>381</v>
      </c>
      <c r="N545" s="131">
        <v>424</v>
      </c>
      <c r="O545" s="131">
        <v>541</v>
      </c>
      <c r="P545" s="131">
        <v>198</v>
      </c>
      <c r="Q545" s="131">
        <v>262</v>
      </c>
      <c r="R545" s="131">
        <v>117</v>
      </c>
      <c r="S545" s="131">
        <v>140</v>
      </c>
      <c r="T545" s="131">
        <v>40</v>
      </c>
      <c r="U545" s="131">
        <v>48</v>
      </c>
      <c r="V545" s="129"/>
      <c r="W545" s="129"/>
      <c r="X545" s="129"/>
      <c r="Y545" s="129"/>
      <c r="Z545" s="129"/>
      <c r="AA545" s="129"/>
    </row>
    <row r="546" spans="1:27" x14ac:dyDescent="0.25">
      <c r="A546" s="133">
        <v>545</v>
      </c>
      <c r="B546" s="135" t="s">
        <v>18</v>
      </c>
      <c r="C546" s="137" t="s">
        <v>152</v>
      </c>
      <c r="D546" s="131">
        <v>4</v>
      </c>
      <c r="E546" s="131">
        <v>60</v>
      </c>
      <c r="F546" s="131">
        <v>8</v>
      </c>
      <c r="G546" s="131">
        <v>110</v>
      </c>
      <c r="H546" s="131">
        <v>26</v>
      </c>
      <c r="I546" s="131">
        <v>350</v>
      </c>
      <c r="J546" s="131">
        <v>34</v>
      </c>
      <c r="K546" s="131">
        <v>460</v>
      </c>
      <c r="L546" s="131">
        <v>28</v>
      </c>
      <c r="M546" s="131">
        <v>415</v>
      </c>
      <c r="N546" s="131">
        <v>29</v>
      </c>
      <c r="O546" s="131">
        <v>396</v>
      </c>
      <c r="P546" s="131">
        <v>17</v>
      </c>
      <c r="Q546" s="131">
        <v>230</v>
      </c>
      <c r="R546" s="131">
        <v>6</v>
      </c>
      <c r="S546" s="131">
        <v>81</v>
      </c>
      <c r="T546" s="131">
        <v>2</v>
      </c>
      <c r="U546" s="131">
        <v>22</v>
      </c>
      <c r="V546" s="131">
        <v>5</v>
      </c>
      <c r="W546" s="131">
        <v>43</v>
      </c>
      <c r="X546" s="131">
        <v>1</v>
      </c>
      <c r="Y546" s="131">
        <v>5</v>
      </c>
      <c r="Z546" s="131">
        <v>1</v>
      </c>
      <c r="AA546" s="131">
        <v>5</v>
      </c>
    </row>
    <row r="547" spans="1:27" x14ac:dyDescent="0.25">
      <c r="A547" s="133">
        <v>546</v>
      </c>
      <c r="B547" s="135" t="s">
        <v>24</v>
      </c>
      <c r="C547" s="137" t="s">
        <v>153</v>
      </c>
      <c r="D547" s="131">
        <v>500</v>
      </c>
      <c r="E547" s="131">
        <v>500</v>
      </c>
      <c r="F547" s="131">
        <v>127</v>
      </c>
      <c r="G547" s="131">
        <v>110</v>
      </c>
      <c r="H547" s="131">
        <v>195</v>
      </c>
      <c r="I547" s="131">
        <v>170</v>
      </c>
      <c r="J547" s="131">
        <v>560</v>
      </c>
      <c r="K547" s="131">
        <v>481</v>
      </c>
      <c r="L547" s="131">
        <v>341</v>
      </c>
      <c r="M547" s="131">
        <v>293</v>
      </c>
      <c r="N547" s="131">
        <v>322</v>
      </c>
      <c r="O547" s="131">
        <v>225</v>
      </c>
      <c r="P547" s="131">
        <v>349</v>
      </c>
      <c r="Q547" s="131">
        <v>206</v>
      </c>
      <c r="R547" s="131">
        <v>104</v>
      </c>
      <c r="S547" s="131">
        <v>72</v>
      </c>
      <c r="T547" s="131">
        <v>34</v>
      </c>
      <c r="U547" s="131">
        <v>30</v>
      </c>
      <c r="V547" s="131">
        <v>37</v>
      </c>
      <c r="W547" s="131">
        <v>32</v>
      </c>
      <c r="X547" s="131">
        <v>32</v>
      </c>
      <c r="Y547" s="131">
        <v>22</v>
      </c>
      <c r="Z547" s="131">
        <v>43</v>
      </c>
      <c r="AA547" s="131">
        <v>26</v>
      </c>
    </row>
    <row r="548" spans="1:27" x14ac:dyDescent="0.25">
      <c r="A548" s="133">
        <v>547</v>
      </c>
      <c r="B548" s="135" t="s">
        <v>9</v>
      </c>
      <c r="C548" s="137" t="s">
        <v>154</v>
      </c>
      <c r="D548" s="131">
        <v>39</v>
      </c>
      <c r="E548" s="131">
        <v>243</v>
      </c>
      <c r="F548" s="131">
        <v>35</v>
      </c>
      <c r="G548" s="131">
        <v>217</v>
      </c>
      <c r="H548" s="131">
        <v>28</v>
      </c>
      <c r="I548" s="131">
        <v>173</v>
      </c>
      <c r="J548" s="131">
        <v>40</v>
      </c>
      <c r="K548" s="131">
        <v>247</v>
      </c>
      <c r="L548" s="131">
        <v>31</v>
      </c>
      <c r="M548" s="131">
        <v>183</v>
      </c>
      <c r="N548" s="131">
        <v>30</v>
      </c>
      <c r="O548" s="131">
        <v>178</v>
      </c>
      <c r="P548" s="131">
        <v>27</v>
      </c>
      <c r="Q548" s="131">
        <v>164</v>
      </c>
      <c r="R548" s="131">
        <v>26</v>
      </c>
      <c r="S548" s="131">
        <v>158</v>
      </c>
      <c r="T548" s="131">
        <v>25</v>
      </c>
      <c r="U548" s="131">
        <v>156</v>
      </c>
      <c r="V548" s="131">
        <v>32</v>
      </c>
      <c r="W548" s="131">
        <v>197</v>
      </c>
      <c r="X548" s="131">
        <v>25</v>
      </c>
      <c r="Y548" s="131">
        <v>144</v>
      </c>
      <c r="Z548" s="131">
        <v>16</v>
      </c>
      <c r="AA548" s="131">
        <v>103</v>
      </c>
    </row>
    <row r="549" spans="1:27" x14ac:dyDescent="0.25">
      <c r="A549" s="133">
        <v>548</v>
      </c>
      <c r="B549" s="135" t="s">
        <v>24</v>
      </c>
      <c r="C549" s="137" t="s">
        <v>152</v>
      </c>
      <c r="D549" s="129"/>
      <c r="E549" s="129"/>
      <c r="F549" s="131">
        <v>3</v>
      </c>
      <c r="G549" s="131">
        <v>32</v>
      </c>
      <c r="H549" s="131">
        <v>32</v>
      </c>
      <c r="I549" s="131">
        <v>322</v>
      </c>
      <c r="J549" s="131">
        <v>86</v>
      </c>
      <c r="K549" s="131">
        <v>860</v>
      </c>
      <c r="L549" s="131">
        <v>53</v>
      </c>
      <c r="M549" s="131">
        <v>527</v>
      </c>
      <c r="N549" s="131">
        <v>22</v>
      </c>
      <c r="O549" s="131">
        <v>215</v>
      </c>
      <c r="P549" s="131">
        <v>13</v>
      </c>
      <c r="Q549" s="131">
        <v>131</v>
      </c>
      <c r="R549" s="131">
        <v>4</v>
      </c>
      <c r="S549" s="131">
        <v>44</v>
      </c>
      <c r="T549" s="131">
        <v>2</v>
      </c>
      <c r="U549" s="131">
        <v>22</v>
      </c>
      <c r="V549" s="129"/>
      <c r="W549" s="129"/>
      <c r="X549" s="131">
        <v>1</v>
      </c>
      <c r="Y549" s="131">
        <v>11</v>
      </c>
      <c r="Z549" s="129"/>
      <c r="AA549" s="129"/>
    </row>
    <row r="550" spans="1:27" x14ac:dyDescent="0.25">
      <c r="A550" s="133">
        <v>549</v>
      </c>
      <c r="B550" s="135" t="s">
        <v>11</v>
      </c>
      <c r="C550" s="137" t="s">
        <v>152</v>
      </c>
      <c r="D550" s="131">
        <v>2</v>
      </c>
      <c r="E550" s="131">
        <v>88</v>
      </c>
      <c r="F550" s="129"/>
      <c r="G550" s="129"/>
      <c r="H550" s="131">
        <v>9</v>
      </c>
      <c r="I550" s="131">
        <v>374</v>
      </c>
      <c r="J550" s="131">
        <v>20</v>
      </c>
      <c r="K550" s="131">
        <v>869</v>
      </c>
      <c r="L550" s="131">
        <v>12</v>
      </c>
      <c r="M550" s="131">
        <v>513</v>
      </c>
      <c r="N550" s="131">
        <v>2</v>
      </c>
      <c r="O550" s="131">
        <v>89</v>
      </c>
      <c r="P550" s="131">
        <v>2</v>
      </c>
      <c r="Q550" s="131">
        <v>89</v>
      </c>
      <c r="R550" s="131">
        <v>2</v>
      </c>
      <c r="S550" s="131">
        <v>67</v>
      </c>
      <c r="T550" s="131">
        <v>2</v>
      </c>
      <c r="U550" s="131">
        <v>67</v>
      </c>
      <c r="V550" s="129"/>
      <c r="W550" s="129"/>
      <c r="X550" s="129"/>
      <c r="Y550" s="129"/>
      <c r="Z550" s="129"/>
      <c r="AA550" s="129"/>
    </row>
    <row r="551" spans="1:27" x14ac:dyDescent="0.25">
      <c r="A551" s="133">
        <v>550</v>
      </c>
      <c r="B551" s="135" t="s">
        <v>5</v>
      </c>
      <c r="C551" s="137" t="s">
        <v>153</v>
      </c>
      <c r="D551" s="131">
        <v>6</v>
      </c>
      <c r="E551" s="131">
        <v>102</v>
      </c>
      <c r="F551" s="131">
        <v>6</v>
      </c>
      <c r="G551" s="131">
        <v>75</v>
      </c>
      <c r="H551" s="131">
        <v>21</v>
      </c>
      <c r="I551" s="131">
        <v>279</v>
      </c>
      <c r="J551" s="131">
        <v>45</v>
      </c>
      <c r="K551" s="131">
        <v>450</v>
      </c>
      <c r="L551" s="131">
        <v>44</v>
      </c>
      <c r="M551" s="131">
        <v>563</v>
      </c>
      <c r="N551" s="131">
        <v>16</v>
      </c>
      <c r="O551" s="131">
        <v>246</v>
      </c>
      <c r="P551" s="131">
        <v>13</v>
      </c>
      <c r="Q551" s="131">
        <v>192</v>
      </c>
      <c r="R551" s="131">
        <v>7</v>
      </c>
      <c r="S551" s="131">
        <v>118</v>
      </c>
      <c r="T551" s="131">
        <v>6</v>
      </c>
      <c r="U551" s="131">
        <v>61</v>
      </c>
      <c r="V551" s="131">
        <v>2</v>
      </c>
      <c r="W551" s="131">
        <v>27</v>
      </c>
      <c r="X551" s="131">
        <v>5</v>
      </c>
      <c r="Y551" s="131">
        <v>39</v>
      </c>
      <c r="Z551" s="129"/>
      <c r="AA551" s="129"/>
    </row>
    <row r="552" spans="1:27" x14ac:dyDescent="0.25">
      <c r="A552" s="133">
        <v>551</v>
      </c>
      <c r="B552" s="135" t="s">
        <v>11</v>
      </c>
      <c r="C552" s="137" t="s">
        <v>153</v>
      </c>
      <c r="D552" s="131">
        <v>1</v>
      </c>
      <c r="E552" s="131">
        <v>3</v>
      </c>
      <c r="F552" s="131">
        <v>8</v>
      </c>
      <c r="G552" s="131">
        <v>24</v>
      </c>
      <c r="H552" s="131">
        <v>33</v>
      </c>
      <c r="I552" s="131">
        <v>99</v>
      </c>
      <c r="J552" s="131">
        <v>148</v>
      </c>
      <c r="K552" s="131">
        <v>418</v>
      </c>
      <c r="L552" s="131">
        <v>195</v>
      </c>
      <c r="M552" s="131">
        <v>578</v>
      </c>
      <c r="N552" s="131">
        <v>57</v>
      </c>
      <c r="O552" s="131">
        <v>168</v>
      </c>
      <c r="P552" s="131">
        <v>69</v>
      </c>
      <c r="Q552" s="131">
        <v>205</v>
      </c>
      <c r="R552" s="131">
        <v>82</v>
      </c>
      <c r="S552" s="131">
        <v>244</v>
      </c>
      <c r="T552" s="131">
        <v>83</v>
      </c>
      <c r="U552" s="131">
        <v>248</v>
      </c>
      <c r="V552" s="131">
        <v>40</v>
      </c>
      <c r="W552" s="131">
        <v>119</v>
      </c>
      <c r="X552" s="131">
        <v>9</v>
      </c>
      <c r="Y552" s="131">
        <v>27</v>
      </c>
      <c r="Z552" s="131">
        <v>4</v>
      </c>
      <c r="AA552" s="131">
        <v>12</v>
      </c>
    </row>
    <row r="553" spans="1:27" x14ac:dyDescent="0.25">
      <c r="A553" s="133">
        <v>552</v>
      </c>
      <c r="B553" s="135" t="s">
        <v>11</v>
      </c>
      <c r="C553" s="137" t="s">
        <v>153</v>
      </c>
      <c r="D553" s="131">
        <v>10</v>
      </c>
      <c r="E553" s="131">
        <v>30</v>
      </c>
      <c r="F553" s="131">
        <v>8</v>
      </c>
      <c r="G553" s="131">
        <v>24</v>
      </c>
      <c r="H553" s="131">
        <v>64</v>
      </c>
      <c r="I553" s="131">
        <v>191</v>
      </c>
      <c r="J553" s="131">
        <v>149</v>
      </c>
      <c r="K553" s="131">
        <v>439</v>
      </c>
      <c r="L553" s="131">
        <v>176</v>
      </c>
      <c r="M553" s="131">
        <v>519</v>
      </c>
      <c r="N553" s="131">
        <v>135</v>
      </c>
      <c r="O553" s="131">
        <v>402</v>
      </c>
      <c r="P553" s="131">
        <v>72</v>
      </c>
      <c r="Q553" s="131">
        <v>215</v>
      </c>
      <c r="R553" s="131">
        <v>49</v>
      </c>
      <c r="S553" s="131">
        <v>146</v>
      </c>
      <c r="T553" s="131">
        <v>24</v>
      </c>
      <c r="U553" s="131">
        <v>70</v>
      </c>
      <c r="V553" s="131">
        <v>25</v>
      </c>
      <c r="W553" s="131">
        <v>73</v>
      </c>
      <c r="X553" s="131">
        <v>6</v>
      </c>
      <c r="Y553" s="131">
        <v>18</v>
      </c>
      <c r="Z553" s="131">
        <v>2</v>
      </c>
      <c r="AA553" s="131">
        <v>5</v>
      </c>
    </row>
    <row r="554" spans="1:27" x14ac:dyDescent="0.25">
      <c r="A554" s="133">
        <v>553</v>
      </c>
      <c r="B554" s="135" t="s">
        <v>11</v>
      </c>
      <c r="C554" s="137" t="s">
        <v>153</v>
      </c>
      <c r="D554" s="129"/>
      <c r="E554" s="129"/>
      <c r="F554" s="129"/>
      <c r="G554" s="129"/>
      <c r="H554" s="131">
        <v>8</v>
      </c>
      <c r="I554" s="131">
        <v>130</v>
      </c>
      <c r="J554" s="131">
        <v>49</v>
      </c>
      <c r="K554" s="131">
        <v>780</v>
      </c>
      <c r="L554" s="131">
        <v>27</v>
      </c>
      <c r="M554" s="131">
        <v>431</v>
      </c>
      <c r="N554" s="131">
        <v>4</v>
      </c>
      <c r="O554" s="131">
        <v>65</v>
      </c>
      <c r="P554" s="131">
        <v>24</v>
      </c>
      <c r="Q554" s="131">
        <v>382</v>
      </c>
      <c r="R554" s="131">
        <v>12</v>
      </c>
      <c r="S554" s="131">
        <v>195</v>
      </c>
      <c r="T554" s="131">
        <v>4</v>
      </c>
      <c r="U554" s="131">
        <v>65</v>
      </c>
      <c r="V554" s="131">
        <v>4</v>
      </c>
      <c r="W554" s="131">
        <v>65</v>
      </c>
      <c r="X554" s="129"/>
      <c r="Y554" s="129"/>
      <c r="Z554" s="129"/>
      <c r="AA554" s="129"/>
    </row>
    <row r="555" spans="1:27" x14ac:dyDescent="0.25">
      <c r="A555" s="133">
        <v>554</v>
      </c>
      <c r="B555" s="135" t="s">
        <v>9</v>
      </c>
      <c r="C555" s="137" t="s">
        <v>153</v>
      </c>
      <c r="D555" s="131">
        <v>3</v>
      </c>
      <c r="E555" s="131">
        <v>21</v>
      </c>
      <c r="F555" s="131">
        <v>2</v>
      </c>
      <c r="G555" s="131">
        <v>13</v>
      </c>
      <c r="H555" s="131">
        <v>22</v>
      </c>
      <c r="I555" s="131">
        <v>137</v>
      </c>
      <c r="J555" s="131">
        <v>69</v>
      </c>
      <c r="K555" s="131">
        <v>438</v>
      </c>
      <c r="L555" s="131">
        <v>66</v>
      </c>
      <c r="M555" s="131">
        <v>413</v>
      </c>
      <c r="N555" s="131">
        <v>33</v>
      </c>
      <c r="O555" s="131">
        <v>217</v>
      </c>
      <c r="P555" s="131">
        <v>43</v>
      </c>
      <c r="Q555" s="131">
        <v>274</v>
      </c>
      <c r="R555" s="131">
        <v>26</v>
      </c>
      <c r="S555" s="131">
        <v>167</v>
      </c>
      <c r="T555" s="131">
        <v>40</v>
      </c>
      <c r="U555" s="131">
        <v>252</v>
      </c>
      <c r="V555" s="131">
        <v>20</v>
      </c>
      <c r="W555" s="131">
        <v>126</v>
      </c>
      <c r="X555" s="131">
        <v>4</v>
      </c>
      <c r="Y555" s="131">
        <v>28</v>
      </c>
      <c r="Z555" s="131">
        <v>2</v>
      </c>
      <c r="AA555" s="131">
        <v>14</v>
      </c>
    </row>
    <row r="556" spans="1:27" x14ac:dyDescent="0.25">
      <c r="A556" s="133">
        <v>555</v>
      </c>
      <c r="B556" s="135" t="s">
        <v>24</v>
      </c>
      <c r="C556" s="137" t="s">
        <v>154</v>
      </c>
      <c r="D556" s="129"/>
      <c r="E556" s="129"/>
      <c r="F556" s="129"/>
      <c r="G556" s="129"/>
      <c r="H556" s="129"/>
      <c r="I556" s="129"/>
      <c r="J556" s="129"/>
      <c r="K556" s="129"/>
      <c r="L556" s="131">
        <v>53</v>
      </c>
      <c r="M556" s="131">
        <v>265</v>
      </c>
      <c r="N556" s="131">
        <v>36</v>
      </c>
      <c r="O556" s="131">
        <v>189</v>
      </c>
      <c r="P556" s="131">
        <v>36</v>
      </c>
      <c r="Q556" s="131">
        <v>189</v>
      </c>
      <c r="R556" s="131">
        <v>36</v>
      </c>
      <c r="S556" s="131">
        <v>192</v>
      </c>
      <c r="T556" s="131">
        <v>63</v>
      </c>
      <c r="U556" s="131">
        <v>332</v>
      </c>
      <c r="V556" s="131">
        <v>63</v>
      </c>
      <c r="W556" s="131">
        <v>332</v>
      </c>
      <c r="X556" s="131">
        <v>48</v>
      </c>
      <c r="Y556" s="131">
        <v>256</v>
      </c>
      <c r="Z556" s="131">
        <v>64</v>
      </c>
      <c r="AA556" s="131">
        <v>338</v>
      </c>
    </row>
    <row r="557" spans="1:27" x14ac:dyDescent="0.25">
      <c r="A557" s="133">
        <v>556</v>
      </c>
      <c r="B557" s="135" t="s">
        <v>11</v>
      </c>
      <c r="C557" s="137" t="s">
        <v>153</v>
      </c>
      <c r="D557" s="129"/>
      <c r="E557" s="129"/>
      <c r="F557" s="131">
        <v>6</v>
      </c>
      <c r="G557" s="131">
        <v>22</v>
      </c>
      <c r="H557" s="131">
        <v>19</v>
      </c>
      <c r="I557" s="131">
        <v>94</v>
      </c>
      <c r="J557" s="131">
        <v>93</v>
      </c>
      <c r="K557" s="131">
        <v>459</v>
      </c>
      <c r="L557" s="131">
        <v>160</v>
      </c>
      <c r="M557" s="131">
        <v>781</v>
      </c>
      <c r="N557" s="131">
        <v>84</v>
      </c>
      <c r="O557" s="131">
        <v>386</v>
      </c>
      <c r="P557" s="131">
        <v>40</v>
      </c>
      <c r="Q557" s="131">
        <v>199</v>
      </c>
      <c r="R557" s="131">
        <v>14</v>
      </c>
      <c r="S557" s="131">
        <v>70</v>
      </c>
      <c r="T557" s="131">
        <v>3</v>
      </c>
      <c r="U557" s="131">
        <v>15</v>
      </c>
      <c r="V557" s="131">
        <v>2</v>
      </c>
      <c r="W557" s="131">
        <v>7</v>
      </c>
      <c r="X557" s="129"/>
      <c r="Y557" s="129"/>
      <c r="Z557" s="131">
        <v>1</v>
      </c>
      <c r="AA557" s="131">
        <v>5</v>
      </c>
    </row>
    <row r="558" spans="1:27" x14ac:dyDescent="0.25">
      <c r="A558" s="133">
        <v>557</v>
      </c>
      <c r="B558" s="135" t="s">
        <v>24</v>
      </c>
      <c r="C558" s="137" t="s">
        <v>153</v>
      </c>
      <c r="D558" s="131">
        <v>1</v>
      </c>
      <c r="E558" s="131">
        <v>9</v>
      </c>
      <c r="F558" s="131">
        <v>2</v>
      </c>
      <c r="G558" s="131">
        <v>18</v>
      </c>
      <c r="H558" s="131">
        <v>28</v>
      </c>
      <c r="I558" s="131">
        <v>239</v>
      </c>
      <c r="J558" s="131">
        <v>62</v>
      </c>
      <c r="K558" s="131">
        <v>523</v>
      </c>
      <c r="L558" s="131">
        <v>35</v>
      </c>
      <c r="M558" s="131">
        <v>294</v>
      </c>
      <c r="N558" s="131">
        <v>41</v>
      </c>
      <c r="O558" s="131">
        <v>349</v>
      </c>
      <c r="P558" s="131">
        <v>39</v>
      </c>
      <c r="Q558" s="131">
        <v>327</v>
      </c>
      <c r="R558" s="131">
        <v>14</v>
      </c>
      <c r="S558" s="131">
        <v>122</v>
      </c>
      <c r="T558" s="131">
        <v>8</v>
      </c>
      <c r="U558" s="131">
        <v>65</v>
      </c>
      <c r="V558" s="131">
        <v>4</v>
      </c>
      <c r="W558" s="131">
        <v>37</v>
      </c>
      <c r="X558" s="131">
        <v>2</v>
      </c>
      <c r="Y558" s="131">
        <v>19</v>
      </c>
      <c r="Z558" s="131">
        <v>3</v>
      </c>
      <c r="AA558" s="131">
        <v>28</v>
      </c>
    </row>
    <row r="559" spans="1:27" x14ac:dyDescent="0.25">
      <c r="A559" s="133">
        <v>558</v>
      </c>
      <c r="B559" s="135" t="s">
        <v>8</v>
      </c>
      <c r="C559" s="137" t="s">
        <v>153</v>
      </c>
      <c r="D559" s="131">
        <v>15</v>
      </c>
      <c r="E559" s="131">
        <v>36</v>
      </c>
      <c r="F559" s="131">
        <v>15</v>
      </c>
      <c r="G559" s="131">
        <v>36</v>
      </c>
      <c r="H559" s="131">
        <v>53</v>
      </c>
      <c r="I559" s="131">
        <v>129</v>
      </c>
      <c r="J559" s="131">
        <v>214</v>
      </c>
      <c r="K559" s="131">
        <v>526</v>
      </c>
      <c r="L559" s="131">
        <v>222</v>
      </c>
      <c r="M559" s="131">
        <v>544</v>
      </c>
      <c r="N559" s="131">
        <v>94</v>
      </c>
      <c r="O559" s="131">
        <v>232</v>
      </c>
      <c r="P559" s="131">
        <v>93</v>
      </c>
      <c r="Q559" s="131">
        <v>227</v>
      </c>
      <c r="R559" s="131">
        <v>66</v>
      </c>
      <c r="S559" s="131">
        <v>149</v>
      </c>
      <c r="T559" s="131">
        <v>44</v>
      </c>
      <c r="U559" s="131">
        <v>82</v>
      </c>
      <c r="V559" s="131">
        <v>13</v>
      </c>
      <c r="W559" s="131">
        <v>32</v>
      </c>
      <c r="X559" s="131">
        <v>6</v>
      </c>
      <c r="Y559" s="131">
        <v>15</v>
      </c>
      <c r="Z559" s="131">
        <v>9</v>
      </c>
      <c r="AA559" s="131">
        <v>14</v>
      </c>
    </row>
    <row r="560" spans="1:27" x14ac:dyDescent="0.25">
      <c r="A560" s="133">
        <v>559</v>
      </c>
      <c r="B560" s="135" t="s">
        <v>11</v>
      </c>
      <c r="C560" s="137" t="s">
        <v>151</v>
      </c>
      <c r="D560" s="129"/>
      <c r="E560" s="129"/>
      <c r="F560" s="129"/>
      <c r="G560" s="129"/>
      <c r="H560" s="129"/>
      <c r="I560" s="129"/>
      <c r="J560" s="131">
        <v>29</v>
      </c>
      <c r="K560" s="131">
        <v>594</v>
      </c>
      <c r="L560" s="131">
        <v>16</v>
      </c>
      <c r="M560" s="131">
        <v>347</v>
      </c>
      <c r="N560" s="131">
        <v>14</v>
      </c>
      <c r="O560" s="131">
        <v>304</v>
      </c>
      <c r="P560" s="131">
        <v>16</v>
      </c>
      <c r="Q560" s="131">
        <v>334</v>
      </c>
      <c r="R560" s="131">
        <v>5</v>
      </c>
      <c r="S560" s="131">
        <v>108</v>
      </c>
      <c r="T560" s="131">
        <v>12</v>
      </c>
      <c r="U560" s="131">
        <v>235</v>
      </c>
      <c r="V560" s="131">
        <v>4</v>
      </c>
      <c r="W560" s="131">
        <v>87</v>
      </c>
      <c r="X560" s="129"/>
      <c r="Y560" s="129"/>
      <c r="Z560" s="129"/>
      <c r="AA560" s="129"/>
    </row>
    <row r="561" spans="1:27" x14ac:dyDescent="0.25">
      <c r="A561" s="133">
        <v>560</v>
      </c>
      <c r="B561" s="135" t="s">
        <v>11</v>
      </c>
      <c r="C561" s="137" t="s">
        <v>154</v>
      </c>
      <c r="D561" s="129"/>
      <c r="E561" s="129"/>
      <c r="F561" s="131">
        <v>5</v>
      </c>
      <c r="G561" s="131">
        <v>39</v>
      </c>
      <c r="H561" s="131">
        <v>22</v>
      </c>
      <c r="I561" s="131">
        <v>173</v>
      </c>
      <c r="J561" s="131">
        <v>26</v>
      </c>
      <c r="K561" s="131">
        <v>210</v>
      </c>
      <c r="L561" s="131">
        <v>34</v>
      </c>
      <c r="M561" s="131">
        <v>264</v>
      </c>
      <c r="N561" s="131">
        <v>21</v>
      </c>
      <c r="O561" s="131">
        <v>169</v>
      </c>
      <c r="P561" s="131">
        <v>16</v>
      </c>
      <c r="Q561" s="131">
        <v>124</v>
      </c>
      <c r="R561" s="131">
        <v>32</v>
      </c>
      <c r="S561" s="131">
        <v>223</v>
      </c>
      <c r="T561" s="131">
        <v>14</v>
      </c>
      <c r="U561" s="131">
        <v>103</v>
      </c>
      <c r="V561" s="131">
        <v>27</v>
      </c>
      <c r="W561" s="131">
        <v>213</v>
      </c>
      <c r="X561" s="131">
        <v>27</v>
      </c>
      <c r="Y561" s="131">
        <v>218</v>
      </c>
      <c r="Z561" s="131">
        <v>33</v>
      </c>
      <c r="AA561" s="131">
        <v>259</v>
      </c>
    </row>
    <row r="562" spans="1:27" x14ac:dyDescent="0.25">
      <c r="A562" s="133">
        <v>561</v>
      </c>
      <c r="B562" s="135" t="s">
        <v>5</v>
      </c>
      <c r="C562" s="137" t="s">
        <v>153</v>
      </c>
      <c r="D562" s="131">
        <v>45</v>
      </c>
      <c r="E562" s="131">
        <v>291</v>
      </c>
      <c r="F562" s="131">
        <v>20</v>
      </c>
      <c r="G562" s="131">
        <v>126</v>
      </c>
      <c r="H562" s="131">
        <v>57</v>
      </c>
      <c r="I562" s="131">
        <v>595</v>
      </c>
      <c r="J562" s="131">
        <v>26</v>
      </c>
      <c r="K562" s="131">
        <v>288</v>
      </c>
      <c r="L562" s="131">
        <v>29</v>
      </c>
      <c r="M562" s="131">
        <v>306</v>
      </c>
      <c r="N562" s="131">
        <v>13</v>
      </c>
      <c r="O562" s="131">
        <v>141</v>
      </c>
      <c r="P562" s="131">
        <v>10</v>
      </c>
      <c r="Q562" s="131">
        <v>115</v>
      </c>
      <c r="R562" s="131">
        <v>9</v>
      </c>
      <c r="S562" s="131">
        <v>101</v>
      </c>
      <c r="T562" s="129"/>
      <c r="U562" s="129"/>
      <c r="V562" s="129"/>
      <c r="W562" s="129"/>
      <c r="X562" s="129"/>
      <c r="Y562" s="129"/>
      <c r="Z562" s="131">
        <v>2</v>
      </c>
      <c r="AA562" s="131">
        <v>22</v>
      </c>
    </row>
    <row r="563" spans="1:27" x14ac:dyDescent="0.25">
      <c r="A563" s="133">
        <v>562</v>
      </c>
      <c r="B563" s="135" t="s">
        <v>109</v>
      </c>
      <c r="C563" s="137" t="s">
        <v>153</v>
      </c>
      <c r="D563" s="129"/>
      <c r="E563" s="129"/>
      <c r="F563" s="129"/>
      <c r="G563" s="129"/>
      <c r="H563" s="131">
        <v>3</v>
      </c>
      <c r="I563" s="131">
        <v>335</v>
      </c>
      <c r="J563" s="131">
        <v>7</v>
      </c>
      <c r="K563" s="131">
        <v>673</v>
      </c>
      <c r="L563" s="131">
        <v>2</v>
      </c>
      <c r="M563" s="131">
        <v>151</v>
      </c>
      <c r="N563" s="129"/>
      <c r="O563" s="129"/>
      <c r="P563" s="131">
        <v>7</v>
      </c>
      <c r="Q563" s="131">
        <v>535</v>
      </c>
      <c r="R563" s="129"/>
      <c r="S563" s="129"/>
      <c r="T563" s="131">
        <v>3</v>
      </c>
      <c r="U563" s="131">
        <v>288</v>
      </c>
      <c r="V563" s="129"/>
      <c r="W563" s="129"/>
      <c r="X563" s="129"/>
      <c r="Y563" s="129"/>
      <c r="Z563" s="129"/>
      <c r="AA563" s="129"/>
    </row>
    <row r="564" spans="1:27" x14ac:dyDescent="0.25">
      <c r="A564" s="133">
        <v>563</v>
      </c>
      <c r="B564" s="135" t="s">
        <v>111</v>
      </c>
      <c r="C564" s="137" t="s">
        <v>152</v>
      </c>
      <c r="D564" s="129"/>
      <c r="E564" s="129"/>
      <c r="F564" s="129"/>
      <c r="G564" s="129"/>
      <c r="H564" s="131">
        <v>32</v>
      </c>
      <c r="I564" s="131">
        <v>287</v>
      </c>
      <c r="J564" s="131">
        <v>76</v>
      </c>
      <c r="K564" s="131">
        <v>776</v>
      </c>
      <c r="L564" s="131">
        <v>29</v>
      </c>
      <c r="M564" s="131">
        <v>306</v>
      </c>
      <c r="N564" s="131">
        <v>14</v>
      </c>
      <c r="O564" s="131">
        <v>142</v>
      </c>
      <c r="P564" s="131">
        <v>19</v>
      </c>
      <c r="Q564" s="131">
        <v>146</v>
      </c>
      <c r="R564" s="131">
        <v>10</v>
      </c>
      <c r="S564" s="131">
        <v>99</v>
      </c>
      <c r="T564" s="131">
        <v>10</v>
      </c>
      <c r="U564" s="131">
        <v>109</v>
      </c>
      <c r="V564" s="131">
        <v>7</v>
      </c>
      <c r="W564" s="131">
        <v>54</v>
      </c>
      <c r="X564" s="131">
        <v>5</v>
      </c>
      <c r="Y564" s="131">
        <v>59</v>
      </c>
      <c r="Z564" s="129"/>
      <c r="AA564" s="129"/>
    </row>
    <row r="565" spans="1:27" x14ac:dyDescent="0.25">
      <c r="A565" s="133">
        <v>564</v>
      </c>
      <c r="B565" s="135" t="s">
        <v>8</v>
      </c>
      <c r="C565" s="137" t="s">
        <v>151</v>
      </c>
      <c r="D565" s="131">
        <v>3</v>
      </c>
      <c r="E565" s="131">
        <v>82</v>
      </c>
      <c r="F565" s="131">
        <v>6</v>
      </c>
      <c r="G565" s="131">
        <v>100</v>
      </c>
      <c r="H565" s="131">
        <v>16</v>
      </c>
      <c r="I565" s="131">
        <v>251</v>
      </c>
      <c r="J565" s="131">
        <v>15</v>
      </c>
      <c r="K565" s="131">
        <v>357</v>
      </c>
      <c r="L565" s="131">
        <v>16</v>
      </c>
      <c r="M565" s="131">
        <v>287</v>
      </c>
      <c r="N565" s="131">
        <v>7</v>
      </c>
      <c r="O565" s="131">
        <v>145</v>
      </c>
      <c r="P565" s="131">
        <v>17</v>
      </c>
      <c r="Q565" s="131">
        <v>259</v>
      </c>
      <c r="R565" s="131">
        <v>27</v>
      </c>
      <c r="S565" s="131">
        <v>410</v>
      </c>
      <c r="T565" s="131">
        <v>5</v>
      </c>
      <c r="U565" s="131">
        <v>76</v>
      </c>
      <c r="V565" s="129"/>
      <c r="W565" s="129"/>
      <c r="X565" s="129"/>
      <c r="Y565" s="129"/>
      <c r="Z565" s="129"/>
      <c r="AA565" s="129"/>
    </row>
    <row r="566" spans="1:27" x14ac:dyDescent="0.25">
      <c r="A566" s="133">
        <v>565</v>
      </c>
      <c r="B566" s="135" t="s">
        <v>5</v>
      </c>
      <c r="C566" s="137" t="s">
        <v>153</v>
      </c>
      <c r="D566" s="129"/>
      <c r="E566" s="129"/>
      <c r="F566" s="131">
        <v>13</v>
      </c>
      <c r="G566" s="131">
        <v>55</v>
      </c>
      <c r="H566" s="131">
        <v>56</v>
      </c>
      <c r="I566" s="131">
        <v>207</v>
      </c>
      <c r="J566" s="131">
        <v>150</v>
      </c>
      <c r="K566" s="131">
        <v>619</v>
      </c>
      <c r="L566" s="131">
        <v>150</v>
      </c>
      <c r="M566" s="131">
        <v>581</v>
      </c>
      <c r="N566" s="131">
        <v>33</v>
      </c>
      <c r="O566" s="131">
        <v>171</v>
      </c>
      <c r="P566" s="131">
        <v>42</v>
      </c>
      <c r="Q566" s="131">
        <v>204</v>
      </c>
      <c r="R566" s="131">
        <v>22</v>
      </c>
      <c r="S566" s="131">
        <v>105</v>
      </c>
      <c r="T566" s="131">
        <v>2</v>
      </c>
      <c r="U566" s="131">
        <v>10</v>
      </c>
      <c r="V566" s="131">
        <v>2</v>
      </c>
      <c r="W566" s="131">
        <v>6</v>
      </c>
      <c r="X566" s="131">
        <v>3</v>
      </c>
      <c r="Y566" s="131">
        <v>9</v>
      </c>
      <c r="Z566" s="129"/>
      <c r="AA566" s="129"/>
    </row>
    <row r="567" spans="1:27" x14ac:dyDescent="0.25">
      <c r="A567" s="133">
        <v>566</v>
      </c>
      <c r="B567" s="135" t="s">
        <v>9</v>
      </c>
      <c r="C567" s="137" t="s">
        <v>151</v>
      </c>
      <c r="D567" s="131">
        <v>13</v>
      </c>
      <c r="E567" s="131">
        <v>76</v>
      </c>
      <c r="F567" s="131">
        <v>12</v>
      </c>
      <c r="G567" s="131">
        <v>74</v>
      </c>
      <c r="H567" s="131">
        <v>83</v>
      </c>
      <c r="I567" s="131">
        <v>539</v>
      </c>
      <c r="J567" s="131">
        <v>71</v>
      </c>
      <c r="K567" s="131">
        <v>444</v>
      </c>
      <c r="L567" s="131">
        <v>30</v>
      </c>
      <c r="M567" s="131">
        <v>264</v>
      </c>
      <c r="N567" s="131">
        <v>19</v>
      </c>
      <c r="O567" s="131">
        <v>134</v>
      </c>
      <c r="P567" s="131">
        <v>26</v>
      </c>
      <c r="Q567" s="131">
        <v>184</v>
      </c>
      <c r="R567" s="131">
        <v>21</v>
      </c>
      <c r="S567" s="131">
        <v>119</v>
      </c>
      <c r="T567" s="131">
        <v>8</v>
      </c>
      <c r="U567" s="131">
        <v>48</v>
      </c>
      <c r="V567" s="131">
        <v>9</v>
      </c>
      <c r="W567" s="131">
        <v>45</v>
      </c>
      <c r="X567" s="131">
        <v>3</v>
      </c>
      <c r="Y567" s="131">
        <v>19</v>
      </c>
      <c r="Z567" s="131">
        <v>1</v>
      </c>
      <c r="AA567" s="131">
        <v>3</v>
      </c>
    </row>
    <row r="568" spans="1:27" x14ac:dyDescent="0.25">
      <c r="A568" s="133">
        <v>567</v>
      </c>
      <c r="B568" s="135" t="s">
        <v>11</v>
      </c>
      <c r="C568" s="137" t="s">
        <v>153</v>
      </c>
      <c r="D568" s="129"/>
      <c r="E568" s="129"/>
      <c r="F568" s="131">
        <v>10</v>
      </c>
      <c r="G568" s="131">
        <v>16</v>
      </c>
      <c r="H568" s="131">
        <v>14</v>
      </c>
      <c r="I568" s="131">
        <v>113</v>
      </c>
      <c r="J568" s="131">
        <v>45</v>
      </c>
      <c r="K568" s="131">
        <v>354</v>
      </c>
      <c r="L568" s="131">
        <v>60</v>
      </c>
      <c r="M568" s="131">
        <v>468</v>
      </c>
      <c r="N568" s="131">
        <v>39</v>
      </c>
      <c r="O568" s="131">
        <v>308</v>
      </c>
      <c r="P568" s="131">
        <v>46</v>
      </c>
      <c r="Q568" s="131">
        <v>364</v>
      </c>
      <c r="R568" s="131">
        <v>29</v>
      </c>
      <c r="S568" s="131">
        <v>223</v>
      </c>
      <c r="T568" s="131">
        <v>4</v>
      </c>
      <c r="U568" s="131">
        <v>28</v>
      </c>
      <c r="V568" s="131">
        <v>7</v>
      </c>
      <c r="W568" s="131">
        <v>57</v>
      </c>
      <c r="X568" s="131">
        <v>2</v>
      </c>
      <c r="Y568" s="131">
        <v>12</v>
      </c>
      <c r="Z568" s="129"/>
      <c r="AA568" s="129"/>
    </row>
    <row r="569" spans="1:27" x14ac:dyDescent="0.25">
      <c r="A569" s="133">
        <v>568</v>
      </c>
      <c r="B569" s="135" t="s">
        <v>122</v>
      </c>
      <c r="C569" s="137" t="s">
        <v>152</v>
      </c>
      <c r="D569" s="131">
        <v>10</v>
      </c>
      <c r="E569" s="131">
        <v>167</v>
      </c>
      <c r="F569" s="131">
        <v>10</v>
      </c>
      <c r="G569" s="131">
        <v>160</v>
      </c>
      <c r="H569" s="131">
        <v>27</v>
      </c>
      <c r="I569" s="131">
        <v>373</v>
      </c>
      <c r="J569" s="131">
        <v>55</v>
      </c>
      <c r="K569" s="131">
        <v>663</v>
      </c>
      <c r="L569" s="131">
        <v>14</v>
      </c>
      <c r="M569" s="131">
        <v>227</v>
      </c>
      <c r="N569" s="131">
        <v>5</v>
      </c>
      <c r="O569" s="131">
        <v>83</v>
      </c>
      <c r="P569" s="131">
        <v>5</v>
      </c>
      <c r="Q569" s="131">
        <v>80</v>
      </c>
      <c r="R569" s="131">
        <v>1</v>
      </c>
      <c r="S569" s="131">
        <v>16</v>
      </c>
      <c r="T569" s="131">
        <v>2</v>
      </c>
      <c r="U569" s="131">
        <v>40</v>
      </c>
      <c r="V569" s="131">
        <v>3</v>
      </c>
      <c r="W569" s="131">
        <v>48</v>
      </c>
      <c r="X569" s="131">
        <v>2</v>
      </c>
      <c r="Y569" s="131">
        <v>30</v>
      </c>
      <c r="Z569" s="131">
        <v>1</v>
      </c>
      <c r="AA569" s="131">
        <v>24</v>
      </c>
    </row>
    <row r="570" spans="1:27" x14ac:dyDescent="0.25">
      <c r="A570" s="133">
        <v>569</v>
      </c>
      <c r="B570" s="135" t="s">
        <v>24</v>
      </c>
      <c r="C570" s="137" t="s">
        <v>155</v>
      </c>
      <c r="D570" s="131">
        <v>37</v>
      </c>
      <c r="E570" s="131">
        <v>171</v>
      </c>
      <c r="F570" s="131">
        <v>26</v>
      </c>
      <c r="G570" s="131">
        <v>121</v>
      </c>
      <c r="H570" s="131">
        <v>63</v>
      </c>
      <c r="I570" s="131">
        <v>291</v>
      </c>
      <c r="J570" s="131">
        <v>97</v>
      </c>
      <c r="K570" s="131">
        <v>452</v>
      </c>
      <c r="L570" s="131">
        <v>97</v>
      </c>
      <c r="M570" s="131">
        <v>452</v>
      </c>
      <c r="N570" s="131">
        <v>31</v>
      </c>
      <c r="O570" s="131">
        <v>146</v>
      </c>
      <c r="P570" s="131">
        <v>32</v>
      </c>
      <c r="Q570" s="131">
        <v>148</v>
      </c>
      <c r="R570" s="131">
        <v>18</v>
      </c>
      <c r="S570" s="131">
        <v>82</v>
      </c>
      <c r="T570" s="129"/>
      <c r="U570" s="129"/>
      <c r="V570" s="131">
        <v>6</v>
      </c>
      <c r="W570" s="131">
        <v>26</v>
      </c>
      <c r="X570" s="131">
        <v>2</v>
      </c>
      <c r="Y570" s="131">
        <v>10</v>
      </c>
      <c r="Z570" s="131">
        <v>1</v>
      </c>
      <c r="AA570" s="131">
        <v>5</v>
      </c>
    </row>
    <row r="571" spans="1:27" x14ac:dyDescent="0.25">
      <c r="A571" s="133">
        <v>570</v>
      </c>
      <c r="B571" s="135" t="s">
        <v>101</v>
      </c>
      <c r="C571" s="137" t="s">
        <v>156</v>
      </c>
      <c r="D571" s="131">
        <v>35</v>
      </c>
      <c r="E571" s="131">
        <v>158</v>
      </c>
      <c r="F571" s="131">
        <v>37</v>
      </c>
      <c r="G571" s="131">
        <v>167</v>
      </c>
      <c r="H571" s="131">
        <v>40</v>
      </c>
      <c r="I571" s="131">
        <v>180</v>
      </c>
      <c r="J571" s="131">
        <v>43</v>
      </c>
      <c r="K571" s="131">
        <v>192</v>
      </c>
      <c r="L571" s="131">
        <v>40</v>
      </c>
      <c r="M571" s="131">
        <v>179</v>
      </c>
      <c r="N571" s="131">
        <v>51</v>
      </c>
      <c r="O571" s="131">
        <v>229</v>
      </c>
      <c r="P571" s="131">
        <v>21</v>
      </c>
      <c r="Q571" s="131">
        <v>93</v>
      </c>
      <c r="R571" s="131">
        <v>25</v>
      </c>
      <c r="S571" s="131">
        <v>111</v>
      </c>
      <c r="T571" s="131">
        <v>33</v>
      </c>
      <c r="U571" s="131">
        <v>149</v>
      </c>
      <c r="V571" s="131">
        <v>22</v>
      </c>
      <c r="W571" s="131">
        <v>99</v>
      </c>
      <c r="X571" s="131">
        <v>29</v>
      </c>
      <c r="Y571" s="131">
        <v>130</v>
      </c>
      <c r="Z571" s="131">
        <v>38</v>
      </c>
      <c r="AA571" s="131">
        <v>172</v>
      </c>
    </row>
    <row r="572" spans="1:27" x14ac:dyDescent="0.25">
      <c r="A572" s="133">
        <v>571</v>
      </c>
      <c r="B572" s="135" t="s">
        <v>24</v>
      </c>
      <c r="C572" s="137" t="s">
        <v>153</v>
      </c>
      <c r="D572" s="131">
        <v>17</v>
      </c>
      <c r="E572" s="131">
        <v>82</v>
      </c>
      <c r="F572" s="131">
        <v>39</v>
      </c>
      <c r="G572" s="131">
        <v>181</v>
      </c>
      <c r="H572" s="131">
        <v>86</v>
      </c>
      <c r="I572" s="131">
        <v>394</v>
      </c>
      <c r="J572" s="131">
        <v>122</v>
      </c>
      <c r="K572" s="131">
        <v>571</v>
      </c>
      <c r="L572" s="131">
        <v>72</v>
      </c>
      <c r="M572" s="131">
        <v>339</v>
      </c>
      <c r="N572" s="131">
        <v>23</v>
      </c>
      <c r="O572" s="131">
        <v>110</v>
      </c>
      <c r="P572" s="131">
        <v>17</v>
      </c>
      <c r="Q572" s="131">
        <v>83</v>
      </c>
      <c r="R572" s="131">
        <v>11</v>
      </c>
      <c r="S572" s="131">
        <v>34</v>
      </c>
      <c r="T572" s="131">
        <v>6</v>
      </c>
      <c r="U572" s="131">
        <v>17</v>
      </c>
      <c r="V572" s="131">
        <v>3</v>
      </c>
      <c r="W572" s="131">
        <v>12</v>
      </c>
      <c r="X572" s="131">
        <v>6</v>
      </c>
      <c r="Y572" s="131">
        <v>10</v>
      </c>
      <c r="Z572" s="131">
        <v>3</v>
      </c>
      <c r="AA572" s="131">
        <v>16</v>
      </c>
    </row>
    <row r="573" spans="1:27" x14ac:dyDescent="0.25">
      <c r="A573" s="133">
        <v>572</v>
      </c>
      <c r="B573" s="135" t="s">
        <v>104</v>
      </c>
      <c r="C573" s="137" t="s">
        <v>152</v>
      </c>
      <c r="D573" s="129"/>
      <c r="E573" s="129"/>
      <c r="F573" s="129"/>
      <c r="G573" s="129"/>
      <c r="H573" s="131">
        <v>13</v>
      </c>
      <c r="I573" s="131">
        <v>120</v>
      </c>
      <c r="J573" s="131">
        <v>29</v>
      </c>
      <c r="K573" s="131">
        <v>345</v>
      </c>
      <c r="L573" s="131">
        <v>67</v>
      </c>
      <c r="M573" s="131">
        <v>796</v>
      </c>
      <c r="N573" s="131">
        <v>48</v>
      </c>
      <c r="O573" s="131">
        <v>571</v>
      </c>
      <c r="P573" s="129"/>
      <c r="Q573" s="129"/>
      <c r="R573" s="129"/>
      <c r="S573" s="129"/>
      <c r="T573" s="131">
        <v>1</v>
      </c>
      <c r="U573" s="131">
        <v>13</v>
      </c>
      <c r="V573" s="129"/>
      <c r="W573" s="129"/>
      <c r="X573" s="129"/>
      <c r="Y573" s="129"/>
      <c r="Z573" s="129"/>
      <c r="AA573" s="129"/>
    </row>
    <row r="574" spans="1:27" x14ac:dyDescent="0.25">
      <c r="A574" s="133">
        <v>573</v>
      </c>
      <c r="B574" s="135" t="s">
        <v>105</v>
      </c>
      <c r="C574" s="137" t="s">
        <v>152</v>
      </c>
      <c r="D574" s="129"/>
      <c r="E574" s="129"/>
      <c r="F574" s="131">
        <v>1</v>
      </c>
      <c r="G574" s="131">
        <v>53</v>
      </c>
      <c r="H574" s="131">
        <v>1</v>
      </c>
      <c r="I574" s="131">
        <v>53</v>
      </c>
      <c r="J574" s="129"/>
      <c r="K574" s="129"/>
      <c r="L574" s="131">
        <v>2</v>
      </c>
      <c r="M574" s="131">
        <v>96</v>
      </c>
      <c r="N574" s="129"/>
      <c r="O574" s="129"/>
      <c r="P574" s="131">
        <v>5</v>
      </c>
      <c r="Q574" s="131">
        <v>267</v>
      </c>
      <c r="R574" s="131">
        <v>2</v>
      </c>
      <c r="S574" s="131">
        <v>107</v>
      </c>
      <c r="T574" s="131">
        <v>3</v>
      </c>
      <c r="U574" s="131">
        <v>160</v>
      </c>
      <c r="V574" s="129"/>
      <c r="W574" s="129"/>
      <c r="X574" s="131">
        <v>16</v>
      </c>
      <c r="Y574" s="131">
        <v>856</v>
      </c>
      <c r="Z574" s="131">
        <v>4</v>
      </c>
      <c r="AA574" s="131">
        <v>214</v>
      </c>
    </row>
    <row r="575" spans="1:27" x14ac:dyDescent="0.25">
      <c r="A575" s="133">
        <v>574</v>
      </c>
      <c r="B575" s="135" t="s">
        <v>18</v>
      </c>
      <c r="C575" s="137" t="s">
        <v>152</v>
      </c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31">
        <v>19</v>
      </c>
      <c r="Q575" s="131">
        <v>399</v>
      </c>
      <c r="R575" s="131">
        <v>26</v>
      </c>
      <c r="S575" s="131">
        <v>546</v>
      </c>
      <c r="T575" s="131">
        <v>21</v>
      </c>
      <c r="U575" s="131">
        <v>441</v>
      </c>
      <c r="V575" s="131">
        <v>24</v>
      </c>
      <c r="W575" s="131">
        <v>381</v>
      </c>
      <c r="X575" s="131">
        <v>1</v>
      </c>
      <c r="Y575" s="131">
        <v>21</v>
      </c>
      <c r="Z575" s="129"/>
      <c r="AA575" s="129"/>
    </row>
    <row r="576" spans="1:27" x14ac:dyDescent="0.25">
      <c r="A576" s="133">
        <v>575</v>
      </c>
      <c r="B576" s="135" t="s">
        <v>11</v>
      </c>
      <c r="C576" s="137" t="s">
        <v>154</v>
      </c>
      <c r="D576" s="131">
        <v>16</v>
      </c>
      <c r="E576" s="131">
        <v>80</v>
      </c>
      <c r="F576" s="131">
        <v>33</v>
      </c>
      <c r="G576" s="131">
        <v>170</v>
      </c>
      <c r="H576" s="131">
        <v>70</v>
      </c>
      <c r="I576" s="131">
        <v>362</v>
      </c>
      <c r="J576" s="131">
        <v>24</v>
      </c>
      <c r="K576" s="131">
        <v>127</v>
      </c>
      <c r="L576" s="131">
        <v>21</v>
      </c>
      <c r="M576" s="131">
        <v>112</v>
      </c>
      <c r="N576" s="131">
        <v>17</v>
      </c>
      <c r="O576" s="131">
        <v>88</v>
      </c>
      <c r="P576" s="131">
        <v>29</v>
      </c>
      <c r="Q576" s="131">
        <v>150</v>
      </c>
      <c r="R576" s="131">
        <v>37</v>
      </c>
      <c r="S576" s="131">
        <v>190</v>
      </c>
      <c r="T576" s="131">
        <v>35</v>
      </c>
      <c r="U576" s="131">
        <v>181</v>
      </c>
      <c r="V576" s="131">
        <v>25</v>
      </c>
      <c r="W576" s="131">
        <v>133</v>
      </c>
      <c r="X576" s="131">
        <v>17</v>
      </c>
      <c r="Y576" s="131">
        <v>91</v>
      </c>
      <c r="Z576" s="131">
        <v>12</v>
      </c>
      <c r="AA576" s="131">
        <v>64</v>
      </c>
    </row>
    <row r="577" spans="1:27" x14ac:dyDescent="0.25">
      <c r="A577" s="133">
        <v>576</v>
      </c>
      <c r="B577" s="135" t="s">
        <v>105</v>
      </c>
      <c r="C577" s="137" t="s">
        <v>152</v>
      </c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31">
        <v>5</v>
      </c>
      <c r="O577" s="131">
        <v>322</v>
      </c>
      <c r="P577" s="131">
        <v>5</v>
      </c>
      <c r="Q577" s="131">
        <v>322</v>
      </c>
      <c r="R577" s="131">
        <v>6</v>
      </c>
      <c r="S577" s="131">
        <v>387</v>
      </c>
      <c r="T577" s="131">
        <v>3</v>
      </c>
      <c r="U577" s="131">
        <v>193</v>
      </c>
      <c r="V577" s="129"/>
      <c r="W577" s="129"/>
      <c r="X577" s="131">
        <v>5</v>
      </c>
      <c r="Y577" s="131">
        <v>322</v>
      </c>
      <c r="Z577" s="131">
        <v>3</v>
      </c>
      <c r="AA577" s="131">
        <v>193</v>
      </c>
    </row>
    <row r="578" spans="1:27" x14ac:dyDescent="0.25">
      <c r="A578" s="133">
        <v>577</v>
      </c>
      <c r="B578" s="135" t="s">
        <v>105</v>
      </c>
      <c r="C578" s="137" t="s">
        <v>152</v>
      </c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31">
        <v>25</v>
      </c>
      <c r="O578" s="131">
        <v>387</v>
      </c>
      <c r="P578" s="131">
        <v>40</v>
      </c>
      <c r="Q578" s="131">
        <v>620</v>
      </c>
      <c r="R578" s="131">
        <v>20</v>
      </c>
      <c r="S578" s="131">
        <v>310</v>
      </c>
      <c r="T578" s="131">
        <v>3</v>
      </c>
      <c r="U578" s="131">
        <v>46</v>
      </c>
      <c r="V578" s="131">
        <v>9</v>
      </c>
      <c r="W578" s="131">
        <v>139</v>
      </c>
      <c r="X578" s="131">
        <v>9</v>
      </c>
      <c r="Y578" s="131">
        <v>137</v>
      </c>
      <c r="Z578" s="131">
        <v>5</v>
      </c>
      <c r="AA578" s="131">
        <v>77</v>
      </c>
    </row>
    <row r="579" spans="1:27" x14ac:dyDescent="0.25">
      <c r="A579" s="133">
        <v>578</v>
      </c>
      <c r="B579" s="135" t="s">
        <v>8</v>
      </c>
      <c r="C579" s="137" t="s">
        <v>152</v>
      </c>
      <c r="D579" s="131">
        <v>12</v>
      </c>
      <c r="E579" s="131">
        <v>29</v>
      </c>
      <c r="F579" s="131">
        <v>42</v>
      </c>
      <c r="G579" s="131">
        <v>88</v>
      </c>
      <c r="H579" s="131">
        <v>29</v>
      </c>
      <c r="I579" s="131">
        <v>65</v>
      </c>
      <c r="J579" s="131">
        <v>179</v>
      </c>
      <c r="K579" s="131">
        <v>388</v>
      </c>
      <c r="L579" s="131">
        <v>148</v>
      </c>
      <c r="M579" s="131">
        <v>353</v>
      </c>
      <c r="N579" s="131">
        <v>82</v>
      </c>
      <c r="O579" s="131">
        <v>184</v>
      </c>
      <c r="P579" s="131">
        <v>113</v>
      </c>
      <c r="Q579" s="131">
        <v>243</v>
      </c>
      <c r="R579" s="131">
        <v>73</v>
      </c>
      <c r="S579" s="131">
        <v>132</v>
      </c>
      <c r="T579" s="131">
        <v>92</v>
      </c>
      <c r="U579" s="131">
        <v>145</v>
      </c>
      <c r="V579" s="131">
        <v>45</v>
      </c>
      <c r="W579" s="131">
        <v>72</v>
      </c>
      <c r="X579" s="131">
        <v>5</v>
      </c>
      <c r="Y579" s="131">
        <v>5</v>
      </c>
      <c r="Z579" s="131">
        <v>5</v>
      </c>
      <c r="AA579" s="131">
        <v>8</v>
      </c>
    </row>
    <row r="580" spans="1:27" x14ac:dyDescent="0.25">
      <c r="A580" s="133">
        <v>579</v>
      </c>
      <c r="B580" s="135" t="s">
        <v>106</v>
      </c>
      <c r="C580" s="137" t="s">
        <v>154</v>
      </c>
      <c r="D580" s="131">
        <v>293</v>
      </c>
      <c r="E580" s="131">
        <v>293</v>
      </c>
      <c r="F580" s="131">
        <v>169</v>
      </c>
      <c r="G580" s="131">
        <v>169</v>
      </c>
      <c r="H580" s="131">
        <v>120</v>
      </c>
      <c r="I580" s="131">
        <v>119</v>
      </c>
      <c r="J580" s="131">
        <v>218</v>
      </c>
      <c r="K580" s="131">
        <v>218</v>
      </c>
      <c r="L580" s="131">
        <v>336</v>
      </c>
      <c r="M580" s="131">
        <v>336</v>
      </c>
      <c r="N580" s="131">
        <v>80</v>
      </c>
      <c r="O580" s="131">
        <v>78</v>
      </c>
      <c r="P580" s="131">
        <v>67</v>
      </c>
      <c r="Q580" s="131">
        <v>67</v>
      </c>
      <c r="R580" s="131">
        <v>150</v>
      </c>
      <c r="S580" s="131">
        <v>149</v>
      </c>
      <c r="T580" s="131">
        <v>42</v>
      </c>
      <c r="U580" s="131">
        <v>42</v>
      </c>
      <c r="V580" s="131">
        <v>102</v>
      </c>
      <c r="W580" s="131">
        <v>101</v>
      </c>
      <c r="X580" s="131">
        <v>106</v>
      </c>
      <c r="Y580" s="131">
        <v>106</v>
      </c>
      <c r="Z580" s="131">
        <v>33</v>
      </c>
      <c r="AA580" s="131">
        <v>33</v>
      </c>
    </row>
    <row r="581" spans="1:27" x14ac:dyDescent="0.25">
      <c r="A581" s="133">
        <v>580</v>
      </c>
      <c r="B581" s="135" t="s">
        <v>24</v>
      </c>
      <c r="C581" s="137" t="s">
        <v>155</v>
      </c>
      <c r="D581" s="131">
        <v>344</v>
      </c>
      <c r="E581" s="131">
        <v>478</v>
      </c>
      <c r="F581" s="131">
        <v>136</v>
      </c>
      <c r="G581" s="131">
        <v>118</v>
      </c>
      <c r="H581" s="131">
        <v>124</v>
      </c>
      <c r="I581" s="131">
        <v>108</v>
      </c>
      <c r="J581" s="131">
        <v>304</v>
      </c>
      <c r="K581" s="131">
        <v>264</v>
      </c>
      <c r="L581" s="131">
        <v>257</v>
      </c>
      <c r="M581" s="131">
        <v>224</v>
      </c>
      <c r="N581" s="131">
        <v>282</v>
      </c>
      <c r="O581" s="131">
        <v>223</v>
      </c>
      <c r="P581" s="131">
        <v>247</v>
      </c>
      <c r="Q581" s="131">
        <v>163</v>
      </c>
      <c r="R581" s="131">
        <v>54</v>
      </c>
      <c r="S581" s="131">
        <v>43</v>
      </c>
      <c r="T581" s="131">
        <v>26</v>
      </c>
      <c r="U581" s="131">
        <v>20</v>
      </c>
      <c r="V581" s="131">
        <v>27</v>
      </c>
      <c r="W581" s="131">
        <v>20</v>
      </c>
      <c r="X581" s="131">
        <v>19</v>
      </c>
      <c r="Y581" s="131">
        <v>12</v>
      </c>
      <c r="Z581" s="131">
        <v>23</v>
      </c>
      <c r="AA581" s="131">
        <v>16</v>
      </c>
    </row>
    <row r="582" spans="1:27" x14ac:dyDescent="0.25">
      <c r="A582" s="133">
        <v>581</v>
      </c>
      <c r="B582" s="135" t="s">
        <v>119</v>
      </c>
      <c r="C582" s="137" t="s">
        <v>151</v>
      </c>
      <c r="D582" s="131">
        <v>4</v>
      </c>
      <c r="E582" s="131">
        <v>44</v>
      </c>
      <c r="F582" s="131">
        <v>7</v>
      </c>
      <c r="G582" s="131">
        <v>63</v>
      </c>
      <c r="H582" s="131">
        <v>14</v>
      </c>
      <c r="I582" s="131">
        <v>174</v>
      </c>
      <c r="J582" s="131">
        <v>16</v>
      </c>
      <c r="K582" s="131">
        <v>191</v>
      </c>
      <c r="L582" s="131">
        <v>25</v>
      </c>
      <c r="M582" s="131">
        <v>303</v>
      </c>
      <c r="N582" s="131">
        <v>14</v>
      </c>
      <c r="O582" s="131">
        <v>190</v>
      </c>
      <c r="P582" s="131">
        <v>17</v>
      </c>
      <c r="Q582" s="131">
        <v>241</v>
      </c>
      <c r="R582" s="131">
        <v>16</v>
      </c>
      <c r="S582" s="131">
        <v>240</v>
      </c>
      <c r="T582" s="131">
        <v>14</v>
      </c>
      <c r="U582" s="131">
        <v>166</v>
      </c>
      <c r="V582" s="131">
        <v>3</v>
      </c>
      <c r="W582" s="131">
        <v>51</v>
      </c>
      <c r="X582" s="131">
        <v>1</v>
      </c>
      <c r="Y582" s="131">
        <v>12</v>
      </c>
      <c r="Z582" s="131">
        <v>1</v>
      </c>
      <c r="AA582" s="131">
        <v>9</v>
      </c>
    </row>
    <row r="583" spans="1:27" x14ac:dyDescent="0.25">
      <c r="A583" s="133">
        <v>582</v>
      </c>
      <c r="B583" s="135" t="s">
        <v>11</v>
      </c>
      <c r="C583" s="137" t="s">
        <v>153</v>
      </c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31">
        <v>44</v>
      </c>
      <c r="U583" s="131">
        <v>541</v>
      </c>
      <c r="V583" s="131">
        <v>82</v>
      </c>
      <c r="W583" s="131">
        <v>1010</v>
      </c>
      <c r="X583" s="131">
        <v>9</v>
      </c>
      <c r="Y583" s="131">
        <v>102</v>
      </c>
      <c r="Z583" s="131">
        <v>3</v>
      </c>
      <c r="AA583" s="131">
        <v>28</v>
      </c>
    </row>
    <row r="584" spans="1:27" x14ac:dyDescent="0.25">
      <c r="A584" s="133">
        <v>583</v>
      </c>
      <c r="B584" s="135" t="s">
        <v>8</v>
      </c>
      <c r="C584" s="137" t="s">
        <v>151</v>
      </c>
      <c r="D584" s="131">
        <v>3</v>
      </c>
      <c r="E584" s="131">
        <v>15</v>
      </c>
      <c r="F584" s="131">
        <v>4</v>
      </c>
      <c r="G584" s="131">
        <v>20</v>
      </c>
      <c r="H584" s="131">
        <v>5</v>
      </c>
      <c r="I584" s="131">
        <v>23</v>
      </c>
      <c r="J584" s="131">
        <v>5</v>
      </c>
      <c r="K584" s="131">
        <v>21</v>
      </c>
      <c r="L584" s="131">
        <v>12</v>
      </c>
      <c r="M584" s="131">
        <v>50</v>
      </c>
      <c r="N584" s="131">
        <v>6</v>
      </c>
      <c r="O584" s="131">
        <v>29</v>
      </c>
      <c r="P584" s="131">
        <v>4</v>
      </c>
      <c r="Q584" s="131">
        <v>21</v>
      </c>
      <c r="R584" s="131">
        <v>75</v>
      </c>
      <c r="S584" s="131">
        <v>351</v>
      </c>
      <c r="T584" s="131">
        <v>126</v>
      </c>
      <c r="U584" s="131">
        <v>589</v>
      </c>
      <c r="V584" s="131">
        <v>74</v>
      </c>
      <c r="W584" s="131">
        <v>364</v>
      </c>
      <c r="X584" s="131">
        <v>32</v>
      </c>
      <c r="Y584" s="131">
        <v>159</v>
      </c>
      <c r="Z584" s="131">
        <v>6</v>
      </c>
      <c r="AA584" s="131">
        <v>27</v>
      </c>
    </row>
    <row r="585" spans="1:27" x14ac:dyDescent="0.25">
      <c r="A585" s="133">
        <v>584</v>
      </c>
      <c r="B585" s="135" t="s">
        <v>18</v>
      </c>
      <c r="C585" s="137" t="s">
        <v>152</v>
      </c>
      <c r="D585" s="129"/>
      <c r="E585" s="129"/>
      <c r="F585" s="129"/>
      <c r="G585" s="129"/>
      <c r="H585" s="131">
        <v>20</v>
      </c>
      <c r="I585" s="131">
        <v>128</v>
      </c>
      <c r="J585" s="131">
        <v>35</v>
      </c>
      <c r="K585" s="131">
        <v>226</v>
      </c>
      <c r="L585" s="131">
        <v>36</v>
      </c>
      <c r="M585" s="131">
        <v>231</v>
      </c>
      <c r="N585" s="131">
        <v>44</v>
      </c>
      <c r="O585" s="131">
        <v>288</v>
      </c>
      <c r="P585" s="131">
        <v>25</v>
      </c>
      <c r="Q585" s="131">
        <v>161</v>
      </c>
      <c r="R585" s="131">
        <v>15</v>
      </c>
      <c r="S585" s="131">
        <v>96</v>
      </c>
      <c r="T585" s="131">
        <v>31</v>
      </c>
      <c r="U585" s="131">
        <v>201</v>
      </c>
      <c r="V585" s="131">
        <v>15</v>
      </c>
      <c r="W585" s="131">
        <v>96</v>
      </c>
      <c r="X585" s="131">
        <v>24</v>
      </c>
      <c r="Y585" s="131">
        <v>153</v>
      </c>
      <c r="Z585" s="131">
        <v>13</v>
      </c>
      <c r="AA585" s="131">
        <v>86</v>
      </c>
    </row>
    <row r="586" spans="1:27" x14ac:dyDescent="0.25">
      <c r="A586" s="133">
        <v>585</v>
      </c>
      <c r="B586" s="135" t="s">
        <v>24</v>
      </c>
      <c r="C586" s="137" t="s">
        <v>154</v>
      </c>
      <c r="D586" s="131">
        <v>129</v>
      </c>
      <c r="E586" s="131">
        <v>598</v>
      </c>
      <c r="F586" s="131">
        <v>78</v>
      </c>
      <c r="G586" s="131">
        <v>362</v>
      </c>
      <c r="H586" s="131">
        <v>58</v>
      </c>
      <c r="I586" s="131">
        <v>271</v>
      </c>
      <c r="J586" s="131">
        <v>29</v>
      </c>
      <c r="K586" s="131">
        <v>136</v>
      </c>
      <c r="L586" s="131">
        <v>18</v>
      </c>
      <c r="M586" s="131">
        <v>85</v>
      </c>
      <c r="N586" s="131">
        <v>18</v>
      </c>
      <c r="O586" s="131">
        <v>85</v>
      </c>
      <c r="P586" s="131">
        <v>14</v>
      </c>
      <c r="Q586" s="131">
        <v>66</v>
      </c>
      <c r="R586" s="131">
        <v>9</v>
      </c>
      <c r="S586" s="131">
        <v>41</v>
      </c>
      <c r="T586" s="129"/>
      <c r="U586" s="129"/>
      <c r="V586" s="131">
        <v>2</v>
      </c>
      <c r="W586" s="131">
        <v>10</v>
      </c>
      <c r="X586" s="129"/>
      <c r="Y586" s="129"/>
      <c r="Z586" s="129"/>
      <c r="AA586" s="129"/>
    </row>
    <row r="587" spans="1:27" x14ac:dyDescent="0.25">
      <c r="A587" s="133">
        <v>586</v>
      </c>
      <c r="B587" s="135" t="s">
        <v>11</v>
      </c>
      <c r="C587" s="137" t="s">
        <v>153</v>
      </c>
      <c r="D587" s="129"/>
      <c r="E587" s="129"/>
      <c r="F587" s="129"/>
      <c r="G587" s="129"/>
      <c r="H587" s="131">
        <v>36</v>
      </c>
      <c r="I587" s="131">
        <v>180</v>
      </c>
      <c r="J587" s="131">
        <v>104</v>
      </c>
      <c r="K587" s="131">
        <v>520</v>
      </c>
      <c r="L587" s="131">
        <v>90</v>
      </c>
      <c r="M587" s="131">
        <v>474</v>
      </c>
      <c r="N587" s="131">
        <v>36</v>
      </c>
      <c r="O587" s="131">
        <v>211</v>
      </c>
      <c r="P587" s="131">
        <v>23</v>
      </c>
      <c r="Q587" s="131">
        <v>139</v>
      </c>
      <c r="R587" s="131">
        <v>9</v>
      </c>
      <c r="S587" s="131">
        <v>52</v>
      </c>
      <c r="T587" s="131">
        <v>4</v>
      </c>
      <c r="U587" s="131">
        <v>24</v>
      </c>
      <c r="V587" s="131">
        <v>4</v>
      </c>
      <c r="W587" s="131">
        <v>24</v>
      </c>
      <c r="X587" s="131">
        <v>4</v>
      </c>
      <c r="Y587" s="131">
        <v>21</v>
      </c>
      <c r="Z587" s="129"/>
      <c r="AA587" s="129"/>
    </row>
    <row r="588" spans="1:27" x14ac:dyDescent="0.25">
      <c r="A588" s="133">
        <v>587</v>
      </c>
      <c r="B588" s="135" t="s">
        <v>8</v>
      </c>
      <c r="C588" s="137" t="s">
        <v>152</v>
      </c>
      <c r="D588" s="131">
        <v>4</v>
      </c>
      <c r="E588" s="131">
        <v>21</v>
      </c>
      <c r="F588" s="131">
        <v>4</v>
      </c>
      <c r="G588" s="131">
        <v>28</v>
      </c>
      <c r="H588" s="131">
        <v>40</v>
      </c>
      <c r="I588" s="131">
        <v>263</v>
      </c>
      <c r="J588" s="131">
        <v>44</v>
      </c>
      <c r="K588" s="131">
        <v>307</v>
      </c>
      <c r="L588" s="131">
        <v>43</v>
      </c>
      <c r="M588" s="131">
        <v>286</v>
      </c>
      <c r="N588" s="131">
        <v>30</v>
      </c>
      <c r="O588" s="131">
        <v>198</v>
      </c>
      <c r="P588" s="131">
        <v>31</v>
      </c>
      <c r="Q588" s="131">
        <v>189</v>
      </c>
      <c r="R588" s="131">
        <v>14</v>
      </c>
      <c r="S588" s="131">
        <v>93</v>
      </c>
      <c r="T588" s="131">
        <v>17</v>
      </c>
      <c r="U588" s="131">
        <v>116</v>
      </c>
      <c r="V588" s="131">
        <v>10</v>
      </c>
      <c r="W588" s="131">
        <v>62</v>
      </c>
      <c r="X588" s="131">
        <v>11</v>
      </c>
      <c r="Y588" s="131">
        <v>71</v>
      </c>
      <c r="Z588" s="131">
        <v>2</v>
      </c>
      <c r="AA588" s="131">
        <v>11</v>
      </c>
    </row>
    <row r="589" spans="1:27" x14ac:dyDescent="0.25">
      <c r="A589" s="133">
        <v>588</v>
      </c>
      <c r="B589" s="135" t="s">
        <v>11</v>
      </c>
      <c r="C589" s="137" t="s">
        <v>153</v>
      </c>
      <c r="D589" s="131">
        <v>2</v>
      </c>
      <c r="E589" s="131">
        <v>26</v>
      </c>
      <c r="F589" s="131">
        <v>4</v>
      </c>
      <c r="G589" s="131">
        <v>39</v>
      </c>
      <c r="H589" s="131">
        <v>38</v>
      </c>
      <c r="I589" s="131">
        <v>476</v>
      </c>
      <c r="J589" s="131">
        <v>55</v>
      </c>
      <c r="K589" s="131">
        <v>687</v>
      </c>
      <c r="L589" s="131">
        <v>18</v>
      </c>
      <c r="M589" s="131">
        <v>235</v>
      </c>
      <c r="N589" s="131">
        <v>12</v>
      </c>
      <c r="O589" s="131">
        <v>128</v>
      </c>
      <c r="P589" s="129"/>
      <c r="Q589" s="129"/>
      <c r="R589" s="129"/>
      <c r="S589" s="129"/>
      <c r="T589" s="131">
        <v>2</v>
      </c>
      <c r="U589" s="131">
        <v>13</v>
      </c>
      <c r="V589" s="131">
        <v>6</v>
      </c>
      <c r="W589" s="131">
        <v>36</v>
      </c>
      <c r="X589" s="129"/>
      <c r="Y589" s="129"/>
      <c r="Z589" s="129"/>
      <c r="AA589" s="129"/>
    </row>
    <row r="590" spans="1:27" x14ac:dyDescent="0.25">
      <c r="A590" s="133">
        <v>589</v>
      </c>
      <c r="B590" s="135" t="s">
        <v>24</v>
      </c>
      <c r="C590" s="137" t="s">
        <v>152</v>
      </c>
      <c r="D590" s="129"/>
      <c r="E590" s="129"/>
      <c r="F590" s="129"/>
      <c r="G590" s="129"/>
      <c r="H590" s="129"/>
      <c r="I590" s="129"/>
      <c r="J590" s="129"/>
      <c r="K590" s="129"/>
      <c r="L590" s="131">
        <v>27</v>
      </c>
      <c r="M590" s="131">
        <v>126</v>
      </c>
      <c r="N590" s="131">
        <v>75</v>
      </c>
      <c r="O590" s="131">
        <v>347</v>
      </c>
      <c r="P590" s="131">
        <v>92</v>
      </c>
      <c r="Q590" s="131">
        <v>430</v>
      </c>
      <c r="R590" s="131">
        <v>54</v>
      </c>
      <c r="S590" s="131">
        <v>251</v>
      </c>
      <c r="T590" s="131">
        <v>41</v>
      </c>
      <c r="U590" s="131">
        <v>189</v>
      </c>
      <c r="V590" s="131">
        <v>24</v>
      </c>
      <c r="W590" s="131">
        <v>113</v>
      </c>
      <c r="X590" s="131">
        <v>13</v>
      </c>
      <c r="Y590" s="131">
        <v>61</v>
      </c>
      <c r="Z590" s="131">
        <v>21</v>
      </c>
      <c r="AA590" s="131">
        <v>97</v>
      </c>
    </row>
    <row r="591" spans="1:27" x14ac:dyDescent="0.25">
      <c r="A591" s="133">
        <v>590</v>
      </c>
      <c r="B591" s="135" t="s">
        <v>5</v>
      </c>
      <c r="C591" s="137" t="s">
        <v>154</v>
      </c>
      <c r="D591" s="131">
        <v>2</v>
      </c>
      <c r="E591" s="131">
        <v>2</v>
      </c>
      <c r="F591" s="131">
        <v>46</v>
      </c>
      <c r="G591" s="131">
        <v>290</v>
      </c>
      <c r="H591" s="131">
        <v>32</v>
      </c>
      <c r="I591" s="131">
        <v>191</v>
      </c>
      <c r="J591" s="131">
        <v>38</v>
      </c>
      <c r="K591" s="131">
        <v>233</v>
      </c>
      <c r="L591" s="131">
        <v>29</v>
      </c>
      <c r="M591" s="131">
        <v>170</v>
      </c>
      <c r="N591" s="131">
        <v>28</v>
      </c>
      <c r="O591" s="131">
        <v>173</v>
      </c>
      <c r="P591" s="131">
        <v>35</v>
      </c>
      <c r="Q591" s="131">
        <v>215</v>
      </c>
      <c r="R591" s="131">
        <v>32</v>
      </c>
      <c r="S591" s="131">
        <v>195</v>
      </c>
      <c r="T591" s="131">
        <v>15</v>
      </c>
      <c r="U591" s="131">
        <v>95</v>
      </c>
      <c r="V591" s="131">
        <v>3</v>
      </c>
      <c r="W591" s="131">
        <v>21</v>
      </c>
      <c r="X591" s="129"/>
      <c r="Y591" s="129"/>
      <c r="Z591" s="131">
        <v>2</v>
      </c>
      <c r="AA591" s="131">
        <v>14</v>
      </c>
    </row>
    <row r="592" spans="1:27" x14ac:dyDescent="0.25">
      <c r="A592" s="133">
        <v>591</v>
      </c>
      <c r="B592" s="135" t="s">
        <v>24</v>
      </c>
      <c r="C592" s="137" t="s">
        <v>153</v>
      </c>
      <c r="D592" s="131">
        <v>1</v>
      </c>
      <c r="E592" s="131">
        <v>7</v>
      </c>
      <c r="F592" s="129"/>
      <c r="G592" s="129"/>
      <c r="H592" s="131">
        <v>10</v>
      </c>
      <c r="I592" s="131">
        <v>63</v>
      </c>
      <c r="J592" s="131">
        <v>37</v>
      </c>
      <c r="K592" s="131">
        <v>239</v>
      </c>
      <c r="L592" s="131">
        <v>46</v>
      </c>
      <c r="M592" s="131">
        <v>303</v>
      </c>
      <c r="N592" s="131">
        <v>48</v>
      </c>
      <c r="O592" s="131">
        <v>332</v>
      </c>
      <c r="P592" s="131">
        <v>56</v>
      </c>
      <c r="Q592" s="131">
        <v>392</v>
      </c>
      <c r="R592" s="131">
        <v>22</v>
      </c>
      <c r="S592" s="131">
        <v>154</v>
      </c>
      <c r="T592" s="131">
        <v>8</v>
      </c>
      <c r="U592" s="131">
        <v>54</v>
      </c>
      <c r="V592" s="131">
        <v>4</v>
      </c>
      <c r="W592" s="131">
        <v>31</v>
      </c>
      <c r="X592" s="129"/>
      <c r="Y592" s="129"/>
      <c r="Z592" s="131">
        <v>2</v>
      </c>
      <c r="AA592" s="131">
        <v>15</v>
      </c>
    </row>
    <row r="593" spans="1:27" x14ac:dyDescent="0.25">
      <c r="A593" s="133">
        <v>592</v>
      </c>
      <c r="B593" s="135" t="s">
        <v>8</v>
      </c>
      <c r="C593" s="137" t="s">
        <v>153</v>
      </c>
      <c r="D593" s="131">
        <v>10</v>
      </c>
      <c r="E593" s="131">
        <v>23</v>
      </c>
      <c r="F593" s="131">
        <v>9</v>
      </c>
      <c r="G593" s="131">
        <v>22</v>
      </c>
      <c r="H593" s="131">
        <v>42</v>
      </c>
      <c r="I593" s="131">
        <v>102</v>
      </c>
      <c r="J593" s="131">
        <v>184</v>
      </c>
      <c r="K593" s="131">
        <v>436</v>
      </c>
      <c r="L593" s="131">
        <v>172</v>
      </c>
      <c r="M593" s="131">
        <v>412</v>
      </c>
      <c r="N593" s="131">
        <v>98</v>
      </c>
      <c r="O593" s="131">
        <v>235</v>
      </c>
      <c r="P593" s="131">
        <v>92</v>
      </c>
      <c r="Q593" s="131">
        <v>223</v>
      </c>
      <c r="R593" s="131">
        <v>34</v>
      </c>
      <c r="S593" s="131">
        <v>70</v>
      </c>
      <c r="T593" s="131">
        <v>19</v>
      </c>
      <c r="U593" s="131">
        <v>40</v>
      </c>
      <c r="V593" s="131">
        <v>9</v>
      </c>
      <c r="W593" s="131">
        <v>19</v>
      </c>
      <c r="X593" s="131">
        <v>1</v>
      </c>
      <c r="Y593" s="131">
        <v>1</v>
      </c>
      <c r="Z593" s="129"/>
      <c r="AA593" s="129"/>
    </row>
    <row r="594" spans="1:27" x14ac:dyDescent="0.25">
      <c r="A594" s="133">
        <v>593</v>
      </c>
      <c r="B594" s="135" t="s">
        <v>11</v>
      </c>
      <c r="C594" s="137" t="s">
        <v>152</v>
      </c>
      <c r="D594" s="131">
        <v>4</v>
      </c>
      <c r="E594" s="131">
        <v>38</v>
      </c>
      <c r="F594" s="131">
        <v>32</v>
      </c>
      <c r="G594" s="131">
        <v>337</v>
      </c>
      <c r="H594" s="131">
        <v>50</v>
      </c>
      <c r="I594" s="131">
        <v>546</v>
      </c>
      <c r="J594" s="131">
        <v>33</v>
      </c>
      <c r="K594" s="131">
        <v>359</v>
      </c>
      <c r="L594" s="131">
        <v>12</v>
      </c>
      <c r="M594" s="131">
        <v>134</v>
      </c>
      <c r="N594" s="129"/>
      <c r="O594" s="129"/>
      <c r="P594" s="131">
        <v>6</v>
      </c>
      <c r="Q594" s="131">
        <v>61</v>
      </c>
      <c r="R594" s="129"/>
      <c r="S594" s="129"/>
      <c r="T594" s="131">
        <v>3</v>
      </c>
      <c r="U594" s="131">
        <v>33</v>
      </c>
      <c r="V594" s="131">
        <v>2</v>
      </c>
      <c r="W594" s="131">
        <v>22</v>
      </c>
      <c r="X594" s="131">
        <v>2</v>
      </c>
      <c r="Y594" s="131">
        <v>17</v>
      </c>
      <c r="Z594" s="131">
        <v>3</v>
      </c>
      <c r="AA594" s="131">
        <v>30</v>
      </c>
    </row>
    <row r="595" spans="1:27" x14ac:dyDescent="0.25">
      <c r="A595" s="133">
        <v>594</v>
      </c>
      <c r="B595" s="135" t="s">
        <v>24</v>
      </c>
      <c r="C595" s="137" t="s">
        <v>154</v>
      </c>
      <c r="D595" s="131">
        <v>124</v>
      </c>
      <c r="E595" s="131">
        <v>247</v>
      </c>
      <c r="F595" s="131">
        <v>90</v>
      </c>
      <c r="G595" s="131">
        <v>178</v>
      </c>
      <c r="H595" s="131">
        <v>123</v>
      </c>
      <c r="I595" s="131">
        <v>245</v>
      </c>
      <c r="J595" s="131">
        <v>133</v>
      </c>
      <c r="K595" s="131">
        <v>264</v>
      </c>
      <c r="L595" s="131">
        <v>90</v>
      </c>
      <c r="M595" s="131">
        <v>178</v>
      </c>
      <c r="N595" s="131">
        <v>81</v>
      </c>
      <c r="O595" s="131">
        <v>161</v>
      </c>
      <c r="P595" s="131">
        <v>62</v>
      </c>
      <c r="Q595" s="131">
        <v>123</v>
      </c>
      <c r="R595" s="131">
        <v>29</v>
      </c>
      <c r="S595" s="131">
        <v>57</v>
      </c>
      <c r="T595" s="131">
        <v>20</v>
      </c>
      <c r="U595" s="131">
        <v>39</v>
      </c>
      <c r="V595" s="131">
        <v>17</v>
      </c>
      <c r="W595" s="131">
        <v>33</v>
      </c>
      <c r="X595" s="131">
        <v>10</v>
      </c>
      <c r="Y595" s="131">
        <v>20</v>
      </c>
      <c r="Z595" s="131">
        <v>4</v>
      </c>
      <c r="AA595" s="131">
        <v>9</v>
      </c>
    </row>
    <row r="596" spans="1:27" x14ac:dyDescent="0.25">
      <c r="A596" s="133">
        <v>595</v>
      </c>
      <c r="B596" s="135" t="s">
        <v>8</v>
      </c>
      <c r="C596" s="137" t="s">
        <v>153</v>
      </c>
      <c r="D596" s="131">
        <v>26</v>
      </c>
      <c r="E596" s="131">
        <v>112</v>
      </c>
      <c r="F596" s="131">
        <v>10</v>
      </c>
      <c r="G596" s="131">
        <v>37</v>
      </c>
      <c r="H596" s="131">
        <v>28</v>
      </c>
      <c r="I596" s="131">
        <v>98</v>
      </c>
      <c r="J596" s="131">
        <v>69</v>
      </c>
      <c r="K596" s="131">
        <v>250</v>
      </c>
      <c r="L596" s="131">
        <v>61</v>
      </c>
      <c r="M596" s="131">
        <v>232</v>
      </c>
      <c r="N596" s="131">
        <v>74</v>
      </c>
      <c r="O596" s="131">
        <v>226</v>
      </c>
      <c r="P596" s="131">
        <v>148</v>
      </c>
      <c r="Q596" s="131">
        <v>448</v>
      </c>
      <c r="R596" s="131">
        <v>14</v>
      </c>
      <c r="S596" s="131">
        <v>66</v>
      </c>
      <c r="T596" s="131">
        <v>16</v>
      </c>
      <c r="U596" s="131">
        <v>65</v>
      </c>
      <c r="V596" s="131">
        <v>1</v>
      </c>
      <c r="W596" s="131">
        <v>3</v>
      </c>
      <c r="X596" s="131">
        <v>1</v>
      </c>
      <c r="Y596" s="131">
        <v>6</v>
      </c>
      <c r="Z596" s="129"/>
      <c r="AA596" s="129"/>
    </row>
    <row r="597" spans="1:27" x14ac:dyDescent="0.25">
      <c r="A597" s="133">
        <v>596</v>
      </c>
      <c r="B597" s="135" t="s">
        <v>7</v>
      </c>
      <c r="C597" s="137" t="s">
        <v>153</v>
      </c>
      <c r="D597" s="131">
        <v>2</v>
      </c>
      <c r="E597" s="131">
        <v>29</v>
      </c>
      <c r="F597" s="131">
        <v>7</v>
      </c>
      <c r="G597" s="131">
        <v>106</v>
      </c>
      <c r="H597" s="131">
        <v>10</v>
      </c>
      <c r="I597" s="131">
        <v>153</v>
      </c>
      <c r="J597" s="131">
        <v>31</v>
      </c>
      <c r="K597" s="131">
        <v>469</v>
      </c>
      <c r="L597" s="131">
        <v>36</v>
      </c>
      <c r="M597" s="131">
        <v>504</v>
      </c>
      <c r="N597" s="131">
        <v>4</v>
      </c>
      <c r="O597" s="131">
        <v>54</v>
      </c>
      <c r="P597" s="131">
        <v>5</v>
      </c>
      <c r="Q597" s="131">
        <v>82</v>
      </c>
      <c r="R597" s="131">
        <v>7</v>
      </c>
      <c r="S597" s="131">
        <v>103</v>
      </c>
      <c r="T597" s="131">
        <v>1</v>
      </c>
      <c r="U597" s="131">
        <v>10</v>
      </c>
      <c r="V597" s="131">
        <v>2</v>
      </c>
      <c r="W597" s="131">
        <v>21</v>
      </c>
      <c r="X597" s="131">
        <v>1</v>
      </c>
      <c r="Y597" s="131">
        <v>7</v>
      </c>
      <c r="Z597" s="129"/>
      <c r="AA597" s="129"/>
    </row>
    <row r="598" spans="1:27" x14ac:dyDescent="0.25">
      <c r="A598" s="133">
        <v>597</v>
      </c>
      <c r="B598" s="135" t="s">
        <v>9</v>
      </c>
      <c r="C598" s="137" t="s">
        <v>155</v>
      </c>
      <c r="D598" s="131">
        <v>3</v>
      </c>
      <c r="E598" s="131">
        <v>19</v>
      </c>
      <c r="F598" s="131">
        <v>1</v>
      </c>
      <c r="G598" s="131">
        <v>8</v>
      </c>
      <c r="H598" s="131">
        <v>15</v>
      </c>
      <c r="I598" s="131">
        <v>116</v>
      </c>
      <c r="J598" s="131">
        <v>28</v>
      </c>
      <c r="K598" s="131">
        <v>223</v>
      </c>
      <c r="L598" s="131">
        <v>48</v>
      </c>
      <c r="M598" s="131">
        <v>367</v>
      </c>
      <c r="N598" s="131">
        <v>24</v>
      </c>
      <c r="O598" s="131">
        <v>175</v>
      </c>
      <c r="P598" s="131">
        <v>45</v>
      </c>
      <c r="Q598" s="131">
        <v>316</v>
      </c>
      <c r="R598" s="131">
        <v>18</v>
      </c>
      <c r="S598" s="131">
        <v>130</v>
      </c>
      <c r="T598" s="131">
        <v>11</v>
      </c>
      <c r="U598" s="131">
        <v>63</v>
      </c>
      <c r="V598" s="131">
        <v>14</v>
      </c>
      <c r="W598" s="131">
        <v>81</v>
      </c>
      <c r="X598" s="131">
        <v>4</v>
      </c>
      <c r="Y598" s="131">
        <v>25</v>
      </c>
      <c r="Z598" s="131">
        <v>2</v>
      </c>
      <c r="AA598" s="131">
        <v>8</v>
      </c>
    </row>
    <row r="599" spans="1:27" x14ac:dyDescent="0.25">
      <c r="A599" s="133">
        <v>598</v>
      </c>
      <c r="B599" s="135" t="s">
        <v>24</v>
      </c>
      <c r="C599" s="137" t="s">
        <v>152</v>
      </c>
      <c r="D599" s="131">
        <v>1</v>
      </c>
      <c r="E599" s="131">
        <v>2</v>
      </c>
      <c r="F599" s="131">
        <v>6</v>
      </c>
      <c r="G599" s="131">
        <v>10</v>
      </c>
      <c r="H599" s="131">
        <v>83</v>
      </c>
      <c r="I599" s="131">
        <v>164</v>
      </c>
      <c r="J599" s="131">
        <v>180</v>
      </c>
      <c r="K599" s="131">
        <v>394</v>
      </c>
      <c r="L599" s="131">
        <v>170</v>
      </c>
      <c r="M599" s="131">
        <v>405</v>
      </c>
      <c r="N599" s="131">
        <v>75</v>
      </c>
      <c r="O599" s="131">
        <v>180</v>
      </c>
      <c r="P599" s="131">
        <v>59</v>
      </c>
      <c r="Q599" s="131">
        <v>143</v>
      </c>
      <c r="R599" s="131">
        <v>85</v>
      </c>
      <c r="S599" s="131">
        <v>154</v>
      </c>
      <c r="T599" s="131">
        <v>21</v>
      </c>
      <c r="U599" s="131">
        <v>27</v>
      </c>
      <c r="V599" s="131">
        <v>17</v>
      </c>
      <c r="W599" s="131">
        <v>27</v>
      </c>
      <c r="X599" s="131">
        <v>15</v>
      </c>
      <c r="Y599" s="131">
        <v>14</v>
      </c>
      <c r="Z599" s="131">
        <v>2</v>
      </c>
      <c r="AA599" s="131">
        <v>3</v>
      </c>
    </row>
    <row r="600" spans="1:27" x14ac:dyDescent="0.25">
      <c r="A600" s="133">
        <v>599</v>
      </c>
      <c r="B600" s="135" t="s">
        <v>18</v>
      </c>
      <c r="C600" s="137" t="s">
        <v>152</v>
      </c>
      <c r="D600" s="129"/>
      <c r="E600" s="129"/>
      <c r="F600" s="129"/>
      <c r="G600" s="129"/>
      <c r="H600" s="131">
        <v>3</v>
      </c>
      <c r="I600" s="131">
        <v>108</v>
      </c>
      <c r="J600" s="131">
        <v>13</v>
      </c>
      <c r="K600" s="131">
        <v>468</v>
      </c>
      <c r="L600" s="131">
        <v>5</v>
      </c>
      <c r="M600" s="131">
        <v>180</v>
      </c>
      <c r="N600" s="131">
        <v>3</v>
      </c>
      <c r="O600" s="131">
        <v>108</v>
      </c>
      <c r="P600" s="131">
        <v>5</v>
      </c>
      <c r="Q600" s="131">
        <v>180</v>
      </c>
      <c r="R600" s="131">
        <v>6</v>
      </c>
      <c r="S600" s="131">
        <v>205</v>
      </c>
      <c r="T600" s="131">
        <v>6</v>
      </c>
      <c r="U600" s="131">
        <v>216</v>
      </c>
      <c r="V600" s="129"/>
      <c r="W600" s="129"/>
      <c r="X600" s="129"/>
      <c r="Y600" s="129"/>
      <c r="Z600" s="129"/>
      <c r="AA600" s="129"/>
    </row>
    <row r="601" spans="1:27" x14ac:dyDescent="0.25">
      <c r="A601" s="133">
        <v>600</v>
      </c>
      <c r="B601" s="135" t="s">
        <v>24</v>
      </c>
      <c r="C601" s="137" t="s">
        <v>154</v>
      </c>
      <c r="D601" s="131">
        <v>31</v>
      </c>
      <c r="E601" s="131">
        <v>146</v>
      </c>
      <c r="F601" s="131">
        <v>18</v>
      </c>
      <c r="G601" s="131">
        <v>85</v>
      </c>
      <c r="H601" s="131">
        <v>33</v>
      </c>
      <c r="I601" s="131">
        <v>156</v>
      </c>
      <c r="J601" s="131">
        <v>71</v>
      </c>
      <c r="K601" s="131">
        <v>331</v>
      </c>
      <c r="L601" s="131">
        <v>52</v>
      </c>
      <c r="M601" s="131">
        <v>241</v>
      </c>
      <c r="N601" s="131">
        <v>57</v>
      </c>
      <c r="O601" s="131">
        <v>266</v>
      </c>
      <c r="P601" s="131">
        <v>29</v>
      </c>
      <c r="Q601" s="131">
        <v>133</v>
      </c>
      <c r="R601" s="131">
        <v>9</v>
      </c>
      <c r="S601" s="131">
        <v>41</v>
      </c>
      <c r="T601" s="131">
        <v>6</v>
      </c>
      <c r="U601" s="131">
        <v>26</v>
      </c>
      <c r="V601" s="131">
        <v>3</v>
      </c>
      <c r="W601" s="131">
        <v>15</v>
      </c>
      <c r="X601" s="131">
        <v>1</v>
      </c>
      <c r="Y601" s="131">
        <v>5</v>
      </c>
      <c r="Z601" s="131">
        <v>1</v>
      </c>
      <c r="AA601" s="131">
        <v>5</v>
      </c>
    </row>
    <row r="602" spans="1:27" x14ac:dyDescent="0.25">
      <c r="A602" s="133">
        <v>601</v>
      </c>
      <c r="B602" s="135" t="s">
        <v>5</v>
      </c>
      <c r="C602" s="137" t="s">
        <v>152</v>
      </c>
      <c r="D602" s="131">
        <v>3</v>
      </c>
      <c r="E602" s="131">
        <v>94</v>
      </c>
      <c r="F602" s="131">
        <v>1</v>
      </c>
      <c r="G602" s="131">
        <v>31</v>
      </c>
      <c r="H602" s="131">
        <v>1</v>
      </c>
      <c r="I602" s="131">
        <v>31</v>
      </c>
      <c r="J602" s="131">
        <v>6</v>
      </c>
      <c r="K602" s="131">
        <v>188</v>
      </c>
      <c r="L602" s="131">
        <v>12</v>
      </c>
      <c r="M602" s="131">
        <v>346</v>
      </c>
      <c r="N602" s="131">
        <v>8</v>
      </c>
      <c r="O602" s="131">
        <v>219</v>
      </c>
      <c r="P602" s="131">
        <v>4</v>
      </c>
      <c r="Q602" s="131">
        <v>127</v>
      </c>
      <c r="R602" s="131">
        <v>2</v>
      </c>
      <c r="S602" s="131">
        <v>64</v>
      </c>
      <c r="T602" s="131">
        <v>9</v>
      </c>
      <c r="U602" s="131">
        <v>255</v>
      </c>
      <c r="V602" s="131">
        <v>1</v>
      </c>
      <c r="W602" s="131">
        <v>32</v>
      </c>
      <c r="X602" s="129"/>
      <c r="Y602" s="129"/>
      <c r="Z602" s="131">
        <v>2</v>
      </c>
      <c r="AA602" s="131">
        <v>64</v>
      </c>
    </row>
    <row r="603" spans="1:27" x14ac:dyDescent="0.25">
      <c r="A603" s="133">
        <v>602</v>
      </c>
      <c r="B603" s="135" t="s">
        <v>24</v>
      </c>
      <c r="C603" s="137" t="s">
        <v>154</v>
      </c>
      <c r="D603" s="129"/>
      <c r="E603" s="129"/>
      <c r="F603" s="129"/>
      <c r="G603" s="129"/>
      <c r="H603" s="129"/>
      <c r="I603" s="129"/>
      <c r="J603" s="129"/>
      <c r="K603" s="129"/>
      <c r="L603" s="131">
        <v>37</v>
      </c>
      <c r="M603" s="131">
        <v>193</v>
      </c>
      <c r="N603" s="131">
        <v>73</v>
      </c>
      <c r="O603" s="131">
        <v>404</v>
      </c>
      <c r="P603" s="131">
        <v>75</v>
      </c>
      <c r="Q603" s="131">
        <v>411</v>
      </c>
      <c r="R603" s="131">
        <v>58</v>
      </c>
      <c r="S603" s="131">
        <v>321</v>
      </c>
      <c r="T603" s="131">
        <v>7</v>
      </c>
      <c r="U603" s="131">
        <v>36</v>
      </c>
      <c r="V603" s="131">
        <v>7</v>
      </c>
      <c r="W603" s="131">
        <v>36</v>
      </c>
      <c r="X603" s="131">
        <v>1</v>
      </c>
      <c r="Y603" s="131">
        <v>6</v>
      </c>
      <c r="Z603" s="131">
        <v>4</v>
      </c>
      <c r="AA603" s="131">
        <v>24</v>
      </c>
    </row>
    <row r="604" spans="1:27" x14ac:dyDescent="0.25">
      <c r="A604" s="133">
        <v>603</v>
      </c>
      <c r="B604" s="135" t="s">
        <v>24</v>
      </c>
      <c r="C604" s="137" t="s">
        <v>154</v>
      </c>
      <c r="D604" s="131">
        <v>5</v>
      </c>
      <c r="E604" s="131">
        <v>28</v>
      </c>
      <c r="F604" s="131">
        <v>6</v>
      </c>
      <c r="G604" s="131">
        <v>34</v>
      </c>
      <c r="H604" s="131">
        <v>24</v>
      </c>
      <c r="I604" s="131">
        <v>125</v>
      </c>
      <c r="J604" s="131">
        <v>93</v>
      </c>
      <c r="K604" s="131">
        <v>488</v>
      </c>
      <c r="L604" s="131">
        <v>76</v>
      </c>
      <c r="M604" s="131">
        <v>397</v>
      </c>
      <c r="N604" s="131">
        <v>29</v>
      </c>
      <c r="O604" s="131">
        <v>153</v>
      </c>
      <c r="P604" s="131">
        <v>21</v>
      </c>
      <c r="Q604" s="131">
        <v>110</v>
      </c>
      <c r="R604" s="131">
        <v>7</v>
      </c>
      <c r="S604" s="131">
        <v>35</v>
      </c>
      <c r="T604" s="131">
        <v>2</v>
      </c>
      <c r="U604" s="131">
        <v>12</v>
      </c>
      <c r="V604" s="131">
        <v>1</v>
      </c>
      <c r="W604" s="131">
        <v>6</v>
      </c>
      <c r="X604" s="131">
        <v>4</v>
      </c>
      <c r="Y604" s="131">
        <v>24</v>
      </c>
      <c r="Z604" s="129"/>
      <c r="AA604" s="129"/>
    </row>
    <row r="605" spans="1:27" x14ac:dyDescent="0.25">
      <c r="A605" s="133">
        <v>604</v>
      </c>
      <c r="B605" s="135" t="s">
        <v>24</v>
      </c>
      <c r="C605" s="137" t="s">
        <v>152</v>
      </c>
      <c r="D605" s="131">
        <v>2</v>
      </c>
      <c r="E605" s="131">
        <v>24</v>
      </c>
      <c r="F605" s="131">
        <v>9</v>
      </c>
      <c r="G605" s="131">
        <v>95</v>
      </c>
      <c r="H605" s="131">
        <v>28</v>
      </c>
      <c r="I605" s="131">
        <v>307</v>
      </c>
      <c r="J605" s="131">
        <v>27</v>
      </c>
      <c r="K605" s="131">
        <v>296</v>
      </c>
      <c r="L605" s="131">
        <v>17</v>
      </c>
      <c r="M605" s="131">
        <v>189</v>
      </c>
      <c r="N605" s="131">
        <v>5</v>
      </c>
      <c r="O605" s="131">
        <v>59</v>
      </c>
      <c r="P605" s="131">
        <v>6</v>
      </c>
      <c r="Q605" s="131">
        <v>60</v>
      </c>
      <c r="R605" s="131">
        <v>10</v>
      </c>
      <c r="S605" s="131">
        <v>108</v>
      </c>
      <c r="T605" s="131">
        <v>9</v>
      </c>
      <c r="U605" s="131">
        <v>96</v>
      </c>
      <c r="V605" s="131">
        <v>8</v>
      </c>
      <c r="W605" s="131">
        <v>84</v>
      </c>
      <c r="X605" s="131">
        <v>4</v>
      </c>
      <c r="Y605" s="131">
        <v>48</v>
      </c>
      <c r="Z605" s="131">
        <v>3</v>
      </c>
      <c r="AA605" s="131">
        <v>36</v>
      </c>
    </row>
    <row r="606" spans="1:27" x14ac:dyDescent="0.25">
      <c r="A606" s="133">
        <v>605</v>
      </c>
      <c r="B606" s="135" t="s">
        <v>11</v>
      </c>
      <c r="C606" s="137" t="s">
        <v>151</v>
      </c>
      <c r="D606" s="129"/>
      <c r="E606" s="129"/>
      <c r="F606" s="131">
        <v>2</v>
      </c>
      <c r="G606" s="131">
        <v>55</v>
      </c>
      <c r="H606" s="131">
        <v>3</v>
      </c>
      <c r="I606" s="131">
        <v>79</v>
      </c>
      <c r="J606" s="131">
        <v>5</v>
      </c>
      <c r="K606" s="131">
        <v>127</v>
      </c>
      <c r="L606" s="131">
        <v>13</v>
      </c>
      <c r="M606" s="131">
        <v>343</v>
      </c>
      <c r="N606" s="131">
        <v>2</v>
      </c>
      <c r="O606" s="131">
        <v>48</v>
      </c>
      <c r="P606" s="131">
        <v>1</v>
      </c>
      <c r="Q606" s="131">
        <v>24</v>
      </c>
      <c r="R606" s="131">
        <v>15</v>
      </c>
      <c r="S606" s="131">
        <v>394</v>
      </c>
      <c r="T606" s="131">
        <v>8</v>
      </c>
      <c r="U606" s="131">
        <v>180</v>
      </c>
      <c r="V606" s="131">
        <v>5</v>
      </c>
      <c r="W606" s="131">
        <v>103</v>
      </c>
      <c r="X606" s="131">
        <v>2</v>
      </c>
      <c r="Y606" s="131">
        <v>44</v>
      </c>
      <c r="Z606" s="129"/>
      <c r="AA606" s="129"/>
    </row>
    <row r="607" spans="1:27" x14ac:dyDescent="0.25">
      <c r="A607" s="133">
        <v>606</v>
      </c>
      <c r="B607" s="135" t="s">
        <v>9</v>
      </c>
      <c r="C607" s="137" t="s">
        <v>153</v>
      </c>
      <c r="D607" s="131">
        <v>3</v>
      </c>
      <c r="E607" s="131">
        <v>17</v>
      </c>
      <c r="F607" s="131">
        <v>8</v>
      </c>
      <c r="G607" s="131">
        <v>27</v>
      </c>
      <c r="H607" s="131">
        <v>59</v>
      </c>
      <c r="I607" s="131">
        <v>245</v>
      </c>
      <c r="J607" s="131">
        <v>83</v>
      </c>
      <c r="K607" s="131">
        <v>386</v>
      </c>
      <c r="L607" s="131">
        <v>58</v>
      </c>
      <c r="M607" s="131">
        <v>295</v>
      </c>
      <c r="N607" s="131">
        <v>23</v>
      </c>
      <c r="O607" s="131">
        <v>129</v>
      </c>
      <c r="P607" s="131">
        <v>14</v>
      </c>
      <c r="Q607" s="131">
        <v>68</v>
      </c>
      <c r="R607" s="131">
        <v>24</v>
      </c>
      <c r="S607" s="131">
        <v>113</v>
      </c>
      <c r="T607" s="131">
        <v>5</v>
      </c>
      <c r="U607" s="131">
        <v>12</v>
      </c>
      <c r="V607" s="131">
        <v>8</v>
      </c>
      <c r="W607" s="131">
        <v>42</v>
      </c>
      <c r="X607" s="131">
        <v>7</v>
      </c>
      <c r="Y607" s="131">
        <v>35</v>
      </c>
      <c r="Z607" s="131">
        <v>6</v>
      </c>
      <c r="AA607" s="131">
        <v>29</v>
      </c>
    </row>
    <row r="608" spans="1:27" x14ac:dyDescent="0.25">
      <c r="A608" s="133">
        <v>607</v>
      </c>
      <c r="B608" s="135" t="s">
        <v>115</v>
      </c>
      <c r="C608" s="137" t="s">
        <v>151</v>
      </c>
      <c r="D608" s="129"/>
      <c r="E608" s="129"/>
      <c r="F608" s="129"/>
      <c r="G608" s="129"/>
      <c r="H608" s="131">
        <v>14</v>
      </c>
      <c r="I608" s="131">
        <v>204</v>
      </c>
      <c r="J608" s="131">
        <v>33</v>
      </c>
      <c r="K608" s="131">
        <v>515</v>
      </c>
      <c r="L608" s="131">
        <v>25</v>
      </c>
      <c r="M608" s="131">
        <v>406</v>
      </c>
      <c r="N608" s="131">
        <v>12</v>
      </c>
      <c r="O608" s="131">
        <v>179</v>
      </c>
      <c r="P608" s="131">
        <v>2</v>
      </c>
      <c r="Q608" s="131">
        <v>31</v>
      </c>
      <c r="R608" s="131">
        <v>4</v>
      </c>
      <c r="S608" s="131">
        <v>62</v>
      </c>
      <c r="T608" s="129"/>
      <c r="U608" s="129"/>
      <c r="V608" s="129"/>
      <c r="W608" s="129"/>
      <c r="X608" s="129"/>
      <c r="Y608" s="129"/>
      <c r="Z608" s="129"/>
      <c r="AA608" s="129"/>
    </row>
    <row r="609" spans="1:27" x14ac:dyDescent="0.25">
      <c r="A609" s="133">
        <v>608</v>
      </c>
      <c r="B609" s="135" t="s">
        <v>121</v>
      </c>
      <c r="C609" s="137" t="s">
        <v>152</v>
      </c>
      <c r="D609" s="129"/>
      <c r="E609" s="129"/>
      <c r="F609" s="129"/>
      <c r="G609" s="129"/>
      <c r="H609" s="131">
        <v>7</v>
      </c>
      <c r="I609" s="131">
        <v>137</v>
      </c>
      <c r="J609" s="131">
        <v>25</v>
      </c>
      <c r="K609" s="131">
        <v>488</v>
      </c>
      <c r="L609" s="131">
        <v>4</v>
      </c>
      <c r="M609" s="131">
        <v>78</v>
      </c>
      <c r="N609" s="131">
        <v>20</v>
      </c>
      <c r="O609" s="131">
        <v>390</v>
      </c>
      <c r="P609" s="131">
        <v>2</v>
      </c>
      <c r="Q609" s="131">
        <v>39</v>
      </c>
      <c r="R609" s="131">
        <v>11</v>
      </c>
      <c r="S609" s="131">
        <v>215</v>
      </c>
      <c r="T609" s="131">
        <v>2</v>
      </c>
      <c r="U609" s="131">
        <v>39</v>
      </c>
      <c r="V609" s="129"/>
      <c r="W609" s="129"/>
      <c r="X609" s="129"/>
      <c r="Y609" s="129"/>
      <c r="Z609" s="129"/>
      <c r="AA609" s="129"/>
    </row>
    <row r="610" spans="1:27" x14ac:dyDescent="0.25">
      <c r="A610" s="133">
        <v>609</v>
      </c>
      <c r="B610" s="135" t="s">
        <v>11</v>
      </c>
      <c r="C610" s="137" t="s">
        <v>153</v>
      </c>
      <c r="D610" s="131">
        <v>5</v>
      </c>
      <c r="E610" s="131">
        <v>16</v>
      </c>
      <c r="F610" s="131">
        <v>7</v>
      </c>
      <c r="G610" s="131">
        <v>21</v>
      </c>
      <c r="H610" s="131">
        <v>32</v>
      </c>
      <c r="I610" s="131">
        <v>89</v>
      </c>
      <c r="J610" s="131">
        <v>101</v>
      </c>
      <c r="K610" s="131">
        <v>299</v>
      </c>
      <c r="L610" s="131">
        <v>118</v>
      </c>
      <c r="M610" s="131">
        <v>323</v>
      </c>
      <c r="N610" s="131">
        <v>89</v>
      </c>
      <c r="O610" s="131">
        <v>260</v>
      </c>
      <c r="P610" s="131">
        <v>83</v>
      </c>
      <c r="Q610" s="131">
        <v>228</v>
      </c>
      <c r="R610" s="131">
        <v>24</v>
      </c>
      <c r="S610" s="131">
        <v>57</v>
      </c>
      <c r="T610" s="131">
        <v>22</v>
      </c>
      <c r="U610" s="131">
        <v>39</v>
      </c>
      <c r="V610" s="131">
        <v>10</v>
      </c>
      <c r="W610" s="131">
        <v>16</v>
      </c>
      <c r="X610" s="131">
        <v>8</v>
      </c>
      <c r="Y610" s="131">
        <v>14</v>
      </c>
      <c r="Z610" s="131">
        <v>13</v>
      </c>
      <c r="AA610" s="131">
        <v>15</v>
      </c>
    </row>
    <row r="611" spans="1:27" x14ac:dyDescent="0.25">
      <c r="A611" s="133">
        <v>610</v>
      </c>
      <c r="B611" s="135" t="s">
        <v>9</v>
      </c>
      <c r="C611" s="137" t="s">
        <v>152</v>
      </c>
      <c r="D611" s="131">
        <v>3</v>
      </c>
      <c r="E611" s="131">
        <v>21</v>
      </c>
      <c r="F611" s="131">
        <v>1</v>
      </c>
      <c r="G611" s="131">
        <v>8</v>
      </c>
      <c r="H611" s="131">
        <v>14</v>
      </c>
      <c r="I611" s="131">
        <v>95</v>
      </c>
      <c r="J611" s="131">
        <v>52</v>
      </c>
      <c r="K611" s="131">
        <v>359</v>
      </c>
      <c r="L611" s="131">
        <v>45</v>
      </c>
      <c r="M611" s="131">
        <v>312</v>
      </c>
      <c r="N611" s="131">
        <v>31</v>
      </c>
      <c r="O611" s="131">
        <v>216</v>
      </c>
      <c r="P611" s="131">
        <v>21</v>
      </c>
      <c r="Q611" s="131">
        <v>144</v>
      </c>
      <c r="R611" s="131">
        <v>14</v>
      </c>
      <c r="S611" s="131">
        <v>98</v>
      </c>
      <c r="T611" s="131">
        <v>10</v>
      </c>
      <c r="U611" s="131">
        <v>69</v>
      </c>
      <c r="V611" s="131">
        <v>6</v>
      </c>
      <c r="W611" s="131">
        <v>38</v>
      </c>
      <c r="X611" s="131">
        <v>1</v>
      </c>
      <c r="Y611" s="131">
        <v>8</v>
      </c>
      <c r="Z611" s="131">
        <v>1</v>
      </c>
      <c r="AA611" s="131">
        <v>8</v>
      </c>
    </row>
    <row r="612" spans="1:27" x14ac:dyDescent="0.25">
      <c r="A612" s="133">
        <v>611</v>
      </c>
      <c r="B612" s="135" t="s">
        <v>11</v>
      </c>
      <c r="C612" s="137" t="s">
        <v>154</v>
      </c>
      <c r="D612" s="131">
        <v>4</v>
      </c>
      <c r="E612" s="131">
        <v>18</v>
      </c>
      <c r="F612" s="131">
        <v>16</v>
      </c>
      <c r="G612" s="131">
        <v>72</v>
      </c>
      <c r="H612" s="131">
        <v>45</v>
      </c>
      <c r="I612" s="131">
        <v>199</v>
      </c>
      <c r="J612" s="131">
        <v>49</v>
      </c>
      <c r="K612" s="131">
        <v>218</v>
      </c>
      <c r="L612" s="131">
        <v>35</v>
      </c>
      <c r="M612" s="131">
        <v>154</v>
      </c>
      <c r="N612" s="131">
        <v>24</v>
      </c>
      <c r="O612" s="131">
        <v>109</v>
      </c>
      <c r="P612" s="131">
        <v>35</v>
      </c>
      <c r="Q612" s="131">
        <v>154</v>
      </c>
      <c r="R612" s="131">
        <v>31</v>
      </c>
      <c r="S612" s="131">
        <v>136</v>
      </c>
      <c r="T612" s="131">
        <v>24</v>
      </c>
      <c r="U612" s="131">
        <v>109</v>
      </c>
      <c r="V612" s="131">
        <v>26</v>
      </c>
      <c r="W612" s="131">
        <v>118</v>
      </c>
      <c r="X612" s="131">
        <v>8</v>
      </c>
      <c r="Y612" s="131">
        <v>36</v>
      </c>
      <c r="Z612" s="131">
        <v>10</v>
      </c>
      <c r="AA612" s="131">
        <v>45</v>
      </c>
    </row>
    <row r="613" spans="1:27" x14ac:dyDescent="0.25">
      <c r="A613" s="133">
        <v>612</v>
      </c>
      <c r="B613" s="135" t="s">
        <v>18</v>
      </c>
      <c r="C613" s="137" t="s">
        <v>155</v>
      </c>
      <c r="D613" s="131">
        <v>29</v>
      </c>
      <c r="E613" s="131">
        <v>43</v>
      </c>
      <c r="F613" s="131">
        <v>35</v>
      </c>
      <c r="G613" s="131">
        <v>51</v>
      </c>
      <c r="H613" s="131">
        <v>336</v>
      </c>
      <c r="I613" s="131">
        <v>384</v>
      </c>
      <c r="J613" s="131">
        <v>651</v>
      </c>
      <c r="K613" s="131">
        <v>644</v>
      </c>
      <c r="L613" s="131">
        <v>202</v>
      </c>
      <c r="M613" s="131">
        <v>181</v>
      </c>
      <c r="N613" s="131">
        <v>60</v>
      </c>
      <c r="O613" s="131">
        <v>52</v>
      </c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</row>
    <row r="614" spans="1:27" x14ac:dyDescent="0.25">
      <c r="A614" s="133">
        <v>613</v>
      </c>
      <c r="B614" s="135" t="s">
        <v>5</v>
      </c>
      <c r="C614" s="137" t="s">
        <v>153</v>
      </c>
      <c r="D614" s="131">
        <v>1</v>
      </c>
      <c r="E614" s="131">
        <v>6</v>
      </c>
      <c r="F614" s="131">
        <v>5</v>
      </c>
      <c r="G614" s="131">
        <v>17</v>
      </c>
      <c r="H614" s="131">
        <v>47</v>
      </c>
      <c r="I614" s="131">
        <v>214</v>
      </c>
      <c r="J614" s="131">
        <v>133</v>
      </c>
      <c r="K614" s="131">
        <v>515</v>
      </c>
      <c r="L614" s="131">
        <v>93</v>
      </c>
      <c r="M614" s="131">
        <v>314</v>
      </c>
      <c r="N614" s="131">
        <v>34</v>
      </c>
      <c r="O614" s="131">
        <v>124</v>
      </c>
      <c r="P614" s="131">
        <v>25</v>
      </c>
      <c r="Q614" s="131">
        <v>76</v>
      </c>
      <c r="R614" s="131">
        <v>20</v>
      </c>
      <c r="S614" s="131">
        <v>58</v>
      </c>
      <c r="T614" s="131">
        <v>3</v>
      </c>
      <c r="U614" s="131">
        <v>11</v>
      </c>
      <c r="V614" s="131">
        <v>2</v>
      </c>
      <c r="W614" s="131">
        <v>9</v>
      </c>
      <c r="X614" s="131">
        <v>1</v>
      </c>
      <c r="Y614" s="131">
        <v>6</v>
      </c>
      <c r="Z614" s="129"/>
      <c r="AA614" s="129"/>
    </row>
    <row r="615" spans="1:27" x14ac:dyDescent="0.25">
      <c r="A615" s="133">
        <v>614</v>
      </c>
      <c r="B615" s="135" t="s">
        <v>105</v>
      </c>
      <c r="C615" s="137" t="s">
        <v>152</v>
      </c>
      <c r="D615" s="131">
        <v>2</v>
      </c>
      <c r="E615" s="131">
        <v>20</v>
      </c>
      <c r="F615" s="131">
        <v>5</v>
      </c>
      <c r="G615" s="131">
        <v>50</v>
      </c>
      <c r="H615" s="131">
        <v>7</v>
      </c>
      <c r="I615" s="131">
        <v>70</v>
      </c>
      <c r="J615" s="131">
        <v>17</v>
      </c>
      <c r="K615" s="131">
        <v>170</v>
      </c>
      <c r="L615" s="131">
        <v>22</v>
      </c>
      <c r="M615" s="131">
        <v>218</v>
      </c>
      <c r="N615" s="131">
        <v>18</v>
      </c>
      <c r="O615" s="131">
        <v>180</v>
      </c>
      <c r="P615" s="131">
        <v>26</v>
      </c>
      <c r="Q615" s="131">
        <v>260</v>
      </c>
      <c r="R615" s="131">
        <v>14</v>
      </c>
      <c r="S615" s="131">
        <v>140</v>
      </c>
      <c r="T615" s="131">
        <v>4</v>
      </c>
      <c r="U615" s="131">
        <v>40</v>
      </c>
      <c r="V615" s="131">
        <v>8</v>
      </c>
      <c r="W615" s="131">
        <v>80</v>
      </c>
      <c r="X615" s="131">
        <v>8</v>
      </c>
      <c r="Y615" s="131">
        <v>80</v>
      </c>
      <c r="Z615" s="131">
        <v>4</v>
      </c>
      <c r="AA615" s="131">
        <v>40</v>
      </c>
    </row>
    <row r="616" spans="1:27" x14ac:dyDescent="0.25">
      <c r="A616" s="133">
        <v>615</v>
      </c>
      <c r="B616" s="135" t="s">
        <v>24</v>
      </c>
      <c r="C616" s="137" t="s">
        <v>153</v>
      </c>
      <c r="D616" s="131">
        <v>16</v>
      </c>
      <c r="E616" s="131">
        <v>93</v>
      </c>
      <c r="F616" s="131">
        <v>23</v>
      </c>
      <c r="G616" s="131">
        <v>128</v>
      </c>
      <c r="H616" s="131">
        <v>32</v>
      </c>
      <c r="I616" s="131">
        <v>168</v>
      </c>
      <c r="J616" s="131">
        <v>71</v>
      </c>
      <c r="K616" s="131">
        <v>387</v>
      </c>
      <c r="L616" s="131">
        <v>61</v>
      </c>
      <c r="M616" s="131">
        <v>310</v>
      </c>
      <c r="N616" s="131">
        <v>18</v>
      </c>
      <c r="O616" s="131">
        <v>106</v>
      </c>
      <c r="P616" s="131">
        <v>18</v>
      </c>
      <c r="Q616" s="131">
        <v>103</v>
      </c>
      <c r="R616" s="131">
        <v>9</v>
      </c>
      <c r="S616" s="131">
        <v>44</v>
      </c>
      <c r="T616" s="131">
        <v>1</v>
      </c>
      <c r="U616" s="131">
        <v>4</v>
      </c>
      <c r="V616" s="129"/>
      <c r="W616" s="129"/>
      <c r="X616" s="129"/>
      <c r="Y616" s="129"/>
      <c r="Z616" s="129"/>
      <c r="AA616" s="129"/>
    </row>
    <row r="617" spans="1:27" x14ac:dyDescent="0.25">
      <c r="A617" s="133">
        <v>616</v>
      </c>
      <c r="B617" s="135" t="s">
        <v>114</v>
      </c>
      <c r="C617" s="137" t="s">
        <v>153</v>
      </c>
      <c r="D617" s="129"/>
      <c r="E617" s="129"/>
      <c r="F617" s="129"/>
      <c r="G617" s="129"/>
      <c r="H617" s="129"/>
      <c r="I617" s="129"/>
      <c r="J617" s="129"/>
      <c r="K617" s="129"/>
      <c r="L617" s="131">
        <v>67</v>
      </c>
      <c r="M617" s="131">
        <v>657</v>
      </c>
      <c r="N617" s="131">
        <v>26</v>
      </c>
      <c r="O617" s="131">
        <v>252</v>
      </c>
      <c r="P617" s="131">
        <v>27</v>
      </c>
      <c r="Q617" s="131">
        <v>260</v>
      </c>
      <c r="R617" s="131">
        <v>15</v>
      </c>
      <c r="S617" s="131">
        <v>141</v>
      </c>
      <c r="T617" s="131">
        <v>1</v>
      </c>
      <c r="U617" s="131">
        <v>10</v>
      </c>
      <c r="V617" s="131">
        <v>1</v>
      </c>
      <c r="W617" s="131">
        <v>10</v>
      </c>
      <c r="X617" s="129"/>
      <c r="Y617" s="129"/>
      <c r="Z617" s="131">
        <v>1</v>
      </c>
      <c r="AA617" s="131">
        <v>10</v>
      </c>
    </row>
    <row r="618" spans="1:27" x14ac:dyDescent="0.25">
      <c r="A618" s="133">
        <v>617</v>
      </c>
      <c r="B618" s="135" t="s">
        <v>18</v>
      </c>
      <c r="C618" s="137" t="s">
        <v>152</v>
      </c>
      <c r="D618" s="129"/>
      <c r="E618" s="129"/>
      <c r="F618" s="129"/>
      <c r="G618" s="129"/>
      <c r="H618" s="129"/>
      <c r="I618" s="129"/>
      <c r="J618" s="129"/>
      <c r="K618" s="129"/>
      <c r="L618" s="131">
        <v>22</v>
      </c>
      <c r="M618" s="131">
        <v>174</v>
      </c>
      <c r="N618" s="131">
        <v>7</v>
      </c>
      <c r="O618" s="131">
        <v>59</v>
      </c>
      <c r="P618" s="129"/>
      <c r="Q618" s="129"/>
      <c r="R618" s="131">
        <v>15</v>
      </c>
      <c r="S618" s="131">
        <v>118</v>
      </c>
      <c r="T618" s="131">
        <v>10</v>
      </c>
      <c r="U618" s="131">
        <v>82</v>
      </c>
      <c r="V618" s="131">
        <v>46</v>
      </c>
      <c r="W618" s="131">
        <v>374</v>
      </c>
      <c r="X618" s="131">
        <v>43</v>
      </c>
      <c r="Y618" s="131">
        <v>334</v>
      </c>
      <c r="Z618" s="131">
        <v>24</v>
      </c>
      <c r="AA618" s="131">
        <v>188</v>
      </c>
    </row>
    <row r="619" spans="1:27" x14ac:dyDescent="0.25">
      <c r="A619" s="133">
        <v>618</v>
      </c>
      <c r="B619" s="135" t="s">
        <v>5</v>
      </c>
      <c r="C619" s="137" t="s">
        <v>153</v>
      </c>
      <c r="D619" s="131">
        <v>16</v>
      </c>
      <c r="E619" s="131">
        <v>41</v>
      </c>
      <c r="F619" s="131">
        <v>3</v>
      </c>
      <c r="G619" s="131">
        <v>12</v>
      </c>
      <c r="H619" s="131">
        <v>12</v>
      </c>
      <c r="I619" s="131">
        <v>77</v>
      </c>
      <c r="J619" s="131">
        <v>16</v>
      </c>
      <c r="K619" s="131">
        <v>112</v>
      </c>
      <c r="L619" s="131">
        <v>43</v>
      </c>
      <c r="M619" s="131">
        <v>293</v>
      </c>
      <c r="N619" s="131">
        <v>52</v>
      </c>
      <c r="O619" s="131">
        <v>349</v>
      </c>
      <c r="P619" s="131">
        <v>37</v>
      </c>
      <c r="Q619" s="131">
        <v>251</v>
      </c>
      <c r="R619" s="131">
        <v>9</v>
      </c>
      <c r="S619" s="131">
        <v>66</v>
      </c>
      <c r="T619" s="131">
        <v>7</v>
      </c>
      <c r="U619" s="131">
        <v>53</v>
      </c>
      <c r="V619" s="131">
        <v>6</v>
      </c>
      <c r="W619" s="131">
        <v>40</v>
      </c>
      <c r="X619" s="131">
        <v>2</v>
      </c>
      <c r="Y619" s="131">
        <v>16</v>
      </c>
      <c r="Z619" s="131">
        <v>2</v>
      </c>
      <c r="AA619" s="131">
        <v>16</v>
      </c>
    </row>
    <row r="620" spans="1:27" x14ac:dyDescent="0.25">
      <c r="A620" s="133">
        <v>619</v>
      </c>
      <c r="B620" s="135" t="s">
        <v>11</v>
      </c>
      <c r="C620" s="137" t="s">
        <v>153</v>
      </c>
      <c r="D620" s="131">
        <v>15</v>
      </c>
      <c r="E620" s="131">
        <v>117</v>
      </c>
      <c r="F620" s="131">
        <v>13</v>
      </c>
      <c r="G620" s="131">
        <v>74</v>
      </c>
      <c r="H620" s="131">
        <v>29</v>
      </c>
      <c r="I620" s="131">
        <v>207</v>
      </c>
      <c r="J620" s="131">
        <v>21</v>
      </c>
      <c r="K620" s="131">
        <v>151</v>
      </c>
      <c r="L620" s="131">
        <v>43</v>
      </c>
      <c r="M620" s="131">
        <v>279</v>
      </c>
      <c r="N620" s="131">
        <v>17</v>
      </c>
      <c r="O620" s="131">
        <v>127</v>
      </c>
      <c r="P620" s="131">
        <v>15</v>
      </c>
      <c r="Q620" s="131">
        <v>109</v>
      </c>
      <c r="R620" s="131">
        <v>13</v>
      </c>
      <c r="S620" s="131">
        <v>89</v>
      </c>
      <c r="T620" s="131">
        <v>15</v>
      </c>
      <c r="U620" s="131">
        <v>97</v>
      </c>
      <c r="V620" s="131">
        <v>7</v>
      </c>
      <c r="W620" s="131">
        <v>40</v>
      </c>
      <c r="X620" s="131">
        <v>3</v>
      </c>
      <c r="Y620" s="131">
        <v>24</v>
      </c>
      <c r="Z620" s="131">
        <v>1</v>
      </c>
      <c r="AA620" s="131">
        <v>4</v>
      </c>
    </row>
    <row r="621" spans="1:27" x14ac:dyDescent="0.25">
      <c r="A621" s="133">
        <v>620</v>
      </c>
      <c r="B621" s="135" t="s">
        <v>11</v>
      </c>
      <c r="C621" s="137" t="s">
        <v>153</v>
      </c>
      <c r="D621" s="129"/>
      <c r="E621" s="129"/>
      <c r="F621" s="129"/>
      <c r="G621" s="129"/>
      <c r="H621" s="131">
        <v>10</v>
      </c>
      <c r="I621" s="131">
        <v>51</v>
      </c>
      <c r="J621" s="131">
        <v>35</v>
      </c>
      <c r="K621" s="131">
        <v>174</v>
      </c>
      <c r="L621" s="131">
        <v>93</v>
      </c>
      <c r="M621" s="131">
        <v>461</v>
      </c>
      <c r="N621" s="131">
        <v>46</v>
      </c>
      <c r="O621" s="131">
        <v>231</v>
      </c>
      <c r="P621" s="131">
        <v>37</v>
      </c>
      <c r="Q621" s="131">
        <v>180</v>
      </c>
      <c r="R621" s="131">
        <v>26</v>
      </c>
      <c r="S621" s="131">
        <v>130</v>
      </c>
      <c r="T621" s="131">
        <v>10</v>
      </c>
      <c r="U621" s="131">
        <v>50</v>
      </c>
      <c r="V621" s="131">
        <v>4</v>
      </c>
      <c r="W621" s="131">
        <v>20</v>
      </c>
      <c r="X621" s="131">
        <v>2</v>
      </c>
      <c r="Y621" s="131">
        <v>8</v>
      </c>
      <c r="Z621" s="131">
        <v>2</v>
      </c>
      <c r="AA621" s="131">
        <v>8</v>
      </c>
    </row>
    <row r="622" spans="1:27" x14ac:dyDescent="0.25">
      <c r="A622" s="133">
        <v>621</v>
      </c>
      <c r="B622" s="135" t="s">
        <v>24</v>
      </c>
      <c r="C622" s="137" t="s">
        <v>153</v>
      </c>
      <c r="D622" s="131">
        <v>6</v>
      </c>
      <c r="E622" s="131">
        <v>37</v>
      </c>
      <c r="F622" s="131">
        <v>5</v>
      </c>
      <c r="G622" s="131">
        <v>28</v>
      </c>
      <c r="H622" s="131">
        <v>26</v>
      </c>
      <c r="I622" s="131">
        <v>149</v>
      </c>
      <c r="J622" s="131">
        <v>66</v>
      </c>
      <c r="K622" s="131">
        <v>379</v>
      </c>
      <c r="L622" s="131">
        <v>53</v>
      </c>
      <c r="M622" s="131">
        <v>304</v>
      </c>
      <c r="N622" s="131">
        <v>26</v>
      </c>
      <c r="O622" s="131">
        <v>149</v>
      </c>
      <c r="P622" s="131">
        <v>20</v>
      </c>
      <c r="Q622" s="131">
        <v>114</v>
      </c>
      <c r="R622" s="131">
        <v>9</v>
      </c>
      <c r="S622" s="131">
        <v>41</v>
      </c>
      <c r="T622" s="131">
        <v>14</v>
      </c>
      <c r="U622" s="131">
        <v>66</v>
      </c>
      <c r="V622" s="131">
        <v>7</v>
      </c>
      <c r="W622" s="131">
        <v>31</v>
      </c>
      <c r="X622" s="131">
        <v>3</v>
      </c>
      <c r="Y622" s="131">
        <v>15</v>
      </c>
      <c r="Z622" s="129"/>
      <c r="AA622" s="129"/>
    </row>
    <row r="623" spans="1:27" x14ac:dyDescent="0.25">
      <c r="A623" s="133">
        <v>622</v>
      </c>
      <c r="B623" s="135" t="s">
        <v>24</v>
      </c>
      <c r="C623" s="137" t="s">
        <v>153</v>
      </c>
      <c r="D623" s="131">
        <v>6</v>
      </c>
      <c r="E623" s="131">
        <v>52</v>
      </c>
      <c r="F623" s="131">
        <v>12</v>
      </c>
      <c r="G623" s="131">
        <v>94</v>
      </c>
      <c r="H623" s="131">
        <v>26</v>
      </c>
      <c r="I623" s="131">
        <v>206</v>
      </c>
      <c r="J623" s="131">
        <v>41</v>
      </c>
      <c r="K623" s="131">
        <v>326</v>
      </c>
      <c r="L623" s="131">
        <v>24</v>
      </c>
      <c r="M623" s="131">
        <v>189</v>
      </c>
      <c r="N623" s="131">
        <v>26</v>
      </c>
      <c r="O623" s="131">
        <v>206</v>
      </c>
      <c r="P623" s="131">
        <v>21</v>
      </c>
      <c r="Q623" s="131">
        <v>157</v>
      </c>
      <c r="R623" s="131">
        <v>2</v>
      </c>
      <c r="S623" s="131">
        <v>13</v>
      </c>
      <c r="T623" s="131">
        <v>3</v>
      </c>
      <c r="U623" s="131">
        <v>17</v>
      </c>
      <c r="V623" s="131">
        <v>4</v>
      </c>
      <c r="W623" s="131">
        <v>35</v>
      </c>
      <c r="X623" s="131">
        <v>3</v>
      </c>
      <c r="Y623" s="131">
        <v>13</v>
      </c>
      <c r="Z623" s="129"/>
      <c r="AA623" s="129"/>
    </row>
    <row r="624" spans="1:27" x14ac:dyDescent="0.25">
      <c r="A624" s="133">
        <v>623</v>
      </c>
      <c r="B624" s="135" t="s">
        <v>24</v>
      </c>
      <c r="C624" s="137" t="s">
        <v>154</v>
      </c>
      <c r="D624" s="129"/>
      <c r="E624" s="129"/>
      <c r="F624" s="129"/>
      <c r="G624" s="129"/>
      <c r="H624" s="131">
        <v>14</v>
      </c>
      <c r="I624" s="131">
        <v>70</v>
      </c>
      <c r="J624" s="131">
        <v>37</v>
      </c>
      <c r="K624" s="131">
        <v>183</v>
      </c>
      <c r="L624" s="131">
        <v>57</v>
      </c>
      <c r="M624" s="131">
        <v>286</v>
      </c>
      <c r="N624" s="131">
        <v>45</v>
      </c>
      <c r="O624" s="131">
        <v>226</v>
      </c>
      <c r="P624" s="131">
        <v>50</v>
      </c>
      <c r="Q624" s="131">
        <v>247</v>
      </c>
      <c r="R624" s="131">
        <v>32</v>
      </c>
      <c r="S624" s="131">
        <v>159</v>
      </c>
      <c r="T624" s="131">
        <v>10</v>
      </c>
      <c r="U624" s="131">
        <v>49</v>
      </c>
      <c r="V624" s="131">
        <v>4</v>
      </c>
      <c r="W624" s="131">
        <v>22</v>
      </c>
      <c r="X624" s="131">
        <v>6</v>
      </c>
      <c r="Y624" s="131">
        <v>27</v>
      </c>
      <c r="Z624" s="131">
        <v>7</v>
      </c>
      <c r="AA624" s="131">
        <v>33</v>
      </c>
    </row>
    <row r="625" spans="1:27" x14ac:dyDescent="0.25">
      <c r="A625" s="133">
        <v>624</v>
      </c>
      <c r="B625" s="135" t="s">
        <v>24</v>
      </c>
      <c r="C625" s="137" t="s">
        <v>154</v>
      </c>
      <c r="D625" s="131">
        <v>95</v>
      </c>
      <c r="E625" s="131">
        <v>189</v>
      </c>
      <c r="F625" s="131">
        <v>87</v>
      </c>
      <c r="G625" s="131">
        <v>174</v>
      </c>
      <c r="H625" s="131">
        <v>119</v>
      </c>
      <c r="I625" s="131">
        <v>236</v>
      </c>
      <c r="J625" s="131">
        <v>108</v>
      </c>
      <c r="K625" s="131">
        <v>215</v>
      </c>
      <c r="L625" s="131">
        <v>85</v>
      </c>
      <c r="M625" s="131">
        <v>170</v>
      </c>
      <c r="N625" s="131">
        <v>42</v>
      </c>
      <c r="O625" s="131">
        <v>84</v>
      </c>
      <c r="P625" s="131">
        <v>25</v>
      </c>
      <c r="Q625" s="131">
        <v>50</v>
      </c>
      <c r="R625" s="131">
        <v>31</v>
      </c>
      <c r="S625" s="131">
        <v>61</v>
      </c>
      <c r="T625" s="131">
        <v>15</v>
      </c>
      <c r="U625" s="131">
        <v>31</v>
      </c>
      <c r="V625" s="131">
        <v>24</v>
      </c>
      <c r="W625" s="131">
        <v>48</v>
      </c>
      <c r="X625" s="131">
        <v>11</v>
      </c>
      <c r="Y625" s="131">
        <v>22</v>
      </c>
      <c r="Z625" s="131">
        <v>8</v>
      </c>
      <c r="AA625" s="131">
        <v>15</v>
      </c>
    </row>
    <row r="626" spans="1:27" x14ac:dyDescent="0.25">
      <c r="A626" s="133">
        <v>625</v>
      </c>
      <c r="B626" s="135" t="s">
        <v>11</v>
      </c>
      <c r="C626" s="137" t="s">
        <v>154</v>
      </c>
      <c r="D626" s="131">
        <v>28</v>
      </c>
      <c r="E626" s="131">
        <v>147</v>
      </c>
      <c r="F626" s="131">
        <v>21</v>
      </c>
      <c r="G626" s="131">
        <v>110</v>
      </c>
      <c r="H626" s="131">
        <v>25</v>
      </c>
      <c r="I626" s="131">
        <v>131</v>
      </c>
      <c r="J626" s="131">
        <v>12</v>
      </c>
      <c r="K626" s="131">
        <v>62</v>
      </c>
      <c r="L626" s="131">
        <v>23</v>
      </c>
      <c r="M626" s="131">
        <v>118</v>
      </c>
      <c r="N626" s="131">
        <v>18</v>
      </c>
      <c r="O626" s="131">
        <v>95</v>
      </c>
      <c r="P626" s="131">
        <v>21</v>
      </c>
      <c r="Q626" s="131">
        <v>111</v>
      </c>
      <c r="R626" s="131">
        <v>24</v>
      </c>
      <c r="S626" s="131">
        <v>127</v>
      </c>
      <c r="T626" s="131">
        <v>19</v>
      </c>
      <c r="U626" s="131">
        <v>101</v>
      </c>
      <c r="V626" s="131">
        <v>23</v>
      </c>
      <c r="W626" s="131">
        <v>120</v>
      </c>
      <c r="X626" s="131">
        <v>19</v>
      </c>
      <c r="Y626" s="131">
        <v>100</v>
      </c>
      <c r="Z626" s="131">
        <v>13</v>
      </c>
      <c r="AA626" s="131">
        <v>69</v>
      </c>
    </row>
    <row r="627" spans="1:27" x14ac:dyDescent="0.25">
      <c r="A627" s="133">
        <v>626</v>
      </c>
      <c r="B627" s="135" t="s">
        <v>24</v>
      </c>
      <c r="C627" s="137" t="s">
        <v>155</v>
      </c>
      <c r="D627" s="131">
        <v>56</v>
      </c>
      <c r="E627" s="131">
        <v>190</v>
      </c>
      <c r="F627" s="131">
        <v>89</v>
      </c>
      <c r="G627" s="131">
        <v>196</v>
      </c>
      <c r="H627" s="131">
        <v>144</v>
      </c>
      <c r="I627" s="131">
        <v>278</v>
      </c>
      <c r="J627" s="131">
        <v>112</v>
      </c>
      <c r="K627" s="131">
        <v>251</v>
      </c>
      <c r="L627" s="131">
        <v>71</v>
      </c>
      <c r="M627" s="131">
        <v>174</v>
      </c>
      <c r="N627" s="131">
        <v>31</v>
      </c>
      <c r="O627" s="131">
        <v>72</v>
      </c>
      <c r="P627" s="131">
        <v>27</v>
      </c>
      <c r="Q627" s="131">
        <v>59</v>
      </c>
      <c r="R627" s="131">
        <v>13</v>
      </c>
      <c r="S627" s="131">
        <v>36</v>
      </c>
      <c r="T627" s="131">
        <v>2</v>
      </c>
      <c r="U627" s="131">
        <v>5</v>
      </c>
      <c r="V627" s="131">
        <v>7</v>
      </c>
      <c r="W627" s="131">
        <v>20</v>
      </c>
      <c r="X627" s="131">
        <v>2</v>
      </c>
      <c r="Y627" s="131">
        <v>5</v>
      </c>
      <c r="Z627" s="131">
        <v>1</v>
      </c>
      <c r="AA627" s="131">
        <v>2</v>
      </c>
    </row>
    <row r="628" spans="1:27" x14ac:dyDescent="0.25">
      <c r="A628" s="133">
        <v>627</v>
      </c>
      <c r="B628" s="135" t="s">
        <v>103</v>
      </c>
      <c r="C628" s="137" t="s">
        <v>152</v>
      </c>
      <c r="D628" s="131">
        <v>6</v>
      </c>
      <c r="E628" s="131">
        <v>122</v>
      </c>
      <c r="F628" s="131">
        <v>6</v>
      </c>
      <c r="G628" s="131">
        <v>116</v>
      </c>
      <c r="H628" s="129"/>
      <c r="I628" s="129"/>
      <c r="J628" s="131">
        <v>14</v>
      </c>
      <c r="K628" s="131">
        <v>256</v>
      </c>
      <c r="L628" s="131">
        <v>8</v>
      </c>
      <c r="M628" s="131">
        <v>140</v>
      </c>
      <c r="N628" s="131">
        <v>14</v>
      </c>
      <c r="O628" s="131">
        <v>256</v>
      </c>
      <c r="P628" s="131">
        <v>6</v>
      </c>
      <c r="Q628" s="131">
        <v>116</v>
      </c>
      <c r="R628" s="131">
        <v>10</v>
      </c>
      <c r="S628" s="131">
        <v>186</v>
      </c>
      <c r="T628" s="131">
        <v>4</v>
      </c>
      <c r="U628" s="131">
        <v>70</v>
      </c>
      <c r="V628" s="129"/>
      <c r="W628" s="129"/>
      <c r="X628" s="131">
        <v>1</v>
      </c>
      <c r="Y628" s="131">
        <v>23</v>
      </c>
      <c r="Z628" s="129"/>
      <c r="AA628" s="129"/>
    </row>
    <row r="629" spans="1:27" x14ac:dyDescent="0.25">
      <c r="A629" s="133">
        <v>628</v>
      </c>
      <c r="B629" s="135" t="s">
        <v>11</v>
      </c>
      <c r="C629" s="137" t="s">
        <v>151</v>
      </c>
      <c r="D629" s="131">
        <v>2</v>
      </c>
      <c r="E629" s="131">
        <v>16</v>
      </c>
      <c r="F629" s="131">
        <v>1</v>
      </c>
      <c r="G629" s="131">
        <v>4</v>
      </c>
      <c r="H629" s="131">
        <v>14</v>
      </c>
      <c r="I629" s="131">
        <v>166</v>
      </c>
      <c r="J629" s="131">
        <v>28</v>
      </c>
      <c r="K629" s="131">
        <v>360</v>
      </c>
      <c r="L629" s="131">
        <v>12</v>
      </c>
      <c r="M629" s="131">
        <v>153</v>
      </c>
      <c r="N629" s="131">
        <v>4</v>
      </c>
      <c r="O629" s="131">
        <v>51</v>
      </c>
      <c r="P629" s="131">
        <v>3</v>
      </c>
      <c r="Q629" s="131">
        <v>32</v>
      </c>
      <c r="R629" s="131">
        <v>12</v>
      </c>
      <c r="S629" s="131">
        <v>122</v>
      </c>
      <c r="T629" s="131">
        <v>21</v>
      </c>
      <c r="U629" s="131">
        <v>190</v>
      </c>
      <c r="V629" s="131">
        <v>17</v>
      </c>
      <c r="W629" s="131">
        <v>151</v>
      </c>
      <c r="X629" s="131">
        <v>2</v>
      </c>
      <c r="Y629" s="131">
        <v>26</v>
      </c>
      <c r="Z629" s="131">
        <v>2</v>
      </c>
      <c r="AA629" s="131">
        <v>15</v>
      </c>
    </row>
    <row r="630" spans="1:27" x14ac:dyDescent="0.25">
      <c r="A630" s="133">
        <v>629</v>
      </c>
      <c r="B630" s="135" t="s">
        <v>5</v>
      </c>
      <c r="C630" s="137" t="s">
        <v>152</v>
      </c>
      <c r="D630" s="131">
        <v>15</v>
      </c>
      <c r="E630" s="131">
        <v>105</v>
      </c>
      <c r="F630" s="131">
        <v>11</v>
      </c>
      <c r="G630" s="131">
        <v>79</v>
      </c>
      <c r="H630" s="131">
        <v>62</v>
      </c>
      <c r="I630" s="131">
        <v>364</v>
      </c>
      <c r="J630" s="131">
        <v>95</v>
      </c>
      <c r="K630" s="131">
        <v>473</v>
      </c>
      <c r="L630" s="131">
        <v>27</v>
      </c>
      <c r="M630" s="131">
        <v>133</v>
      </c>
      <c r="N630" s="131">
        <v>6</v>
      </c>
      <c r="O630" s="131">
        <v>32</v>
      </c>
      <c r="P630" s="131">
        <v>1</v>
      </c>
      <c r="Q630" s="131">
        <v>6</v>
      </c>
      <c r="R630" s="131">
        <v>6</v>
      </c>
      <c r="S630" s="131">
        <v>32</v>
      </c>
      <c r="T630" s="131">
        <v>3</v>
      </c>
      <c r="U630" s="131">
        <v>13</v>
      </c>
      <c r="V630" s="131">
        <v>5</v>
      </c>
      <c r="W630" s="131">
        <v>25</v>
      </c>
      <c r="X630" s="129"/>
      <c r="Y630" s="129"/>
      <c r="Z630" s="131">
        <v>4</v>
      </c>
      <c r="AA630" s="131">
        <v>19</v>
      </c>
    </row>
    <row r="631" spans="1:27" x14ac:dyDescent="0.25">
      <c r="A631" s="133">
        <v>630</v>
      </c>
      <c r="B631" s="135" t="s">
        <v>9</v>
      </c>
      <c r="C631" s="137" t="s">
        <v>153</v>
      </c>
      <c r="D631" s="131">
        <v>3</v>
      </c>
      <c r="E631" s="131">
        <v>19</v>
      </c>
      <c r="F631" s="131">
        <v>5</v>
      </c>
      <c r="G631" s="131">
        <v>31</v>
      </c>
      <c r="H631" s="131">
        <v>25</v>
      </c>
      <c r="I631" s="131">
        <v>141</v>
      </c>
      <c r="J631" s="131">
        <v>44</v>
      </c>
      <c r="K631" s="131">
        <v>250</v>
      </c>
      <c r="L631" s="131">
        <v>60</v>
      </c>
      <c r="M631" s="131">
        <v>340</v>
      </c>
      <c r="N631" s="131">
        <v>33</v>
      </c>
      <c r="O631" s="131">
        <v>194</v>
      </c>
      <c r="P631" s="131">
        <v>25</v>
      </c>
      <c r="Q631" s="131">
        <v>146</v>
      </c>
      <c r="R631" s="131">
        <v>11</v>
      </c>
      <c r="S631" s="131">
        <v>64</v>
      </c>
      <c r="T631" s="131">
        <v>8</v>
      </c>
      <c r="U631" s="131">
        <v>44</v>
      </c>
      <c r="V631" s="131">
        <v>3</v>
      </c>
      <c r="W631" s="131">
        <v>19</v>
      </c>
      <c r="X631" s="131">
        <v>2</v>
      </c>
      <c r="Y631" s="131">
        <v>13</v>
      </c>
      <c r="Z631" s="131">
        <v>2</v>
      </c>
      <c r="AA631" s="131">
        <v>13</v>
      </c>
    </row>
    <row r="632" spans="1:27" x14ac:dyDescent="0.25">
      <c r="A632" s="133">
        <v>631</v>
      </c>
      <c r="B632" s="135" t="s">
        <v>11</v>
      </c>
      <c r="C632" s="137" t="s">
        <v>154</v>
      </c>
      <c r="D632" s="129"/>
      <c r="E632" s="129"/>
      <c r="F632" s="131">
        <v>2</v>
      </c>
      <c r="G632" s="131">
        <v>4</v>
      </c>
      <c r="H632" s="131">
        <v>6</v>
      </c>
      <c r="I632" s="131">
        <v>32</v>
      </c>
      <c r="J632" s="131">
        <v>55</v>
      </c>
      <c r="K632" s="131">
        <v>302</v>
      </c>
      <c r="L632" s="131">
        <v>56</v>
      </c>
      <c r="M632" s="131">
        <v>296</v>
      </c>
      <c r="N632" s="131">
        <v>40</v>
      </c>
      <c r="O632" s="131">
        <v>207</v>
      </c>
      <c r="P632" s="131">
        <v>51</v>
      </c>
      <c r="Q632" s="131">
        <v>241</v>
      </c>
      <c r="R632" s="131">
        <v>13</v>
      </c>
      <c r="S632" s="131">
        <v>73</v>
      </c>
      <c r="T632" s="131">
        <v>3</v>
      </c>
      <c r="U632" s="131">
        <v>15</v>
      </c>
      <c r="V632" s="131">
        <v>10</v>
      </c>
      <c r="W632" s="131">
        <v>51</v>
      </c>
      <c r="X632" s="131">
        <v>4</v>
      </c>
      <c r="Y632" s="131">
        <v>23</v>
      </c>
      <c r="Z632" s="131">
        <v>1</v>
      </c>
      <c r="AA632" s="131">
        <v>5</v>
      </c>
    </row>
    <row r="633" spans="1:27" x14ac:dyDescent="0.25">
      <c r="A633" s="133">
        <v>632</v>
      </c>
      <c r="B633" s="135" t="s">
        <v>11</v>
      </c>
      <c r="C633" s="137" t="s">
        <v>153</v>
      </c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31">
        <v>14</v>
      </c>
      <c r="U633" s="131">
        <v>171</v>
      </c>
      <c r="V633" s="131">
        <v>65</v>
      </c>
      <c r="W633" s="131">
        <v>802</v>
      </c>
      <c r="X633" s="131">
        <v>16</v>
      </c>
      <c r="Y633" s="131">
        <v>190</v>
      </c>
      <c r="Z633" s="131">
        <v>5</v>
      </c>
      <c r="AA633" s="131">
        <v>65</v>
      </c>
    </row>
    <row r="634" spans="1:27" x14ac:dyDescent="0.25">
      <c r="A634" s="133">
        <v>633</v>
      </c>
      <c r="B634" s="135" t="s">
        <v>11</v>
      </c>
      <c r="C634" s="137" t="s">
        <v>152</v>
      </c>
      <c r="D634" s="129"/>
      <c r="E634" s="129"/>
      <c r="F634" s="129"/>
      <c r="G634" s="129"/>
      <c r="H634" s="131">
        <v>24</v>
      </c>
      <c r="I634" s="131">
        <v>220</v>
      </c>
      <c r="J634" s="131">
        <v>30</v>
      </c>
      <c r="K634" s="131">
        <v>275</v>
      </c>
      <c r="L634" s="131">
        <v>29</v>
      </c>
      <c r="M634" s="131">
        <v>268</v>
      </c>
      <c r="N634" s="131">
        <v>31</v>
      </c>
      <c r="O634" s="131">
        <v>250</v>
      </c>
      <c r="P634" s="131">
        <v>9</v>
      </c>
      <c r="Q634" s="131">
        <v>75</v>
      </c>
      <c r="R634" s="131">
        <v>5</v>
      </c>
      <c r="S634" s="131">
        <v>43</v>
      </c>
      <c r="T634" s="131">
        <v>7</v>
      </c>
      <c r="U634" s="131">
        <v>61</v>
      </c>
      <c r="V634" s="131">
        <v>2</v>
      </c>
      <c r="W634" s="131">
        <v>19</v>
      </c>
      <c r="X634" s="129"/>
      <c r="Y634" s="129"/>
      <c r="Z634" s="131">
        <v>2</v>
      </c>
      <c r="AA634" s="131">
        <v>17</v>
      </c>
    </row>
    <row r="635" spans="1:27" x14ac:dyDescent="0.25">
      <c r="A635" s="133">
        <v>634</v>
      </c>
      <c r="B635" s="135" t="s">
        <v>18</v>
      </c>
      <c r="C635" s="137" t="s">
        <v>152</v>
      </c>
      <c r="D635" s="131">
        <v>1</v>
      </c>
      <c r="E635" s="131">
        <v>73</v>
      </c>
      <c r="F635" s="129"/>
      <c r="G635" s="129"/>
      <c r="H635" s="131">
        <v>3</v>
      </c>
      <c r="I635" s="131">
        <v>182</v>
      </c>
      <c r="J635" s="131">
        <v>7</v>
      </c>
      <c r="K635" s="131">
        <v>529</v>
      </c>
      <c r="L635" s="131">
        <v>2</v>
      </c>
      <c r="M635" s="131">
        <v>146</v>
      </c>
      <c r="N635" s="131">
        <v>2</v>
      </c>
      <c r="O635" s="131">
        <v>146</v>
      </c>
      <c r="P635" s="129"/>
      <c r="Q635" s="129"/>
      <c r="R635" s="131">
        <v>2</v>
      </c>
      <c r="S635" s="131">
        <v>146</v>
      </c>
      <c r="T635" s="129"/>
      <c r="U635" s="129"/>
      <c r="V635" s="129"/>
      <c r="W635" s="129"/>
      <c r="X635" s="129"/>
      <c r="Y635" s="129"/>
      <c r="Z635" s="129"/>
      <c r="AA635" s="129"/>
    </row>
    <row r="636" spans="1:27" x14ac:dyDescent="0.25">
      <c r="A636" s="133">
        <v>635</v>
      </c>
      <c r="B636" s="135" t="s">
        <v>11</v>
      </c>
      <c r="C636" s="137" t="s">
        <v>153</v>
      </c>
      <c r="D636" s="131">
        <v>1</v>
      </c>
      <c r="E636" s="131">
        <v>20</v>
      </c>
      <c r="F636" s="129"/>
      <c r="G636" s="129"/>
      <c r="H636" s="131">
        <v>9</v>
      </c>
      <c r="I636" s="131">
        <v>184</v>
      </c>
      <c r="J636" s="131">
        <v>19</v>
      </c>
      <c r="K636" s="131">
        <v>374</v>
      </c>
      <c r="L636" s="131">
        <v>11</v>
      </c>
      <c r="M636" s="131">
        <v>223</v>
      </c>
      <c r="N636" s="131">
        <v>6</v>
      </c>
      <c r="O636" s="131">
        <v>121</v>
      </c>
      <c r="P636" s="131">
        <v>5</v>
      </c>
      <c r="Q636" s="131">
        <v>101</v>
      </c>
      <c r="R636" s="131">
        <v>1</v>
      </c>
      <c r="S636" s="131">
        <v>20</v>
      </c>
      <c r="T636" s="131">
        <v>4</v>
      </c>
      <c r="U636" s="131">
        <v>63</v>
      </c>
      <c r="V636" s="131">
        <v>3</v>
      </c>
      <c r="W636" s="131">
        <v>52</v>
      </c>
      <c r="X636" s="131">
        <v>3</v>
      </c>
      <c r="Y636" s="131">
        <v>61</v>
      </c>
      <c r="Z636" s="129"/>
      <c r="AA636" s="129"/>
    </row>
    <row r="637" spans="1:27" x14ac:dyDescent="0.25">
      <c r="A637" s="133">
        <v>636</v>
      </c>
      <c r="B637" s="135" t="s">
        <v>107</v>
      </c>
      <c r="C637" s="137" t="s">
        <v>152</v>
      </c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31">
        <v>32</v>
      </c>
      <c r="S637" s="131">
        <v>512</v>
      </c>
      <c r="T637" s="131">
        <v>15</v>
      </c>
      <c r="U637" s="131">
        <v>240</v>
      </c>
      <c r="V637" s="131">
        <v>37</v>
      </c>
      <c r="W637" s="131">
        <v>402</v>
      </c>
      <c r="X637" s="131">
        <v>2</v>
      </c>
      <c r="Y637" s="131">
        <v>32</v>
      </c>
      <c r="Z637" s="131">
        <v>2</v>
      </c>
      <c r="AA637" s="131">
        <v>32</v>
      </c>
    </row>
    <row r="638" spans="1:27" x14ac:dyDescent="0.25">
      <c r="A638" s="133">
        <v>637</v>
      </c>
      <c r="B638" s="135" t="s">
        <v>103</v>
      </c>
      <c r="C638" s="137" t="s">
        <v>152</v>
      </c>
      <c r="D638" s="131">
        <v>4</v>
      </c>
      <c r="E638" s="131">
        <v>146</v>
      </c>
      <c r="F638" s="131">
        <v>5</v>
      </c>
      <c r="G638" s="131">
        <v>195</v>
      </c>
      <c r="H638" s="129"/>
      <c r="I638" s="129"/>
      <c r="J638" s="131">
        <v>5</v>
      </c>
      <c r="K638" s="131">
        <v>195</v>
      </c>
      <c r="L638" s="131">
        <v>4</v>
      </c>
      <c r="M638" s="131">
        <v>144</v>
      </c>
      <c r="N638" s="129"/>
      <c r="O638" s="129"/>
      <c r="P638" s="131">
        <v>5</v>
      </c>
      <c r="Q638" s="131">
        <v>192</v>
      </c>
      <c r="R638" s="131">
        <v>8</v>
      </c>
      <c r="S638" s="131">
        <v>288</v>
      </c>
      <c r="T638" s="129"/>
      <c r="U638" s="129"/>
      <c r="V638" s="129"/>
      <c r="W638" s="129"/>
      <c r="X638" s="131">
        <v>1</v>
      </c>
      <c r="Y638" s="131">
        <v>48</v>
      </c>
      <c r="Z638" s="129"/>
      <c r="AA638" s="129"/>
    </row>
    <row r="639" spans="1:27" x14ac:dyDescent="0.25">
      <c r="A639" s="133">
        <v>638</v>
      </c>
      <c r="B639" s="135" t="s">
        <v>9</v>
      </c>
      <c r="C639" s="137" t="s">
        <v>155</v>
      </c>
      <c r="D639" s="131">
        <v>15</v>
      </c>
      <c r="E639" s="131">
        <v>50</v>
      </c>
      <c r="F639" s="131">
        <v>13</v>
      </c>
      <c r="G639" s="131">
        <v>30</v>
      </c>
      <c r="H639" s="131">
        <v>43</v>
      </c>
      <c r="I639" s="131">
        <v>147</v>
      </c>
      <c r="J639" s="131">
        <v>46</v>
      </c>
      <c r="K639" s="131">
        <v>221</v>
      </c>
      <c r="L639" s="131">
        <v>42</v>
      </c>
      <c r="M639" s="131">
        <v>204</v>
      </c>
      <c r="N639" s="131">
        <v>39</v>
      </c>
      <c r="O639" s="131">
        <v>127</v>
      </c>
      <c r="P639" s="131">
        <v>38</v>
      </c>
      <c r="Q639" s="131">
        <v>144</v>
      </c>
      <c r="R639" s="131">
        <v>28</v>
      </c>
      <c r="S639" s="131">
        <v>102</v>
      </c>
      <c r="T639" s="131">
        <v>12</v>
      </c>
      <c r="U639" s="131">
        <v>47</v>
      </c>
      <c r="V639" s="131">
        <v>27</v>
      </c>
      <c r="W639" s="131">
        <v>70</v>
      </c>
      <c r="X639" s="131">
        <v>21</v>
      </c>
      <c r="Y639" s="131">
        <v>54</v>
      </c>
      <c r="Z639" s="131">
        <v>7</v>
      </c>
      <c r="AA639" s="131">
        <v>9</v>
      </c>
    </row>
    <row r="640" spans="1:27" x14ac:dyDescent="0.25">
      <c r="A640" s="133">
        <v>639</v>
      </c>
      <c r="B640" s="135" t="s">
        <v>24</v>
      </c>
      <c r="C640" s="137" t="s">
        <v>153</v>
      </c>
      <c r="D640" s="129"/>
      <c r="E640" s="129"/>
      <c r="F640" s="131">
        <v>2</v>
      </c>
      <c r="G640" s="131">
        <v>19</v>
      </c>
      <c r="H640" s="131">
        <v>12</v>
      </c>
      <c r="I640" s="131">
        <v>106</v>
      </c>
      <c r="J640" s="131">
        <v>29</v>
      </c>
      <c r="K640" s="131">
        <v>261</v>
      </c>
      <c r="L640" s="131">
        <v>28</v>
      </c>
      <c r="M640" s="131">
        <v>251</v>
      </c>
      <c r="N640" s="131">
        <v>23</v>
      </c>
      <c r="O640" s="131">
        <v>203</v>
      </c>
      <c r="P640" s="131">
        <v>15</v>
      </c>
      <c r="Q640" s="131">
        <v>138</v>
      </c>
      <c r="R640" s="131">
        <v>13</v>
      </c>
      <c r="S640" s="131">
        <v>118</v>
      </c>
      <c r="T640" s="131">
        <v>7</v>
      </c>
      <c r="U640" s="131">
        <v>59</v>
      </c>
      <c r="V640" s="131">
        <v>2</v>
      </c>
      <c r="W640" s="131">
        <v>20</v>
      </c>
      <c r="X640" s="131">
        <v>3</v>
      </c>
      <c r="Y640" s="131">
        <v>30</v>
      </c>
      <c r="Z640" s="129"/>
      <c r="AA640" s="129"/>
    </row>
    <row r="641" spans="1:27" x14ac:dyDescent="0.25">
      <c r="A641" s="133">
        <v>640</v>
      </c>
      <c r="B641" s="135" t="s">
        <v>11</v>
      </c>
      <c r="C641" s="137" t="s">
        <v>152</v>
      </c>
      <c r="D641" s="129"/>
      <c r="E641" s="129"/>
      <c r="F641" s="129"/>
      <c r="G641" s="129"/>
      <c r="H641" s="131">
        <v>14</v>
      </c>
      <c r="I641" s="131">
        <v>199</v>
      </c>
      <c r="J641" s="131">
        <v>24</v>
      </c>
      <c r="K641" s="131">
        <v>341</v>
      </c>
      <c r="L641" s="131">
        <v>18</v>
      </c>
      <c r="M641" s="131">
        <v>256</v>
      </c>
      <c r="N641" s="131">
        <v>4</v>
      </c>
      <c r="O641" s="131">
        <v>57</v>
      </c>
      <c r="P641" s="131">
        <v>6</v>
      </c>
      <c r="Q641" s="131">
        <v>85</v>
      </c>
      <c r="R641" s="131">
        <v>7</v>
      </c>
      <c r="S641" s="131">
        <v>99</v>
      </c>
      <c r="T641" s="131">
        <v>2</v>
      </c>
      <c r="U641" s="131">
        <v>28</v>
      </c>
      <c r="V641" s="131">
        <v>6</v>
      </c>
      <c r="W641" s="131">
        <v>78</v>
      </c>
      <c r="X641" s="131">
        <v>2</v>
      </c>
      <c r="Y641" s="131">
        <v>28</v>
      </c>
      <c r="Z641" s="129"/>
      <c r="AA641" s="129"/>
    </row>
    <row r="642" spans="1:27" x14ac:dyDescent="0.25">
      <c r="A642" s="133">
        <v>641</v>
      </c>
      <c r="B642" s="135" t="s">
        <v>105</v>
      </c>
      <c r="C642" s="137" t="s">
        <v>152</v>
      </c>
      <c r="D642" s="129"/>
      <c r="E642" s="129"/>
      <c r="F642" s="129"/>
      <c r="G642" s="129"/>
      <c r="H642" s="129"/>
      <c r="I642" s="129"/>
      <c r="J642" s="129"/>
      <c r="K642" s="129"/>
      <c r="L642" s="131">
        <v>5</v>
      </c>
      <c r="M642" s="131">
        <v>205</v>
      </c>
      <c r="N642" s="131">
        <v>7</v>
      </c>
      <c r="O642" s="131">
        <v>265</v>
      </c>
      <c r="P642" s="131">
        <v>6</v>
      </c>
      <c r="Q642" s="131">
        <v>246</v>
      </c>
      <c r="R642" s="131">
        <v>3</v>
      </c>
      <c r="S642" s="131">
        <v>123</v>
      </c>
      <c r="T642" s="129"/>
      <c r="U642" s="129"/>
      <c r="V642" s="131">
        <v>5</v>
      </c>
      <c r="W642" s="131">
        <v>205</v>
      </c>
      <c r="X642" s="131">
        <v>2</v>
      </c>
      <c r="Y642" s="131">
        <v>82</v>
      </c>
      <c r="Z642" s="131">
        <v>1</v>
      </c>
      <c r="AA642" s="131">
        <v>41</v>
      </c>
    </row>
    <row r="643" spans="1:27" x14ac:dyDescent="0.25">
      <c r="A643" s="133">
        <v>642</v>
      </c>
      <c r="B643" s="135" t="s">
        <v>107</v>
      </c>
      <c r="C643" s="137" t="s">
        <v>152</v>
      </c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31">
        <v>3</v>
      </c>
      <c r="S643" s="131">
        <v>30</v>
      </c>
      <c r="T643" s="131">
        <v>13</v>
      </c>
      <c r="U643" s="131">
        <v>130</v>
      </c>
      <c r="V643" s="131">
        <v>20</v>
      </c>
      <c r="W643" s="131">
        <v>200</v>
      </c>
      <c r="X643" s="131">
        <v>49</v>
      </c>
      <c r="Y643" s="131">
        <v>500</v>
      </c>
      <c r="Z643" s="131">
        <v>30</v>
      </c>
      <c r="AA643" s="131">
        <v>299</v>
      </c>
    </row>
    <row r="644" spans="1:27" x14ac:dyDescent="0.25">
      <c r="A644" s="133">
        <v>643</v>
      </c>
      <c r="B644" s="135" t="s">
        <v>11</v>
      </c>
      <c r="C644" s="137" t="s">
        <v>154</v>
      </c>
      <c r="D644" s="131">
        <v>2</v>
      </c>
      <c r="E644" s="131">
        <v>6</v>
      </c>
      <c r="F644" s="129"/>
      <c r="G644" s="129"/>
      <c r="H644" s="131">
        <v>11</v>
      </c>
      <c r="I644" s="131">
        <v>59</v>
      </c>
      <c r="J644" s="131">
        <v>48</v>
      </c>
      <c r="K644" s="131">
        <v>271</v>
      </c>
      <c r="L644" s="131">
        <v>81</v>
      </c>
      <c r="M644" s="131">
        <v>443</v>
      </c>
      <c r="N644" s="131">
        <v>34</v>
      </c>
      <c r="O644" s="131">
        <v>186</v>
      </c>
      <c r="P644" s="131">
        <v>20</v>
      </c>
      <c r="Q644" s="131">
        <v>99</v>
      </c>
      <c r="R644" s="131">
        <v>13</v>
      </c>
      <c r="S644" s="131">
        <v>55</v>
      </c>
      <c r="T644" s="131">
        <v>10</v>
      </c>
      <c r="U644" s="131">
        <v>25</v>
      </c>
      <c r="V644" s="129"/>
      <c r="W644" s="129"/>
      <c r="X644" s="129"/>
      <c r="Y644" s="129"/>
      <c r="Z644" s="131">
        <v>1</v>
      </c>
      <c r="AA644" s="131">
        <v>6</v>
      </c>
    </row>
    <row r="645" spans="1:27" x14ac:dyDescent="0.25">
      <c r="A645" s="133">
        <v>644</v>
      </c>
      <c r="B645" s="135" t="s">
        <v>11</v>
      </c>
      <c r="C645" s="137" t="s">
        <v>154</v>
      </c>
      <c r="D645" s="131">
        <v>14</v>
      </c>
      <c r="E645" s="131">
        <v>112</v>
      </c>
      <c r="F645" s="131">
        <v>7</v>
      </c>
      <c r="G645" s="131">
        <v>56</v>
      </c>
      <c r="H645" s="131">
        <v>22</v>
      </c>
      <c r="I645" s="131">
        <v>172</v>
      </c>
      <c r="J645" s="131">
        <v>22</v>
      </c>
      <c r="K645" s="131">
        <v>175</v>
      </c>
      <c r="L645" s="131">
        <v>25</v>
      </c>
      <c r="M645" s="131">
        <v>201</v>
      </c>
      <c r="N645" s="131">
        <v>6</v>
      </c>
      <c r="O645" s="131">
        <v>48</v>
      </c>
      <c r="P645" s="131">
        <v>4</v>
      </c>
      <c r="Q645" s="131">
        <v>32</v>
      </c>
      <c r="R645" s="131">
        <v>11</v>
      </c>
      <c r="S645" s="131">
        <v>84</v>
      </c>
      <c r="T645" s="131">
        <v>2</v>
      </c>
      <c r="U645" s="131">
        <v>16</v>
      </c>
      <c r="V645" s="131">
        <v>8</v>
      </c>
      <c r="W645" s="131">
        <v>58</v>
      </c>
      <c r="X645" s="131">
        <v>14</v>
      </c>
      <c r="Y645" s="131">
        <v>109</v>
      </c>
      <c r="Z645" s="131">
        <v>10</v>
      </c>
      <c r="AA645" s="131">
        <v>80</v>
      </c>
    </row>
    <row r="646" spans="1:27" x14ac:dyDescent="0.25">
      <c r="A646" s="133">
        <v>645</v>
      </c>
      <c r="B646" s="135" t="s">
        <v>11</v>
      </c>
      <c r="C646" s="137" t="s">
        <v>152</v>
      </c>
      <c r="D646" s="129"/>
      <c r="E646" s="129"/>
      <c r="F646" s="129"/>
      <c r="G646" s="129"/>
      <c r="H646" s="129"/>
      <c r="I646" s="129"/>
      <c r="J646" s="131">
        <v>35</v>
      </c>
      <c r="K646" s="131">
        <v>498</v>
      </c>
      <c r="L646" s="131">
        <v>11</v>
      </c>
      <c r="M646" s="131">
        <v>157</v>
      </c>
      <c r="N646" s="131">
        <v>6</v>
      </c>
      <c r="O646" s="131">
        <v>84</v>
      </c>
      <c r="P646" s="131">
        <v>20</v>
      </c>
      <c r="Q646" s="131">
        <v>229</v>
      </c>
      <c r="R646" s="131">
        <v>13</v>
      </c>
      <c r="S646" s="131">
        <v>130</v>
      </c>
      <c r="T646" s="131">
        <v>3</v>
      </c>
      <c r="U646" s="131">
        <v>30</v>
      </c>
      <c r="V646" s="129"/>
      <c r="W646" s="129"/>
      <c r="X646" s="129"/>
      <c r="Y646" s="129"/>
      <c r="Z646" s="129"/>
      <c r="AA646" s="129"/>
    </row>
    <row r="647" spans="1:27" x14ac:dyDescent="0.25">
      <c r="A647" s="133">
        <v>646</v>
      </c>
      <c r="B647" s="135" t="s">
        <v>9</v>
      </c>
      <c r="C647" s="137" t="s">
        <v>152</v>
      </c>
      <c r="D647" s="131">
        <v>4</v>
      </c>
      <c r="E647" s="131">
        <v>24</v>
      </c>
      <c r="F647" s="131">
        <v>2</v>
      </c>
      <c r="G647" s="131">
        <v>12</v>
      </c>
      <c r="H647" s="131">
        <v>11</v>
      </c>
      <c r="I647" s="131">
        <v>59</v>
      </c>
      <c r="J647" s="131">
        <v>41</v>
      </c>
      <c r="K647" s="131">
        <v>218</v>
      </c>
      <c r="L647" s="131">
        <v>49</v>
      </c>
      <c r="M647" s="131">
        <v>266</v>
      </c>
      <c r="N647" s="131">
        <v>31</v>
      </c>
      <c r="O647" s="131">
        <v>172</v>
      </c>
      <c r="P647" s="131">
        <v>34</v>
      </c>
      <c r="Q647" s="131">
        <v>187</v>
      </c>
      <c r="R647" s="131">
        <v>14</v>
      </c>
      <c r="S647" s="131">
        <v>79</v>
      </c>
      <c r="T647" s="131">
        <v>7</v>
      </c>
      <c r="U647" s="131">
        <v>36</v>
      </c>
      <c r="V647" s="131">
        <v>7</v>
      </c>
      <c r="W647" s="131">
        <v>36</v>
      </c>
      <c r="X647" s="131">
        <v>1</v>
      </c>
      <c r="Y647" s="131">
        <v>6</v>
      </c>
      <c r="Z647" s="131">
        <v>3</v>
      </c>
      <c r="AA647" s="131">
        <v>17</v>
      </c>
    </row>
    <row r="648" spans="1:27" x14ac:dyDescent="0.25">
      <c r="A648" s="133">
        <v>647</v>
      </c>
      <c r="B648" s="135" t="s">
        <v>24</v>
      </c>
      <c r="C648" s="137" t="s">
        <v>153</v>
      </c>
      <c r="D648" s="129"/>
      <c r="E648" s="129"/>
      <c r="F648" s="131">
        <v>3</v>
      </c>
      <c r="G648" s="131">
        <v>29</v>
      </c>
      <c r="H648" s="131">
        <v>19</v>
      </c>
      <c r="I648" s="131">
        <v>174</v>
      </c>
      <c r="J648" s="131">
        <v>32</v>
      </c>
      <c r="K648" s="131">
        <v>290</v>
      </c>
      <c r="L648" s="131">
        <v>21</v>
      </c>
      <c r="M648" s="131">
        <v>184</v>
      </c>
      <c r="N648" s="131">
        <v>14</v>
      </c>
      <c r="O648" s="131">
        <v>126</v>
      </c>
      <c r="P648" s="131">
        <v>13</v>
      </c>
      <c r="Q648" s="131">
        <v>118</v>
      </c>
      <c r="R648" s="131">
        <v>14</v>
      </c>
      <c r="S648" s="131">
        <v>113</v>
      </c>
      <c r="T648" s="131">
        <v>6</v>
      </c>
      <c r="U648" s="131">
        <v>40</v>
      </c>
      <c r="V648" s="131">
        <v>3</v>
      </c>
      <c r="W648" s="131">
        <v>30</v>
      </c>
      <c r="X648" s="129"/>
      <c r="Y648" s="129"/>
      <c r="Z648" s="131">
        <v>1</v>
      </c>
      <c r="AA648" s="131">
        <v>4</v>
      </c>
    </row>
    <row r="649" spans="1:27" x14ac:dyDescent="0.25">
      <c r="A649" s="133">
        <v>648</v>
      </c>
      <c r="B649" s="135" t="s">
        <v>11</v>
      </c>
      <c r="C649" s="137" t="s">
        <v>153</v>
      </c>
      <c r="D649" s="129"/>
      <c r="E649" s="129"/>
      <c r="F649" s="131">
        <v>4</v>
      </c>
      <c r="G649" s="131">
        <v>23</v>
      </c>
      <c r="H649" s="131">
        <v>20</v>
      </c>
      <c r="I649" s="131">
        <v>114</v>
      </c>
      <c r="J649" s="131">
        <v>40</v>
      </c>
      <c r="K649" s="131">
        <v>227</v>
      </c>
      <c r="L649" s="131">
        <v>38</v>
      </c>
      <c r="M649" s="131">
        <v>217</v>
      </c>
      <c r="N649" s="131">
        <v>17</v>
      </c>
      <c r="O649" s="131">
        <v>99</v>
      </c>
      <c r="P649" s="131">
        <v>18</v>
      </c>
      <c r="Q649" s="131">
        <v>105</v>
      </c>
      <c r="R649" s="131">
        <v>14</v>
      </c>
      <c r="S649" s="131">
        <v>79</v>
      </c>
      <c r="T649" s="131">
        <v>35</v>
      </c>
      <c r="U649" s="131">
        <v>202</v>
      </c>
      <c r="V649" s="131">
        <v>6</v>
      </c>
      <c r="W649" s="131">
        <v>35</v>
      </c>
      <c r="X649" s="129"/>
      <c r="Y649" s="129"/>
      <c r="Z649" s="129"/>
      <c r="AA649" s="129"/>
    </row>
    <row r="650" spans="1:27" x14ac:dyDescent="0.25">
      <c r="A650" s="133">
        <v>649</v>
      </c>
      <c r="B650" s="135" t="s">
        <v>8</v>
      </c>
      <c r="C650" s="137" t="s">
        <v>154</v>
      </c>
      <c r="D650" s="131">
        <v>34</v>
      </c>
      <c r="E650" s="131">
        <v>69</v>
      </c>
      <c r="F650" s="131">
        <v>23</v>
      </c>
      <c r="G650" s="131">
        <v>73</v>
      </c>
      <c r="H650" s="131">
        <v>40</v>
      </c>
      <c r="I650" s="131">
        <v>131</v>
      </c>
      <c r="J650" s="131">
        <v>29</v>
      </c>
      <c r="K650" s="131">
        <v>121</v>
      </c>
      <c r="L650" s="131">
        <v>31</v>
      </c>
      <c r="M650" s="131">
        <v>137</v>
      </c>
      <c r="N650" s="131">
        <v>23</v>
      </c>
      <c r="O650" s="131">
        <v>92</v>
      </c>
      <c r="P650" s="131">
        <v>36</v>
      </c>
      <c r="Q650" s="131">
        <v>145</v>
      </c>
      <c r="R650" s="131">
        <v>18</v>
      </c>
      <c r="S650" s="131">
        <v>73</v>
      </c>
      <c r="T650" s="131">
        <v>12</v>
      </c>
      <c r="U650" s="131">
        <v>50</v>
      </c>
      <c r="V650" s="131">
        <v>16</v>
      </c>
      <c r="W650" s="131">
        <v>72</v>
      </c>
      <c r="X650" s="131">
        <v>16</v>
      </c>
      <c r="Y650" s="131">
        <v>67</v>
      </c>
      <c r="Z650" s="131">
        <v>14</v>
      </c>
      <c r="AA650" s="131">
        <v>62</v>
      </c>
    </row>
    <row r="651" spans="1:27" x14ac:dyDescent="0.25">
      <c r="A651" s="133">
        <v>650</v>
      </c>
      <c r="B651" s="135" t="s">
        <v>118</v>
      </c>
      <c r="C651" s="137" t="s">
        <v>152</v>
      </c>
      <c r="D651" s="131">
        <v>1</v>
      </c>
      <c r="E651" s="131">
        <v>9</v>
      </c>
      <c r="F651" s="129"/>
      <c r="G651" s="129"/>
      <c r="H651" s="131">
        <v>28</v>
      </c>
      <c r="I651" s="131">
        <v>258</v>
      </c>
      <c r="J651" s="131">
        <v>25</v>
      </c>
      <c r="K651" s="131">
        <v>232</v>
      </c>
      <c r="L651" s="131">
        <v>20</v>
      </c>
      <c r="M651" s="131">
        <v>185</v>
      </c>
      <c r="N651" s="131">
        <v>10</v>
      </c>
      <c r="O651" s="131">
        <v>93</v>
      </c>
      <c r="P651" s="131">
        <v>9</v>
      </c>
      <c r="Q651" s="131">
        <v>84</v>
      </c>
      <c r="R651" s="131">
        <v>6</v>
      </c>
      <c r="S651" s="131">
        <v>56</v>
      </c>
      <c r="T651" s="131">
        <v>11</v>
      </c>
      <c r="U651" s="131">
        <v>102</v>
      </c>
      <c r="V651" s="131">
        <v>4</v>
      </c>
      <c r="W651" s="131">
        <v>37</v>
      </c>
      <c r="X651" s="131">
        <v>2</v>
      </c>
      <c r="Y651" s="131">
        <v>19</v>
      </c>
      <c r="Z651" s="131">
        <v>1</v>
      </c>
      <c r="AA651" s="131">
        <v>9</v>
      </c>
    </row>
    <row r="652" spans="1:27" x14ac:dyDescent="0.25">
      <c r="A652" s="133">
        <v>651</v>
      </c>
      <c r="B652" s="135" t="s">
        <v>5</v>
      </c>
      <c r="C652" s="137" t="s">
        <v>153</v>
      </c>
      <c r="D652" s="131">
        <v>2</v>
      </c>
      <c r="E652" s="131">
        <v>9</v>
      </c>
      <c r="F652" s="131">
        <v>7</v>
      </c>
      <c r="G652" s="131">
        <v>26</v>
      </c>
      <c r="H652" s="131">
        <v>40</v>
      </c>
      <c r="I652" s="131">
        <v>173</v>
      </c>
      <c r="J652" s="131">
        <v>113</v>
      </c>
      <c r="K652" s="131">
        <v>460</v>
      </c>
      <c r="L652" s="131">
        <v>51</v>
      </c>
      <c r="M652" s="131">
        <v>188</v>
      </c>
      <c r="N652" s="131">
        <v>15</v>
      </c>
      <c r="O652" s="131">
        <v>66</v>
      </c>
      <c r="P652" s="131">
        <v>6</v>
      </c>
      <c r="Q652" s="131">
        <v>28</v>
      </c>
      <c r="R652" s="131">
        <v>16</v>
      </c>
      <c r="S652" s="131">
        <v>60</v>
      </c>
      <c r="T652" s="131">
        <v>11</v>
      </c>
      <c r="U652" s="131">
        <v>48</v>
      </c>
      <c r="V652" s="131">
        <v>4</v>
      </c>
      <c r="W652" s="131">
        <v>21</v>
      </c>
      <c r="X652" s="129"/>
      <c r="Y652" s="129"/>
      <c r="Z652" s="131">
        <v>1</v>
      </c>
      <c r="AA652" s="131">
        <v>4</v>
      </c>
    </row>
    <row r="653" spans="1:27" x14ac:dyDescent="0.25">
      <c r="A653" s="133">
        <v>652</v>
      </c>
      <c r="B653" s="135" t="s">
        <v>11</v>
      </c>
      <c r="C653" s="137" t="s">
        <v>151</v>
      </c>
      <c r="D653" s="131">
        <v>11</v>
      </c>
      <c r="E653" s="131">
        <v>56</v>
      </c>
      <c r="F653" s="131">
        <v>8</v>
      </c>
      <c r="G653" s="131">
        <v>55</v>
      </c>
      <c r="H653" s="131">
        <v>45</v>
      </c>
      <c r="I653" s="131">
        <v>428</v>
      </c>
      <c r="J653" s="131">
        <v>18</v>
      </c>
      <c r="K653" s="131">
        <v>185</v>
      </c>
      <c r="L653" s="131">
        <v>7</v>
      </c>
      <c r="M653" s="131">
        <v>71</v>
      </c>
      <c r="N653" s="131">
        <v>3</v>
      </c>
      <c r="O653" s="131">
        <v>28</v>
      </c>
      <c r="P653" s="131">
        <v>8</v>
      </c>
      <c r="Q653" s="131">
        <v>49</v>
      </c>
      <c r="R653" s="131">
        <v>6</v>
      </c>
      <c r="S653" s="131">
        <v>56</v>
      </c>
      <c r="T653" s="131">
        <v>11</v>
      </c>
      <c r="U653" s="131">
        <v>74</v>
      </c>
      <c r="V653" s="131">
        <v>4</v>
      </c>
      <c r="W653" s="131">
        <v>46</v>
      </c>
      <c r="X653" s="131">
        <v>1</v>
      </c>
      <c r="Y653" s="131">
        <v>14</v>
      </c>
      <c r="Z653" s="131">
        <v>1</v>
      </c>
      <c r="AA653" s="131">
        <v>7</v>
      </c>
    </row>
    <row r="654" spans="1:27" x14ac:dyDescent="0.25">
      <c r="A654" s="133">
        <v>653</v>
      </c>
      <c r="B654" s="135" t="s">
        <v>18</v>
      </c>
      <c r="C654" s="137" t="s">
        <v>152</v>
      </c>
      <c r="D654" s="131">
        <v>6</v>
      </c>
      <c r="E654" s="131">
        <v>87</v>
      </c>
      <c r="F654" s="131">
        <v>6</v>
      </c>
      <c r="G654" s="131">
        <v>88</v>
      </c>
      <c r="H654" s="131">
        <v>4</v>
      </c>
      <c r="I654" s="131">
        <v>47</v>
      </c>
      <c r="J654" s="131">
        <v>9</v>
      </c>
      <c r="K654" s="131">
        <v>120</v>
      </c>
      <c r="L654" s="131">
        <v>6</v>
      </c>
      <c r="M654" s="131">
        <v>86</v>
      </c>
      <c r="N654" s="131">
        <v>6</v>
      </c>
      <c r="O654" s="131">
        <v>88</v>
      </c>
      <c r="P654" s="131">
        <v>5</v>
      </c>
      <c r="Q654" s="131">
        <v>71</v>
      </c>
      <c r="R654" s="131">
        <v>11</v>
      </c>
      <c r="S654" s="131">
        <v>159</v>
      </c>
      <c r="T654" s="131">
        <v>11</v>
      </c>
      <c r="U654" s="131">
        <v>159</v>
      </c>
      <c r="V654" s="131">
        <v>1</v>
      </c>
      <c r="W654" s="131">
        <v>18</v>
      </c>
      <c r="X654" s="131">
        <v>10</v>
      </c>
      <c r="Y654" s="131">
        <v>141</v>
      </c>
      <c r="Z654" s="129"/>
      <c r="AA654" s="129"/>
    </row>
    <row r="655" spans="1:27" x14ac:dyDescent="0.25">
      <c r="A655" s="133">
        <v>654</v>
      </c>
      <c r="B655" s="135" t="s">
        <v>24</v>
      </c>
      <c r="C655" s="137" t="s">
        <v>153</v>
      </c>
      <c r="D655" s="131">
        <v>1</v>
      </c>
      <c r="E655" s="131">
        <v>5</v>
      </c>
      <c r="F655" s="131">
        <v>3</v>
      </c>
      <c r="G655" s="131">
        <v>15</v>
      </c>
      <c r="H655" s="131">
        <v>3</v>
      </c>
      <c r="I655" s="131">
        <v>15</v>
      </c>
      <c r="J655" s="131">
        <v>12</v>
      </c>
      <c r="K655" s="131">
        <v>56</v>
      </c>
      <c r="L655" s="131">
        <v>43</v>
      </c>
      <c r="M655" s="131">
        <v>202</v>
      </c>
      <c r="N655" s="131">
        <v>70</v>
      </c>
      <c r="O655" s="131">
        <v>327</v>
      </c>
      <c r="P655" s="131">
        <v>46</v>
      </c>
      <c r="Q655" s="131">
        <v>215</v>
      </c>
      <c r="R655" s="131">
        <v>34</v>
      </c>
      <c r="S655" s="131">
        <v>156</v>
      </c>
      <c r="T655" s="131">
        <v>9</v>
      </c>
      <c r="U655" s="131">
        <v>39</v>
      </c>
      <c r="V655" s="131">
        <v>1</v>
      </c>
      <c r="W655" s="131">
        <v>5</v>
      </c>
      <c r="X655" s="131">
        <v>1</v>
      </c>
      <c r="Y655" s="131">
        <v>5</v>
      </c>
      <c r="Z655" s="131">
        <v>1</v>
      </c>
      <c r="AA655" s="131">
        <v>5</v>
      </c>
    </row>
    <row r="656" spans="1:27" x14ac:dyDescent="0.25">
      <c r="A656" s="133">
        <v>655</v>
      </c>
      <c r="B656" s="135" t="s">
        <v>105</v>
      </c>
      <c r="C656" s="137" t="s">
        <v>152</v>
      </c>
      <c r="D656" s="129"/>
      <c r="E656" s="129"/>
      <c r="F656" s="129"/>
      <c r="G656" s="129"/>
      <c r="H656" s="131">
        <v>5</v>
      </c>
      <c r="I656" s="131">
        <v>110</v>
      </c>
      <c r="J656" s="131">
        <v>9</v>
      </c>
      <c r="K656" s="131">
        <v>147</v>
      </c>
      <c r="L656" s="131">
        <v>8</v>
      </c>
      <c r="M656" s="131">
        <v>119</v>
      </c>
      <c r="N656" s="131">
        <v>13</v>
      </c>
      <c r="O656" s="131">
        <v>184</v>
      </c>
      <c r="P656" s="131">
        <v>3</v>
      </c>
      <c r="Q656" s="131">
        <v>39</v>
      </c>
      <c r="R656" s="131">
        <v>8</v>
      </c>
      <c r="S656" s="131">
        <v>119</v>
      </c>
      <c r="T656" s="131">
        <v>11</v>
      </c>
      <c r="U656" s="131">
        <v>218</v>
      </c>
      <c r="V656" s="131">
        <v>1</v>
      </c>
      <c r="W656" s="131">
        <v>13</v>
      </c>
      <c r="X656" s="131">
        <v>3</v>
      </c>
      <c r="Y656" s="131">
        <v>54</v>
      </c>
      <c r="Z656" s="131">
        <v>2</v>
      </c>
      <c r="AA656" s="131">
        <v>26</v>
      </c>
    </row>
    <row r="657" spans="1:27" x14ac:dyDescent="0.25">
      <c r="A657" s="133">
        <v>656</v>
      </c>
      <c r="B657" s="135" t="s">
        <v>9</v>
      </c>
      <c r="C657" s="137" t="s">
        <v>155</v>
      </c>
      <c r="D657" s="131">
        <v>4</v>
      </c>
      <c r="E657" s="131">
        <v>30</v>
      </c>
      <c r="F657" s="131">
        <v>1</v>
      </c>
      <c r="G657" s="131">
        <v>8</v>
      </c>
      <c r="H657" s="131">
        <v>11</v>
      </c>
      <c r="I657" s="131">
        <v>82</v>
      </c>
      <c r="J657" s="131">
        <v>17</v>
      </c>
      <c r="K657" s="131">
        <v>118</v>
      </c>
      <c r="L657" s="131">
        <v>29</v>
      </c>
      <c r="M657" s="131">
        <v>201</v>
      </c>
      <c r="N657" s="131">
        <v>23</v>
      </c>
      <c r="O657" s="131">
        <v>168</v>
      </c>
      <c r="P657" s="131">
        <v>37</v>
      </c>
      <c r="Q657" s="131">
        <v>248</v>
      </c>
      <c r="R657" s="131">
        <v>14</v>
      </c>
      <c r="S657" s="131">
        <v>94</v>
      </c>
      <c r="T657" s="131">
        <v>3</v>
      </c>
      <c r="U657" s="131">
        <v>24</v>
      </c>
      <c r="V657" s="131">
        <v>4</v>
      </c>
      <c r="W657" s="131">
        <v>31</v>
      </c>
      <c r="X657" s="131">
        <v>1</v>
      </c>
      <c r="Y657" s="131">
        <v>6</v>
      </c>
      <c r="Z657" s="131">
        <v>1</v>
      </c>
      <c r="AA657" s="131">
        <v>8</v>
      </c>
    </row>
    <row r="658" spans="1:27" x14ac:dyDescent="0.25">
      <c r="A658" s="133">
        <v>657</v>
      </c>
      <c r="B658" s="135" t="s">
        <v>11</v>
      </c>
      <c r="C658" s="137" t="s">
        <v>153</v>
      </c>
      <c r="D658" s="129"/>
      <c r="E658" s="129"/>
      <c r="F658" s="129"/>
      <c r="G658" s="129"/>
      <c r="H658" s="129"/>
      <c r="I658" s="129"/>
      <c r="J658" s="131">
        <v>15</v>
      </c>
      <c r="K658" s="131">
        <v>74</v>
      </c>
      <c r="L658" s="131">
        <v>43</v>
      </c>
      <c r="M658" s="131">
        <v>212</v>
      </c>
      <c r="N658" s="131">
        <v>57</v>
      </c>
      <c r="O658" s="131">
        <v>283</v>
      </c>
      <c r="P658" s="131">
        <v>53</v>
      </c>
      <c r="Q658" s="131">
        <v>262</v>
      </c>
      <c r="R658" s="131">
        <v>16</v>
      </c>
      <c r="S658" s="131">
        <v>77</v>
      </c>
      <c r="T658" s="131">
        <v>10</v>
      </c>
      <c r="U658" s="131">
        <v>50</v>
      </c>
      <c r="V658" s="131">
        <v>7</v>
      </c>
      <c r="W658" s="131">
        <v>33</v>
      </c>
      <c r="X658" s="131">
        <v>1</v>
      </c>
      <c r="Y658" s="131">
        <v>5</v>
      </c>
      <c r="Z658" s="129"/>
      <c r="AA658" s="129"/>
    </row>
    <row r="659" spans="1:27" x14ac:dyDescent="0.25">
      <c r="A659" s="133">
        <v>658</v>
      </c>
      <c r="B659" s="135" t="s">
        <v>11</v>
      </c>
      <c r="C659" s="137" t="s">
        <v>154</v>
      </c>
      <c r="D659" s="131">
        <v>17</v>
      </c>
      <c r="E659" s="131">
        <v>69</v>
      </c>
      <c r="F659" s="131">
        <v>6</v>
      </c>
      <c r="G659" s="131">
        <v>27</v>
      </c>
      <c r="H659" s="131">
        <v>16</v>
      </c>
      <c r="I659" s="131">
        <v>73</v>
      </c>
      <c r="J659" s="131">
        <v>26</v>
      </c>
      <c r="K659" s="131">
        <v>118</v>
      </c>
      <c r="L659" s="131">
        <v>35</v>
      </c>
      <c r="M659" s="131">
        <v>151</v>
      </c>
      <c r="N659" s="131">
        <v>16</v>
      </c>
      <c r="O659" s="131">
        <v>73</v>
      </c>
      <c r="P659" s="131">
        <v>17</v>
      </c>
      <c r="Q659" s="131">
        <v>75</v>
      </c>
      <c r="R659" s="131">
        <v>27</v>
      </c>
      <c r="S659" s="131">
        <v>122</v>
      </c>
      <c r="T659" s="131">
        <v>10</v>
      </c>
      <c r="U659" s="131">
        <v>45</v>
      </c>
      <c r="V659" s="131">
        <v>24</v>
      </c>
      <c r="W659" s="131">
        <v>109</v>
      </c>
      <c r="X659" s="131">
        <v>20</v>
      </c>
      <c r="Y659" s="131">
        <v>91</v>
      </c>
      <c r="Z659" s="131">
        <v>8</v>
      </c>
      <c r="AA659" s="131">
        <v>36</v>
      </c>
    </row>
    <row r="660" spans="1:27" x14ac:dyDescent="0.25">
      <c r="A660" s="133">
        <v>659</v>
      </c>
      <c r="B660" s="135" t="s">
        <v>11</v>
      </c>
      <c r="C660" s="137" t="s">
        <v>152</v>
      </c>
      <c r="D660" s="129"/>
      <c r="E660" s="129"/>
      <c r="F660" s="129"/>
      <c r="G660" s="129"/>
      <c r="H660" s="131">
        <v>10</v>
      </c>
      <c r="I660" s="131">
        <v>48</v>
      </c>
      <c r="J660" s="131">
        <v>28</v>
      </c>
      <c r="K660" s="131">
        <v>142</v>
      </c>
      <c r="L660" s="131">
        <v>47</v>
      </c>
      <c r="M660" s="131">
        <v>233</v>
      </c>
      <c r="N660" s="131">
        <v>36</v>
      </c>
      <c r="O660" s="131">
        <v>176</v>
      </c>
      <c r="P660" s="131">
        <v>22</v>
      </c>
      <c r="Q660" s="131">
        <v>108</v>
      </c>
      <c r="R660" s="131">
        <v>26</v>
      </c>
      <c r="S660" s="131">
        <v>129</v>
      </c>
      <c r="T660" s="131">
        <v>24</v>
      </c>
      <c r="U660" s="131">
        <v>96</v>
      </c>
      <c r="V660" s="131">
        <v>10</v>
      </c>
      <c r="W660" s="131">
        <v>50</v>
      </c>
      <c r="X660" s="129"/>
      <c r="Y660" s="129"/>
      <c r="Z660" s="129"/>
      <c r="AA660" s="129"/>
    </row>
    <row r="661" spans="1:27" x14ac:dyDescent="0.25">
      <c r="A661" s="133">
        <v>660</v>
      </c>
      <c r="B661" s="135" t="s">
        <v>9</v>
      </c>
      <c r="C661" s="137" t="s">
        <v>151</v>
      </c>
      <c r="D661" s="129"/>
      <c r="E661" s="129"/>
      <c r="F661" s="129"/>
      <c r="G661" s="129"/>
      <c r="H661" s="129"/>
      <c r="I661" s="129"/>
      <c r="J661" s="131">
        <v>8</v>
      </c>
      <c r="K661" s="131">
        <v>291</v>
      </c>
      <c r="L661" s="131">
        <v>5</v>
      </c>
      <c r="M661" s="131">
        <v>202</v>
      </c>
      <c r="N661" s="131">
        <v>7</v>
      </c>
      <c r="O661" s="131">
        <v>312</v>
      </c>
      <c r="P661" s="131">
        <v>1</v>
      </c>
      <c r="Q661" s="131">
        <v>49</v>
      </c>
      <c r="R661" s="131">
        <v>1</v>
      </c>
      <c r="S661" s="131">
        <v>40</v>
      </c>
      <c r="T661" s="131">
        <v>2</v>
      </c>
      <c r="U661" s="131">
        <v>87</v>
      </c>
      <c r="V661" s="129"/>
      <c r="W661" s="129"/>
      <c r="X661" s="129"/>
      <c r="Y661" s="129"/>
      <c r="Z661" s="129"/>
      <c r="AA661" s="129"/>
    </row>
    <row r="662" spans="1:27" x14ac:dyDescent="0.25">
      <c r="A662" s="133">
        <v>661</v>
      </c>
      <c r="B662" s="135" t="s">
        <v>5</v>
      </c>
      <c r="C662" s="137" t="s">
        <v>153</v>
      </c>
      <c r="D662" s="131">
        <v>3</v>
      </c>
      <c r="E662" s="131">
        <v>18</v>
      </c>
      <c r="F662" s="131">
        <v>8</v>
      </c>
      <c r="G662" s="131">
        <v>30</v>
      </c>
      <c r="H662" s="131">
        <v>18</v>
      </c>
      <c r="I662" s="131">
        <v>78</v>
      </c>
      <c r="J662" s="131">
        <v>61</v>
      </c>
      <c r="K662" s="131">
        <v>228</v>
      </c>
      <c r="L662" s="131">
        <v>73</v>
      </c>
      <c r="M662" s="131">
        <v>210</v>
      </c>
      <c r="N662" s="131">
        <v>28</v>
      </c>
      <c r="O662" s="131">
        <v>120</v>
      </c>
      <c r="P662" s="131">
        <v>18</v>
      </c>
      <c r="Q662" s="131">
        <v>68</v>
      </c>
      <c r="R662" s="131">
        <v>35</v>
      </c>
      <c r="S662" s="131">
        <v>113</v>
      </c>
      <c r="T662" s="131">
        <v>18</v>
      </c>
      <c r="U662" s="131">
        <v>65</v>
      </c>
      <c r="V662" s="131">
        <v>5</v>
      </c>
      <c r="W662" s="131">
        <v>16</v>
      </c>
      <c r="X662" s="131">
        <v>1</v>
      </c>
      <c r="Y662" s="131">
        <v>8</v>
      </c>
      <c r="Z662" s="131">
        <v>1</v>
      </c>
      <c r="AA662" s="131">
        <v>3</v>
      </c>
    </row>
    <row r="663" spans="1:27" x14ac:dyDescent="0.25">
      <c r="A663" s="133">
        <v>662</v>
      </c>
      <c r="B663" s="135" t="s">
        <v>24</v>
      </c>
      <c r="C663" s="137" t="s">
        <v>153</v>
      </c>
      <c r="D663" s="131">
        <v>2</v>
      </c>
      <c r="E663" s="131">
        <v>18</v>
      </c>
      <c r="F663" s="131">
        <v>1</v>
      </c>
      <c r="G663" s="131">
        <v>9</v>
      </c>
      <c r="H663" s="131">
        <v>10</v>
      </c>
      <c r="I663" s="131">
        <v>80</v>
      </c>
      <c r="J663" s="131">
        <v>21</v>
      </c>
      <c r="K663" s="131">
        <v>169</v>
      </c>
      <c r="L663" s="131">
        <v>28</v>
      </c>
      <c r="M663" s="131">
        <v>232</v>
      </c>
      <c r="N663" s="131">
        <v>24</v>
      </c>
      <c r="O663" s="131">
        <v>196</v>
      </c>
      <c r="P663" s="131">
        <v>10</v>
      </c>
      <c r="Q663" s="131">
        <v>82</v>
      </c>
      <c r="R663" s="131">
        <v>8</v>
      </c>
      <c r="S663" s="131">
        <v>64</v>
      </c>
      <c r="T663" s="131">
        <v>4</v>
      </c>
      <c r="U663" s="131">
        <v>36</v>
      </c>
      <c r="V663" s="131">
        <v>1</v>
      </c>
      <c r="W663" s="131">
        <v>9</v>
      </c>
      <c r="X663" s="131">
        <v>1</v>
      </c>
      <c r="Y663" s="131">
        <v>9</v>
      </c>
      <c r="Z663" s="131">
        <v>4</v>
      </c>
      <c r="AA663" s="131">
        <v>36</v>
      </c>
    </row>
    <row r="664" spans="1:27" x14ac:dyDescent="0.25">
      <c r="A664" s="133">
        <v>663</v>
      </c>
      <c r="B664" s="135" t="s">
        <v>5</v>
      </c>
      <c r="C664" s="137" t="s">
        <v>153</v>
      </c>
      <c r="D664" s="131">
        <v>10</v>
      </c>
      <c r="E664" s="131">
        <v>32</v>
      </c>
      <c r="F664" s="131">
        <v>3</v>
      </c>
      <c r="G664" s="131">
        <v>14</v>
      </c>
      <c r="H664" s="131">
        <v>17</v>
      </c>
      <c r="I664" s="131">
        <v>71</v>
      </c>
      <c r="J664" s="131">
        <v>25</v>
      </c>
      <c r="K664" s="131">
        <v>100</v>
      </c>
      <c r="L664" s="131">
        <v>68</v>
      </c>
      <c r="M664" s="131">
        <v>263</v>
      </c>
      <c r="N664" s="131">
        <v>41</v>
      </c>
      <c r="O664" s="131">
        <v>207</v>
      </c>
      <c r="P664" s="131">
        <v>20</v>
      </c>
      <c r="Q664" s="131">
        <v>77</v>
      </c>
      <c r="R664" s="131">
        <v>26</v>
      </c>
      <c r="S664" s="131">
        <v>115</v>
      </c>
      <c r="T664" s="131">
        <v>9</v>
      </c>
      <c r="U664" s="131">
        <v>43</v>
      </c>
      <c r="V664" s="129"/>
      <c r="W664" s="129"/>
      <c r="X664" s="129"/>
      <c r="Y664" s="129"/>
      <c r="Z664" s="131">
        <v>2</v>
      </c>
      <c r="AA664" s="131">
        <v>11</v>
      </c>
    </row>
    <row r="665" spans="1:27" x14ac:dyDescent="0.25">
      <c r="A665" s="133">
        <v>664</v>
      </c>
      <c r="B665" s="135" t="s">
        <v>11</v>
      </c>
      <c r="C665" s="137" t="s">
        <v>153</v>
      </c>
      <c r="D665" s="131">
        <v>2</v>
      </c>
      <c r="E665" s="131">
        <v>12</v>
      </c>
      <c r="F665" s="131">
        <v>2</v>
      </c>
      <c r="G665" s="131">
        <v>9</v>
      </c>
      <c r="H665" s="131">
        <v>11</v>
      </c>
      <c r="I665" s="131">
        <v>53</v>
      </c>
      <c r="J665" s="131">
        <v>22</v>
      </c>
      <c r="K665" s="131">
        <v>113</v>
      </c>
      <c r="L665" s="131">
        <v>47</v>
      </c>
      <c r="M665" s="131">
        <v>233</v>
      </c>
      <c r="N665" s="131">
        <v>34</v>
      </c>
      <c r="O665" s="131">
        <v>169</v>
      </c>
      <c r="P665" s="131">
        <v>30</v>
      </c>
      <c r="Q665" s="131">
        <v>150</v>
      </c>
      <c r="R665" s="131">
        <v>19</v>
      </c>
      <c r="S665" s="131">
        <v>94</v>
      </c>
      <c r="T665" s="131">
        <v>7</v>
      </c>
      <c r="U665" s="131">
        <v>35</v>
      </c>
      <c r="V665" s="131">
        <v>5</v>
      </c>
      <c r="W665" s="131">
        <v>23</v>
      </c>
      <c r="X665" s="131">
        <v>8</v>
      </c>
      <c r="Y665" s="131">
        <v>40</v>
      </c>
      <c r="Z665" s="129"/>
      <c r="AA665" s="129"/>
    </row>
    <row r="666" spans="1:27" x14ac:dyDescent="0.25">
      <c r="A666" s="133">
        <v>665</v>
      </c>
      <c r="B666" s="135" t="s">
        <v>24</v>
      </c>
      <c r="C666" s="137" t="s">
        <v>154</v>
      </c>
      <c r="D666" s="129"/>
      <c r="E666" s="129"/>
      <c r="F666" s="129"/>
      <c r="G666" s="129"/>
      <c r="H666" s="129"/>
      <c r="I666" s="129"/>
      <c r="J666" s="129"/>
      <c r="K666" s="129"/>
      <c r="L666" s="131">
        <v>32</v>
      </c>
      <c r="M666" s="131">
        <v>322</v>
      </c>
      <c r="N666" s="131">
        <v>26</v>
      </c>
      <c r="O666" s="131">
        <v>258</v>
      </c>
      <c r="P666" s="131">
        <v>15</v>
      </c>
      <c r="Q666" s="131">
        <v>153</v>
      </c>
      <c r="R666" s="131">
        <v>12</v>
      </c>
      <c r="S666" s="131">
        <v>120</v>
      </c>
      <c r="T666" s="131">
        <v>6</v>
      </c>
      <c r="U666" s="131">
        <v>55</v>
      </c>
      <c r="V666" s="129"/>
      <c r="W666" s="129"/>
      <c r="X666" s="131">
        <v>2</v>
      </c>
      <c r="Y666" s="131">
        <v>22</v>
      </c>
      <c r="Z666" s="129"/>
      <c r="AA666" s="129"/>
    </row>
    <row r="667" spans="1:27" x14ac:dyDescent="0.25">
      <c r="A667" s="133">
        <v>666</v>
      </c>
      <c r="B667" s="135" t="s">
        <v>24</v>
      </c>
      <c r="C667" s="137" t="s">
        <v>153</v>
      </c>
      <c r="D667" s="131">
        <v>1</v>
      </c>
      <c r="E667" s="131">
        <v>6</v>
      </c>
      <c r="F667" s="131">
        <v>8</v>
      </c>
      <c r="G667" s="131">
        <v>39</v>
      </c>
      <c r="H667" s="131">
        <v>17</v>
      </c>
      <c r="I667" s="131">
        <v>89</v>
      </c>
      <c r="J667" s="131">
        <v>58</v>
      </c>
      <c r="K667" s="131">
        <v>300</v>
      </c>
      <c r="L667" s="131">
        <v>51</v>
      </c>
      <c r="M667" s="131">
        <v>261</v>
      </c>
      <c r="N667" s="131">
        <v>21</v>
      </c>
      <c r="O667" s="131">
        <v>106</v>
      </c>
      <c r="P667" s="131">
        <v>1</v>
      </c>
      <c r="Q667" s="131">
        <v>6</v>
      </c>
      <c r="R667" s="131">
        <v>12</v>
      </c>
      <c r="S667" s="131">
        <v>64</v>
      </c>
      <c r="T667" s="131">
        <v>7</v>
      </c>
      <c r="U667" s="131">
        <v>33</v>
      </c>
      <c r="V667" s="131">
        <v>3</v>
      </c>
      <c r="W667" s="131">
        <v>17</v>
      </c>
      <c r="X667" s="129"/>
      <c r="Y667" s="129"/>
      <c r="Z667" s="131">
        <v>1</v>
      </c>
      <c r="AA667" s="131">
        <v>6</v>
      </c>
    </row>
    <row r="668" spans="1:27" x14ac:dyDescent="0.25">
      <c r="A668" s="133">
        <v>667</v>
      </c>
      <c r="B668" s="135" t="s">
        <v>18</v>
      </c>
      <c r="C668" s="137" t="s">
        <v>152</v>
      </c>
      <c r="D668" s="129"/>
      <c r="E668" s="129"/>
      <c r="F668" s="131">
        <v>1</v>
      </c>
      <c r="G668" s="131">
        <v>19</v>
      </c>
      <c r="H668" s="131">
        <v>12</v>
      </c>
      <c r="I668" s="131">
        <v>270</v>
      </c>
      <c r="J668" s="131">
        <v>16</v>
      </c>
      <c r="K668" s="131">
        <v>369</v>
      </c>
      <c r="L668" s="131">
        <v>4</v>
      </c>
      <c r="M668" s="131">
        <v>96</v>
      </c>
      <c r="N668" s="131">
        <v>3</v>
      </c>
      <c r="O668" s="131">
        <v>67</v>
      </c>
      <c r="P668" s="129"/>
      <c r="Q668" s="129"/>
      <c r="R668" s="131">
        <v>3</v>
      </c>
      <c r="S668" s="131">
        <v>67</v>
      </c>
      <c r="T668" s="129"/>
      <c r="U668" s="129"/>
      <c r="V668" s="131">
        <v>1</v>
      </c>
      <c r="W668" s="131">
        <v>24</v>
      </c>
      <c r="X668" s="129"/>
      <c r="Y668" s="129"/>
      <c r="Z668" s="129"/>
      <c r="AA668" s="129"/>
    </row>
    <row r="669" spans="1:27" x14ac:dyDescent="0.25">
      <c r="A669" s="133">
        <v>668</v>
      </c>
      <c r="B669" s="135" t="s">
        <v>120</v>
      </c>
      <c r="C669" s="137" t="s">
        <v>152</v>
      </c>
      <c r="D669" s="131">
        <v>1</v>
      </c>
      <c r="E669" s="131">
        <v>13</v>
      </c>
      <c r="F669" s="129"/>
      <c r="G669" s="129"/>
      <c r="H669" s="131">
        <v>1</v>
      </c>
      <c r="I669" s="131">
        <v>13</v>
      </c>
      <c r="J669" s="131">
        <v>21</v>
      </c>
      <c r="K669" s="131">
        <v>296</v>
      </c>
      <c r="L669" s="131">
        <v>11</v>
      </c>
      <c r="M669" s="131">
        <v>149</v>
      </c>
      <c r="N669" s="131">
        <v>4</v>
      </c>
      <c r="O669" s="131">
        <v>60</v>
      </c>
      <c r="P669" s="131">
        <v>5</v>
      </c>
      <c r="Q669" s="131">
        <v>71</v>
      </c>
      <c r="R669" s="131">
        <v>13</v>
      </c>
      <c r="S669" s="131">
        <v>220</v>
      </c>
      <c r="T669" s="131">
        <v>5</v>
      </c>
      <c r="U669" s="131">
        <v>74</v>
      </c>
      <c r="V669" s="129"/>
      <c r="W669" s="129"/>
      <c r="X669" s="131">
        <v>1</v>
      </c>
      <c r="Y669" s="131">
        <v>13</v>
      </c>
      <c r="Z669" s="129"/>
      <c r="AA669" s="129"/>
    </row>
    <row r="670" spans="1:27" x14ac:dyDescent="0.25">
      <c r="A670" s="133">
        <v>669</v>
      </c>
      <c r="B670" s="135" t="s">
        <v>9</v>
      </c>
      <c r="C670" s="137" t="s">
        <v>155</v>
      </c>
      <c r="D670" s="131">
        <v>22</v>
      </c>
      <c r="E670" s="131">
        <v>113</v>
      </c>
      <c r="F670" s="131">
        <v>17</v>
      </c>
      <c r="G670" s="131">
        <v>63</v>
      </c>
      <c r="H670" s="131">
        <v>23</v>
      </c>
      <c r="I670" s="131">
        <v>81</v>
      </c>
      <c r="J670" s="131">
        <v>23</v>
      </c>
      <c r="K670" s="131">
        <v>92</v>
      </c>
      <c r="L670" s="131">
        <v>34</v>
      </c>
      <c r="M670" s="131">
        <v>153</v>
      </c>
      <c r="N670" s="131">
        <v>20</v>
      </c>
      <c r="O670" s="131">
        <v>81</v>
      </c>
      <c r="P670" s="131">
        <v>14</v>
      </c>
      <c r="Q670" s="131">
        <v>75</v>
      </c>
      <c r="R670" s="131">
        <v>12</v>
      </c>
      <c r="S670" s="131">
        <v>60</v>
      </c>
      <c r="T670" s="131">
        <v>7</v>
      </c>
      <c r="U670" s="131">
        <v>32</v>
      </c>
      <c r="V670" s="131">
        <v>17</v>
      </c>
      <c r="W670" s="131">
        <v>68</v>
      </c>
      <c r="X670" s="131">
        <v>23</v>
      </c>
      <c r="Y670" s="131">
        <v>64</v>
      </c>
      <c r="Z670" s="131">
        <v>6</v>
      </c>
      <c r="AA670" s="131">
        <v>23</v>
      </c>
    </row>
    <row r="671" spans="1:27" x14ac:dyDescent="0.25">
      <c r="A671" s="133">
        <v>670</v>
      </c>
      <c r="B671" s="135" t="s">
        <v>11</v>
      </c>
      <c r="C671" s="137" t="s">
        <v>152</v>
      </c>
      <c r="D671" s="129"/>
      <c r="E671" s="129"/>
      <c r="F671" s="131">
        <v>2</v>
      </c>
      <c r="G671" s="131">
        <v>71</v>
      </c>
      <c r="H671" s="131">
        <v>8</v>
      </c>
      <c r="I671" s="131">
        <v>266</v>
      </c>
      <c r="J671" s="131">
        <v>12</v>
      </c>
      <c r="K671" s="131">
        <v>421</v>
      </c>
      <c r="L671" s="131">
        <v>4</v>
      </c>
      <c r="M671" s="131">
        <v>145</v>
      </c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</row>
    <row r="672" spans="1:27" x14ac:dyDescent="0.25">
      <c r="A672" s="133">
        <v>671</v>
      </c>
      <c r="B672" s="135" t="s">
        <v>24</v>
      </c>
      <c r="C672" s="137" t="s">
        <v>152</v>
      </c>
      <c r="D672" s="131">
        <v>2</v>
      </c>
      <c r="E672" s="131">
        <v>21</v>
      </c>
      <c r="F672" s="131">
        <v>5</v>
      </c>
      <c r="G672" s="131">
        <v>54</v>
      </c>
      <c r="H672" s="131">
        <v>11</v>
      </c>
      <c r="I672" s="131">
        <v>107</v>
      </c>
      <c r="J672" s="131">
        <v>26</v>
      </c>
      <c r="K672" s="131">
        <v>258</v>
      </c>
      <c r="L672" s="131">
        <v>5</v>
      </c>
      <c r="M672" s="131">
        <v>54</v>
      </c>
      <c r="N672" s="131">
        <v>4</v>
      </c>
      <c r="O672" s="131">
        <v>43</v>
      </c>
      <c r="P672" s="131">
        <v>2</v>
      </c>
      <c r="Q672" s="131">
        <v>22</v>
      </c>
      <c r="R672" s="131">
        <v>4</v>
      </c>
      <c r="S672" s="131">
        <v>44</v>
      </c>
      <c r="T672" s="131">
        <v>8</v>
      </c>
      <c r="U672" s="131">
        <v>77</v>
      </c>
      <c r="V672" s="131">
        <v>17</v>
      </c>
      <c r="W672" s="131">
        <v>164</v>
      </c>
      <c r="X672" s="131">
        <v>6</v>
      </c>
      <c r="Y672" s="131">
        <v>55</v>
      </c>
      <c r="Z672" s="129"/>
      <c r="AA672" s="129"/>
    </row>
    <row r="673" spans="1:27" x14ac:dyDescent="0.25">
      <c r="A673" s="133">
        <v>672</v>
      </c>
      <c r="B673" s="135" t="s">
        <v>24</v>
      </c>
      <c r="C673" s="137" t="s">
        <v>153</v>
      </c>
      <c r="D673" s="129"/>
      <c r="E673" s="129"/>
      <c r="F673" s="129"/>
      <c r="G673" s="129"/>
      <c r="H673" s="131">
        <v>8</v>
      </c>
      <c r="I673" s="131">
        <v>40</v>
      </c>
      <c r="J673" s="131">
        <v>21</v>
      </c>
      <c r="K673" s="131">
        <v>108</v>
      </c>
      <c r="L673" s="131">
        <v>27</v>
      </c>
      <c r="M673" s="131">
        <v>142</v>
      </c>
      <c r="N673" s="131">
        <v>40</v>
      </c>
      <c r="O673" s="131">
        <v>210</v>
      </c>
      <c r="P673" s="131">
        <v>30</v>
      </c>
      <c r="Q673" s="131">
        <v>156</v>
      </c>
      <c r="R673" s="131">
        <v>26</v>
      </c>
      <c r="S673" s="131">
        <v>139</v>
      </c>
      <c r="T673" s="131">
        <v>14</v>
      </c>
      <c r="U673" s="131">
        <v>75</v>
      </c>
      <c r="V673" s="131">
        <v>3</v>
      </c>
      <c r="W673" s="131">
        <v>17</v>
      </c>
      <c r="X673" s="129"/>
      <c r="Y673" s="129"/>
      <c r="Z673" s="131">
        <v>2</v>
      </c>
      <c r="AA673" s="131">
        <v>12</v>
      </c>
    </row>
    <row r="674" spans="1:27" x14ac:dyDescent="0.25">
      <c r="A674" s="133">
        <v>673</v>
      </c>
      <c r="B674" s="135" t="s">
        <v>11</v>
      </c>
      <c r="C674" s="137" t="s">
        <v>152</v>
      </c>
      <c r="D674" s="131">
        <v>1</v>
      </c>
      <c r="E674" s="131">
        <v>7</v>
      </c>
      <c r="F674" s="131">
        <v>3</v>
      </c>
      <c r="G674" s="131">
        <v>20</v>
      </c>
      <c r="H674" s="131">
        <v>28</v>
      </c>
      <c r="I674" s="131">
        <v>251</v>
      </c>
      <c r="J674" s="131">
        <v>14</v>
      </c>
      <c r="K674" s="131">
        <v>128</v>
      </c>
      <c r="L674" s="131">
        <v>15</v>
      </c>
      <c r="M674" s="131">
        <v>132</v>
      </c>
      <c r="N674" s="131">
        <v>14</v>
      </c>
      <c r="O674" s="131">
        <v>128</v>
      </c>
      <c r="P674" s="131">
        <v>8</v>
      </c>
      <c r="Q674" s="131">
        <v>73</v>
      </c>
      <c r="R674" s="131">
        <v>10</v>
      </c>
      <c r="S674" s="131">
        <v>86</v>
      </c>
      <c r="T674" s="131">
        <v>2</v>
      </c>
      <c r="U674" s="131">
        <v>18</v>
      </c>
      <c r="V674" s="131">
        <v>2</v>
      </c>
      <c r="W674" s="131">
        <v>18</v>
      </c>
      <c r="X674" s="131">
        <v>4</v>
      </c>
      <c r="Y674" s="131">
        <v>32</v>
      </c>
      <c r="Z674" s="129"/>
      <c r="AA674" s="129"/>
    </row>
    <row r="675" spans="1:27" x14ac:dyDescent="0.25">
      <c r="A675" s="133">
        <v>674</v>
      </c>
      <c r="B675" s="135" t="s">
        <v>24</v>
      </c>
      <c r="C675" s="137" t="s">
        <v>152</v>
      </c>
      <c r="D675" s="129"/>
      <c r="E675" s="129"/>
      <c r="F675" s="131">
        <v>1</v>
      </c>
      <c r="G675" s="131">
        <v>10</v>
      </c>
      <c r="H675" s="131">
        <v>9</v>
      </c>
      <c r="I675" s="131">
        <v>82</v>
      </c>
      <c r="J675" s="131">
        <v>23</v>
      </c>
      <c r="K675" s="131">
        <v>215</v>
      </c>
      <c r="L675" s="131">
        <v>21</v>
      </c>
      <c r="M675" s="131">
        <v>195</v>
      </c>
      <c r="N675" s="131">
        <v>10</v>
      </c>
      <c r="O675" s="131">
        <v>92</v>
      </c>
      <c r="P675" s="131">
        <v>14</v>
      </c>
      <c r="Q675" s="131">
        <v>136</v>
      </c>
      <c r="R675" s="131">
        <v>11</v>
      </c>
      <c r="S675" s="131">
        <v>105</v>
      </c>
      <c r="T675" s="129"/>
      <c r="U675" s="129"/>
      <c r="V675" s="131">
        <v>2</v>
      </c>
      <c r="W675" s="131">
        <v>21</v>
      </c>
      <c r="X675" s="131">
        <v>1</v>
      </c>
      <c r="Y675" s="131">
        <v>10</v>
      </c>
      <c r="Z675" s="131">
        <v>2</v>
      </c>
      <c r="AA675" s="131">
        <v>21</v>
      </c>
    </row>
    <row r="676" spans="1:27" x14ac:dyDescent="0.25">
      <c r="A676" s="133">
        <v>675</v>
      </c>
      <c r="B676" s="135" t="s">
        <v>11</v>
      </c>
      <c r="C676" s="137" t="s">
        <v>152</v>
      </c>
      <c r="D676" s="131">
        <v>11</v>
      </c>
      <c r="E676" s="131">
        <v>86</v>
      </c>
      <c r="F676" s="131">
        <v>18</v>
      </c>
      <c r="G676" s="131">
        <v>135</v>
      </c>
      <c r="H676" s="131">
        <v>15</v>
      </c>
      <c r="I676" s="131">
        <v>107</v>
      </c>
      <c r="J676" s="131">
        <v>21</v>
      </c>
      <c r="K676" s="131">
        <v>159</v>
      </c>
      <c r="L676" s="131">
        <v>20</v>
      </c>
      <c r="M676" s="131">
        <v>153</v>
      </c>
      <c r="N676" s="131">
        <v>8</v>
      </c>
      <c r="O676" s="131">
        <v>62</v>
      </c>
      <c r="P676" s="131">
        <v>5</v>
      </c>
      <c r="Q676" s="131">
        <v>39</v>
      </c>
      <c r="R676" s="131">
        <v>3</v>
      </c>
      <c r="S676" s="131">
        <v>20</v>
      </c>
      <c r="T676" s="131">
        <v>7</v>
      </c>
      <c r="U676" s="131">
        <v>52</v>
      </c>
      <c r="V676" s="131">
        <v>4</v>
      </c>
      <c r="W676" s="131">
        <v>32</v>
      </c>
      <c r="X676" s="131">
        <v>5</v>
      </c>
      <c r="Y676" s="131">
        <v>38</v>
      </c>
      <c r="Z676" s="129"/>
      <c r="AA676" s="129"/>
    </row>
    <row r="677" spans="1:27" x14ac:dyDescent="0.25">
      <c r="A677" s="133">
        <v>676</v>
      </c>
      <c r="B677" s="135" t="s">
        <v>103</v>
      </c>
      <c r="C677" s="137" t="s">
        <v>152</v>
      </c>
      <c r="D677" s="129"/>
      <c r="E677" s="129"/>
      <c r="F677" s="129"/>
      <c r="G677" s="129"/>
      <c r="H677" s="129"/>
      <c r="I677" s="129"/>
      <c r="J677" s="131">
        <v>49</v>
      </c>
      <c r="K677" s="131">
        <v>860</v>
      </c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31">
        <v>1</v>
      </c>
      <c r="W677" s="131">
        <v>22</v>
      </c>
      <c r="X677" s="129"/>
      <c r="Y677" s="129"/>
      <c r="Z677" s="129"/>
      <c r="AA677" s="129"/>
    </row>
    <row r="678" spans="1:27" x14ac:dyDescent="0.25">
      <c r="A678" s="133">
        <v>677</v>
      </c>
      <c r="B678" s="135" t="s">
        <v>11</v>
      </c>
      <c r="C678" s="137" t="s">
        <v>153</v>
      </c>
      <c r="D678" s="131">
        <v>1</v>
      </c>
      <c r="E678" s="131">
        <v>5</v>
      </c>
      <c r="F678" s="131">
        <v>4</v>
      </c>
      <c r="G678" s="131">
        <v>20</v>
      </c>
      <c r="H678" s="131">
        <v>13</v>
      </c>
      <c r="I678" s="131">
        <v>66</v>
      </c>
      <c r="J678" s="131">
        <v>15</v>
      </c>
      <c r="K678" s="131">
        <v>72</v>
      </c>
      <c r="L678" s="131">
        <v>40</v>
      </c>
      <c r="M678" s="131">
        <v>195</v>
      </c>
      <c r="N678" s="131">
        <v>35</v>
      </c>
      <c r="O678" s="131">
        <v>176</v>
      </c>
      <c r="P678" s="131">
        <v>32</v>
      </c>
      <c r="Q678" s="131">
        <v>157</v>
      </c>
      <c r="R678" s="131">
        <v>23</v>
      </c>
      <c r="S678" s="131">
        <v>108</v>
      </c>
      <c r="T678" s="131">
        <v>10</v>
      </c>
      <c r="U678" s="131">
        <v>46</v>
      </c>
      <c r="V678" s="131">
        <v>3</v>
      </c>
      <c r="W678" s="131">
        <v>15</v>
      </c>
      <c r="X678" s="131">
        <v>2</v>
      </c>
      <c r="Y678" s="131">
        <v>10</v>
      </c>
      <c r="Z678" s="131">
        <v>2</v>
      </c>
      <c r="AA678" s="131">
        <v>10</v>
      </c>
    </row>
    <row r="679" spans="1:27" x14ac:dyDescent="0.25">
      <c r="A679" s="133">
        <v>678</v>
      </c>
      <c r="B679" s="135" t="s">
        <v>11</v>
      </c>
      <c r="C679" s="137" t="s">
        <v>153</v>
      </c>
      <c r="D679" s="129"/>
      <c r="E679" s="129"/>
      <c r="F679" s="129"/>
      <c r="G679" s="129"/>
      <c r="H679" s="131">
        <v>8</v>
      </c>
      <c r="I679" s="131">
        <v>98</v>
      </c>
      <c r="J679" s="131">
        <v>6</v>
      </c>
      <c r="K679" s="131">
        <v>71</v>
      </c>
      <c r="L679" s="131">
        <v>23</v>
      </c>
      <c r="M679" s="131">
        <v>280</v>
      </c>
      <c r="N679" s="131">
        <v>6</v>
      </c>
      <c r="O679" s="131">
        <v>74</v>
      </c>
      <c r="P679" s="131">
        <v>7</v>
      </c>
      <c r="Q679" s="131">
        <v>85</v>
      </c>
      <c r="R679" s="131">
        <v>9</v>
      </c>
      <c r="S679" s="131">
        <v>109</v>
      </c>
      <c r="T679" s="131">
        <v>2</v>
      </c>
      <c r="U679" s="131">
        <v>25</v>
      </c>
      <c r="V679" s="131">
        <v>10</v>
      </c>
      <c r="W679" s="131">
        <v>112</v>
      </c>
      <c r="X679" s="131">
        <v>2</v>
      </c>
      <c r="Y679" s="131">
        <v>25</v>
      </c>
      <c r="Z679" s="129"/>
      <c r="AA679" s="129"/>
    </row>
    <row r="680" spans="1:27" x14ac:dyDescent="0.25">
      <c r="A680" s="133">
        <v>679</v>
      </c>
      <c r="B680" s="135" t="s">
        <v>24</v>
      </c>
      <c r="C680" s="137" t="s">
        <v>153</v>
      </c>
      <c r="D680" s="129"/>
      <c r="E680" s="129"/>
      <c r="F680" s="131">
        <v>1</v>
      </c>
      <c r="G680" s="131">
        <v>18</v>
      </c>
      <c r="H680" s="131">
        <v>4</v>
      </c>
      <c r="I680" s="131">
        <v>73</v>
      </c>
      <c r="J680" s="131">
        <v>9</v>
      </c>
      <c r="K680" s="131">
        <v>146</v>
      </c>
      <c r="L680" s="131">
        <v>13</v>
      </c>
      <c r="M680" s="131">
        <v>222</v>
      </c>
      <c r="N680" s="131">
        <v>8</v>
      </c>
      <c r="O680" s="131">
        <v>136</v>
      </c>
      <c r="P680" s="131">
        <v>8</v>
      </c>
      <c r="Q680" s="131">
        <v>138</v>
      </c>
      <c r="R680" s="131">
        <v>2</v>
      </c>
      <c r="S680" s="131">
        <v>39</v>
      </c>
      <c r="T680" s="131">
        <v>2</v>
      </c>
      <c r="U680" s="131">
        <v>39</v>
      </c>
      <c r="V680" s="131">
        <v>3</v>
      </c>
      <c r="W680" s="131">
        <v>59</v>
      </c>
      <c r="X680" s="129"/>
      <c r="Y680" s="129"/>
      <c r="Z680" s="129"/>
      <c r="AA680" s="129"/>
    </row>
    <row r="681" spans="1:27" x14ac:dyDescent="0.25">
      <c r="A681" s="133">
        <v>680</v>
      </c>
      <c r="B681" s="135" t="s">
        <v>11</v>
      </c>
      <c r="C681" s="137" t="s">
        <v>153</v>
      </c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31">
        <v>27</v>
      </c>
      <c r="S681" s="131">
        <v>209</v>
      </c>
      <c r="T681" s="131">
        <v>29</v>
      </c>
      <c r="U681" s="131">
        <v>232</v>
      </c>
      <c r="V681" s="131">
        <v>33</v>
      </c>
      <c r="W681" s="131">
        <v>272</v>
      </c>
      <c r="X681" s="131">
        <v>16</v>
      </c>
      <c r="Y681" s="131">
        <v>131</v>
      </c>
      <c r="Z681" s="131">
        <v>2</v>
      </c>
      <c r="AA681" s="131">
        <v>18</v>
      </c>
    </row>
    <row r="682" spans="1:27" x14ac:dyDescent="0.25">
      <c r="A682" s="133">
        <v>681</v>
      </c>
      <c r="B682" s="135" t="s">
        <v>24</v>
      </c>
      <c r="C682" s="137" t="s">
        <v>153</v>
      </c>
      <c r="D682" s="129"/>
      <c r="E682" s="129"/>
      <c r="F682" s="129"/>
      <c r="G682" s="129"/>
      <c r="H682" s="131">
        <v>9</v>
      </c>
      <c r="I682" s="131">
        <v>60</v>
      </c>
      <c r="J682" s="131">
        <v>33</v>
      </c>
      <c r="K682" s="131">
        <v>234</v>
      </c>
      <c r="L682" s="131">
        <v>30</v>
      </c>
      <c r="M682" s="131">
        <v>211</v>
      </c>
      <c r="N682" s="131">
        <v>21</v>
      </c>
      <c r="O682" s="131">
        <v>143</v>
      </c>
      <c r="P682" s="131">
        <v>17</v>
      </c>
      <c r="Q682" s="131">
        <v>115</v>
      </c>
      <c r="R682" s="131">
        <v>4</v>
      </c>
      <c r="S682" s="131">
        <v>31</v>
      </c>
      <c r="T682" s="131">
        <v>3</v>
      </c>
      <c r="U682" s="131">
        <v>23</v>
      </c>
      <c r="V682" s="131">
        <v>3</v>
      </c>
      <c r="W682" s="131">
        <v>23</v>
      </c>
      <c r="X682" s="131">
        <v>2</v>
      </c>
      <c r="Y682" s="131">
        <v>15</v>
      </c>
      <c r="Z682" s="129"/>
      <c r="AA682" s="129"/>
    </row>
    <row r="683" spans="1:27" x14ac:dyDescent="0.25">
      <c r="A683" s="133">
        <v>682</v>
      </c>
      <c r="B683" s="135" t="s">
        <v>24</v>
      </c>
      <c r="C683" s="137" t="s">
        <v>153</v>
      </c>
      <c r="D683" s="131">
        <v>2</v>
      </c>
      <c r="E683" s="131">
        <v>18</v>
      </c>
      <c r="F683" s="131">
        <v>4</v>
      </c>
      <c r="G683" s="131">
        <v>36</v>
      </c>
      <c r="H683" s="131">
        <v>9</v>
      </c>
      <c r="I683" s="131">
        <v>71</v>
      </c>
      <c r="J683" s="131">
        <v>23</v>
      </c>
      <c r="K683" s="131">
        <v>187</v>
      </c>
      <c r="L683" s="131">
        <v>25</v>
      </c>
      <c r="M683" s="131">
        <v>205</v>
      </c>
      <c r="N683" s="131">
        <v>16</v>
      </c>
      <c r="O683" s="131">
        <v>134</v>
      </c>
      <c r="P683" s="131">
        <v>10</v>
      </c>
      <c r="Q683" s="131">
        <v>82</v>
      </c>
      <c r="R683" s="131">
        <v>1</v>
      </c>
      <c r="S683" s="131">
        <v>9</v>
      </c>
      <c r="T683" s="131">
        <v>6</v>
      </c>
      <c r="U683" s="131">
        <v>45</v>
      </c>
      <c r="V683" s="131">
        <v>3</v>
      </c>
      <c r="W683" s="131">
        <v>27</v>
      </c>
      <c r="X683" s="131">
        <v>4</v>
      </c>
      <c r="Y683" s="131">
        <v>36</v>
      </c>
      <c r="Z683" s="129"/>
      <c r="AA683" s="129"/>
    </row>
    <row r="684" spans="1:27" x14ac:dyDescent="0.25">
      <c r="A684" s="133">
        <v>683</v>
      </c>
      <c r="B684" s="135" t="s">
        <v>105</v>
      </c>
      <c r="C684" s="137" t="s">
        <v>152</v>
      </c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31">
        <v>2</v>
      </c>
      <c r="U684" s="131">
        <v>10</v>
      </c>
      <c r="V684" s="131">
        <v>23</v>
      </c>
      <c r="W684" s="131">
        <v>421</v>
      </c>
      <c r="X684" s="131">
        <v>12</v>
      </c>
      <c r="Y684" s="131">
        <v>202</v>
      </c>
      <c r="Z684" s="131">
        <v>14</v>
      </c>
      <c r="AA684" s="131">
        <v>216</v>
      </c>
    </row>
    <row r="685" spans="1:27" x14ac:dyDescent="0.25">
      <c r="A685" s="133">
        <v>684</v>
      </c>
      <c r="B685" s="135" t="s">
        <v>24</v>
      </c>
      <c r="C685" s="137" t="s">
        <v>153</v>
      </c>
      <c r="D685" s="131">
        <v>6</v>
      </c>
      <c r="E685" s="131">
        <v>30</v>
      </c>
      <c r="F685" s="131">
        <v>5</v>
      </c>
      <c r="G685" s="131">
        <v>25</v>
      </c>
      <c r="H685" s="131">
        <v>18</v>
      </c>
      <c r="I685" s="131">
        <v>85</v>
      </c>
      <c r="J685" s="131">
        <v>57</v>
      </c>
      <c r="K685" s="131">
        <v>266</v>
      </c>
      <c r="L685" s="131">
        <v>51</v>
      </c>
      <c r="M685" s="131">
        <v>236</v>
      </c>
      <c r="N685" s="131">
        <v>13</v>
      </c>
      <c r="O685" s="131">
        <v>60</v>
      </c>
      <c r="P685" s="131">
        <v>22</v>
      </c>
      <c r="Q685" s="131">
        <v>102</v>
      </c>
      <c r="R685" s="131">
        <v>6</v>
      </c>
      <c r="S685" s="131">
        <v>26</v>
      </c>
      <c r="T685" s="131">
        <v>2</v>
      </c>
      <c r="U685" s="131">
        <v>10</v>
      </c>
      <c r="V685" s="131">
        <v>1</v>
      </c>
      <c r="W685" s="131">
        <v>5</v>
      </c>
      <c r="X685" s="129"/>
      <c r="Y685" s="129"/>
      <c r="Z685" s="129"/>
      <c r="AA685" s="129"/>
    </row>
    <row r="686" spans="1:27" x14ac:dyDescent="0.25">
      <c r="A686" s="133">
        <v>685</v>
      </c>
      <c r="B686" s="135" t="s">
        <v>119</v>
      </c>
      <c r="C686" s="137" t="s">
        <v>151</v>
      </c>
      <c r="D686" s="129"/>
      <c r="E686" s="129"/>
      <c r="F686" s="129"/>
      <c r="G686" s="129"/>
      <c r="H686" s="129"/>
      <c r="I686" s="129"/>
      <c r="J686" s="129"/>
      <c r="K686" s="129"/>
      <c r="L686" s="131">
        <v>26</v>
      </c>
      <c r="M686" s="131">
        <v>831</v>
      </c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</row>
    <row r="687" spans="1:27" x14ac:dyDescent="0.25">
      <c r="A687" s="133">
        <v>686</v>
      </c>
      <c r="B687" s="135" t="s">
        <v>7</v>
      </c>
      <c r="C687" s="137" t="s">
        <v>151</v>
      </c>
      <c r="D687" s="131">
        <v>2</v>
      </c>
      <c r="E687" s="131">
        <v>70</v>
      </c>
      <c r="F687" s="129"/>
      <c r="G687" s="129"/>
      <c r="H687" s="131">
        <v>1</v>
      </c>
      <c r="I687" s="131">
        <v>35</v>
      </c>
      <c r="J687" s="131">
        <v>2</v>
      </c>
      <c r="K687" s="131">
        <v>70</v>
      </c>
      <c r="L687" s="131">
        <v>2</v>
      </c>
      <c r="M687" s="131">
        <v>70</v>
      </c>
      <c r="N687" s="131">
        <v>4</v>
      </c>
      <c r="O687" s="131">
        <v>140</v>
      </c>
      <c r="P687" s="131">
        <v>3</v>
      </c>
      <c r="Q687" s="131">
        <v>105</v>
      </c>
      <c r="R687" s="131">
        <v>1</v>
      </c>
      <c r="S687" s="131">
        <v>35</v>
      </c>
      <c r="T687" s="131">
        <v>9</v>
      </c>
      <c r="U687" s="131">
        <v>175</v>
      </c>
      <c r="V687" s="131">
        <v>1</v>
      </c>
      <c r="W687" s="131">
        <v>35</v>
      </c>
      <c r="X687" s="131">
        <v>2</v>
      </c>
      <c r="Y687" s="131">
        <v>70</v>
      </c>
      <c r="Z687" s="129"/>
      <c r="AA687" s="129"/>
    </row>
    <row r="688" spans="1:27" x14ac:dyDescent="0.25">
      <c r="A688" s="133">
        <v>687</v>
      </c>
      <c r="B688" s="135" t="s">
        <v>24</v>
      </c>
      <c r="C688" s="137" t="s">
        <v>153</v>
      </c>
      <c r="D688" s="129"/>
      <c r="E688" s="129"/>
      <c r="F688" s="131">
        <v>1</v>
      </c>
      <c r="G688" s="131">
        <v>8</v>
      </c>
      <c r="H688" s="131">
        <v>3</v>
      </c>
      <c r="I688" s="131">
        <v>23</v>
      </c>
      <c r="J688" s="131">
        <v>27</v>
      </c>
      <c r="K688" s="131">
        <v>189</v>
      </c>
      <c r="L688" s="131">
        <v>37</v>
      </c>
      <c r="M688" s="131">
        <v>257</v>
      </c>
      <c r="N688" s="131">
        <v>25</v>
      </c>
      <c r="O688" s="131">
        <v>174</v>
      </c>
      <c r="P688" s="131">
        <v>14</v>
      </c>
      <c r="Q688" s="131">
        <v>100</v>
      </c>
      <c r="R688" s="131">
        <v>7</v>
      </c>
      <c r="S688" s="131">
        <v>46</v>
      </c>
      <c r="T688" s="129"/>
      <c r="U688" s="129"/>
      <c r="V688" s="129"/>
      <c r="W688" s="129"/>
      <c r="X688" s="129"/>
      <c r="Y688" s="129"/>
      <c r="Z688" s="131">
        <v>1</v>
      </c>
      <c r="AA688" s="131">
        <v>8</v>
      </c>
    </row>
    <row r="689" spans="1:27" x14ac:dyDescent="0.25">
      <c r="A689" s="133">
        <v>688</v>
      </c>
      <c r="B689" s="135" t="s">
        <v>24</v>
      </c>
      <c r="C689" s="137" t="s">
        <v>153</v>
      </c>
      <c r="D689" s="131">
        <v>4</v>
      </c>
      <c r="E689" s="131">
        <v>28</v>
      </c>
      <c r="F689" s="131">
        <v>13</v>
      </c>
      <c r="G689" s="131">
        <v>64</v>
      </c>
      <c r="H689" s="131">
        <v>30</v>
      </c>
      <c r="I689" s="131">
        <v>185</v>
      </c>
      <c r="J689" s="131">
        <v>59</v>
      </c>
      <c r="K689" s="131">
        <v>355</v>
      </c>
      <c r="L689" s="131">
        <v>16</v>
      </c>
      <c r="M689" s="131">
        <v>102</v>
      </c>
      <c r="N689" s="131">
        <v>3</v>
      </c>
      <c r="O689" s="131">
        <v>21</v>
      </c>
      <c r="P689" s="131">
        <v>4</v>
      </c>
      <c r="Q689" s="131">
        <v>27</v>
      </c>
      <c r="R689" s="131">
        <v>3</v>
      </c>
      <c r="S689" s="131">
        <v>21</v>
      </c>
      <c r="T689" s="129"/>
      <c r="U689" s="129"/>
      <c r="V689" s="129"/>
      <c r="W689" s="129"/>
      <c r="X689" s="129"/>
      <c r="Y689" s="129"/>
      <c r="Z689" s="129"/>
      <c r="AA689" s="129"/>
    </row>
    <row r="690" spans="1:27" x14ac:dyDescent="0.25">
      <c r="A690" s="133">
        <v>689</v>
      </c>
      <c r="B690" s="135" t="s">
        <v>122</v>
      </c>
      <c r="C690" s="137" t="s">
        <v>152</v>
      </c>
      <c r="D690" s="129"/>
      <c r="E690" s="129"/>
      <c r="F690" s="129"/>
      <c r="G690" s="129"/>
      <c r="H690" s="131">
        <v>10</v>
      </c>
      <c r="I690" s="131">
        <v>56</v>
      </c>
      <c r="J690" s="131">
        <v>49</v>
      </c>
      <c r="K690" s="131">
        <v>276</v>
      </c>
      <c r="L690" s="131">
        <v>28</v>
      </c>
      <c r="M690" s="131">
        <v>181</v>
      </c>
      <c r="N690" s="131">
        <v>11</v>
      </c>
      <c r="O690" s="131">
        <v>69</v>
      </c>
      <c r="P690" s="131">
        <v>10</v>
      </c>
      <c r="Q690" s="131">
        <v>60</v>
      </c>
      <c r="R690" s="131">
        <v>19</v>
      </c>
      <c r="S690" s="131">
        <v>130</v>
      </c>
      <c r="T690" s="131">
        <v>3</v>
      </c>
      <c r="U690" s="131">
        <v>16</v>
      </c>
      <c r="V690" s="129"/>
      <c r="W690" s="129"/>
      <c r="X690" s="131">
        <v>1</v>
      </c>
      <c r="Y690" s="131">
        <v>8</v>
      </c>
      <c r="Z690" s="129"/>
      <c r="AA690" s="129"/>
    </row>
    <row r="691" spans="1:27" x14ac:dyDescent="0.25">
      <c r="A691" s="133">
        <v>690</v>
      </c>
      <c r="B691" s="135" t="s">
        <v>132</v>
      </c>
      <c r="C691" s="137" t="s">
        <v>152</v>
      </c>
      <c r="D691" s="129"/>
      <c r="E691" s="129"/>
      <c r="F691" s="131">
        <v>3</v>
      </c>
      <c r="G691" s="131">
        <v>46</v>
      </c>
      <c r="H691" s="131">
        <v>13</v>
      </c>
      <c r="I691" s="131">
        <v>183</v>
      </c>
      <c r="J691" s="131">
        <v>9</v>
      </c>
      <c r="K691" s="131">
        <v>133</v>
      </c>
      <c r="L691" s="131">
        <v>6</v>
      </c>
      <c r="M691" s="131">
        <v>88</v>
      </c>
      <c r="N691" s="131">
        <v>9</v>
      </c>
      <c r="O691" s="131">
        <v>130</v>
      </c>
      <c r="P691" s="129"/>
      <c r="Q691" s="129"/>
      <c r="R691" s="131">
        <v>4</v>
      </c>
      <c r="S691" s="131">
        <v>60</v>
      </c>
      <c r="T691" s="131">
        <v>7</v>
      </c>
      <c r="U691" s="131">
        <v>110</v>
      </c>
      <c r="V691" s="131">
        <v>3</v>
      </c>
      <c r="W691" s="131">
        <v>44</v>
      </c>
      <c r="X691" s="129"/>
      <c r="Y691" s="129"/>
      <c r="Z691" s="129"/>
      <c r="AA691" s="129"/>
    </row>
    <row r="692" spans="1:27" x14ac:dyDescent="0.25">
      <c r="A692" s="133">
        <v>691</v>
      </c>
      <c r="B692" s="135" t="s">
        <v>9</v>
      </c>
      <c r="C692" s="137" t="s">
        <v>153</v>
      </c>
      <c r="D692" s="129"/>
      <c r="E692" s="129"/>
      <c r="F692" s="129"/>
      <c r="G692" s="129"/>
      <c r="H692" s="131">
        <v>12</v>
      </c>
      <c r="I692" s="131">
        <v>127</v>
      </c>
      <c r="J692" s="131">
        <v>22</v>
      </c>
      <c r="K692" s="131">
        <v>233</v>
      </c>
      <c r="L692" s="131">
        <v>13</v>
      </c>
      <c r="M692" s="131">
        <v>140</v>
      </c>
      <c r="N692" s="131">
        <v>9</v>
      </c>
      <c r="O692" s="131">
        <v>94</v>
      </c>
      <c r="P692" s="131">
        <v>4</v>
      </c>
      <c r="Q692" s="131">
        <v>51</v>
      </c>
      <c r="R692" s="131">
        <v>6</v>
      </c>
      <c r="S692" s="131">
        <v>63</v>
      </c>
      <c r="T692" s="131">
        <v>4</v>
      </c>
      <c r="U692" s="131">
        <v>51</v>
      </c>
      <c r="V692" s="131">
        <v>2</v>
      </c>
      <c r="W692" s="131">
        <v>22</v>
      </c>
      <c r="X692" s="131">
        <v>1</v>
      </c>
      <c r="Y692" s="131">
        <v>13</v>
      </c>
      <c r="Z692" s="129"/>
      <c r="AA692" s="129"/>
    </row>
    <row r="693" spans="1:27" x14ac:dyDescent="0.25">
      <c r="A693" s="133">
        <v>692</v>
      </c>
      <c r="B693" s="135" t="s">
        <v>102</v>
      </c>
      <c r="C693" s="137" t="s">
        <v>154</v>
      </c>
      <c r="D693" s="131">
        <v>2</v>
      </c>
      <c r="E693" s="131">
        <v>4</v>
      </c>
      <c r="F693" s="131">
        <v>2</v>
      </c>
      <c r="G693" s="131">
        <v>11</v>
      </c>
      <c r="H693" s="131">
        <v>2</v>
      </c>
      <c r="I693" s="131">
        <v>8</v>
      </c>
      <c r="J693" s="131">
        <v>19</v>
      </c>
      <c r="K693" s="131">
        <v>147</v>
      </c>
      <c r="L693" s="131">
        <v>42</v>
      </c>
      <c r="M693" s="131">
        <v>322</v>
      </c>
      <c r="N693" s="131">
        <v>21</v>
      </c>
      <c r="O693" s="131">
        <v>185</v>
      </c>
      <c r="P693" s="131">
        <v>12</v>
      </c>
      <c r="Q693" s="131">
        <v>100</v>
      </c>
      <c r="R693" s="131">
        <v>3</v>
      </c>
      <c r="S693" s="131">
        <v>5</v>
      </c>
      <c r="T693" s="129"/>
      <c r="U693" s="129"/>
      <c r="V693" s="129"/>
      <c r="W693" s="129"/>
      <c r="X693" s="129"/>
      <c r="Y693" s="129"/>
      <c r="Z693" s="131">
        <v>1</v>
      </c>
      <c r="AA693" s="131">
        <v>6</v>
      </c>
    </row>
    <row r="694" spans="1:27" x14ac:dyDescent="0.25">
      <c r="A694" s="133">
        <v>693</v>
      </c>
      <c r="B694" s="135" t="s">
        <v>8</v>
      </c>
      <c r="C694" s="137" t="s">
        <v>151</v>
      </c>
      <c r="D694" s="131">
        <v>7</v>
      </c>
      <c r="E694" s="131">
        <v>63</v>
      </c>
      <c r="F694" s="131">
        <v>5</v>
      </c>
      <c r="G694" s="131">
        <v>43</v>
      </c>
      <c r="H694" s="131">
        <v>10</v>
      </c>
      <c r="I694" s="131">
        <v>96</v>
      </c>
      <c r="J694" s="131">
        <v>16</v>
      </c>
      <c r="K694" s="131">
        <v>198</v>
      </c>
      <c r="L694" s="131">
        <v>5</v>
      </c>
      <c r="M694" s="131">
        <v>47</v>
      </c>
      <c r="N694" s="131">
        <v>10</v>
      </c>
      <c r="O694" s="131">
        <v>123</v>
      </c>
      <c r="P694" s="131">
        <v>5</v>
      </c>
      <c r="Q694" s="131">
        <v>84</v>
      </c>
      <c r="R694" s="131">
        <v>9</v>
      </c>
      <c r="S694" s="131">
        <v>79</v>
      </c>
      <c r="T694" s="131">
        <v>1</v>
      </c>
      <c r="U694" s="131">
        <v>7</v>
      </c>
      <c r="V694" s="131">
        <v>3</v>
      </c>
      <c r="W694" s="131">
        <v>48</v>
      </c>
      <c r="X694" s="129"/>
      <c r="Y694" s="129"/>
      <c r="Z694" s="129"/>
      <c r="AA694" s="129"/>
    </row>
    <row r="695" spans="1:27" x14ac:dyDescent="0.25">
      <c r="A695" s="133">
        <v>694</v>
      </c>
      <c r="B695" s="135" t="s">
        <v>18</v>
      </c>
      <c r="C695" s="137" t="s">
        <v>152</v>
      </c>
      <c r="D695" s="129"/>
      <c r="E695" s="129"/>
      <c r="F695" s="129"/>
      <c r="G695" s="129"/>
      <c r="H695" s="129"/>
      <c r="I695" s="129"/>
      <c r="J695" s="131">
        <v>27</v>
      </c>
      <c r="K695" s="131">
        <v>431</v>
      </c>
      <c r="L695" s="129"/>
      <c r="M695" s="129"/>
      <c r="N695" s="131">
        <v>6</v>
      </c>
      <c r="O695" s="131">
        <v>118</v>
      </c>
      <c r="P695" s="129"/>
      <c r="Q695" s="129"/>
      <c r="R695" s="131">
        <v>3</v>
      </c>
      <c r="S695" s="131">
        <v>56</v>
      </c>
      <c r="T695" s="129"/>
      <c r="U695" s="129"/>
      <c r="V695" s="131">
        <v>9</v>
      </c>
      <c r="W695" s="131">
        <v>176</v>
      </c>
      <c r="X695" s="129"/>
      <c r="Y695" s="129"/>
      <c r="Z695" s="129"/>
      <c r="AA695" s="129"/>
    </row>
    <row r="696" spans="1:27" x14ac:dyDescent="0.25">
      <c r="A696" s="133">
        <v>695</v>
      </c>
      <c r="B696" s="135" t="s">
        <v>11</v>
      </c>
      <c r="C696" s="137" t="s">
        <v>154</v>
      </c>
      <c r="D696" s="129"/>
      <c r="E696" s="129"/>
      <c r="F696" s="131">
        <v>2</v>
      </c>
      <c r="G696" s="131">
        <v>32</v>
      </c>
      <c r="H696" s="131">
        <v>4</v>
      </c>
      <c r="I696" s="131">
        <v>65</v>
      </c>
      <c r="J696" s="131">
        <v>8</v>
      </c>
      <c r="K696" s="131">
        <v>130</v>
      </c>
      <c r="L696" s="131">
        <v>10</v>
      </c>
      <c r="M696" s="131">
        <v>162</v>
      </c>
      <c r="N696" s="131">
        <v>8</v>
      </c>
      <c r="O696" s="131">
        <v>130</v>
      </c>
      <c r="P696" s="131">
        <v>6</v>
      </c>
      <c r="Q696" s="131">
        <v>97</v>
      </c>
      <c r="R696" s="131">
        <v>6</v>
      </c>
      <c r="S696" s="131">
        <v>91</v>
      </c>
      <c r="T696" s="131">
        <v>2</v>
      </c>
      <c r="U696" s="131">
        <v>32</v>
      </c>
      <c r="V696" s="129"/>
      <c r="W696" s="129"/>
      <c r="X696" s="131">
        <v>2</v>
      </c>
      <c r="Y696" s="131">
        <v>32</v>
      </c>
      <c r="Z696" s="129"/>
      <c r="AA696" s="129"/>
    </row>
    <row r="697" spans="1:27" x14ac:dyDescent="0.25">
      <c r="A697" s="133">
        <v>696</v>
      </c>
      <c r="B697" s="135" t="s">
        <v>9</v>
      </c>
      <c r="C697" s="137" t="s">
        <v>154</v>
      </c>
      <c r="D697" s="131">
        <v>15</v>
      </c>
      <c r="E697" s="131">
        <v>64</v>
      </c>
      <c r="F697" s="131">
        <v>14</v>
      </c>
      <c r="G697" s="131">
        <v>67</v>
      </c>
      <c r="H697" s="131">
        <v>14</v>
      </c>
      <c r="I697" s="131">
        <v>64</v>
      </c>
      <c r="J697" s="131">
        <v>18</v>
      </c>
      <c r="K697" s="131">
        <v>86</v>
      </c>
      <c r="L697" s="131">
        <v>27</v>
      </c>
      <c r="M697" s="131">
        <v>120</v>
      </c>
      <c r="N697" s="131">
        <v>19</v>
      </c>
      <c r="O697" s="131">
        <v>80</v>
      </c>
      <c r="P697" s="131">
        <v>14</v>
      </c>
      <c r="Q697" s="131">
        <v>63</v>
      </c>
      <c r="R697" s="131">
        <v>17</v>
      </c>
      <c r="S697" s="131">
        <v>79</v>
      </c>
      <c r="T697" s="131">
        <v>14</v>
      </c>
      <c r="U697" s="131">
        <v>67</v>
      </c>
      <c r="V697" s="131">
        <v>7</v>
      </c>
      <c r="W697" s="131">
        <v>31</v>
      </c>
      <c r="X697" s="131">
        <v>6</v>
      </c>
      <c r="Y697" s="131">
        <v>25</v>
      </c>
      <c r="Z697" s="131">
        <v>4</v>
      </c>
      <c r="AA697" s="131">
        <v>21</v>
      </c>
    </row>
    <row r="698" spans="1:27" x14ac:dyDescent="0.25">
      <c r="A698" s="133">
        <v>697</v>
      </c>
      <c r="B698" s="135" t="s">
        <v>8</v>
      </c>
      <c r="C698" s="137" t="s">
        <v>153</v>
      </c>
      <c r="D698" s="131">
        <v>7</v>
      </c>
      <c r="E698" s="131">
        <v>26</v>
      </c>
      <c r="F698" s="131">
        <v>6</v>
      </c>
      <c r="G698" s="131">
        <v>25</v>
      </c>
      <c r="H698" s="131">
        <v>24</v>
      </c>
      <c r="I698" s="131">
        <v>84</v>
      </c>
      <c r="J698" s="131">
        <v>28</v>
      </c>
      <c r="K698" s="131">
        <v>117</v>
      </c>
      <c r="L698" s="131">
        <v>44</v>
      </c>
      <c r="M698" s="131">
        <v>203</v>
      </c>
      <c r="N698" s="131">
        <v>23</v>
      </c>
      <c r="O698" s="131">
        <v>113</v>
      </c>
      <c r="P698" s="131">
        <v>24</v>
      </c>
      <c r="Q698" s="131">
        <v>119</v>
      </c>
      <c r="R698" s="131">
        <v>12</v>
      </c>
      <c r="S698" s="131">
        <v>58</v>
      </c>
      <c r="T698" s="131">
        <v>3</v>
      </c>
      <c r="U698" s="131">
        <v>11</v>
      </c>
      <c r="V698" s="131">
        <v>1</v>
      </c>
      <c r="W698" s="131">
        <v>5</v>
      </c>
      <c r="X698" s="131">
        <v>1</v>
      </c>
      <c r="Y698" s="131">
        <v>5</v>
      </c>
      <c r="Z698" s="129"/>
      <c r="AA698" s="129"/>
    </row>
    <row r="699" spans="1:27" x14ac:dyDescent="0.25">
      <c r="A699" s="133">
        <v>698</v>
      </c>
      <c r="B699" s="135" t="s">
        <v>18</v>
      </c>
      <c r="C699" s="137" t="s">
        <v>152</v>
      </c>
      <c r="D699" s="129"/>
      <c r="E699" s="129"/>
      <c r="F699" s="129"/>
      <c r="G699" s="129"/>
      <c r="H699" s="131">
        <v>23</v>
      </c>
      <c r="I699" s="131">
        <v>361</v>
      </c>
      <c r="J699" s="131">
        <v>18</v>
      </c>
      <c r="K699" s="131">
        <v>325</v>
      </c>
      <c r="L699" s="129"/>
      <c r="M699" s="129"/>
      <c r="N699" s="129"/>
      <c r="O699" s="129"/>
      <c r="P699" s="129"/>
      <c r="Q699" s="129"/>
      <c r="R699" s="129"/>
      <c r="S699" s="129"/>
      <c r="T699" s="131">
        <v>4</v>
      </c>
      <c r="U699" s="131">
        <v>79</v>
      </c>
      <c r="V699" s="129"/>
      <c r="W699" s="129"/>
      <c r="X699" s="129"/>
      <c r="Y699" s="129"/>
      <c r="Z699" s="129"/>
      <c r="AA699" s="129"/>
    </row>
    <row r="700" spans="1:27" x14ac:dyDescent="0.25">
      <c r="A700" s="133">
        <v>699</v>
      </c>
      <c r="B700" s="135" t="s">
        <v>18</v>
      </c>
      <c r="C700" s="137" t="s">
        <v>155</v>
      </c>
      <c r="D700" s="129"/>
      <c r="E700" s="129"/>
      <c r="F700" s="129"/>
      <c r="G700" s="129"/>
      <c r="H700" s="129"/>
      <c r="I700" s="129"/>
      <c r="J700" s="129"/>
      <c r="K700" s="129"/>
      <c r="L700" s="131">
        <v>48</v>
      </c>
      <c r="M700" s="131">
        <v>137</v>
      </c>
      <c r="N700" s="131">
        <v>45</v>
      </c>
      <c r="O700" s="131">
        <v>165</v>
      </c>
      <c r="P700" s="131">
        <v>67</v>
      </c>
      <c r="Q700" s="131">
        <v>247</v>
      </c>
      <c r="R700" s="131">
        <v>29</v>
      </c>
      <c r="S700" s="131">
        <v>114</v>
      </c>
      <c r="T700" s="131">
        <v>17</v>
      </c>
      <c r="U700" s="131">
        <v>57</v>
      </c>
      <c r="V700" s="131">
        <v>7</v>
      </c>
      <c r="W700" s="131">
        <v>25</v>
      </c>
      <c r="X700" s="131">
        <v>3</v>
      </c>
      <c r="Y700" s="131">
        <v>9</v>
      </c>
      <c r="Z700" s="131">
        <v>3</v>
      </c>
      <c r="AA700" s="131">
        <v>11</v>
      </c>
    </row>
    <row r="701" spans="1:27" x14ac:dyDescent="0.25">
      <c r="A701" s="133">
        <v>700</v>
      </c>
      <c r="B701" s="135" t="s">
        <v>101</v>
      </c>
      <c r="C701" s="137" t="s">
        <v>155</v>
      </c>
      <c r="D701" s="131">
        <v>95</v>
      </c>
      <c r="E701" s="131">
        <v>376</v>
      </c>
      <c r="F701" s="131">
        <v>95</v>
      </c>
      <c r="G701" s="131">
        <v>378</v>
      </c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</row>
    <row r="702" spans="1:27" x14ac:dyDescent="0.25">
      <c r="A702" s="133">
        <v>701</v>
      </c>
      <c r="B702" s="135" t="s">
        <v>104</v>
      </c>
      <c r="C702" s="137" t="s">
        <v>152</v>
      </c>
      <c r="D702" s="129"/>
      <c r="E702" s="129"/>
      <c r="F702" s="129"/>
      <c r="G702" s="129"/>
      <c r="H702" s="131">
        <v>11</v>
      </c>
      <c r="I702" s="131">
        <v>109</v>
      </c>
      <c r="J702" s="131">
        <v>15</v>
      </c>
      <c r="K702" s="131">
        <v>145</v>
      </c>
      <c r="L702" s="131">
        <v>5</v>
      </c>
      <c r="M702" s="131">
        <v>48</v>
      </c>
      <c r="N702" s="131">
        <v>28</v>
      </c>
      <c r="O702" s="131">
        <v>267</v>
      </c>
      <c r="P702" s="131">
        <v>15</v>
      </c>
      <c r="Q702" s="131">
        <v>145</v>
      </c>
      <c r="R702" s="131">
        <v>1</v>
      </c>
      <c r="S702" s="131">
        <v>12</v>
      </c>
      <c r="T702" s="129"/>
      <c r="U702" s="129"/>
      <c r="V702" s="131">
        <v>3</v>
      </c>
      <c r="W702" s="131">
        <v>24</v>
      </c>
      <c r="X702" s="129"/>
      <c r="Y702" s="129"/>
      <c r="Z702" s="129"/>
      <c r="AA702" s="129"/>
    </row>
    <row r="703" spans="1:27" x14ac:dyDescent="0.25">
      <c r="A703" s="133">
        <v>702</v>
      </c>
      <c r="B703" s="135" t="s">
        <v>8</v>
      </c>
      <c r="C703" s="137" t="s">
        <v>153</v>
      </c>
      <c r="D703" s="131">
        <v>29</v>
      </c>
      <c r="E703" s="131">
        <v>67</v>
      </c>
      <c r="F703" s="131">
        <v>24</v>
      </c>
      <c r="G703" s="131">
        <v>60</v>
      </c>
      <c r="H703" s="131">
        <v>60</v>
      </c>
      <c r="I703" s="131">
        <v>144</v>
      </c>
      <c r="J703" s="131">
        <v>36</v>
      </c>
      <c r="K703" s="131">
        <v>84</v>
      </c>
      <c r="L703" s="131">
        <v>27</v>
      </c>
      <c r="M703" s="131">
        <v>65</v>
      </c>
      <c r="N703" s="131">
        <v>10</v>
      </c>
      <c r="O703" s="131">
        <v>23</v>
      </c>
      <c r="P703" s="131">
        <v>9</v>
      </c>
      <c r="Q703" s="131">
        <v>15</v>
      </c>
      <c r="R703" s="131">
        <v>19</v>
      </c>
      <c r="S703" s="131">
        <v>26</v>
      </c>
      <c r="T703" s="131">
        <v>29</v>
      </c>
      <c r="U703" s="131">
        <v>58</v>
      </c>
      <c r="V703" s="131">
        <v>50</v>
      </c>
      <c r="W703" s="131">
        <v>115</v>
      </c>
      <c r="X703" s="131">
        <v>19</v>
      </c>
      <c r="Y703" s="131">
        <v>47</v>
      </c>
      <c r="Z703" s="131">
        <v>22</v>
      </c>
      <c r="AA703" s="131">
        <v>42</v>
      </c>
    </row>
    <row r="704" spans="1:27" x14ac:dyDescent="0.25">
      <c r="A704" s="133">
        <v>703</v>
      </c>
      <c r="B704" s="135" t="s">
        <v>5</v>
      </c>
      <c r="C704" s="137" t="s">
        <v>152</v>
      </c>
      <c r="D704" s="129"/>
      <c r="E704" s="129"/>
      <c r="F704" s="129"/>
      <c r="G704" s="129"/>
      <c r="H704" s="131">
        <v>10</v>
      </c>
      <c r="I704" s="131">
        <v>335</v>
      </c>
      <c r="J704" s="131">
        <v>6</v>
      </c>
      <c r="K704" s="131">
        <v>216</v>
      </c>
      <c r="L704" s="131">
        <v>3</v>
      </c>
      <c r="M704" s="131">
        <v>88</v>
      </c>
      <c r="N704" s="129"/>
      <c r="O704" s="129"/>
      <c r="P704" s="129"/>
      <c r="Q704" s="129"/>
      <c r="R704" s="131">
        <v>3</v>
      </c>
      <c r="S704" s="131">
        <v>88</v>
      </c>
      <c r="T704" s="129"/>
      <c r="U704" s="129"/>
      <c r="V704" s="129"/>
      <c r="W704" s="129"/>
      <c r="X704" s="129"/>
      <c r="Y704" s="129"/>
      <c r="Z704" s="129"/>
      <c r="AA704" s="129"/>
    </row>
    <row r="705" spans="1:27" x14ac:dyDescent="0.25">
      <c r="A705" s="133">
        <v>704</v>
      </c>
      <c r="B705" s="135" t="s">
        <v>11</v>
      </c>
      <c r="C705" s="137" t="s">
        <v>154</v>
      </c>
      <c r="D705" s="129"/>
      <c r="E705" s="129"/>
      <c r="F705" s="129"/>
      <c r="G705" s="129"/>
      <c r="H705" s="131">
        <v>4</v>
      </c>
      <c r="I705" s="131">
        <v>65</v>
      </c>
      <c r="J705" s="131">
        <v>6</v>
      </c>
      <c r="K705" s="131">
        <v>97</v>
      </c>
      <c r="L705" s="131">
        <v>8</v>
      </c>
      <c r="M705" s="131">
        <v>130</v>
      </c>
      <c r="N705" s="131">
        <v>8</v>
      </c>
      <c r="O705" s="131">
        <v>130</v>
      </c>
      <c r="P705" s="131">
        <v>11</v>
      </c>
      <c r="Q705" s="131">
        <v>178</v>
      </c>
      <c r="R705" s="129"/>
      <c r="S705" s="129"/>
      <c r="T705" s="131">
        <v>6</v>
      </c>
      <c r="U705" s="131">
        <v>91</v>
      </c>
      <c r="V705" s="131">
        <v>2</v>
      </c>
      <c r="W705" s="131">
        <v>32</v>
      </c>
      <c r="X705" s="129"/>
      <c r="Y705" s="129"/>
      <c r="Z705" s="129"/>
      <c r="AA705" s="129"/>
    </row>
    <row r="706" spans="1:27" x14ac:dyDescent="0.25">
      <c r="A706" s="133">
        <v>705</v>
      </c>
      <c r="B706" s="135" t="s">
        <v>103</v>
      </c>
      <c r="C706" s="137" t="s">
        <v>152</v>
      </c>
      <c r="D706" s="131">
        <v>1</v>
      </c>
      <c r="E706" s="131">
        <v>18</v>
      </c>
      <c r="F706" s="129"/>
      <c r="G706" s="129"/>
      <c r="H706" s="131">
        <v>15</v>
      </c>
      <c r="I706" s="131">
        <v>217</v>
      </c>
      <c r="J706" s="131">
        <v>10</v>
      </c>
      <c r="K706" s="131">
        <v>146</v>
      </c>
      <c r="L706" s="131">
        <v>5</v>
      </c>
      <c r="M706" s="131">
        <v>73</v>
      </c>
      <c r="N706" s="131">
        <v>5</v>
      </c>
      <c r="O706" s="131">
        <v>70</v>
      </c>
      <c r="P706" s="129"/>
      <c r="Q706" s="129"/>
      <c r="R706" s="131">
        <v>10</v>
      </c>
      <c r="S706" s="131">
        <v>146</v>
      </c>
      <c r="T706" s="131">
        <v>1</v>
      </c>
      <c r="U706" s="131">
        <v>18</v>
      </c>
      <c r="V706" s="131">
        <v>1</v>
      </c>
      <c r="W706" s="131">
        <v>19</v>
      </c>
      <c r="X706" s="131">
        <v>1</v>
      </c>
      <c r="Y706" s="131">
        <v>15</v>
      </c>
      <c r="Z706" s="129"/>
      <c r="AA706" s="129"/>
    </row>
    <row r="707" spans="1:27" x14ac:dyDescent="0.25">
      <c r="A707" s="133">
        <v>706</v>
      </c>
      <c r="B707" s="135" t="s">
        <v>11</v>
      </c>
      <c r="C707" s="137" t="s">
        <v>154</v>
      </c>
      <c r="D707" s="131">
        <v>2</v>
      </c>
      <c r="E707" s="131">
        <v>9</v>
      </c>
      <c r="F707" s="131">
        <v>4</v>
      </c>
      <c r="G707" s="131">
        <v>18</v>
      </c>
      <c r="H707" s="131">
        <v>10</v>
      </c>
      <c r="I707" s="131">
        <v>45</v>
      </c>
      <c r="J707" s="131">
        <v>10</v>
      </c>
      <c r="K707" s="131">
        <v>45</v>
      </c>
      <c r="L707" s="131">
        <v>29</v>
      </c>
      <c r="M707" s="131">
        <v>127</v>
      </c>
      <c r="N707" s="131">
        <v>12</v>
      </c>
      <c r="O707" s="131">
        <v>54</v>
      </c>
      <c r="P707" s="131">
        <v>16</v>
      </c>
      <c r="Q707" s="131">
        <v>72</v>
      </c>
      <c r="R707" s="131">
        <v>25</v>
      </c>
      <c r="S707" s="131">
        <v>112</v>
      </c>
      <c r="T707" s="131">
        <v>12</v>
      </c>
      <c r="U707" s="131">
        <v>54</v>
      </c>
      <c r="V707" s="131">
        <v>14</v>
      </c>
      <c r="W707" s="131">
        <v>63</v>
      </c>
      <c r="X707" s="131">
        <v>2</v>
      </c>
      <c r="Y707" s="131">
        <v>9</v>
      </c>
      <c r="Z707" s="131">
        <v>22</v>
      </c>
      <c r="AA707" s="131">
        <v>100</v>
      </c>
    </row>
    <row r="708" spans="1:27" x14ac:dyDescent="0.25">
      <c r="A708" s="133">
        <v>707</v>
      </c>
      <c r="B708" s="135" t="s">
        <v>102</v>
      </c>
      <c r="C708" s="137" t="s">
        <v>154</v>
      </c>
      <c r="D708" s="129"/>
      <c r="E708" s="129"/>
      <c r="F708" s="131">
        <v>3</v>
      </c>
      <c r="G708" s="131">
        <v>11</v>
      </c>
      <c r="H708" s="131">
        <v>8</v>
      </c>
      <c r="I708" s="131">
        <v>33</v>
      </c>
      <c r="J708" s="131">
        <v>18</v>
      </c>
      <c r="K708" s="131">
        <v>70</v>
      </c>
      <c r="L708" s="131">
        <v>36</v>
      </c>
      <c r="M708" s="131">
        <v>138</v>
      </c>
      <c r="N708" s="131">
        <v>31</v>
      </c>
      <c r="O708" s="131">
        <v>145</v>
      </c>
      <c r="P708" s="131">
        <v>51</v>
      </c>
      <c r="Q708" s="131">
        <v>215</v>
      </c>
      <c r="R708" s="131">
        <v>15</v>
      </c>
      <c r="S708" s="131">
        <v>58</v>
      </c>
      <c r="T708" s="131">
        <v>3</v>
      </c>
      <c r="U708" s="131">
        <v>16</v>
      </c>
      <c r="V708" s="131">
        <v>1</v>
      </c>
      <c r="W708" s="131">
        <v>6</v>
      </c>
      <c r="X708" s="131">
        <v>2</v>
      </c>
      <c r="Y708" s="131">
        <v>4</v>
      </c>
      <c r="Z708" s="131">
        <v>2</v>
      </c>
      <c r="AA708" s="131">
        <v>12</v>
      </c>
    </row>
    <row r="709" spans="1:27" x14ac:dyDescent="0.25">
      <c r="A709" s="133">
        <v>708</v>
      </c>
      <c r="B709" s="135" t="s">
        <v>24</v>
      </c>
      <c r="C709" s="137" t="s">
        <v>153</v>
      </c>
      <c r="D709" s="129"/>
      <c r="E709" s="129"/>
      <c r="F709" s="129"/>
      <c r="G709" s="129"/>
      <c r="H709" s="129"/>
      <c r="I709" s="129"/>
      <c r="J709" s="129"/>
      <c r="K709" s="129"/>
      <c r="L709" s="131">
        <v>44</v>
      </c>
      <c r="M709" s="131">
        <v>210</v>
      </c>
      <c r="N709" s="131">
        <v>50</v>
      </c>
      <c r="O709" s="131">
        <v>236</v>
      </c>
      <c r="P709" s="131">
        <v>25</v>
      </c>
      <c r="Q709" s="131">
        <v>120</v>
      </c>
      <c r="R709" s="131">
        <v>10</v>
      </c>
      <c r="S709" s="131">
        <v>47</v>
      </c>
      <c r="T709" s="131">
        <v>7</v>
      </c>
      <c r="U709" s="131">
        <v>31</v>
      </c>
      <c r="V709" s="131">
        <v>9</v>
      </c>
      <c r="W709" s="131">
        <v>42</v>
      </c>
      <c r="X709" s="131">
        <v>2</v>
      </c>
      <c r="Y709" s="131">
        <v>10</v>
      </c>
      <c r="Z709" s="131">
        <v>1</v>
      </c>
      <c r="AA709" s="131">
        <v>5</v>
      </c>
    </row>
    <row r="710" spans="1:27" x14ac:dyDescent="0.25">
      <c r="A710" s="133">
        <v>709</v>
      </c>
      <c r="B710" s="135" t="s">
        <v>106</v>
      </c>
      <c r="C710" s="137" t="s">
        <v>154</v>
      </c>
      <c r="D710" s="131">
        <v>35</v>
      </c>
      <c r="E710" s="131">
        <v>185</v>
      </c>
      <c r="F710" s="131">
        <v>25</v>
      </c>
      <c r="G710" s="131">
        <v>132</v>
      </c>
      <c r="H710" s="131">
        <v>8</v>
      </c>
      <c r="I710" s="131">
        <v>43</v>
      </c>
      <c r="J710" s="131">
        <v>14</v>
      </c>
      <c r="K710" s="131">
        <v>77</v>
      </c>
      <c r="L710" s="131">
        <v>12</v>
      </c>
      <c r="M710" s="131">
        <v>66</v>
      </c>
      <c r="N710" s="131">
        <v>11</v>
      </c>
      <c r="O710" s="131">
        <v>28</v>
      </c>
      <c r="P710" s="131">
        <v>5</v>
      </c>
      <c r="Q710" s="131">
        <v>28</v>
      </c>
      <c r="R710" s="131">
        <v>6</v>
      </c>
      <c r="S710" s="131">
        <v>28</v>
      </c>
      <c r="T710" s="131">
        <v>5</v>
      </c>
      <c r="U710" s="131">
        <v>31</v>
      </c>
      <c r="V710" s="131">
        <v>2</v>
      </c>
      <c r="W710" s="131">
        <v>11</v>
      </c>
      <c r="X710" s="131">
        <v>6</v>
      </c>
      <c r="Y710" s="131">
        <v>33</v>
      </c>
      <c r="Z710" s="131">
        <v>6</v>
      </c>
      <c r="AA710" s="131">
        <v>34</v>
      </c>
    </row>
    <row r="711" spans="1:27" x14ac:dyDescent="0.25">
      <c r="A711" s="133">
        <v>710</v>
      </c>
      <c r="B711" s="135" t="s">
        <v>11</v>
      </c>
      <c r="C711" s="137" t="s">
        <v>155</v>
      </c>
      <c r="D711" s="131">
        <v>13</v>
      </c>
      <c r="E711" s="131">
        <v>63</v>
      </c>
      <c r="F711" s="131">
        <v>5</v>
      </c>
      <c r="G711" s="131">
        <v>25</v>
      </c>
      <c r="H711" s="131">
        <v>18</v>
      </c>
      <c r="I711" s="131">
        <v>91</v>
      </c>
      <c r="J711" s="131">
        <v>18</v>
      </c>
      <c r="K711" s="131">
        <v>89</v>
      </c>
      <c r="L711" s="131">
        <v>10</v>
      </c>
      <c r="M711" s="131">
        <v>51</v>
      </c>
      <c r="N711" s="131">
        <v>8</v>
      </c>
      <c r="O711" s="131">
        <v>41</v>
      </c>
      <c r="P711" s="131">
        <v>16</v>
      </c>
      <c r="Q711" s="131">
        <v>81</v>
      </c>
      <c r="R711" s="131">
        <v>12</v>
      </c>
      <c r="S711" s="131">
        <v>55</v>
      </c>
      <c r="T711" s="131">
        <v>8</v>
      </c>
      <c r="U711" s="131">
        <v>41</v>
      </c>
      <c r="V711" s="131">
        <v>6</v>
      </c>
      <c r="W711" s="131">
        <v>30</v>
      </c>
      <c r="X711" s="131">
        <v>11</v>
      </c>
      <c r="Y711" s="131">
        <v>56</v>
      </c>
      <c r="Z711" s="131">
        <v>11</v>
      </c>
      <c r="AA711" s="131">
        <v>53</v>
      </c>
    </row>
    <row r="712" spans="1:27" x14ac:dyDescent="0.25">
      <c r="A712" s="133">
        <v>711</v>
      </c>
      <c r="B712" s="135" t="s">
        <v>11</v>
      </c>
      <c r="C712" s="137" t="s">
        <v>153</v>
      </c>
      <c r="D712" s="129"/>
      <c r="E712" s="129"/>
      <c r="F712" s="129"/>
      <c r="G712" s="129"/>
      <c r="H712" s="131">
        <v>2</v>
      </c>
      <c r="I712" s="131">
        <v>23</v>
      </c>
      <c r="J712" s="131">
        <v>11</v>
      </c>
      <c r="K712" s="131">
        <v>129</v>
      </c>
      <c r="L712" s="131">
        <v>6</v>
      </c>
      <c r="M712" s="131">
        <v>64</v>
      </c>
      <c r="N712" s="131">
        <v>9</v>
      </c>
      <c r="O712" s="131">
        <v>100</v>
      </c>
      <c r="P712" s="131">
        <v>4</v>
      </c>
      <c r="Q712" s="131">
        <v>38</v>
      </c>
      <c r="R712" s="131">
        <v>8</v>
      </c>
      <c r="S712" s="131">
        <v>88</v>
      </c>
      <c r="T712" s="131">
        <v>18</v>
      </c>
      <c r="U712" s="131">
        <v>211</v>
      </c>
      <c r="V712" s="131">
        <v>2</v>
      </c>
      <c r="W712" s="131">
        <v>18</v>
      </c>
      <c r="X712" s="129"/>
      <c r="Y712" s="129"/>
      <c r="Z712" s="129"/>
      <c r="AA712" s="129"/>
    </row>
    <row r="713" spans="1:27" x14ac:dyDescent="0.25">
      <c r="A713" s="133">
        <v>712</v>
      </c>
      <c r="B713" s="135" t="s">
        <v>11</v>
      </c>
      <c r="C713" s="137" t="s">
        <v>154</v>
      </c>
      <c r="D713" s="131">
        <v>5</v>
      </c>
      <c r="E713" s="131">
        <v>25</v>
      </c>
      <c r="F713" s="131">
        <v>2</v>
      </c>
      <c r="G713" s="131">
        <v>10</v>
      </c>
      <c r="H713" s="131">
        <v>61</v>
      </c>
      <c r="I713" s="131">
        <v>303</v>
      </c>
      <c r="J713" s="131">
        <v>5</v>
      </c>
      <c r="K713" s="131">
        <v>25</v>
      </c>
      <c r="L713" s="131">
        <v>4</v>
      </c>
      <c r="M713" s="131">
        <v>20</v>
      </c>
      <c r="N713" s="131">
        <v>14</v>
      </c>
      <c r="O713" s="131">
        <v>69</v>
      </c>
      <c r="P713" s="131">
        <v>9</v>
      </c>
      <c r="Q713" s="131">
        <v>43</v>
      </c>
      <c r="R713" s="131">
        <v>6</v>
      </c>
      <c r="S713" s="131">
        <v>30</v>
      </c>
      <c r="T713" s="131">
        <v>10</v>
      </c>
      <c r="U713" s="131">
        <v>48</v>
      </c>
      <c r="V713" s="131">
        <v>6</v>
      </c>
      <c r="W713" s="131">
        <v>28</v>
      </c>
      <c r="X713" s="131">
        <v>8</v>
      </c>
      <c r="Y713" s="131">
        <v>41</v>
      </c>
      <c r="Z713" s="131">
        <v>6</v>
      </c>
      <c r="AA713" s="131">
        <v>27</v>
      </c>
    </row>
    <row r="714" spans="1:27" x14ac:dyDescent="0.25">
      <c r="A714" s="133">
        <v>713</v>
      </c>
      <c r="B714" s="135" t="s">
        <v>5</v>
      </c>
      <c r="C714" s="137" t="s">
        <v>152</v>
      </c>
      <c r="D714" s="131">
        <v>2</v>
      </c>
      <c r="E714" s="131">
        <v>10</v>
      </c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31">
        <v>1</v>
      </c>
      <c r="Q714" s="131">
        <v>5</v>
      </c>
      <c r="R714" s="131">
        <v>27</v>
      </c>
      <c r="S714" s="131">
        <v>122</v>
      </c>
      <c r="T714" s="131">
        <v>29</v>
      </c>
      <c r="U714" s="131">
        <v>138</v>
      </c>
      <c r="V714" s="131">
        <v>56</v>
      </c>
      <c r="W714" s="131">
        <v>305</v>
      </c>
      <c r="X714" s="131">
        <v>11</v>
      </c>
      <c r="Y714" s="131">
        <v>61</v>
      </c>
      <c r="Z714" s="131">
        <v>4</v>
      </c>
      <c r="AA714" s="131">
        <v>28</v>
      </c>
    </row>
    <row r="715" spans="1:27" x14ac:dyDescent="0.25">
      <c r="A715" s="133">
        <v>714</v>
      </c>
      <c r="B715" s="135" t="s">
        <v>121</v>
      </c>
      <c r="C715" s="137" t="s">
        <v>152</v>
      </c>
      <c r="D715" s="129"/>
      <c r="E715" s="129"/>
      <c r="F715" s="129"/>
      <c r="G715" s="129"/>
      <c r="H715" s="131">
        <v>3</v>
      </c>
      <c r="I715" s="131">
        <v>27</v>
      </c>
      <c r="J715" s="131">
        <v>23</v>
      </c>
      <c r="K715" s="131">
        <v>222</v>
      </c>
      <c r="L715" s="131">
        <v>18</v>
      </c>
      <c r="M715" s="131">
        <v>174</v>
      </c>
      <c r="N715" s="131">
        <v>6</v>
      </c>
      <c r="O715" s="131">
        <v>58</v>
      </c>
      <c r="P715" s="131">
        <v>6</v>
      </c>
      <c r="Q715" s="131">
        <v>57</v>
      </c>
      <c r="R715" s="131">
        <v>7</v>
      </c>
      <c r="S715" s="131">
        <v>72</v>
      </c>
      <c r="T715" s="131">
        <v>3</v>
      </c>
      <c r="U715" s="131">
        <v>29</v>
      </c>
      <c r="V715" s="131">
        <v>3</v>
      </c>
      <c r="W715" s="131">
        <v>29</v>
      </c>
      <c r="X715" s="129"/>
      <c r="Y715" s="129"/>
      <c r="Z715" s="129"/>
      <c r="AA715" s="129"/>
    </row>
    <row r="716" spans="1:27" x14ac:dyDescent="0.25">
      <c r="A716" s="133">
        <v>715</v>
      </c>
      <c r="B716" s="135" t="s">
        <v>9</v>
      </c>
      <c r="C716" s="137" t="s">
        <v>154</v>
      </c>
      <c r="D716" s="131">
        <v>9</v>
      </c>
      <c r="E716" s="131">
        <v>41</v>
      </c>
      <c r="F716" s="131">
        <v>2</v>
      </c>
      <c r="G716" s="131">
        <v>10</v>
      </c>
      <c r="H716" s="131">
        <v>5</v>
      </c>
      <c r="I716" s="131">
        <v>26</v>
      </c>
      <c r="J716" s="131">
        <v>10</v>
      </c>
      <c r="K716" s="131">
        <v>45</v>
      </c>
      <c r="L716" s="131">
        <v>21</v>
      </c>
      <c r="M716" s="131">
        <v>97</v>
      </c>
      <c r="N716" s="131">
        <v>13</v>
      </c>
      <c r="O716" s="131">
        <v>62</v>
      </c>
      <c r="P716" s="131">
        <v>19</v>
      </c>
      <c r="Q716" s="131">
        <v>89</v>
      </c>
      <c r="R716" s="131">
        <v>22</v>
      </c>
      <c r="S716" s="131">
        <v>103</v>
      </c>
      <c r="T716" s="131">
        <v>10</v>
      </c>
      <c r="U716" s="131">
        <v>46</v>
      </c>
      <c r="V716" s="131">
        <v>14</v>
      </c>
      <c r="W716" s="131">
        <v>68</v>
      </c>
      <c r="X716" s="131">
        <v>9</v>
      </c>
      <c r="Y716" s="131">
        <v>42</v>
      </c>
      <c r="Z716" s="131">
        <v>8</v>
      </c>
      <c r="AA716" s="131">
        <v>36</v>
      </c>
    </row>
    <row r="717" spans="1:27" x14ac:dyDescent="0.25">
      <c r="A717" s="133">
        <v>716</v>
      </c>
      <c r="B717" s="135" t="s">
        <v>104</v>
      </c>
      <c r="C717" s="137" t="s">
        <v>152</v>
      </c>
      <c r="D717" s="129"/>
      <c r="E717" s="129"/>
      <c r="F717" s="129"/>
      <c r="G717" s="129"/>
      <c r="H717" s="131">
        <v>9</v>
      </c>
      <c r="I717" s="131">
        <v>118</v>
      </c>
      <c r="J717" s="131">
        <v>32</v>
      </c>
      <c r="K717" s="131">
        <v>435</v>
      </c>
      <c r="L717" s="131">
        <v>3</v>
      </c>
      <c r="M717" s="131">
        <v>35</v>
      </c>
      <c r="N717" s="131">
        <v>5</v>
      </c>
      <c r="O717" s="131">
        <v>69</v>
      </c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</row>
    <row r="718" spans="1:27" x14ac:dyDescent="0.25">
      <c r="A718" s="133">
        <v>717</v>
      </c>
      <c r="B718" s="135" t="s">
        <v>9</v>
      </c>
      <c r="C718" s="137" t="s">
        <v>152</v>
      </c>
      <c r="D718" s="131">
        <v>2</v>
      </c>
      <c r="E718" s="131">
        <v>32</v>
      </c>
      <c r="F718" s="129"/>
      <c r="G718" s="129"/>
      <c r="H718" s="131">
        <v>3</v>
      </c>
      <c r="I718" s="131">
        <v>49</v>
      </c>
      <c r="J718" s="131">
        <v>15</v>
      </c>
      <c r="K718" s="131">
        <v>219</v>
      </c>
      <c r="L718" s="131">
        <v>5</v>
      </c>
      <c r="M718" s="131">
        <v>77</v>
      </c>
      <c r="N718" s="131">
        <v>5</v>
      </c>
      <c r="O718" s="131">
        <v>81</v>
      </c>
      <c r="P718" s="131">
        <v>3</v>
      </c>
      <c r="Q718" s="131">
        <v>49</v>
      </c>
      <c r="R718" s="131">
        <v>2</v>
      </c>
      <c r="S718" s="131">
        <v>33</v>
      </c>
      <c r="T718" s="131">
        <v>3</v>
      </c>
      <c r="U718" s="131">
        <v>49</v>
      </c>
      <c r="V718" s="131">
        <v>3</v>
      </c>
      <c r="W718" s="131">
        <v>47</v>
      </c>
      <c r="X718" s="129"/>
      <c r="Y718" s="129"/>
      <c r="Z718" s="131">
        <v>1</v>
      </c>
      <c r="AA718" s="131">
        <v>16</v>
      </c>
    </row>
    <row r="719" spans="1:27" x14ac:dyDescent="0.25">
      <c r="A719" s="133">
        <v>718</v>
      </c>
      <c r="B719" s="135" t="s">
        <v>24</v>
      </c>
      <c r="C719" s="137" t="s">
        <v>154</v>
      </c>
      <c r="D719" s="131">
        <v>53</v>
      </c>
      <c r="E719" s="131">
        <v>264</v>
      </c>
      <c r="F719" s="131">
        <v>31</v>
      </c>
      <c r="G719" s="131">
        <v>154</v>
      </c>
      <c r="H719" s="131">
        <v>16</v>
      </c>
      <c r="I719" s="131">
        <v>81</v>
      </c>
      <c r="J719" s="131">
        <v>4</v>
      </c>
      <c r="K719" s="131">
        <v>22</v>
      </c>
      <c r="L719" s="131">
        <v>2</v>
      </c>
      <c r="M719" s="131">
        <v>11</v>
      </c>
      <c r="N719" s="131">
        <v>3</v>
      </c>
      <c r="O719" s="131">
        <v>16</v>
      </c>
      <c r="P719" s="131">
        <v>2</v>
      </c>
      <c r="Q719" s="131">
        <v>11</v>
      </c>
      <c r="R719" s="131">
        <v>4</v>
      </c>
      <c r="S719" s="131">
        <v>22</v>
      </c>
      <c r="T719" s="131">
        <v>9</v>
      </c>
      <c r="U719" s="131">
        <v>44</v>
      </c>
      <c r="V719" s="131">
        <v>1</v>
      </c>
      <c r="W719" s="131">
        <v>5</v>
      </c>
      <c r="X719" s="131">
        <v>1</v>
      </c>
      <c r="Y719" s="131">
        <v>5</v>
      </c>
      <c r="Z719" s="131">
        <v>3</v>
      </c>
      <c r="AA719" s="131">
        <v>16</v>
      </c>
    </row>
    <row r="720" spans="1:27" x14ac:dyDescent="0.25">
      <c r="A720" s="133">
        <v>719</v>
      </c>
      <c r="B720" s="135" t="s">
        <v>24</v>
      </c>
      <c r="C720" s="137" t="s">
        <v>152</v>
      </c>
      <c r="D720" s="129"/>
      <c r="E720" s="129"/>
      <c r="F720" s="131">
        <v>6</v>
      </c>
      <c r="G720" s="131">
        <v>37</v>
      </c>
      <c r="H720" s="131">
        <v>67</v>
      </c>
      <c r="I720" s="131">
        <v>333</v>
      </c>
      <c r="J720" s="131">
        <v>2</v>
      </c>
      <c r="K720" s="131">
        <v>34</v>
      </c>
      <c r="L720" s="131">
        <v>4</v>
      </c>
      <c r="M720" s="131">
        <v>44</v>
      </c>
      <c r="N720" s="131">
        <v>6</v>
      </c>
      <c r="O720" s="131">
        <v>98</v>
      </c>
      <c r="P720" s="129"/>
      <c r="Q720" s="129"/>
      <c r="R720" s="131">
        <v>2</v>
      </c>
      <c r="S720" s="131">
        <v>34</v>
      </c>
      <c r="T720" s="131">
        <v>4</v>
      </c>
      <c r="U720" s="131">
        <v>67</v>
      </c>
      <c r="V720" s="129"/>
      <c r="W720" s="129"/>
      <c r="X720" s="129"/>
      <c r="Y720" s="129"/>
      <c r="Z720" s="129"/>
      <c r="AA720" s="129"/>
    </row>
    <row r="721" spans="1:27" x14ac:dyDescent="0.25">
      <c r="A721" s="133">
        <v>720</v>
      </c>
      <c r="B721" s="135" t="s">
        <v>9</v>
      </c>
      <c r="C721" s="137" t="s">
        <v>154</v>
      </c>
      <c r="D721" s="129"/>
      <c r="E721" s="129"/>
      <c r="F721" s="129"/>
      <c r="G721" s="129"/>
      <c r="H721" s="129"/>
      <c r="I721" s="129"/>
      <c r="J721" s="131">
        <v>3</v>
      </c>
      <c r="K721" s="131">
        <v>53</v>
      </c>
      <c r="L721" s="131">
        <v>9</v>
      </c>
      <c r="M721" s="131">
        <v>124</v>
      </c>
      <c r="N721" s="131">
        <v>6</v>
      </c>
      <c r="O721" s="131">
        <v>107</v>
      </c>
      <c r="P721" s="131">
        <v>15</v>
      </c>
      <c r="Q721" s="131">
        <v>254</v>
      </c>
      <c r="R721" s="131">
        <v>3</v>
      </c>
      <c r="S721" s="131">
        <v>51</v>
      </c>
      <c r="T721" s="131">
        <v>2</v>
      </c>
      <c r="U721" s="131">
        <v>36</v>
      </c>
      <c r="V721" s="131">
        <v>1</v>
      </c>
      <c r="W721" s="131">
        <v>14</v>
      </c>
      <c r="X721" s="129"/>
      <c r="Y721" s="129"/>
      <c r="Z721" s="129"/>
      <c r="AA721" s="129"/>
    </row>
    <row r="722" spans="1:27" x14ac:dyDescent="0.25">
      <c r="A722" s="133">
        <v>721</v>
      </c>
      <c r="B722" s="135" t="s">
        <v>24</v>
      </c>
      <c r="C722" s="137" t="s">
        <v>153</v>
      </c>
      <c r="D722" s="131">
        <v>2</v>
      </c>
      <c r="E722" s="131">
        <v>19</v>
      </c>
      <c r="F722" s="129"/>
      <c r="G722" s="129"/>
      <c r="H722" s="131">
        <v>9</v>
      </c>
      <c r="I722" s="131">
        <v>76</v>
      </c>
      <c r="J722" s="131">
        <v>19</v>
      </c>
      <c r="K722" s="131">
        <v>170</v>
      </c>
      <c r="L722" s="131">
        <v>18</v>
      </c>
      <c r="M722" s="131">
        <v>161</v>
      </c>
      <c r="N722" s="131">
        <v>2</v>
      </c>
      <c r="O722" s="131">
        <v>19</v>
      </c>
      <c r="P722" s="131">
        <v>4</v>
      </c>
      <c r="Q722" s="131">
        <v>39</v>
      </c>
      <c r="R722" s="131">
        <v>9</v>
      </c>
      <c r="S722" s="131">
        <v>77</v>
      </c>
      <c r="T722" s="131">
        <v>7</v>
      </c>
      <c r="U722" s="131">
        <v>58</v>
      </c>
      <c r="V722" s="131">
        <v>2</v>
      </c>
      <c r="W722" s="131">
        <v>19</v>
      </c>
      <c r="X722" s="129"/>
      <c r="Y722" s="129"/>
      <c r="Z722" s="129"/>
      <c r="AA722" s="129"/>
    </row>
    <row r="723" spans="1:27" x14ac:dyDescent="0.25">
      <c r="A723" s="133">
        <v>722</v>
      </c>
      <c r="B723" s="135" t="s">
        <v>24</v>
      </c>
      <c r="C723" s="137" t="s">
        <v>152</v>
      </c>
      <c r="D723" s="131">
        <v>2</v>
      </c>
      <c r="E723" s="131">
        <v>14</v>
      </c>
      <c r="F723" s="131">
        <v>2</v>
      </c>
      <c r="G723" s="131">
        <v>14</v>
      </c>
      <c r="H723" s="131">
        <v>14</v>
      </c>
      <c r="I723" s="131">
        <v>117</v>
      </c>
      <c r="J723" s="131">
        <v>19</v>
      </c>
      <c r="K723" s="131">
        <v>149</v>
      </c>
      <c r="L723" s="131">
        <v>13</v>
      </c>
      <c r="M723" s="131">
        <v>116</v>
      </c>
      <c r="N723" s="131">
        <v>4</v>
      </c>
      <c r="O723" s="131">
        <v>30</v>
      </c>
      <c r="P723" s="131">
        <v>3</v>
      </c>
      <c r="Q723" s="131">
        <v>30</v>
      </c>
      <c r="R723" s="131">
        <v>12</v>
      </c>
      <c r="S723" s="131">
        <v>106</v>
      </c>
      <c r="T723" s="129"/>
      <c r="U723" s="129"/>
      <c r="V723" s="131">
        <v>5</v>
      </c>
      <c r="W723" s="131">
        <v>48</v>
      </c>
      <c r="X723" s="131">
        <v>1</v>
      </c>
      <c r="Y723" s="131">
        <v>9</v>
      </c>
      <c r="Z723" s="129"/>
      <c r="AA723" s="129"/>
    </row>
    <row r="724" spans="1:27" x14ac:dyDescent="0.25">
      <c r="A724" s="133">
        <v>723</v>
      </c>
      <c r="B724" s="135" t="s">
        <v>11</v>
      </c>
      <c r="C724" s="137" t="s">
        <v>154</v>
      </c>
      <c r="D724" s="131">
        <v>4</v>
      </c>
      <c r="E724" s="131">
        <v>12</v>
      </c>
      <c r="F724" s="131">
        <v>14</v>
      </c>
      <c r="G724" s="131">
        <v>33</v>
      </c>
      <c r="H724" s="131">
        <v>20</v>
      </c>
      <c r="I724" s="131">
        <v>50</v>
      </c>
      <c r="J724" s="131">
        <v>50</v>
      </c>
      <c r="K724" s="131">
        <v>132</v>
      </c>
      <c r="L724" s="131">
        <v>67</v>
      </c>
      <c r="M724" s="131">
        <v>178</v>
      </c>
      <c r="N724" s="131">
        <v>49</v>
      </c>
      <c r="O724" s="131">
        <v>137</v>
      </c>
      <c r="P724" s="131">
        <v>16</v>
      </c>
      <c r="Q724" s="131">
        <v>41</v>
      </c>
      <c r="R724" s="131">
        <v>11</v>
      </c>
      <c r="S724" s="131">
        <v>29</v>
      </c>
      <c r="T724" s="131">
        <v>2</v>
      </c>
      <c r="U724" s="131">
        <v>6</v>
      </c>
      <c r="V724" s="131">
        <v>3</v>
      </c>
      <c r="W724" s="131">
        <v>9</v>
      </c>
      <c r="X724" s="131">
        <v>1</v>
      </c>
      <c r="Y724" s="131">
        <v>3</v>
      </c>
      <c r="Z724" s="129"/>
      <c r="AA724" s="129"/>
    </row>
    <row r="725" spans="1:27" x14ac:dyDescent="0.25">
      <c r="A725" s="133">
        <v>724</v>
      </c>
      <c r="B725" s="135" t="s">
        <v>24</v>
      </c>
      <c r="C725" s="137" t="s">
        <v>153</v>
      </c>
      <c r="D725" s="131">
        <v>1</v>
      </c>
      <c r="E725" s="131">
        <v>7</v>
      </c>
      <c r="F725" s="131">
        <v>1</v>
      </c>
      <c r="G725" s="131">
        <v>7</v>
      </c>
      <c r="H725" s="131">
        <v>4</v>
      </c>
      <c r="I725" s="131">
        <v>29</v>
      </c>
      <c r="J725" s="131">
        <v>24</v>
      </c>
      <c r="K725" s="131">
        <v>159</v>
      </c>
      <c r="L725" s="131">
        <v>28</v>
      </c>
      <c r="M725" s="131">
        <v>190</v>
      </c>
      <c r="N725" s="131">
        <v>12</v>
      </c>
      <c r="O725" s="131">
        <v>80</v>
      </c>
      <c r="P725" s="131">
        <v>9</v>
      </c>
      <c r="Q725" s="131">
        <v>59</v>
      </c>
      <c r="R725" s="131">
        <v>6</v>
      </c>
      <c r="S725" s="131">
        <v>37</v>
      </c>
      <c r="T725" s="131">
        <v>6</v>
      </c>
      <c r="U725" s="131">
        <v>33</v>
      </c>
      <c r="V725" s="131">
        <v>3</v>
      </c>
      <c r="W725" s="131">
        <v>19</v>
      </c>
      <c r="X725" s="129"/>
      <c r="Y725" s="129"/>
      <c r="Z725" s="131">
        <v>1</v>
      </c>
      <c r="AA725" s="131">
        <v>7</v>
      </c>
    </row>
    <row r="726" spans="1:27" x14ac:dyDescent="0.25">
      <c r="A726" s="133">
        <v>725</v>
      </c>
      <c r="B726" s="135" t="s">
        <v>8</v>
      </c>
      <c r="C726" s="137" t="s">
        <v>154</v>
      </c>
      <c r="D726" s="131">
        <v>16</v>
      </c>
      <c r="E726" s="131">
        <v>69</v>
      </c>
      <c r="F726" s="131">
        <v>18</v>
      </c>
      <c r="G726" s="131">
        <v>78</v>
      </c>
      <c r="H726" s="131">
        <v>14</v>
      </c>
      <c r="I726" s="131">
        <v>60</v>
      </c>
      <c r="J726" s="131">
        <v>18</v>
      </c>
      <c r="K726" s="131">
        <v>76</v>
      </c>
      <c r="L726" s="131">
        <v>20</v>
      </c>
      <c r="M726" s="131">
        <v>84</v>
      </c>
      <c r="N726" s="131">
        <v>15</v>
      </c>
      <c r="O726" s="131">
        <v>63</v>
      </c>
      <c r="P726" s="131">
        <v>6</v>
      </c>
      <c r="Q726" s="131">
        <v>24</v>
      </c>
      <c r="R726" s="131">
        <v>13</v>
      </c>
      <c r="S726" s="131">
        <v>57</v>
      </c>
      <c r="T726" s="131">
        <v>10</v>
      </c>
      <c r="U726" s="131">
        <v>44</v>
      </c>
      <c r="V726" s="131">
        <v>8</v>
      </c>
      <c r="W726" s="131">
        <v>35</v>
      </c>
      <c r="X726" s="131">
        <v>5</v>
      </c>
      <c r="Y726" s="131">
        <v>21</v>
      </c>
      <c r="Z726" s="131">
        <v>2</v>
      </c>
      <c r="AA726" s="131">
        <v>9</v>
      </c>
    </row>
    <row r="727" spans="1:27" x14ac:dyDescent="0.25">
      <c r="A727" s="133">
        <v>726</v>
      </c>
      <c r="B727" s="135" t="s">
        <v>9</v>
      </c>
      <c r="C727" s="137" t="s">
        <v>153</v>
      </c>
      <c r="D727" s="131">
        <v>1</v>
      </c>
      <c r="E727" s="131">
        <v>6</v>
      </c>
      <c r="F727" s="129"/>
      <c r="G727" s="129"/>
      <c r="H727" s="131">
        <v>6</v>
      </c>
      <c r="I727" s="131">
        <v>36</v>
      </c>
      <c r="J727" s="131">
        <v>18</v>
      </c>
      <c r="K727" s="131">
        <v>106</v>
      </c>
      <c r="L727" s="131">
        <v>19</v>
      </c>
      <c r="M727" s="131">
        <v>108</v>
      </c>
      <c r="N727" s="131">
        <v>21</v>
      </c>
      <c r="O727" s="131">
        <v>119</v>
      </c>
      <c r="P727" s="131">
        <v>24</v>
      </c>
      <c r="Q727" s="131">
        <v>139</v>
      </c>
      <c r="R727" s="131">
        <v>7</v>
      </c>
      <c r="S727" s="131">
        <v>37</v>
      </c>
      <c r="T727" s="131">
        <v>3</v>
      </c>
      <c r="U727" s="131">
        <v>19</v>
      </c>
      <c r="V727" s="131">
        <v>3</v>
      </c>
      <c r="W727" s="131">
        <v>19</v>
      </c>
      <c r="X727" s="131">
        <v>4</v>
      </c>
      <c r="Y727" s="131">
        <v>24</v>
      </c>
      <c r="Z727" s="131">
        <v>1</v>
      </c>
      <c r="AA727" s="131">
        <v>6</v>
      </c>
    </row>
    <row r="728" spans="1:27" x14ac:dyDescent="0.25">
      <c r="A728" s="133">
        <v>727</v>
      </c>
      <c r="B728" s="135" t="s">
        <v>5</v>
      </c>
      <c r="C728" s="137" t="s">
        <v>153</v>
      </c>
      <c r="D728" s="131">
        <v>2</v>
      </c>
      <c r="E728" s="131">
        <v>12</v>
      </c>
      <c r="F728" s="131">
        <v>1</v>
      </c>
      <c r="G728" s="131">
        <v>8</v>
      </c>
      <c r="H728" s="131">
        <v>17</v>
      </c>
      <c r="I728" s="131">
        <v>90</v>
      </c>
      <c r="J728" s="131">
        <v>56</v>
      </c>
      <c r="K728" s="131">
        <v>276</v>
      </c>
      <c r="L728" s="131">
        <v>26</v>
      </c>
      <c r="M728" s="131">
        <v>135</v>
      </c>
      <c r="N728" s="131">
        <v>7</v>
      </c>
      <c r="O728" s="131">
        <v>41</v>
      </c>
      <c r="P728" s="131">
        <v>6</v>
      </c>
      <c r="Q728" s="131">
        <v>38</v>
      </c>
      <c r="R728" s="131">
        <v>3</v>
      </c>
      <c r="S728" s="131">
        <v>8</v>
      </c>
      <c r="T728" s="129"/>
      <c r="U728" s="129"/>
      <c r="V728" s="129"/>
      <c r="W728" s="129"/>
      <c r="X728" s="129"/>
      <c r="Y728" s="129"/>
      <c r="Z728" s="129"/>
      <c r="AA728" s="129"/>
    </row>
    <row r="729" spans="1:27" x14ac:dyDescent="0.25">
      <c r="A729" s="133">
        <v>728</v>
      </c>
      <c r="B729" s="135" t="s">
        <v>8</v>
      </c>
      <c r="C729" s="137" t="s">
        <v>153</v>
      </c>
      <c r="D729" s="131">
        <v>5</v>
      </c>
      <c r="E729" s="131">
        <v>27</v>
      </c>
      <c r="F729" s="131">
        <v>8</v>
      </c>
      <c r="G729" s="131">
        <v>36</v>
      </c>
      <c r="H729" s="131">
        <v>6</v>
      </c>
      <c r="I729" s="131">
        <v>30</v>
      </c>
      <c r="J729" s="131">
        <v>16</v>
      </c>
      <c r="K729" s="131">
        <v>73</v>
      </c>
      <c r="L729" s="131">
        <v>13</v>
      </c>
      <c r="M729" s="131">
        <v>68</v>
      </c>
      <c r="N729" s="131">
        <v>20</v>
      </c>
      <c r="O729" s="131">
        <v>102</v>
      </c>
      <c r="P729" s="131">
        <v>14</v>
      </c>
      <c r="Q729" s="131">
        <v>70</v>
      </c>
      <c r="R729" s="131">
        <v>17</v>
      </c>
      <c r="S729" s="131">
        <v>91</v>
      </c>
      <c r="T729" s="131">
        <v>12</v>
      </c>
      <c r="U729" s="131">
        <v>66</v>
      </c>
      <c r="V729" s="131">
        <v>6</v>
      </c>
      <c r="W729" s="131">
        <v>31</v>
      </c>
      <c r="X729" s="131">
        <v>3</v>
      </c>
      <c r="Y729" s="131">
        <v>11</v>
      </c>
      <c r="Z729" s="129"/>
      <c r="AA729" s="129"/>
    </row>
    <row r="730" spans="1:27" x14ac:dyDescent="0.25">
      <c r="A730" s="133">
        <v>729</v>
      </c>
      <c r="B730" s="135" t="s">
        <v>24</v>
      </c>
      <c r="C730" s="137" t="s">
        <v>154</v>
      </c>
      <c r="D730" s="131">
        <v>4</v>
      </c>
      <c r="E730" s="131">
        <v>9</v>
      </c>
      <c r="F730" s="131">
        <v>6</v>
      </c>
      <c r="G730" s="131">
        <v>13</v>
      </c>
      <c r="H730" s="131">
        <v>23</v>
      </c>
      <c r="I730" s="131">
        <v>45</v>
      </c>
      <c r="J730" s="131">
        <v>48</v>
      </c>
      <c r="K730" s="131">
        <v>95</v>
      </c>
      <c r="L730" s="131">
        <v>56</v>
      </c>
      <c r="M730" s="131">
        <v>112</v>
      </c>
      <c r="N730" s="131">
        <v>41</v>
      </c>
      <c r="O730" s="131">
        <v>82</v>
      </c>
      <c r="P730" s="131">
        <v>36</v>
      </c>
      <c r="Q730" s="131">
        <v>72</v>
      </c>
      <c r="R730" s="131">
        <v>11</v>
      </c>
      <c r="S730" s="131">
        <v>22</v>
      </c>
      <c r="T730" s="131">
        <v>22</v>
      </c>
      <c r="U730" s="131">
        <v>44</v>
      </c>
      <c r="V730" s="131">
        <v>8</v>
      </c>
      <c r="W730" s="131">
        <v>15</v>
      </c>
      <c r="X730" s="131">
        <v>39</v>
      </c>
      <c r="Y730" s="131">
        <v>77</v>
      </c>
      <c r="Z730" s="131">
        <v>9</v>
      </c>
      <c r="AA730" s="131">
        <v>18</v>
      </c>
    </row>
    <row r="731" spans="1:27" x14ac:dyDescent="0.25">
      <c r="A731" s="133">
        <v>730</v>
      </c>
      <c r="B731" s="135" t="s">
        <v>11</v>
      </c>
      <c r="C731" s="137" t="s">
        <v>153</v>
      </c>
      <c r="D731" s="129"/>
      <c r="E731" s="129"/>
      <c r="F731" s="129"/>
      <c r="G731" s="129"/>
      <c r="H731" s="131">
        <v>9</v>
      </c>
      <c r="I731" s="131">
        <v>125</v>
      </c>
      <c r="J731" s="131">
        <v>8</v>
      </c>
      <c r="K731" s="131">
        <v>114</v>
      </c>
      <c r="L731" s="131">
        <v>4</v>
      </c>
      <c r="M731" s="131">
        <v>57</v>
      </c>
      <c r="N731" s="131">
        <v>1</v>
      </c>
      <c r="O731" s="131">
        <v>14</v>
      </c>
      <c r="P731" s="131">
        <v>6</v>
      </c>
      <c r="Q731" s="131">
        <v>85</v>
      </c>
      <c r="R731" s="131">
        <v>6</v>
      </c>
      <c r="S731" s="131">
        <v>80</v>
      </c>
      <c r="T731" s="129"/>
      <c r="U731" s="129"/>
      <c r="V731" s="131">
        <v>6</v>
      </c>
      <c r="W731" s="131">
        <v>85</v>
      </c>
      <c r="X731" s="131">
        <v>2</v>
      </c>
      <c r="Y731" s="131">
        <v>17</v>
      </c>
      <c r="Z731" s="129"/>
      <c r="AA731" s="129"/>
    </row>
    <row r="732" spans="1:27" x14ac:dyDescent="0.25">
      <c r="A732" s="133">
        <v>731</v>
      </c>
      <c r="B732" s="135" t="s">
        <v>8</v>
      </c>
      <c r="C732" s="137" t="s">
        <v>153</v>
      </c>
      <c r="D732" s="131">
        <v>19</v>
      </c>
      <c r="E732" s="131">
        <v>58</v>
      </c>
      <c r="F732" s="131">
        <v>20</v>
      </c>
      <c r="G732" s="131">
        <v>68</v>
      </c>
      <c r="H732" s="131">
        <v>18</v>
      </c>
      <c r="I732" s="131">
        <v>65</v>
      </c>
      <c r="J732" s="131">
        <v>37</v>
      </c>
      <c r="K732" s="131">
        <v>123</v>
      </c>
      <c r="L732" s="131">
        <v>28</v>
      </c>
      <c r="M732" s="131">
        <v>104</v>
      </c>
      <c r="N732" s="131">
        <v>10</v>
      </c>
      <c r="O732" s="131">
        <v>44</v>
      </c>
      <c r="P732" s="131">
        <v>4</v>
      </c>
      <c r="Q732" s="131">
        <v>12</v>
      </c>
      <c r="R732" s="131">
        <v>23</v>
      </c>
      <c r="S732" s="131">
        <v>58</v>
      </c>
      <c r="T732" s="131">
        <v>9</v>
      </c>
      <c r="U732" s="131">
        <v>22</v>
      </c>
      <c r="V732" s="131">
        <v>9</v>
      </c>
      <c r="W732" s="131">
        <v>15</v>
      </c>
      <c r="X732" s="131">
        <v>1</v>
      </c>
      <c r="Y732" s="131">
        <v>3</v>
      </c>
      <c r="Z732" s="129"/>
      <c r="AA732" s="129"/>
    </row>
    <row r="733" spans="1:27" x14ac:dyDescent="0.25">
      <c r="A733" s="133">
        <v>732</v>
      </c>
      <c r="B733" s="135" t="s">
        <v>149</v>
      </c>
      <c r="C733" s="137" t="s">
        <v>152</v>
      </c>
      <c r="D733" s="131">
        <v>23</v>
      </c>
      <c r="E733" s="131">
        <v>198</v>
      </c>
      <c r="F733" s="131">
        <v>41</v>
      </c>
      <c r="G733" s="131">
        <v>372</v>
      </c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</row>
    <row r="734" spans="1:27" x14ac:dyDescent="0.25">
      <c r="A734" s="133">
        <v>733</v>
      </c>
      <c r="B734" s="135" t="s">
        <v>24</v>
      </c>
      <c r="C734" s="137" t="s">
        <v>153</v>
      </c>
      <c r="D734" s="129"/>
      <c r="E734" s="129"/>
      <c r="F734" s="129"/>
      <c r="G734" s="129"/>
      <c r="H734" s="131">
        <v>8</v>
      </c>
      <c r="I734" s="131">
        <v>53</v>
      </c>
      <c r="J734" s="131">
        <v>15</v>
      </c>
      <c r="K734" s="131">
        <v>106</v>
      </c>
      <c r="L734" s="131">
        <v>23</v>
      </c>
      <c r="M734" s="131">
        <v>159</v>
      </c>
      <c r="N734" s="131">
        <v>18</v>
      </c>
      <c r="O734" s="131">
        <v>128</v>
      </c>
      <c r="P734" s="131">
        <v>11</v>
      </c>
      <c r="Q734" s="131">
        <v>77</v>
      </c>
      <c r="R734" s="131">
        <v>3</v>
      </c>
      <c r="S734" s="131">
        <v>23</v>
      </c>
      <c r="T734" s="131">
        <v>1</v>
      </c>
      <c r="U734" s="131">
        <v>8</v>
      </c>
      <c r="V734" s="131">
        <v>2</v>
      </c>
      <c r="W734" s="131">
        <v>15</v>
      </c>
      <c r="X734" s="129"/>
      <c r="Y734" s="129"/>
      <c r="Z734" s="129"/>
      <c r="AA734" s="129"/>
    </row>
    <row r="735" spans="1:27" x14ac:dyDescent="0.25">
      <c r="A735" s="133">
        <v>734</v>
      </c>
      <c r="B735" s="135" t="s">
        <v>24</v>
      </c>
      <c r="C735" s="137" t="s">
        <v>154</v>
      </c>
      <c r="D735" s="129"/>
      <c r="E735" s="129"/>
      <c r="F735" s="129"/>
      <c r="G735" s="129"/>
      <c r="H735" s="131">
        <v>5</v>
      </c>
      <c r="I735" s="131">
        <v>22</v>
      </c>
      <c r="J735" s="131">
        <v>35</v>
      </c>
      <c r="K735" s="131">
        <v>138</v>
      </c>
      <c r="L735" s="131">
        <v>40</v>
      </c>
      <c r="M735" s="131">
        <v>159</v>
      </c>
      <c r="N735" s="131">
        <v>19</v>
      </c>
      <c r="O735" s="131">
        <v>78</v>
      </c>
      <c r="P735" s="131">
        <v>21</v>
      </c>
      <c r="Q735" s="131">
        <v>83</v>
      </c>
      <c r="R735" s="131">
        <v>8</v>
      </c>
      <c r="S735" s="131">
        <v>31</v>
      </c>
      <c r="T735" s="131">
        <v>6</v>
      </c>
      <c r="U735" s="131">
        <v>22</v>
      </c>
      <c r="V735" s="131">
        <v>3</v>
      </c>
      <c r="W735" s="131">
        <v>13</v>
      </c>
      <c r="X735" s="131">
        <v>3</v>
      </c>
      <c r="Y735" s="131">
        <v>13</v>
      </c>
      <c r="Z735" s="131">
        <v>1</v>
      </c>
      <c r="AA735" s="131">
        <v>4</v>
      </c>
    </row>
    <row r="736" spans="1:27" x14ac:dyDescent="0.25">
      <c r="A736" s="133">
        <v>735</v>
      </c>
      <c r="B736" s="135" t="s">
        <v>105</v>
      </c>
      <c r="C736" s="137" t="s">
        <v>152</v>
      </c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31">
        <v>8</v>
      </c>
      <c r="O736" s="131">
        <v>136</v>
      </c>
      <c r="P736" s="131">
        <v>7</v>
      </c>
      <c r="Q736" s="131">
        <v>119</v>
      </c>
      <c r="R736" s="131">
        <v>3</v>
      </c>
      <c r="S736" s="131">
        <v>51</v>
      </c>
      <c r="T736" s="131">
        <v>5</v>
      </c>
      <c r="U736" s="131">
        <v>85</v>
      </c>
      <c r="V736" s="131">
        <v>2</v>
      </c>
      <c r="W736" s="131">
        <v>34</v>
      </c>
      <c r="X736" s="131">
        <v>4</v>
      </c>
      <c r="Y736" s="131">
        <v>68</v>
      </c>
      <c r="Z736" s="131">
        <v>4</v>
      </c>
      <c r="AA736" s="131">
        <v>68</v>
      </c>
    </row>
    <row r="737" spans="1:27" x14ac:dyDescent="0.25">
      <c r="A737" s="133">
        <v>736</v>
      </c>
      <c r="B737" s="135" t="s">
        <v>11</v>
      </c>
      <c r="C737" s="137" t="s">
        <v>153</v>
      </c>
      <c r="D737" s="129"/>
      <c r="E737" s="129"/>
      <c r="F737" s="129"/>
      <c r="G737" s="129"/>
      <c r="H737" s="131">
        <v>6</v>
      </c>
      <c r="I737" s="131">
        <v>224</v>
      </c>
      <c r="J737" s="129"/>
      <c r="K737" s="129"/>
      <c r="L737" s="131">
        <v>6</v>
      </c>
      <c r="M737" s="131">
        <v>219</v>
      </c>
      <c r="N737" s="131">
        <v>1</v>
      </c>
      <c r="O737" s="131">
        <v>58</v>
      </c>
      <c r="P737" s="129"/>
      <c r="Q737" s="129"/>
      <c r="R737" s="131">
        <v>1</v>
      </c>
      <c r="S737" s="131">
        <v>57</v>
      </c>
      <c r="T737" s="129"/>
      <c r="U737" s="129"/>
      <c r="V737" s="129"/>
      <c r="W737" s="129"/>
      <c r="X737" s="129"/>
      <c r="Y737" s="129"/>
      <c r="Z737" s="129"/>
      <c r="AA737" s="129"/>
    </row>
    <row r="738" spans="1:27" x14ac:dyDescent="0.25">
      <c r="A738" s="133">
        <v>737</v>
      </c>
      <c r="B738" s="135" t="s">
        <v>11</v>
      </c>
      <c r="C738" s="137" t="s">
        <v>152</v>
      </c>
      <c r="D738" s="131">
        <v>2</v>
      </c>
      <c r="E738" s="131">
        <v>15</v>
      </c>
      <c r="F738" s="131">
        <v>18</v>
      </c>
      <c r="G738" s="131">
        <v>109</v>
      </c>
      <c r="H738" s="131">
        <v>32</v>
      </c>
      <c r="I738" s="131">
        <v>237</v>
      </c>
      <c r="J738" s="131">
        <v>24</v>
      </c>
      <c r="K738" s="131">
        <v>179</v>
      </c>
      <c r="L738" s="131">
        <v>2</v>
      </c>
      <c r="M738" s="131">
        <v>15</v>
      </c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</row>
    <row r="739" spans="1:27" x14ac:dyDescent="0.25">
      <c r="A739" s="133">
        <v>738</v>
      </c>
      <c r="B739" s="135" t="s">
        <v>5</v>
      </c>
      <c r="C739" s="137" t="s">
        <v>152</v>
      </c>
      <c r="D739" s="129"/>
      <c r="E739" s="129"/>
      <c r="F739" s="129"/>
      <c r="G739" s="129"/>
      <c r="H739" s="131">
        <v>1</v>
      </c>
      <c r="I739" s="131">
        <v>52</v>
      </c>
      <c r="J739" s="131">
        <v>5</v>
      </c>
      <c r="K739" s="131">
        <v>232</v>
      </c>
      <c r="L739" s="131">
        <v>1</v>
      </c>
      <c r="M739" s="131">
        <v>52</v>
      </c>
      <c r="N739" s="131">
        <v>2</v>
      </c>
      <c r="O739" s="131">
        <v>104</v>
      </c>
      <c r="P739" s="129"/>
      <c r="Q739" s="129"/>
      <c r="R739" s="131">
        <v>2</v>
      </c>
      <c r="S739" s="131">
        <v>105</v>
      </c>
      <c r="T739" s="129"/>
      <c r="U739" s="129"/>
      <c r="V739" s="129"/>
      <c r="W739" s="129"/>
      <c r="X739" s="129"/>
      <c r="Y739" s="129"/>
      <c r="Z739" s="129"/>
      <c r="AA739" s="129"/>
    </row>
    <row r="740" spans="1:27" x14ac:dyDescent="0.25">
      <c r="A740" s="133">
        <v>739</v>
      </c>
      <c r="B740" s="135" t="s">
        <v>9</v>
      </c>
      <c r="C740" s="137" t="s">
        <v>154</v>
      </c>
      <c r="D740" s="131">
        <v>11</v>
      </c>
      <c r="E740" s="131">
        <v>53</v>
      </c>
      <c r="F740" s="131">
        <v>6</v>
      </c>
      <c r="G740" s="131">
        <v>34</v>
      </c>
      <c r="H740" s="131">
        <v>5</v>
      </c>
      <c r="I740" s="131">
        <v>29</v>
      </c>
      <c r="J740" s="131">
        <v>13</v>
      </c>
      <c r="K740" s="131">
        <v>69</v>
      </c>
      <c r="L740" s="131">
        <v>14</v>
      </c>
      <c r="M740" s="131">
        <v>64</v>
      </c>
      <c r="N740" s="131">
        <v>10</v>
      </c>
      <c r="O740" s="131">
        <v>49</v>
      </c>
      <c r="P740" s="131">
        <v>12</v>
      </c>
      <c r="Q740" s="131">
        <v>63</v>
      </c>
      <c r="R740" s="131">
        <v>9</v>
      </c>
      <c r="S740" s="131">
        <v>47</v>
      </c>
      <c r="T740" s="131">
        <v>7</v>
      </c>
      <c r="U740" s="131">
        <v>35</v>
      </c>
      <c r="V740" s="131">
        <v>13</v>
      </c>
      <c r="W740" s="131">
        <v>68</v>
      </c>
      <c r="X740" s="131">
        <v>3</v>
      </c>
      <c r="Y740" s="131">
        <v>17</v>
      </c>
      <c r="Z740" s="131">
        <v>2</v>
      </c>
      <c r="AA740" s="131">
        <v>9</v>
      </c>
    </row>
    <row r="741" spans="1:27" x14ac:dyDescent="0.25">
      <c r="A741" s="133">
        <v>740</v>
      </c>
      <c r="B741" s="135" t="s">
        <v>5</v>
      </c>
      <c r="C741" s="137" t="s">
        <v>151</v>
      </c>
      <c r="D741" s="129"/>
      <c r="E741" s="129"/>
      <c r="F741" s="129"/>
      <c r="G741" s="129"/>
      <c r="H741" s="129"/>
      <c r="I741" s="129"/>
      <c r="J741" s="131">
        <v>5</v>
      </c>
      <c r="K741" s="131">
        <v>241</v>
      </c>
      <c r="L741" s="131">
        <v>2</v>
      </c>
      <c r="M741" s="131">
        <v>108</v>
      </c>
      <c r="N741" s="129"/>
      <c r="O741" s="129"/>
      <c r="P741" s="131">
        <v>1</v>
      </c>
      <c r="Q741" s="131">
        <v>55</v>
      </c>
      <c r="R741" s="129"/>
      <c r="S741" s="129"/>
      <c r="T741" s="131">
        <v>1</v>
      </c>
      <c r="U741" s="131">
        <v>55</v>
      </c>
      <c r="V741" s="131">
        <v>1</v>
      </c>
      <c r="W741" s="131">
        <v>55</v>
      </c>
      <c r="X741" s="129"/>
      <c r="Y741" s="129"/>
      <c r="Z741" s="129"/>
      <c r="AA741" s="129"/>
    </row>
    <row r="742" spans="1:27" x14ac:dyDescent="0.25">
      <c r="A742" s="133">
        <v>741</v>
      </c>
      <c r="B742" s="135" t="s">
        <v>118</v>
      </c>
      <c r="C742" s="137" t="s">
        <v>152</v>
      </c>
      <c r="D742" s="129"/>
      <c r="E742" s="129"/>
      <c r="F742" s="129"/>
      <c r="G742" s="129"/>
      <c r="H742" s="129"/>
      <c r="I742" s="129"/>
      <c r="J742" s="131">
        <v>17</v>
      </c>
      <c r="K742" s="131">
        <v>121</v>
      </c>
      <c r="L742" s="131">
        <v>22</v>
      </c>
      <c r="M742" s="131">
        <v>158</v>
      </c>
      <c r="N742" s="131">
        <v>6</v>
      </c>
      <c r="O742" s="131">
        <v>44</v>
      </c>
      <c r="P742" s="131">
        <v>5</v>
      </c>
      <c r="Q742" s="131">
        <v>36</v>
      </c>
      <c r="R742" s="131">
        <v>8</v>
      </c>
      <c r="S742" s="131">
        <v>58</v>
      </c>
      <c r="T742" s="131">
        <v>5</v>
      </c>
      <c r="U742" s="131">
        <v>41</v>
      </c>
      <c r="V742" s="131">
        <v>5</v>
      </c>
      <c r="W742" s="131">
        <v>37</v>
      </c>
      <c r="X742" s="131">
        <v>2</v>
      </c>
      <c r="Y742" s="131">
        <v>15</v>
      </c>
      <c r="Z742" s="129"/>
      <c r="AA742" s="129"/>
    </row>
    <row r="743" spans="1:27" x14ac:dyDescent="0.25">
      <c r="A743" s="133">
        <v>742</v>
      </c>
      <c r="B743" s="135" t="s">
        <v>24</v>
      </c>
      <c r="C743" s="137" t="s">
        <v>154</v>
      </c>
      <c r="D743" s="129"/>
      <c r="E743" s="129"/>
      <c r="F743" s="129"/>
      <c r="G743" s="129"/>
      <c r="H743" s="131">
        <v>1</v>
      </c>
      <c r="I743" s="131">
        <v>8</v>
      </c>
      <c r="J743" s="131">
        <v>19</v>
      </c>
      <c r="K743" s="131">
        <v>132</v>
      </c>
      <c r="L743" s="131">
        <v>17</v>
      </c>
      <c r="M743" s="131">
        <v>121</v>
      </c>
      <c r="N743" s="131">
        <v>6</v>
      </c>
      <c r="O743" s="131">
        <v>45</v>
      </c>
      <c r="P743" s="131">
        <v>11</v>
      </c>
      <c r="Q743" s="131">
        <v>77</v>
      </c>
      <c r="R743" s="131">
        <v>9</v>
      </c>
      <c r="S743" s="131">
        <v>62</v>
      </c>
      <c r="T743" s="131">
        <v>7</v>
      </c>
      <c r="U743" s="131">
        <v>46</v>
      </c>
      <c r="V743" s="129"/>
      <c r="W743" s="129"/>
      <c r="X743" s="131">
        <v>2</v>
      </c>
      <c r="Y743" s="131">
        <v>15</v>
      </c>
      <c r="Z743" s="129"/>
      <c r="AA743" s="129"/>
    </row>
    <row r="744" spans="1:27" x14ac:dyDescent="0.25">
      <c r="A744" s="133">
        <v>743</v>
      </c>
      <c r="B744" s="135" t="s">
        <v>24</v>
      </c>
      <c r="C744" s="137" t="s">
        <v>153</v>
      </c>
      <c r="D744" s="131">
        <v>5</v>
      </c>
      <c r="E744" s="131">
        <v>11</v>
      </c>
      <c r="F744" s="131">
        <v>4</v>
      </c>
      <c r="G744" s="131">
        <v>9</v>
      </c>
      <c r="H744" s="131">
        <v>28</v>
      </c>
      <c r="I744" s="131">
        <v>56</v>
      </c>
      <c r="J744" s="131">
        <v>48</v>
      </c>
      <c r="K744" s="131">
        <v>95</v>
      </c>
      <c r="L744" s="131">
        <v>42</v>
      </c>
      <c r="M744" s="131">
        <v>84</v>
      </c>
      <c r="N744" s="131">
        <v>37</v>
      </c>
      <c r="O744" s="131">
        <v>73</v>
      </c>
      <c r="P744" s="131">
        <v>33</v>
      </c>
      <c r="Q744" s="131">
        <v>66</v>
      </c>
      <c r="R744" s="131">
        <v>15</v>
      </c>
      <c r="S744" s="131">
        <v>31</v>
      </c>
      <c r="T744" s="131">
        <v>10</v>
      </c>
      <c r="U744" s="131">
        <v>20</v>
      </c>
      <c r="V744" s="131">
        <v>20</v>
      </c>
      <c r="W744" s="131">
        <v>39</v>
      </c>
      <c r="X744" s="131">
        <v>2</v>
      </c>
      <c r="Y744" s="131">
        <v>4</v>
      </c>
      <c r="Z744" s="131">
        <v>7</v>
      </c>
      <c r="AA744" s="131">
        <v>13</v>
      </c>
    </row>
    <row r="745" spans="1:27" x14ac:dyDescent="0.25">
      <c r="A745" s="133">
        <v>744</v>
      </c>
      <c r="B745" s="135" t="s">
        <v>107</v>
      </c>
      <c r="C745" s="137" t="s">
        <v>152</v>
      </c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31">
        <v>8</v>
      </c>
      <c r="O745" s="131">
        <v>136</v>
      </c>
      <c r="P745" s="131">
        <v>2</v>
      </c>
      <c r="Q745" s="131">
        <v>34</v>
      </c>
      <c r="R745" s="131">
        <v>3</v>
      </c>
      <c r="S745" s="131">
        <v>51</v>
      </c>
      <c r="T745" s="131">
        <v>4</v>
      </c>
      <c r="U745" s="131">
        <v>68</v>
      </c>
      <c r="V745" s="131">
        <v>9</v>
      </c>
      <c r="W745" s="131">
        <v>153</v>
      </c>
      <c r="X745" s="131">
        <v>3</v>
      </c>
      <c r="Y745" s="131">
        <v>51</v>
      </c>
      <c r="Z745" s="129"/>
      <c r="AA745" s="129"/>
    </row>
    <row r="746" spans="1:27" x14ac:dyDescent="0.25">
      <c r="A746" s="133">
        <v>745</v>
      </c>
      <c r="B746" s="135" t="s">
        <v>9</v>
      </c>
      <c r="C746" s="137" t="s">
        <v>154</v>
      </c>
      <c r="D746" s="131">
        <v>2</v>
      </c>
      <c r="E746" s="131">
        <v>10</v>
      </c>
      <c r="F746" s="131">
        <v>2</v>
      </c>
      <c r="G746" s="131">
        <v>10</v>
      </c>
      <c r="H746" s="131">
        <v>9</v>
      </c>
      <c r="I746" s="131">
        <v>40</v>
      </c>
      <c r="J746" s="131">
        <v>5</v>
      </c>
      <c r="K746" s="131">
        <v>26</v>
      </c>
      <c r="L746" s="131">
        <v>17</v>
      </c>
      <c r="M746" s="131">
        <v>83</v>
      </c>
      <c r="N746" s="131">
        <v>6</v>
      </c>
      <c r="O746" s="131">
        <v>31</v>
      </c>
      <c r="P746" s="131">
        <v>14</v>
      </c>
      <c r="Q746" s="131">
        <v>68</v>
      </c>
      <c r="R746" s="131">
        <v>14</v>
      </c>
      <c r="S746" s="131">
        <v>68</v>
      </c>
      <c r="T746" s="131">
        <v>11</v>
      </c>
      <c r="U746" s="131">
        <v>53</v>
      </c>
      <c r="V746" s="131">
        <v>9</v>
      </c>
      <c r="W746" s="131">
        <v>42</v>
      </c>
      <c r="X746" s="131">
        <v>4</v>
      </c>
      <c r="Y746" s="131">
        <v>21</v>
      </c>
      <c r="Z746" s="131">
        <v>7</v>
      </c>
      <c r="AA746" s="131">
        <v>32</v>
      </c>
    </row>
    <row r="747" spans="1:27" x14ac:dyDescent="0.25">
      <c r="A747" s="133">
        <v>746</v>
      </c>
      <c r="B747" s="135" t="s">
        <v>8</v>
      </c>
      <c r="C747" s="137" t="s">
        <v>151</v>
      </c>
      <c r="D747" s="131">
        <v>1</v>
      </c>
      <c r="E747" s="131">
        <v>3</v>
      </c>
      <c r="F747" s="131">
        <v>1</v>
      </c>
      <c r="G747" s="131">
        <v>4</v>
      </c>
      <c r="H747" s="129"/>
      <c r="I747" s="129"/>
      <c r="J747" s="131">
        <v>11</v>
      </c>
      <c r="K747" s="131">
        <v>87</v>
      </c>
      <c r="L747" s="131">
        <v>14</v>
      </c>
      <c r="M747" s="131">
        <v>94</v>
      </c>
      <c r="N747" s="131">
        <v>14</v>
      </c>
      <c r="O747" s="131">
        <v>97</v>
      </c>
      <c r="P747" s="131">
        <v>13</v>
      </c>
      <c r="Q747" s="131">
        <v>98</v>
      </c>
      <c r="R747" s="131">
        <v>7</v>
      </c>
      <c r="S747" s="131">
        <v>38</v>
      </c>
      <c r="T747" s="131">
        <v>5</v>
      </c>
      <c r="U747" s="131">
        <v>44</v>
      </c>
      <c r="V747" s="131">
        <v>3</v>
      </c>
      <c r="W747" s="131">
        <v>19</v>
      </c>
      <c r="X747" s="129"/>
      <c r="Y747" s="129"/>
      <c r="Z747" s="129"/>
      <c r="AA747" s="129"/>
    </row>
    <row r="748" spans="1:27" x14ac:dyDescent="0.25">
      <c r="A748" s="133">
        <v>747</v>
      </c>
      <c r="B748" s="135" t="s">
        <v>11</v>
      </c>
      <c r="C748" s="137" t="s">
        <v>152</v>
      </c>
      <c r="D748" s="129"/>
      <c r="E748" s="129"/>
      <c r="F748" s="129"/>
      <c r="G748" s="129"/>
      <c r="H748" s="131">
        <v>6</v>
      </c>
      <c r="I748" s="131">
        <v>188</v>
      </c>
      <c r="J748" s="131">
        <v>2</v>
      </c>
      <c r="K748" s="131">
        <v>72</v>
      </c>
      <c r="L748" s="129"/>
      <c r="M748" s="129"/>
      <c r="N748" s="129"/>
      <c r="O748" s="129"/>
      <c r="P748" s="131">
        <v>2</v>
      </c>
      <c r="Q748" s="131">
        <v>72</v>
      </c>
      <c r="R748" s="131">
        <v>4</v>
      </c>
      <c r="S748" s="131">
        <v>145</v>
      </c>
      <c r="T748" s="129"/>
      <c r="U748" s="129"/>
      <c r="V748" s="129"/>
      <c r="W748" s="129"/>
      <c r="X748" s="129"/>
      <c r="Y748" s="129"/>
      <c r="Z748" s="129"/>
      <c r="AA748" s="129"/>
    </row>
    <row r="749" spans="1:27" x14ac:dyDescent="0.25">
      <c r="A749" s="133">
        <v>748</v>
      </c>
      <c r="B749" s="135" t="s">
        <v>11</v>
      </c>
      <c r="C749" s="137" t="s">
        <v>153</v>
      </c>
      <c r="D749" s="129"/>
      <c r="E749" s="129"/>
      <c r="F749" s="131">
        <v>4</v>
      </c>
      <c r="G749" s="131">
        <v>23</v>
      </c>
      <c r="H749" s="131">
        <v>4</v>
      </c>
      <c r="I749" s="131">
        <v>23</v>
      </c>
      <c r="J749" s="131">
        <v>34</v>
      </c>
      <c r="K749" s="131">
        <v>193</v>
      </c>
      <c r="L749" s="131">
        <v>15</v>
      </c>
      <c r="M749" s="131">
        <v>82</v>
      </c>
      <c r="N749" s="131">
        <v>22</v>
      </c>
      <c r="O749" s="131">
        <v>120</v>
      </c>
      <c r="P749" s="131">
        <v>4</v>
      </c>
      <c r="Q749" s="131">
        <v>23</v>
      </c>
      <c r="R749" s="131">
        <v>2</v>
      </c>
      <c r="S749" s="131">
        <v>12</v>
      </c>
      <c r="T749" s="129"/>
      <c r="U749" s="129"/>
      <c r="V749" s="129"/>
      <c r="W749" s="129"/>
      <c r="X749" s="129"/>
      <c r="Y749" s="129"/>
      <c r="Z749" s="129"/>
      <c r="AA749" s="129"/>
    </row>
    <row r="750" spans="1:27" x14ac:dyDescent="0.25">
      <c r="A750" s="133">
        <v>749</v>
      </c>
      <c r="B750" s="135" t="s">
        <v>18</v>
      </c>
      <c r="C750" s="137" t="s">
        <v>152</v>
      </c>
      <c r="D750" s="129"/>
      <c r="E750" s="129"/>
      <c r="F750" s="129"/>
      <c r="G750" s="129"/>
      <c r="H750" s="129"/>
      <c r="I750" s="129"/>
      <c r="J750" s="129"/>
      <c r="K750" s="129"/>
      <c r="L750" s="131">
        <v>22</v>
      </c>
      <c r="M750" s="131">
        <v>336</v>
      </c>
      <c r="N750" s="131">
        <v>6</v>
      </c>
      <c r="O750" s="131">
        <v>90</v>
      </c>
      <c r="P750" s="131">
        <v>3</v>
      </c>
      <c r="Q750" s="131">
        <v>44</v>
      </c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</row>
    <row r="751" spans="1:27" x14ac:dyDescent="0.25">
      <c r="A751" s="133">
        <v>750</v>
      </c>
      <c r="B751" s="135" t="s">
        <v>111</v>
      </c>
      <c r="C751" s="137" t="s">
        <v>152</v>
      </c>
      <c r="D751" s="129"/>
      <c r="E751" s="129"/>
      <c r="F751" s="129"/>
      <c r="G751" s="129"/>
      <c r="H751" s="131">
        <v>10</v>
      </c>
      <c r="I751" s="131">
        <v>79</v>
      </c>
      <c r="J751" s="131">
        <v>12</v>
      </c>
      <c r="K751" s="131">
        <v>87</v>
      </c>
      <c r="L751" s="131">
        <v>13</v>
      </c>
      <c r="M751" s="131">
        <v>89</v>
      </c>
      <c r="N751" s="131">
        <v>7</v>
      </c>
      <c r="O751" s="131">
        <v>53</v>
      </c>
      <c r="P751" s="131">
        <v>1</v>
      </c>
      <c r="Q751" s="131">
        <v>10</v>
      </c>
      <c r="R751" s="131">
        <v>1</v>
      </c>
      <c r="S751" s="131">
        <v>11</v>
      </c>
      <c r="T751" s="131">
        <v>7</v>
      </c>
      <c r="U751" s="131">
        <v>45</v>
      </c>
      <c r="V751" s="131">
        <v>9</v>
      </c>
      <c r="W751" s="131">
        <v>64</v>
      </c>
      <c r="X751" s="131">
        <v>3</v>
      </c>
      <c r="Y751" s="131">
        <v>21</v>
      </c>
      <c r="Z751" s="131">
        <v>1</v>
      </c>
      <c r="AA751" s="131">
        <v>11</v>
      </c>
    </row>
    <row r="752" spans="1:27" x14ac:dyDescent="0.25">
      <c r="A752" s="133">
        <v>751</v>
      </c>
      <c r="B752" s="135" t="s">
        <v>5</v>
      </c>
      <c r="C752" s="137" t="s">
        <v>153</v>
      </c>
      <c r="D752" s="131">
        <v>2</v>
      </c>
      <c r="E752" s="131">
        <v>12</v>
      </c>
      <c r="F752" s="131">
        <v>1</v>
      </c>
      <c r="G752" s="131">
        <v>4</v>
      </c>
      <c r="H752" s="131">
        <v>13</v>
      </c>
      <c r="I752" s="131">
        <v>63</v>
      </c>
      <c r="J752" s="131">
        <v>35</v>
      </c>
      <c r="K752" s="131">
        <v>165</v>
      </c>
      <c r="L752" s="131">
        <v>21</v>
      </c>
      <c r="M752" s="131">
        <v>113</v>
      </c>
      <c r="N752" s="131">
        <v>6</v>
      </c>
      <c r="O752" s="131">
        <v>30</v>
      </c>
      <c r="P752" s="131">
        <v>4</v>
      </c>
      <c r="Q752" s="131">
        <v>21</v>
      </c>
      <c r="R752" s="131">
        <v>13</v>
      </c>
      <c r="S752" s="131">
        <v>43</v>
      </c>
      <c r="T752" s="131">
        <v>3</v>
      </c>
      <c r="U752" s="131">
        <v>11</v>
      </c>
      <c r="V752" s="131">
        <v>1</v>
      </c>
      <c r="W752" s="131">
        <v>4</v>
      </c>
      <c r="X752" s="129"/>
      <c r="Y752" s="129"/>
      <c r="Z752" s="129"/>
      <c r="AA752" s="129"/>
    </row>
    <row r="753" spans="1:27" x14ac:dyDescent="0.25">
      <c r="A753" s="133">
        <v>752</v>
      </c>
      <c r="B753" s="135" t="s">
        <v>5</v>
      </c>
      <c r="C753" s="137" t="s">
        <v>153</v>
      </c>
      <c r="D753" s="131">
        <v>6</v>
      </c>
      <c r="E753" s="131">
        <v>35</v>
      </c>
      <c r="F753" s="131">
        <v>8</v>
      </c>
      <c r="G753" s="131">
        <v>29</v>
      </c>
      <c r="H753" s="131">
        <v>35</v>
      </c>
      <c r="I753" s="131">
        <v>104</v>
      </c>
      <c r="J753" s="131">
        <v>24</v>
      </c>
      <c r="K753" s="131">
        <v>104</v>
      </c>
      <c r="L753" s="131">
        <v>19</v>
      </c>
      <c r="M753" s="131">
        <v>98</v>
      </c>
      <c r="N753" s="131">
        <v>9</v>
      </c>
      <c r="O753" s="131">
        <v>50</v>
      </c>
      <c r="P753" s="131">
        <v>4</v>
      </c>
      <c r="Q753" s="131">
        <v>21</v>
      </c>
      <c r="R753" s="131">
        <v>5</v>
      </c>
      <c r="S753" s="131">
        <v>22</v>
      </c>
      <c r="T753" s="129"/>
      <c r="U753" s="129"/>
      <c r="V753" s="129"/>
      <c r="W753" s="129"/>
      <c r="X753" s="129"/>
      <c r="Y753" s="129"/>
      <c r="Z753" s="129"/>
      <c r="AA753" s="129"/>
    </row>
    <row r="754" spans="1:27" x14ac:dyDescent="0.25">
      <c r="A754" s="133">
        <v>753</v>
      </c>
      <c r="B754" s="135" t="s">
        <v>105</v>
      </c>
      <c r="C754" s="137" t="s">
        <v>152</v>
      </c>
      <c r="D754" s="129"/>
      <c r="E754" s="129"/>
      <c r="F754" s="129"/>
      <c r="G754" s="129"/>
      <c r="H754" s="129"/>
      <c r="I754" s="129"/>
      <c r="J754" s="129"/>
      <c r="K754" s="129"/>
      <c r="L754" s="131">
        <v>1</v>
      </c>
      <c r="M754" s="131">
        <v>64</v>
      </c>
      <c r="N754" s="131">
        <v>1</v>
      </c>
      <c r="O754" s="131">
        <v>64</v>
      </c>
      <c r="P754" s="129"/>
      <c r="Q754" s="129"/>
      <c r="R754" s="131">
        <v>2</v>
      </c>
      <c r="S754" s="131">
        <v>129</v>
      </c>
      <c r="T754" s="129"/>
      <c r="U754" s="129"/>
      <c r="V754" s="131">
        <v>1</v>
      </c>
      <c r="W754" s="131">
        <v>64</v>
      </c>
      <c r="X754" s="131">
        <v>2</v>
      </c>
      <c r="Y754" s="131">
        <v>129</v>
      </c>
      <c r="Z754" s="129"/>
      <c r="AA754" s="129"/>
    </row>
    <row r="755" spans="1:27" x14ac:dyDescent="0.25">
      <c r="A755" s="133">
        <v>754</v>
      </c>
      <c r="B755" s="135" t="s">
        <v>103</v>
      </c>
      <c r="C755" s="137" t="s">
        <v>152</v>
      </c>
      <c r="D755" s="129"/>
      <c r="E755" s="129"/>
      <c r="F755" s="131">
        <v>1</v>
      </c>
      <c r="G755" s="131">
        <v>30</v>
      </c>
      <c r="H755" s="129"/>
      <c r="I755" s="129"/>
      <c r="J755" s="131">
        <v>16</v>
      </c>
      <c r="K755" s="131">
        <v>390</v>
      </c>
      <c r="L755" s="129"/>
      <c r="M755" s="129"/>
      <c r="N755" s="131">
        <v>1</v>
      </c>
      <c r="O755" s="131">
        <v>30</v>
      </c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</row>
    <row r="756" spans="1:27" x14ac:dyDescent="0.25">
      <c r="A756" s="133">
        <v>755</v>
      </c>
      <c r="B756" s="135" t="s">
        <v>11</v>
      </c>
      <c r="C756" s="137" t="s">
        <v>154</v>
      </c>
      <c r="D756" s="129"/>
      <c r="E756" s="129"/>
      <c r="F756" s="129"/>
      <c r="G756" s="129"/>
      <c r="H756" s="129"/>
      <c r="I756" s="129"/>
      <c r="J756" s="131">
        <v>10</v>
      </c>
      <c r="K756" s="131">
        <v>59</v>
      </c>
      <c r="L756" s="131">
        <v>14</v>
      </c>
      <c r="M756" s="131">
        <v>82</v>
      </c>
      <c r="N756" s="131">
        <v>41</v>
      </c>
      <c r="O756" s="131">
        <v>196</v>
      </c>
      <c r="P756" s="131">
        <v>27</v>
      </c>
      <c r="Q756" s="131">
        <v>105</v>
      </c>
      <c r="R756" s="131">
        <v>2</v>
      </c>
      <c r="S756" s="131">
        <v>8</v>
      </c>
      <c r="T756" s="129"/>
      <c r="U756" s="129"/>
      <c r="V756" s="129"/>
      <c r="W756" s="129"/>
      <c r="X756" s="129"/>
      <c r="Y756" s="129"/>
      <c r="Z756" s="129"/>
      <c r="AA756" s="129"/>
    </row>
    <row r="757" spans="1:27" x14ac:dyDescent="0.25">
      <c r="A757" s="133">
        <v>756</v>
      </c>
      <c r="B757" s="135" t="s">
        <v>9</v>
      </c>
      <c r="C757" s="137" t="s">
        <v>151</v>
      </c>
      <c r="D757" s="129"/>
      <c r="E757" s="129"/>
      <c r="F757" s="129"/>
      <c r="G757" s="129"/>
      <c r="H757" s="131">
        <v>3</v>
      </c>
      <c r="I757" s="131">
        <v>49</v>
      </c>
      <c r="J757" s="129"/>
      <c r="K757" s="129"/>
      <c r="L757" s="131">
        <v>5</v>
      </c>
      <c r="M757" s="131">
        <v>173</v>
      </c>
      <c r="N757" s="131">
        <v>4</v>
      </c>
      <c r="O757" s="131">
        <v>138</v>
      </c>
      <c r="P757" s="131">
        <v>3</v>
      </c>
      <c r="Q757" s="131">
        <v>83</v>
      </c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</row>
    <row r="758" spans="1:27" x14ac:dyDescent="0.25">
      <c r="A758" s="133">
        <v>757</v>
      </c>
      <c r="B758" s="135" t="s">
        <v>24</v>
      </c>
      <c r="C758" s="137" t="s">
        <v>152</v>
      </c>
      <c r="D758" s="129"/>
      <c r="E758" s="129"/>
      <c r="F758" s="131">
        <v>1</v>
      </c>
      <c r="G758" s="131">
        <v>13</v>
      </c>
      <c r="H758" s="131">
        <v>4</v>
      </c>
      <c r="I758" s="131">
        <v>52</v>
      </c>
      <c r="J758" s="131">
        <v>9</v>
      </c>
      <c r="K758" s="131">
        <v>103</v>
      </c>
      <c r="L758" s="131">
        <v>4</v>
      </c>
      <c r="M758" s="131">
        <v>52</v>
      </c>
      <c r="N758" s="131">
        <v>3</v>
      </c>
      <c r="O758" s="131">
        <v>39</v>
      </c>
      <c r="P758" s="129"/>
      <c r="Q758" s="129"/>
      <c r="R758" s="131">
        <v>4</v>
      </c>
      <c r="S758" s="131">
        <v>53</v>
      </c>
      <c r="T758" s="131">
        <v>1</v>
      </c>
      <c r="U758" s="131">
        <v>13</v>
      </c>
      <c r="V758" s="131">
        <v>2</v>
      </c>
      <c r="W758" s="131">
        <v>26</v>
      </c>
      <c r="X758" s="131">
        <v>10</v>
      </c>
      <c r="Y758" s="131">
        <v>65</v>
      </c>
      <c r="Z758" s="131">
        <v>2</v>
      </c>
      <c r="AA758" s="131">
        <v>26</v>
      </c>
    </row>
    <row r="759" spans="1:27" x14ac:dyDescent="0.25">
      <c r="A759" s="133">
        <v>758</v>
      </c>
      <c r="B759" s="135" t="s">
        <v>11</v>
      </c>
      <c r="C759" s="137" t="s">
        <v>152</v>
      </c>
      <c r="D759" s="129"/>
      <c r="E759" s="129"/>
      <c r="F759" s="129"/>
      <c r="G759" s="129"/>
      <c r="H759" s="129"/>
      <c r="I759" s="129"/>
      <c r="J759" s="129"/>
      <c r="K759" s="129"/>
      <c r="L759" s="131">
        <v>12</v>
      </c>
      <c r="M759" s="131">
        <v>86</v>
      </c>
      <c r="N759" s="131">
        <v>19</v>
      </c>
      <c r="O759" s="131">
        <v>130</v>
      </c>
      <c r="P759" s="131">
        <v>10</v>
      </c>
      <c r="Q759" s="131">
        <v>73</v>
      </c>
      <c r="R759" s="131">
        <v>5</v>
      </c>
      <c r="S759" s="131">
        <v>36</v>
      </c>
      <c r="T759" s="131">
        <v>10</v>
      </c>
      <c r="U759" s="131">
        <v>53</v>
      </c>
      <c r="V759" s="131">
        <v>6</v>
      </c>
      <c r="W759" s="131">
        <v>24</v>
      </c>
      <c r="X759" s="131">
        <v>6</v>
      </c>
      <c r="Y759" s="131">
        <v>38</v>
      </c>
      <c r="Z759" s="129"/>
      <c r="AA759" s="129"/>
    </row>
    <row r="760" spans="1:27" x14ac:dyDescent="0.25">
      <c r="A760" s="133">
        <v>759</v>
      </c>
      <c r="B760" s="135" t="s">
        <v>102</v>
      </c>
      <c r="C760" s="137" t="s">
        <v>154</v>
      </c>
      <c r="D760" s="131">
        <v>11</v>
      </c>
      <c r="E760" s="131">
        <v>42</v>
      </c>
      <c r="F760" s="131">
        <v>6</v>
      </c>
      <c r="G760" s="131">
        <v>31</v>
      </c>
      <c r="H760" s="131">
        <v>6</v>
      </c>
      <c r="I760" s="131">
        <v>29</v>
      </c>
      <c r="J760" s="131">
        <v>10</v>
      </c>
      <c r="K760" s="131">
        <v>46</v>
      </c>
      <c r="L760" s="131">
        <v>30</v>
      </c>
      <c r="M760" s="131">
        <v>143</v>
      </c>
      <c r="N760" s="131">
        <v>7</v>
      </c>
      <c r="O760" s="131">
        <v>35</v>
      </c>
      <c r="P760" s="131">
        <v>8</v>
      </c>
      <c r="Q760" s="131">
        <v>42</v>
      </c>
      <c r="R760" s="131">
        <v>5</v>
      </c>
      <c r="S760" s="131">
        <v>25</v>
      </c>
      <c r="T760" s="131">
        <v>3</v>
      </c>
      <c r="U760" s="131">
        <v>17</v>
      </c>
      <c r="V760" s="131">
        <v>2</v>
      </c>
      <c r="W760" s="131">
        <v>10</v>
      </c>
      <c r="X760" s="131">
        <v>1</v>
      </c>
      <c r="Y760" s="131">
        <v>4</v>
      </c>
      <c r="Z760" s="131">
        <v>2</v>
      </c>
      <c r="AA760" s="131">
        <v>12</v>
      </c>
    </row>
    <row r="761" spans="1:27" x14ac:dyDescent="0.25">
      <c r="A761" s="133">
        <v>760</v>
      </c>
      <c r="B761" s="135" t="s">
        <v>9</v>
      </c>
      <c r="C761" s="137" t="s">
        <v>152</v>
      </c>
      <c r="D761" s="131">
        <v>1</v>
      </c>
      <c r="E761" s="131">
        <v>1</v>
      </c>
      <c r="F761" s="129"/>
      <c r="G761" s="129"/>
      <c r="H761" s="131">
        <v>3</v>
      </c>
      <c r="I761" s="131">
        <v>29</v>
      </c>
      <c r="J761" s="131">
        <v>11</v>
      </c>
      <c r="K761" s="131">
        <v>76</v>
      </c>
      <c r="L761" s="131">
        <v>9</v>
      </c>
      <c r="M761" s="131">
        <v>76</v>
      </c>
      <c r="N761" s="131">
        <v>11</v>
      </c>
      <c r="O761" s="131">
        <v>97</v>
      </c>
      <c r="P761" s="131">
        <v>10</v>
      </c>
      <c r="Q761" s="131">
        <v>87</v>
      </c>
      <c r="R761" s="129"/>
      <c r="S761" s="129"/>
      <c r="T761" s="131">
        <v>3</v>
      </c>
      <c r="U761" s="131">
        <v>29</v>
      </c>
      <c r="V761" s="131">
        <v>2</v>
      </c>
      <c r="W761" s="131">
        <v>17</v>
      </c>
      <c r="X761" s="131">
        <v>2</v>
      </c>
      <c r="Y761" s="131">
        <v>20</v>
      </c>
      <c r="Z761" s="129"/>
      <c r="AA761" s="129"/>
    </row>
    <row r="762" spans="1:27" x14ac:dyDescent="0.25">
      <c r="A762" s="133">
        <v>761</v>
      </c>
      <c r="B762" s="135" t="s">
        <v>8</v>
      </c>
      <c r="C762" s="137" t="s">
        <v>153</v>
      </c>
      <c r="D762" s="131">
        <v>8</v>
      </c>
      <c r="E762" s="131">
        <v>34</v>
      </c>
      <c r="F762" s="131">
        <v>3</v>
      </c>
      <c r="G762" s="131">
        <v>7</v>
      </c>
      <c r="H762" s="131">
        <v>10</v>
      </c>
      <c r="I762" s="131">
        <v>50</v>
      </c>
      <c r="J762" s="131">
        <v>24</v>
      </c>
      <c r="K762" s="131">
        <v>128</v>
      </c>
      <c r="L762" s="131">
        <v>25</v>
      </c>
      <c r="M762" s="131">
        <v>142</v>
      </c>
      <c r="N762" s="131">
        <v>1</v>
      </c>
      <c r="O762" s="131">
        <v>6</v>
      </c>
      <c r="P762" s="131">
        <v>2</v>
      </c>
      <c r="Q762" s="131">
        <v>13</v>
      </c>
      <c r="R762" s="131">
        <v>6</v>
      </c>
      <c r="S762" s="131">
        <v>36</v>
      </c>
      <c r="T762" s="129"/>
      <c r="U762" s="129"/>
      <c r="V762" s="131">
        <v>5</v>
      </c>
      <c r="W762" s="131">
        <v>11</v>
      </c>
      <c r="X762" s="129"/>
      <c r="Y762" s="129"/>
      <c r="Z762" s="129"/>
      <c r="AA762" s="129"/>
    </row>
    <row r="763" spans="1:27" x14ac:dyDescent="0.25">
      <c r="A763" s="133">
        <v>762</v>
      </c>
      <c r="B763" s="135" t="s">
        <v>24</v>
      </c>
      <c r="C763" s="137" t="s">
        <v>153</v>
      </c>
      <c r="D763" s="131">
        <v>1</v>
      </c>
      <c r="E763" s="131">
        <v>5</v>
      </c>
      <c r="F763" s="129"/>
      <c r="G763" s="129"/>
      <c r="H763" s="131">
        <v>9</v>
      </c>
      <c r="I763" s="131">
        <v>41</v>
      </c>
      <c r="J763" s="131">
        <v>22</v>
      </c>
      <c r="K763" s="131">
        <v>103</v>
      </c>
      <c r="L763" s="131">
        <v>17</v>
      </c>
      <c r="M763" s="131">
        <v>82</v>
      </c>
      <c r="N763" s="131">
        <v>14</v>
      </c>
      <c r="O763" s="131">
        <v>67</v>
      </c>
      <c r="P763" s="131">
        <v>9</v>
      </c>
      <c r="Q763" s="131">
        <v>42</v>
      </c>
      <c r="R763" s="131">
        <v>9</v>
      </c>
      <c r="S763" s="131">
        <v>39</v>
      </c>
      <c r="T763" s="131">
        <v>6</v>
      </c>
      <c r="U763" s="131">
        <v>26</v>
      </c>
      <c r="V763" s="131">
        <v>2</v>
      </c>
      <c r="W763" s="131">
        <v>10</v>
      </c>
      <c r="X763" s="131">
        <v>2</v>
      </c>
      <c r="Y763" s="131">
        <v>10</v>
      </c>
      <c r="Z763" s="129"/>
      <c r="AA763" s="129"/>
    </row>
    <row r="764" spans="1:27" x14ac:dyDescent="0.25">
      <c r="A764" s="133">
        <v>763</v>
      </c>
      <c r="B764" s="135" t="s">
        <v>8</v>
      </c>
      <c r="C764" s="137" t="s">
        <v>153</v>
      </c>
      <c r="D764" s="129"/>
      <c r="E764" s="129"/>
      <c r="F764" s="131">
        <v>3</v>
      </c>
      <c r="G764" s="131">
        <v>11</v>
      </c>
      <c r="H764" s="131">
        <v>2</v>
      </c>
      <c r="I764" s="131">
        <v>9</v>
      </c>
      <c r="J764" s="131">
        <v>8</v>
      </c>
      <c r="K764" s="131">
        <v>33</v>
      </c>
      <c r="L764" s="131">
        <v>22</v>
      </c>
      <c r="M764" s="131">
        <v>93</v>
      </c>
      <c r="N764" s="131">
        <v>18</v>
      </c>
      <c r="O764" s="131">
        <v>71</v>
      </c>
      <c r="P764" s="131">
        <v>6</v>
      </c>
      <c r="Q764" s="131">
        <v>23</v>
      </c>
      <c r="R764" s="131">
        <v>21</v>
      </c>
      <c r="S764" s="131">
        <v>55</v>
      </c>
      <c r="T764" s="131">
        <v>14</v>
      </c>
      <c r="U764" s="131">
        <v>35</v>
      </c>
      <c r="V764" s="131">
        <v>28</v>
      </c>
      <c r="W764" s="131">
        <v>71</v>
      </c>
      <c r="X764" s="131">
        <v>8</v>
      </c>
      <c r="Y764" s="131">
        <v>22</v>
      </c>
      <c r="Z764" s="129"/>
      <c r="AA764" s="129"/>
    </row>
    <row r="765" spans="1:27" x14ac:dyDescent="0.25">
      <c r="A765" s="133">
        <v>764</v>
      </c>
      <c r="B765" s="135" t="s">
        <v>11</v>
      </c>
      <c r="C765" s="137" t="s">
        <v>153</v>
      </c>
      <c r="D765" s="129"/>
      <c r="E765" s="129"/>
      <c r="F765" s="131">
        <v>4</v>
      </c>
      <c r="G765" s="131">
        <v>30</v>
      </c>
      <c r="H765" s="131">
        <v>11</v>
      </c>
      <c r="I765" s="131">
        <v>78</v>
      </c>
      <c r="J765" s="131">
        <v>15</v>
      </c>
      <c r="K765" s="131">
        <v>119</v>
      </c>
      <c r="L765" s="131">
        <v>11</v>
      </c>
      <c r="M765" s="131">
        <v>85</v>
      </c>
      <c r="N765" s="131">
        <v>4</v>
      </c>
      <c r="O765" s="131">
        <v>32</v>
      </c>
      <c r="P765" s="131">
        <v>7</v>
      </c>
      <c r="Q765" s="131">
        <v>56</v>
      </c>
      <c r="R765" s="131">
        <v>3</v>
      </c>
      <c r="S765" s="131">
        <v>24</v>
      </c>
      <c r="T765" s="129"/>
      <c r="U765" s="129"/>
      <c r="V765" s="129"/>
      <c r="W765" s="129"/>
      <c r="X765" s="129"/>
      <c r="Y765" s="129"/>
      <c r="Z765" s="129"/>
      <c r="AA765" s="129"/>
    </row>
    <row r="766" spans="1:27" x14ac:dyDescent="0.25">
      <c r="A766" s="133">
        <v>765</v>
      </c>
      <c r="B766" s="135" t="s">
        <v>11</v>
      </c>
      <c r="C766" s="137" t="s">
        <v>152</v>
      </c>
      <c r="D766" s="129"/>
      <c r="E766" s="129"/>
      <c r="F766" s="129"/>
      <c r="G766" s="129"/>
      <c r="H766" s="131">
        <v>6</v>
      </c>
      <c r="I766" s="131">
        <v>79</v>
      </c>
      <c r="J766" s="131">
        <v>4</v>
      </c>
      <c r="K766" s="131">
        <v>53</v>
      </c>
      <c r="L766" s="131">
        <v>12</v>
      </c>
      <c r="M766" s="131">
        <v>158</v>
      </c>
      <c r="N766" s="131">
        <v>2</v>
      </c>
      <c r="O766" s="131">
        <v>26</v>
      </c>
      <c r="P766" s="129"/>
      <c r="Q766" s="129"/>
      <c r="R766" s="131">
        <v>4</v>
      </c>
      <c r="S766" s="131">
        <v>53</v>
      </c>
      <c r="T766" s="129"/>
      <c r="U766" s="129"/>
      <c r="V766" s="131">
        <v>2</v>
      </c>
      <c r="W766" s="131">
        <v>26</v>
      </c>
      <c r="X766" s="131">
        <v>2</v>
      </c>
      <c r="Y766" s="131">
        <v>26</v>
      </c>
      <c r="Z766" s="129"/>
      <c r="AA766" s="129"/>
    </row>
    <row r="767" spans="1:27" x14ac:dyDescent="0.25">
      <c r="A767" s="133">
        <v>766</v>
      </c>
      <c r="B767" s="135" t="s">
        <v>11</v>
      </c>
      <c r="C767" s="137" t="s">
        <v>154</v>
      </c>
      <c r="D767" s="131">
        <v>8</v>
      </c>
      <c r="E767" s="131">
        <v>30</v>
      </c>
      <c r="F767" s="131">
        <v>8</v>
      </c>
      <c r="G767" s="131">
        <v>36</v>
      </c>
      <c r="H767" s="131">
        <v>12</v>
      </c>
      <c r="I767" s="131">
        <v>53</v>
      </c>
      <c r="J767" s="129"/>
      <c r="K767" s="129"/>
      <c r="L767" s="131">
        <v>2</v>
      </c>
      <c r="M767" s="131">
        <v>9</v>
      </c>
      <c r="N767" s="131">
        <v>12</v>
      </c>
      <c r="O767" s="131">
        <v>54</v>
      </c>
      <c r="P767" s="129"/>
      <c r="Q767" s="129"/>
      <c r="R767" s="131">
        <v>2</v>
      </c>
      <c r="S767" s="131">
        <v>9</v>
      </c>
      <c r="T767" s="131">
        <v>8</v>
      </c>
      <c r="U767" s="131">
        <v>36</v>
      </c>
      <c r="V767" s="131">
        <v>6</v>
      </c>
      <c r="W767" s="131">
        <v>27</v>
      </c>
      <c r="X767" s="131">
        <v>8</v>
      </c>
      <c r="Y767" s="131">
        <v>36</v>
      </c>
      <c r="Z767" s="131">
        <v>29</v>
      </c>
      <c r="AA767" s="131">
        <v>127</v>
      </c>
    </row>
    <row r="768" spans="1:27" x14ac:dyDescent="0.25">
      <c r="A768" s="133">
        <v>767</v>
      </c>
      <c r="B768" s="135" t="s">
        <v>105</v>
      </c>
      <c r="C768" s="137" t="s">
        <v>152</v>
      </c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31">
        <v>4</v>
      </c>
      <c r="S768" s="131">
        <v>62</v>
      </c>
      <c r="T768" s="131">
        <v>9</v>
      </c>
      <c r="U768" s="131">
        <v>139</v>
      </c>
      <c r="V768" s="131">
        <v>6</v>
      </c>
      <c r="W768" s="131">
        <v>93</v>
      </c>
      <c r="X768" s="131">
        <v>5</v>
      </c>
      <c r="Y768" s="131">
        <v>75</v>
      </c>
      <c r="Z768" s="131">
        <v>3</v>
      </c>
      <c r="AA768" s="131">
        <v>46</v>
      </c>
    </row>
    <row r="769" spans="1:27" x14ac:dyDescent="0.25">
      <c r="A769" s="133">
        <v>768</v>
      </c>
      <c r="B769" s="135" t="s">
        <v>11</v>
      </c>
      <c r="C769" s="137" t="s">
        <v>152</v>
      </c>
      <c r="D769" s="129"/>
      <c r="E769" s="129"/>
      <c r="F769" s="131">
        <v>2</v>
      </c>
      <c r="G769" s="131">
        <v>14</v>
      </c>
      <c r="H769" s="131">
        <v>2</v>
      </c>
      <c r="I769" s="131">
        <v>14</v>
      </c>
      <c r="J769" s="131">
        <v>12</v>
      </c>
      <c r="K769" s="131">
        <v>85</v>
      </c>
      <c r="L769" s="131">
        <v>12</v>
      </c>
      <c r="M769" s="131">
        <v>85</v>
      </c>
      <c r="N769" s="131">
        <v>13</v>
      </c>
      <c r="O769" s="131">
        <v>89</v>
      </c>
      <c r="P769" s="131">
        <v>4</v>
      </c>
      <c r="Q769" s="131">
        <v>25</v>
      </c>
      <c r="R769" s="131">
        <v>8</v>
      </c>
      <c r="S769" s="131">
        <v>53</v>
      </c>
      <c r="T769" s="131">
        <v>7</v>
      </c>
      <c r="U769" s="131">
        <v>46</v>
      </c>
      <c r="V769" s="129"/>
      <c r="W769" s="129"/>
      <c r="X769" s="129"/>
      <c r="Y769" s="129"/>
      <c r="Z769" s="129"/>
      <c r="AA769" s="129"/>
    </row>
    <row r="770" spans="1:27" x14ac:dyDescent="0.25">
      <c r="A770" s="133">
        <v>769</v>
      </c>
      <c r="B770" s="135" t="s">
        <v>11</v>
      </c>
      <c r="C770" s="137" t="s">
        <v>152</v>
      </c>
      <c r="D770" s="129"/>
      <c r="E770" s="129"/>
      <c r="F770" s="131">
        <v>4</v>
      </c>
      <c r="G770" s="131">
        <v>89</v>
      </c>
      <c r="H770" s="129"/>
      <c r="I770" s="129"/>
      <c r="J770" s="131">
        <v>2</v>
      </c>
      <c r="K770" s="131">
        <v>45</v>
      </c>
      <c r="L770" s="131">
        <v>6</v>
      </c>
      <c r="M770" s="131">
        <v>136</v>
      </c>
      <c r="N770" s="131">
        <v>4</v>
      </c>
      <c r="O770" s="131">
        <v>89</v>
      </c>
      <c r="P770" s="129"/>
      <c r="Q770" s="129"/>
      <c r="R770" s="129"/>
      <c r="S770" s="129"/>
      <c r="T770" s="129"/>
      <c r="U770" s="129"/>
      <c r="V770" s="129"/>
      <c r="W770" s="129"/>
      <c r="X770" s="131">
        <v>2</v>
      </c>
      <c r="Y770" s="131">
        <v>46</v>
      </c>
      <c r="Z770" s="129"/>
      <c r="AA770" s="129"/>
    </row>
    <row r="771" spans="1:27" x14ac:dyDescent="0.25">
      <c r="A771" s="133">
        <v>770</v>
      </c>
      <c r="B771" s="135" t="s">
        <v>111</v>
      </c>
      <c r="C771" s="137" t="s">
        <v>152</v>
      </c>
      <c r="D771" s="131">
        <v>4</v>
      </c>
      <c r="E771" s="131">
        <v>18</v>
      </c>
      <c r="F771" s="131">
        <v>5</v>
      </c>
      <c r="G771" s="131">
        <v>27</v>
      </c>
      <c r="H771" s="131">
        <v>34</v>
      </c>
      <c r="I771" s="131">
        <v>196</v>
      </c>
      <c r="J771" s="131">
        <v>18</v>
      </c>
      <c r="K771" s="131">
        <v>102</v>
      </c>
      <c r="L771" s="131">
        <v>2</v>
      </c>
      <c r="M771" s="131">
        <v>15</v>
      </c>
      <c r="N771" s="129"/>
      <c r="O771" s="129"/>
      <c r="P771" s="131">
        <v>1</v>
      </c>
      <c r="Q771" s="131">
        <v>4</v>
      </c>
      <c r="R771" s="131">
        <v>3</v>
      </c>
      <c r="S771" s="131">
        <v>13</v>
      </c>
      <c r="T771" s="131">
        <v>1</v>
      </c>
      <c r="U771" s="131">
        <v>10</v>
      </c>
      <c r="V771" s="131">
        <v>3</v>
      </c>
      <c r="W771" s="131">
        <v>20</v>
      </c>
      <c r="X771" s="129"/>
      <c r="Y771" s="129"/>
      <c r="Z771" s="129"/>
      <c r="AA771" s="129"/>
    </row>
    <row r="772" spans="1:27" x14ac:dyDescent="0.25">
      <c r="A772" s="133">
        <v>771</v>
      </c>
      <c r="B772" s="135" t="s">
        <v>102</v>
      </c>
      <c r="C772" s="137" t="s">
        <v>153</v>
      </c>
      <c r="D772" s="131">
        <v>3</v>
      </c>
      <c r="E772" s="131">
        <v>9</v>
      </c>
      <c r="F772" s="131">
        <v>2</v>
      </c>
      <c r="G772" s="131">
        <v>11</v>
      </c>
      <c r="H772" s="131">
        <v>11</v>
      </c>
      <c r="I772" s="131">
        <v>51</v>
      </c>
      <c r="J772" s="131">
        <v>12</v>
      </c>
      <c r="K772" s="131">
        <v>63</v>
      </c>
      <c r="L772" s="131">
        <v>13</v>
      </c>
      <c r="M772" s="131">
        <v>75</v>
      </c>
      <c r="N772" s="131">
        <v>12</v>
      </c>
      <c r="O772" s="131">
        <v>70</v>
      </c>
      <c r="P772" s="131">
        <v>6</v>
      </c>
      <c r="Q772" s="131">
        <v>34</v>
      </c>
      <c r="R772" s="131">
        <v>3</v>
      </c>
      <c r="S772" s="131">
        <v>12</v>
      </c>
      <c r="T772" s="131">
        <v>7</v>
      </c>
      <c r="U772" s="131">
        <v>39</v>
      </c>
      <c r="V772" s="131">
        <v>3</v>
      </c>
      <c r="W772" s="131">
        <v>16</v>
      </c>
      <c r="X772" s="131">
        <v>3</v>
      </c>
      <c r="Y772" s="131">
        <v>19</v>
      </c>
      <c r="Z772" s="131">
        <v>1</v>
      </c>
      <c r="AA772" s="131">
        <v>4</v>
      </c>
    </row>
    <row r="773" spans="1:27" x14ac:dyDescent="0.25">
      <c r="A773" s="133">
        <v>772</v>
      </c>
      <c r="B773" s="135" t="s">
        <v>11</v>
      </c>
      <c r="C773" s="137" t="s">
        <v>152</v>
      </c>
      <c r="D773" s="131">
        <v>2</v>
      </c>
      <c r="E773" s="131">
        <v>30</v>
      </c>
      <c r="F773" s="129"/>
      <c r="G773" s="129"/>
      <c r="H773" s="131">
        <v>12</v>
      </c>
      <c r="I773" s="131">
        <v>183</v>
      </c>
      <c r="J773" s="131">
        <v>6</v>
      </c>
      <c r="K773" s="131">
        <v>93</v>
      </c>
      <c r="L773" s="131">
        <v>6</v>
      </c>
      <c r="M773" s="131">
        <v>93</v>
      </c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</row>
    <row r="774" spans="1:27" x14ac:dyDescent="0.25">
      <c r="A774" s="133">
        <v>773</v>
      </c>
      <c r="B774" s="135" t="s">
        <v>11</v>
      </c>
      <c r="C774" s="137" t="s">
        <v>152</v>
      </c>
      <c r="D774" s="129"/>
      <c r="E774" s="129"/>
      <c r="F774" s="131">
        <v>2</v>
      </c>
      <c r="G774" s="131">
        <v>61</v>
      </c>
      <c r="H774" s="131">
        <v>2</v>
      </c>
      <c r="I774" s="131">
        <v>61</v>
      </c>
      <c r="J774" s="129"/>
      <c r="K774" s="129"/>
      <c r="L774" s="129"/>
      <c r="M774" s="129"/>
      <c r="N774" s="131">
        <v>1</v>
      </c>
      <c r="O774" s="131">
        <v>30</v>
      </c>
      <c r="P774" s="131">
        <v>4</v>
      </c>
      <c r="Q774" s="131">
        <v>122</v>
      </c>
      <c r="R774" s="131">
        <v>1</v>
      </c>
      <c r="S774" s="131">
        <v>30</v>
      </c>
      <c r="T774" s="131">
        <v>1</v>
      </c>
      <c r="U774" s="131">
        <v>30</v>
      </c>
      <c r="V774" s="129"/>
      <c r="W774" s="129"/>
      <c r="X774" s="131">
        <v>2</v>
      </c>
      <c r="Y774" s="131">
        <v>61</v>
      </c>
      <c r="Z774" s="129"/>
      <c r="AA774" s="129"/>
    </row>
    <row r="775" spans="1:27" x14ac:dyDescent="0.25">
      <c r="A775" s="133">
        <v>774</v>
      </c>
      <c r="B775" s="135" t="s">
        <v>5</v>
      </c>
      <c r="C775" s="137" t="s">
        <v>153</v>
      </c>
      <c r="D775" s="131">
        <v>1</v>
      </c>
      <c r="E775" s="131">
        <v>36</v>
      </c>
      <c r="F775" s="129"/>
      <c r="G775" s="129"/>
      <c r="H775" s="131">
        <v>2</v>
      </c>
      <c r="I775" s="131">
        <v>71</v>
      </c>
      <c r="J775" s="131">
        <v>3</v>
      </c>
      <c r="K775" s="131">
        <v>107</v>
      </c>
      <c r="L775" s="129"/>
      <c r="M775" s="129"/>
      <c r="N775" s="129"/>
      <c r="O775" s="129"/>
      <c r="P775" s="129"/>
      <c r="Q775" s="129"/>
      <c r="R775" s="131">
        <v>2</v>
      </c>
      <c r="S775" s="131">
        <v>72</v>
      </c>
      <c r="T775" s="131">
        <v>1</v>
      </c>
      <c r="U775" s="131">
        <v>36</v>
      </c>
      <c r="V775" s="131">
        <v>1</v>
      </c>
      <c r="W775" s="131">
        <v>36</v>
      </c>
      <c r="X775" s="131">
        <v>1</v>
      </c>
      <c r="Y775" s="131">
        <v>36</v>
      </c>
      <c r="Z775" s="129"/>
      <c r="AA775" s="129"/>
    </row>
    <row r="776" spans="1:27" x14ac:dyDescent="0.25">
      <c r="A776" s="133">
        <v>775</v>
      </c>
      <c r="B776" s="135" t="s">
        <v>24</v>
      </c>
      <c r="C776" s="137" t="s">
        <v>153</v>
      </c>
      <c r="D776" s="131">
        <v>2</v>
      </c>
      <c r="E776" s="131">
        <v>37</v>
      </c>
      <c r="F776" s="131">
        <v>1</v>
      </c>
      <c r="G776" s="131">
        <v>18</v>
      </c>
      <c r="H776" s="131">
        <v>6</v>
      </c>
      <c r="I776" s="131">
        <v>82</v>
      </c>
      <c r="J776" s="131">
        <v>6</v>
      </c>
      <c r="K776" s="131">
        <v>110</v>
      </c>
      <c r="L776" s="131">
        <v>4</v>
      </c>
      <c r="M776" s="131">
        <v>73</v>
      </c>
      <c r="N776" s="131">
        <v>2</v>
      </c>
      <c r="O776" s="131">
        <v>37</v>
      </c>
      <c r="P776" s="129"/>
      <c r="Q776" s="129"/>
      <c r="R776" s="131">
        <v>2</v>
      </c>
      <c r="S776" s="131">
        <v>37</v>
      </c>
      <c r="T776" s="129"/>
      <c r="U776" s="129"/>
      <c r="V776" s="129"/>
      <c r="W776" s="129"/>
      <c r="X776" s="129"/>
      <c r="Y776" s="129"/>
      <c r="Z776" s="129"/>
      <c r="AA776" s="129"/>
    </row>
    <row r="777" spans="1:27" x14ac:dyDescent="0.25">
      <c r="A777" s="133">
        <v>776</v>
      </c>
      <c r="B777" s="135" t="s">
        <v>18</v>
      </c>
      <c r="C777" s="137" t="s">
        <v>153</v>
      </c>
      <c r="D777" s="131">
        <v>14</v>
      </c>
      <c r="E777" s="131">
        <v>11</v>
      </c>
      <c r="F777" s="131">
        <v>115</v>
      </c>
      <c r="G777" s="131">
        <v>114</v>
      </c>
      <c r="H777" s="131">
        <v>216</v>
      </c>
      <c r="I777" s="131">
        <v>214</v>
      </c>
      <c r="J777" s="131">
        <v>47</v>
      </c>
      <c r="K777" s="131">
        <v>47</v>
      </c>
      <c r="L777" s="131">
        <v>3</v>
      </c>
      <c r="M777" s="131">
        <v>3</v>
      </c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</row>
    <row r="778" spans="1:27" x14ac:dyDescent="0.25">
      <c r="A778" s="133">
        <v>777</v>
      </c>
      <c r="B778" s="135" t="s">
        <v>11</v>
      </c>
      <c r="C778" s="137" t="s">
        <v>153</v>
      </c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31">
        <v>6</v>
      </c>
      <c r="U778" s="131">
        <v>78</v>
      </c>
      <c r="V778" s="131">
        <v>11</v>
      </c>
      <c r="W778" s="131">
        <v>140</v>
      </c>
      <c r="X778" s="131">
        <v>9</v>
      </c>
      <c r="Y778" s="131">
        <v>102</v>
      </c>
      <c r="Z778" s="131">
        <v>5</v>
      </c>
      <c r="AA778" s="131">
        <v>59</v>
      </c>
    </row>
    <row r="779" spans="1:27" x14ac:dyDescent="0.25">
      <c r="A779" s="133">
        <v>778</v>
      </c>
      <c r="B779" s="135" t="s">
        <v>130</v>
      </c>
      <c r="C779" s="137" t="s">
        <v>152</v>
      </c>
      <c r="D779" s="129"/>
      <c r="E779" s="129"/>
      <c r="F779" s="129"/>
      <c r="G779" s="129"/>
      <c r="H779" s="131">
        <v>25</v>
      </c>
      <c r="I779" s="131">
        <v>377</v>
      </c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</row>
    <row r="780" spans="1:27" x14ac:dyDescent="0.25">
      <c r="A780" s="133">
        <v>779</v>
      </c>
      <c r="B780" s="135" t="s">
        <v>11</v>
      </c>
      <c r="C780" s="137" t="s">
        <v>152</v>
      </c>
      <c r="D780" s="131">
        <v>4</v>
      </c>
      <c r="E780" s="131">
        <v>25</v>
      </c>
      <c r="F780" s="131">
        <v>15</v>
      </c>
      <c r="G780" s="131">
        <v>85</v>
      </c>
      <c r="H780" s="131">
        <v>24</v>
      </c>
      <c r="I780" s="131">
        <v>138</v>
      </c>
      <c r="J780" s="131">
        <v>13</v>
      </c>
      <c r="K780" s="131">
        <v>89</v>
      </c>
      <c r="L780" s="131">
        <v>4</v>
      </c>
      <c r="M780" s="131">
        <v>28</v>
      </c>
      <c r="N780" s="131">
        <v>2</v>
      </c>
      <c r="O780" s="131">
        <v>11</v>
      </c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</row>
    <row r="781" spans="1:27" x14ac:dyDescent="0.25">
      <c r="A781" s="133">
        <v>780</v>
      </c>
      <c r="B781" s="135" t="s">
        <v>9</v>
      </c>
      <c r="C781" s="137" t="s">
        <v>152</v>
      </c>
      <c r="D781" s="129"/>
      <c r="E781" s="129"/>
      <c r="F781" s="129"/>
      <c r="G781" s="129"/>
      <c r="H781" s="129"/>
      <c r="I781" s="129"/>
      <c r="J781" s="131">
        <v>5</v>
      </c>
      <c r="K781" s="131">
        <v>54</v>
      </c>
      <c r="L781" s="131">
        <v>12</v>
      </c>
      <c r="M781" s="131">
        <v>116</v>
      </c>
      <c r="N781" s="131">
        <v>5</v>
      </c>
      <c r="O781" s="131">
        <v>54</v>
      </c>
      <c r="P781" s="131">
        <v>2</v>
      </c>
      <c r="Q781" s="131">
        <v>20</v>
      </c>
      <c r="R781" s="131">
        <v>3</v>
      </c>
      <c r="S781" s="131">
        <v>33</v>
      </c>
      <c r="T781" s="131">
        <v>1</v>
      </c>
      <c r="U781" s="131">
        <v>11</v>
      </c>
      <c r="V781" s="131">
        <v>6</v>
      </c>
      <c r="W781" s="131">
        <v>55</v>
      </c>
      <c r="X781" s="131">
        <v>1</v>
      </c>
      <c r="Y781" s="131">
        <v>11</v>
      </c>
      <c r="Z781" s="131">
        <v>2</v>
      </c>
      <c r="AA781" s="131">
        <v>22</v>
      </c>
    </row>
    <row r="782" spans="1:27" x14ac:dyDescent="0.25">
      <c r="A782" s="133">
        <v>781</v>
      </c>
      <c r="B782" s="135" t="s">
        <v>11</v>
      </c>
      <c r="C782" s="137" t="s">
        <v>153</v>
      </c>
      <c r="D782" s="129"/>
      <c r="E782" s="129"/>
      <c r="F782" s="129"/>
      <c r="G782" s="129"/>
      <c r="H782" s="131">
        <v>4</v>
      </c>
      <c r="I782" s="131">
        <v>54</v>
      </c>
      <c r="J782" s="131">
        <v>6</v>
      </c>
      <c r="K782" s="131">
        <v>81</v>
      </c>
      <c r="L782" s="131">
        <v>4</v>
      </c>
      <c r="M782" s="131">
        <v>54</v>
      </c>
      <c r="N782" s="131">
        <v>6</v>
      </c>
      <c r="O782" s="131">
        <v>81</v>
      </c>
      <c r="P782" s="131">
        <v>6</v>
      </c>
      <c r="Q782" s="131">
        <v>78</v>
      </c>
      <c r="R782" s="129"/>
      <c r="S782" s="129"/>
      <c r="T782" s="131">
        <v>2</v>
      </c>
      <c r="U782" s="131">
        <v>27</v>
      </c>
      <c r="V782" s="129"/>
      <c r="W782" s="129"/>
      <c r="X782" s="129"/>
      <c r="Y782" s="129"/>
      <c r="Z782" s="129"/>
      <c r="AA782" s="129"/>
    </row>
    <row r="783" spans="1:27" x14ac:dyDescent="0.25">
      <c r="A783" s="133">
        <v>782</v>
      </c>
      <c r="B783" s="135" t="s">
        <v>24</v>
      </c>
      <c r="C783" s="137" t="s">
        <v>152</v>
      </c>
      <c r="D783" s="131">
        <v>1</v>
      </c>
      <c r="E783" s="131">
        <v>9</v>
      </c>
      <c r="F783" s="131">
        <v>3</v>
      </c>
      <c r="G783" s="131">
        <v>28</v>
      </c>
      <c r="H783" s="131">
        <v>31</v>
      </c>
      <c r="I783" s="131">
        <v>154</v>
      </c>
      <c r="J783" s="131">
        <v>21</v>
      </c>
      <c r="K783" s="131">
        <v>113</v>
      </c>
      <c r="L783" s="131">
        <v>8</v>
      </c>
      <c r="M783" s="131">
        <v>54</v>
      </c>
      <c r="N783" s="131">
        <v>1</v>
      </c>
      <c r="O783" s="131">
        <v>4</v>
      </c>
      <c r="P783" s="129"/>
      <c r="Q783" s="129"/>
      <c r="R783" s="129"/>
      <c r="S783" s="129"/>
      <c r="T783" s="129"/>
      <c r="U783" s="129"/>
      <c r="V783" s="131">
        <v>2</v>
      </c>
      <c r="W783" s="131">
        <v>12</v>
      </c>
      <c r="X783" s="129"/>
      <c r="Y783" s="129"/>
      <c r="Z783" s="129"/>
      <c r="AA783" s="129"/>
    </row>
    <row r="784" spans="1:27" x14ac:dyDescent="0.25">
      <c r="A784" s="133">
        <v>783</v>
      </c>
      <c r="B784" s="135" t="s">
        <v>11</v>
      </c>
      <c r="C784" s="137" t="s">
        <v>152</v>
      </c>
      <c r="D784" s="129"/>
      <c r="E784" s="129"/>
      <c r="F784" s="131">
        <v>2</v>
      </c>
      <c r="G784" s="131">
        <v>27</v>
      </c>
      <c r="H784" s="129"/>
      <c r="I784" s="129"/>
      <c r="J784" s="131">
        <v>5</v>
      </c>
      <c r="K784" s="131">
        <v>89</v>
      </c>
      <c r="L784" s="131">
        <v>7</v>
      </c>
      <c r="M784" s="131">
        <v>125</v>
      </c>
      <c r="N784" s="131">
        <v>4</v>
      </c>
      <c r="O784" s="131">
        <v>62</v>
      </c>
      <c r="P784" s="129"/>
      <c r="Q784" s="129"/>
      <c r="R784" s="129"/>
      <c r="S784" s="129"/>
      <c r="T784" s="129"/>
      <c r="U784" s="129"/>
      <c r="V784" s="131">
        <v>2</v>
      </c>
      <c r="W784" s="131">
        <v>36</v>
      </c>
      <c r="X784" s="131">
        <v>2</v>
      </c>
      <c r="Y784" s="131">
        <v>36</v>
      </c>
      <c r="Z784" s="129"/>
      <c r="AA784" s="129"/>
    </row>
    <row r="785" spans="1:27" x14ac:dyDescent="0.25">
      <c r="A785" s="133">
        <v>784</v>
      </c>
      <c r="B785" s="135" t="s">
        <v>9</v>
      </c>
      <c r="C785" s="137" t="s">
        <v>151</v>
      </c>
      <c r="D785" s="129"/>
      <c r="E785" s="129"/>
      <c r="F785" s="129"/>
      <c r="G785" s="129"/>
      <c r="H785" s="131">
        <v>2</v>
      </c>
      <c r="I785" s="131">
        <v>54</v>
      </c>
      <c r="J785" s="131">
        <v>2</v>
      </c>
      <c r="K785" s="131">
        <v>36</v>
      </c>
      <c r="L785" s="131">
        <v>2</v>
      </c>
      <c r="M785" s="131">
        <v>54</v>
      </c>
      <c r="N785" s="131">
        <v>3</v>
      </c>
      <c r="O785" s="131">
        <v>77</v>
      </c>
      <c r="P785" s="131">
        <v>4</v>
      </c>
      <c r="Q785" s="131">
        <v>68</v>
      </c>
      <c r="R785" s="131">
        <v>3</v>
      </c>
      <c r="S785" s="131">
        <v>82</v>
      </c>
      <c r="T785" s="129"/>
      <c r="U785" s="129"/>
      <c r="V785" s="129"/>
      <c r="W785" s="129"/>
      <c r="X785" s="129"/>
      <c r="Y785" s="129"/>
      <c r="Z785" s="129"/>
      <c r="AA785" s="129"/>
    </row>
    <row r="786" spans="1:27" x14ac:dyDescent="0.25">
      <c r="A786" s="133">
        <v>785</v>
      </c>
      <c r="B786" s="135" t="s">
        <v>24</v>
      </c>
      <c r="C786" s="137" t="s">
        <v>153</v>
      </c>
      <c r="D786" s="129"/>
      <c r="E786" s="129"/>
      <c r="F786" s="129"/>
      <c r="G786" s="129"/>
      <c r="H786" s="131">
        <v>3</v>
      </c>
      <c r="I786" s="131">
        <v>23</v>
      </c>
      <c r="J786" s="131">
        <v>21</v>
      </c>
      <c r="K786" s="131">
        <v>143</v>
      </c>
      <c r="L786" s="131">
        <v>9</v>
      </c>
      <c r="M786" s="131">
        <v>60</v>
      </c>
      <c r="N786" s="131">
        <v>5</v>
      </c>
      <c r="O786" s="131">
        <v>38</v>
      </c>
      <c r="P786" s="131">
        <v>3</v>
      </c>
      <c r="Q786" s="131">
        <v>23</v>
      </c>
      <c r="R786" s="131">
        <v>3</v>
      </c>
      <c r="S786" s="131">
        <v>23</v>
      </c>
      <c r="T786" s="131">
        <v>1</v>
      </c>
      <c r="U786" s="131">
        <v>8</v>
      </c>
      <c r="V786" s="131">
        <v>3</v>
      </c>
      <c r="W786" s="131">
        <v>23</v>
      </c>
      <c r="X786" s="131">
        <v>3</v>
      </c>
      <c r="Y786" s="131">
        <v>23</v>
      </c>
      <c r="Z786" s="129"/>
      <c r="AA786" s="129"/>
    </row>
    <row r="787" spans="1:27" x14ac:dyDescent="0.25">
      <c r="A787" s="133">
        <v>786</v>
      </c>
      <c r="B787" s="135" t="s">
        <v>18</v>
      </c>
      <c r="C787" s="137" t="s">
        <v>152</v>
      </c>
      <c r="D787" s="129"/>
      <c r="E787" s="129"/>
      <c r="F787" s="129"/>
      <c r="G787" s="129"/>
      <c r="H787" s="129"/>
      <c r="I787" s="129"/>
      <c r="J787" s="129"/>
      <c r="K787" s="129"/>
      <c r="L787" s="131">
        <v>25</v>
      </c>
      <c r="M787" s="131">
        <v>162</v>
      </c>
      <c r="N787" s="131">
        <v>9</v>
      </c>
      <c r="O787" s="131">
        <v>57</v>
      </c>
      <c r="P787" s="131">
        <v>1</v>
      </c>
      <c r="Q787" s="131">
        <v>9</v>
      </c>
      <c r="R787" s="131">
        <v>13</v>
      </c>
      <c r="S787" s="131">
        <v>86</v>
      </c>
      <c r="T787" s="131">
        <v>4</v>
      </c>
      <c r="U787" s="131">
        <v>29</v>
      </c>
      <c r="V787" s="131">
        <v>3</v>
      </c>
      <c r="W787" s="131">
        <v>19</v>
      </c>
      <c r="X787" s="129"/>
      <c r="Y787" s="129"/>
      <c r="Z787" s="129"/>
      <c r="AA787" s="129"/>
    </row>
    <row r="788" spans="1:27" x14ac:dyDescent="0.25">
      <c r="A788" s="133">
        <v>787</v>
      </c>
      <c r="B788" s="135" t="s">
        <v>5</v>
      </c>
      <c r="C788" s="137" t="s">
        <v>153</v>
      </c>
      <c r="D788" s="131">
        <v>4</v>
      </c>
      <c r="E788" s="131">
        <v>17</v>
      </c>
      <c r="F788" s="129"/>
      <c r="G788" s="129"/>
      <c r="H788" s="131">
        <v>13</v>
      </c>
      <c r="I788" s="131">
        <v>134</v>
      </c>
      <c r="J788" s="131">
        <v>8</v>
      </c>
      <c r="K788" s="131">
        <v>86</v>
      </c>
      <c r="L788" s="129"/>
      <c r="M788" s="129"/>
      <c r="N788" s="131">
        <v>5</v>
      </c>
      <c r="O788" s="131">
        <v>55</v>
      </c>
      <c r="P788" s="131">
        <v>3</v>
      </c>
      <c r="Q788" s="131">
        <v>33</v>
      </c>
      <c r="R788" s="131">
        <v>2</v>
      </c>
      <c r="S788" s="131">
        <v>22</v>
      </c>
      <c r="T788" s="131">
        <v>1</v>
      </c>
      <c r="U788" s="131">
        <v>11</v>
      </c>
      <c r="V788" s="129"/>
      <c r="W788" s="129"/>
      <c r="X788" s="129"/>
      <c r="Y788" s="129"/>
      <c r="Z788" s="129"/>
      <c r="AA788" s="129"/>
    </row>
    <row r="789" spans="1:27" x14ac:dyDescent="0.25">
      <c r="A789" s="133">
        <v>788</v>
      </c>
      <c r="B789" s="135" t="s">
        <v>104</v>
      </c>
      <c r="C789" s="137" t="s">
        <v>152</v>
      </c>
      <c r="D789" s="129"/>
      <c r="E789" s="129"/>
      <c r="F789" s="131">
        <v>3</v>
      </c>
      <c r="G789" s="131">
        <v>39</v>
      </c>
      <c r="H789" s="131">
        <v>13</v>
      </c>
      <c r="I789" s="131">
        <v>195</v>
      </c>
      <c r="J789" s="131">
        <v>4</v>
      </c>
      <c r="K789" s="131">
        <v>59</v>
      </c>
      <c r="L789" s="131">
        <v>1</v>
      </c>
      <c r="M789" s="131">
        <v>20</v>
      </c>
      <c r="N789" s="129"/>
      <c r="O789" s="129"/>
      <c r="P789" s="129"/>
      <c r="Q789" s="129"/>
      <c r="R789" s="129"/>
      <c r="S789" s="129"/>
      <c r="T789" s="131">
        <v>1</v>
      </c>
      <c r="U789" s="131">
        <v>20</v>
      </c>
      <c r="V789" s="129"/>
      <c r="W789" s="129"/>
      <c r="X789" s="129"/>
      <c r="Y789" s="129"/>
      <c r="Z789" s="131">
        <v>1</v>
      </c>
      <c r="AA789" s="131">
        <v>20</v>
      </c>
    </row>
    <row r="790" spans="1:27" x14ac:dyDescent="0.25">
      <c r="A790" s="133">
        <v>789</v>
      </c>
      <c r="B790" s="135" t="s">
        <v>9</v>
      </c>
      <c r="C790" s="137" t="s">
        <v>152</v>
      </c>
      <c r="D790" s="129"/>
      <c r="E790" s="129"/>
      <c r="F790" s="131">
        <v>1</v>
      </c>
      <c r="G790" s="131">
        <v>5</v>
      </c>
      <c r="H790" s="131">
        <v>20</v>
      </c>
      <c r="I790" s="131">
        <v>115</v>
      </c>
      <c r="J790" s="131">
        <v>22</v>
      </c>
      <c r="K790" s="131">
        <v>134</v>
      </c>
      <c r="L790" s="131">
        <v>13</v>
      </c>
      <c r="M790" s="131">
        <v>70</v>
      </c>
      <c r="N790" s="129"/>
      <c r="O790" s="129"/>
      <c r="P790" s="131">
        <v>1</v>
      </c>
      <c r="Q790" s="131">
        <v>5</v>
      </c>
      <c r="R790" s="131">
        <v>1</v>
      </c>
      <c r="S790" s="131">
        <v>7</v>
      </c>
      <c r="T790" s="129"/>
      <c r="U790" s="129"/>
      <c r="V790" s="131">
        <v>1</v>
      </c>
      <c r="W790" s="131">
        <v>5</v>
      </c>
      <c r="X790" s="129"/>
      <c r="Y790" s="129"/>
      <c r="Z790" s="129"/>
      <c r="AA790" s="129"/>
    </row>
    <row r="791" spans="1:27" x14ac:dyDescent="0.25">
      <c r="A791" s="133">
        <v>790</v>
      </c>
      <c r="B791" s="135" t="s">
        <v>124</v>
      </c>
      <c r="C791" s="137" t="s">
        <v>152</v>
      </c>
      <c r="D791" s="131">
        <v>2</v>
      </c>
      <c r="E791" s="131">
        <v>19</v>
      </c>
      <c r="F791" s="131">
        <v>1</v>
      </c>
      <c r="G791" s="131">
        <v>11</v>
      </c>
      <c r="H791" s="131">
        <v>10</v>
      </c>
      <c r="I791" s="131">
        <v>110</v>
      </c>
      <c r="J791" s="131">
        <v>13</v>
      </c>
      <c r="K791" s="131">
        <v>142</v>
      </c>
      <c r="L791" s="131">
        <v>3</v>
      </c>
      <c r="M791" s="131">
        <v>33</v>
      </c>
      <c r="N791" s="129"/>
      <c r="O791" s="129"/>
      <c r="P791" s="129"/>
      <c r="Q791" s="129"/>
      <c r="R791" s="131">
        <v>1</v>
      </c>
      <c r="S791" s="131">
        <v>11</v>
      </c>
      <c r="T791" s="129"/>
      <c r="U791" s="129"/>
      <c r="V791" s="129"/>
      <c r="W791" s="129"/>
      <c r="X791" s="129"/>
      <c r="Y791" s="129"/>
      <c r="Z791" s="129"/>
      <c r="AA791" s="129"/>
    </row>
    <row r="792" spans="1:27" x14ac:dyDescent="0.25">
      <c r="A792" s="133">
        <v>791</v>
      </c>
      <c r="B792" s="135" t="s">
        <v>9</v>
      </c>
      <c r="C792" s="137" t="s">
        <v>151</v>
      </c>
      <c r="D792" s="131">
        <v>1</v>
      </c>
      <c r="E792" s="131">
        <v>37</v>
      </c>
      <c r="F792" s="129"/>
      <c r="G792" s="129"/>
      <c r="H792" s="131">
        <v>1</v>
      </c>
      <c r="I792" s="131">
        <v>23</v>
      </c>
      <c r="J792" s="131">
        <v>3</v>
      </c>
      <c r="K792" s="131">
        <v>69</v>
      </c>
      <c r="L792" s="129"/>
      <c r="M792" s="129"/>
      <c r="N792" s="131">
        <v>1</v>
      </c>
      <c r="O792" s="131">
        <v>37</v>
      </c>
      <c r="P792" s="129"/>
      <c r="Q792" s="129"/>
      <c r="R792" s="131">
        <v>1</v>
      </c>
      <c r="S792" s="131">
        <v>38</v>
      </c>
      <c r="T792" s="131">
        <v>6</v>
      </c>
      <c r="U792" s="131">
        <v>117</v>
      </c>
      <c r="V792" s="129"/>
      <c r="W792" s="129"/>
      <c r="X792" s="129"/>
      <c r="Y792" s="129"/>
      <c r="Z792" s="129"/>
      <c r="AA792" s="129"/>
    </row>
    <row r="793" spans="1:27" x14ac:dyDescent="0.25">
      <c r="A793" s="133">
        <v>792</v>
      </c>
      <c r="B793" s="135" t="s">
        <v>136</v>
      </c>
      <c r="C793" s="137" t="s">
        <v>152</v>
      </c>
      <c r="D793" s="129"/>
      <c r="E793" s="129"/>
      <c r="F793" s="131">
        <v>1</v>
      </c>
      <c r="G793" s="131">
        <v>13</v>
      </c>
      <c r="H793" s="131">
        <v>7</v>
      </c>
      <c r="I793" s="131">
        <v>79</v>
      </c>
      <c r="J793" s="131">
        <v>8</v>
      </c>
      <c r="K793" s="131">
        <v>110</v>
      </c>
      <c r="L793" s="131">
        <v>3</v>
      </c>
      <c r="M793" s="131">
        <v>41</v>
      </c>
      <c r="N793" s="129"/>
      <c r="O793" s="129"/>
      <c r="P793" s="131">
        <v>1</v>
      </c>
      <c r="Q793" s="131">
        <v>13</v>
      </c>
      <c r="R793" s="129"/>
      <c r="S793" s="129"/>
      <c r="T793" s="131">
        <v>2</v>
      </c>
      <c r="U793" s="131">
        <v>26</v>
      </c>
      <c r="V793" s="131">
        <v>3</v>
      </c>
      <c r="W793" s="131">
        <v>40</v>
      </c>
      <c r="X793" s="129"/>
      <c r="Y793" s="129"/>
      <c r="Z793" s="129"/>
      <c r="AA793" s="129"/>
    </row>
    <row r="794" spans="1:27" x14ac:dyDescent="0.25">
      <c r="A794" s="133">
        <v>793</v>
      </c>
      <c r="B794" s="135" t="s">
        <v>18</v>
      </c>
      <c r="C794" s="137" t="s">
        <v>152</v>
      </c>
      <c r="D794" s="131">
        <v>30</v>
      </c>
      <c r="E794" s="131">
        <v>269</v>
      </c>
      <c r="F794" s="131">
        <v>5</v>
      </c>
      <c r="G794" s="131">
        <v>45</v>
      </c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</row>
    <row r="795" spans="1:27" x14ac:dyDescent="0.25">
      <c r="A795" s="133">
        <v>794</v>
      </c>
      <c r="B795" s="135" t="s">
        <v>24</v>
      </c>
      <c r="C795" s="137" t="s">
        <v>153</v>
      </c>
      <c r="D795" s="129"/>
      <c r="E795" s="129"/>
      <c r="F795" s="129"/>
      <c r="G795" s="129"/>
      <c r="H795" s="131">
        <v>2</v>
      </c>
      <c r="I795" s="131">
        <v>17</v>
      </c>
      <c r="J795" s="131">
        <v>8</v>
      </c>
      <c r="K795" s="131">
        <v>60</v>
      </c>
      <c r="L795" s="131">
        <v>8</v>
      </c>
      <c r="M795" s="131">
        <v>60</v>
      </c>
      <c r="N795" s="131">
        <v>8</v>
      </c>
      <c r="O795" s="131">
        <v>60</v>
      </c>
      <c r="P795" s="131">
        <v>7</v>
      </c>
      <c r="Q795" s="131">
        <v>52</v>
      </c>
      <c r="R795" s="131">
        <v>4</v>
      </c>
      <c r="S795" s="131">
        <v>35</v>
      </c>
      <c r="T795" s="131">
        <v>2</v>
      </c>
      <c r="U795" s="131">
        <v>17</v>
      </c>
      <c r="V795" s="129"/>
      <c r="W795" s="129"/>
      <c r="X795" s="131">
        <v>1</v>
      </c>
      <c r="Y795" s="131">
        <v>9</v>
      </c>
      <c r="Z795" s="129"/>
      <c r="AA795" s="129"/>
    </row>
    <row r="796" spans="1:27" x14ac:dyDescent="0.25">
      <c r="A796" s="133">
        <v>795</v>
      </c>
      <c r="B796" s="135" t="s">
        <v>123</v>
      </c>
      <c r="C796" s="137" t="s">
        <v>154</v>
      </c>
      <c r="D796" s="131">
        <v>10</v>
      </c>
      <c r="E796" s="131">
        <v>40</v>
      </c>
      <c r="F796" s="131">
        <v>8</v>
      </c>
      <c r="G796" s="131">
        <v>32</v>
      </c>
      <c r="H796" s="131">
        <v>9</v>
      </c>
      <c r="I796" s="131">
        <v>36</v>
      </c>
      <c r="J796" s="131">
        <v>13</v>
      </c>
      <c r="K796" s="131">
        <v>52</v>
      </c>
      <c r="L796" s="131">
        <v>11</v>
      </c>
      <c r="M796" s="131">
        <v>43</v>
      </c>
      <c r="N796" s="131">
        <v>6</v>
      </c>
      <c r="O796" s="131">
        <v>24</v>
      </c>
      <c r="P796" s="131">
        <v>5</v>
      </c>
      <c r="Q796" s="131">
        <v>20</v>
      </c>
      <c r="R796" s="131">
        <v>5</v>
      </c>
      <c r="S796" s="131">
        <v>20</v>
      </c>
      <c r="T796" s="131">
        <v>4</v>
      </c>
      <c r="U796" s="131">
        <v>16</v>
      </c>
      <c r="V796" s="131">
        <v>2</v>
      </c>
      <c r="W796" s="131">
        <v>8</v>
      </c>
      <c r="X796" s="131">
        <v>3</v>
      </c>
      <c r="Y796" s="131">
        <v>12</v>
      </c>
      <c r="Z796" s="131">
        <v>1</v>
      </c>
      <c r="AA796" s="131">
        <v>4</v>
      </c>
    </row>
    <row r="797" spans="1:27" x14ac:dyDescent="0.25">
      <c r="A797" s="133">
        <v>796</v>
      </c>
      <c r="B797" s="135" t="s">
        <v>7</v>
      </c>
      <c r="C797" s="137" t="s">
        <v>151</v>
      </c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31">
        <v>5</v>
      </c>
      <c r="O797" s="131">
        <v>117</v>
      </c>
      <c r="P797" s="129"/>
      <c r="Q797" s="129"/>
      <c r="R797" s="131">
        <v>2</v>
      </c>
      <c r="S797" s="131">
        <v>47</v>
      </c>
      <c r="T797" s="131">
        <v>2</v>
      </c>
      <c r="U797" s="131">
        <v>47</v>
      </c>
      <c r="V797" s="131">
        <v>7</v>
      </c>
      <c r="W797" s="131">
        <v>73</v>
      </c>
      <c r="X797" s="131">
        <v>2</v>
      </c>
      <c r="Y797" s="131">
        <v>20</v>
      </c>
      <c r="Z797" s="129"/>
      <c r="AA797" s="129"/>
    </row>
    <row r="798" spans="1:27" x14ac:dyDescent="0.25">
      <c r="A798" s="133">
        <v>797</v>
      </c>
      <c r="B798" s="135" t="s">
        <v>18</v>
      </c>
      <c r="C798" s="137" t="s">
        <v>152</v>
      </c>
      <c r="D798" s="129"/>
      <c r="E798" s="129"/>
      <c r="F798" s="129"/>
      <c r="G798" s="129"/>
      <c r="H798" s="131">
        <v>15</v>
      </c>
      <c r="I798" s="131">
        <v>192</v>
      </c>
      <c r="J798" s="131">
        <v>3</v>
      </c>
      <c r="K798" s="131">
        <v>32</v>
      </c>
      <c r="L798" s="131">
        <v>4</v>
      </c>
      <c r="M798" s="131">
        <v>51</v>
      </c>
      <c r="N798" s="129"/>
      <c r="O798" s="129"/>
      <c r="P798" s="129"/>
      <c r="Q798" s="129"/>
      <c r="R798" s="131">
        <v>1</v>
      </c>
      <c r="S798" s="131">
        <v>13</v>
      </c>
      <c r="T798" s="131">
        <v>1</v>
      </c>
      <c r="U798" s="131">
        <v>13</v>
      </c>
      <c r="V798" s="129"/>
      <c r="W798" s="129"/>
      <c r="X798" s="129"/>
      <c r="Y798" s="129"/>
      <c r="Z798" s="129"/>
      <c r="AA798" s="129"/>
    </row>
    <row r="799" spans="1:27" x14ac:dyDescent="0.25">
      <c r="A799" s="133">
        <v>798</v>
      </c>
      <c r="B799" s="135" t="s">
        <v>5</v>
      </c>
      <c r="C799" s="137" t="s">
        <v>152</v>
      </c>
      <c r="D799" s="129"/>
      <c r="E799" s="129"/>
      <c r="F799" s="129"/>
      <c r="G799" s="129"/>
      <c r="H799" s="131">
        <v>1</v>
      </c>
      <c r="I799" s="131">
        <v>54</v>
      </c>
      <c r="J799" s="131">
        <v>5</v>
      </c>
      <c r="K799" s="131">
        <v>244</v>
      </c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</row>
    <row r="800" spans="1:27" x14ac:dyDescent="0.25">
      <c r="A800" s="133">
        <v>799</v>
      </c>
      <c r="B800" s="135" t="s">
        <v>8</v>
      </c>
      <c r="C800" s="137" t="s">
        <v>154</v>
      </c>
      <c r="D800" s="131">
        <v>26</v>
      </c>
      <c r="E800" s="131">
        <v>119</v>
      </c>
      <c r="F800" s="131">
        <v>25</v>
      </c>
      <c r="G800" s="131">
        <v>143</v>
      </c>
      <c r="H800" s="131">
        <v>1</v>
      </c>
      <c r="I800" s="131">
        <v>7</v>
      </c>
      <c r="J800" s="131">
        <v>1</v>
      </c>
      <c r="K800" s="131">
        <v>1</v>
      </c>
      <c r="L800" s="129"/>
      <c r="M800" s="129"/>
      <c r="N800" s="129"/>
      <c r="O800" s="129"/>
      <c r="P800" s="131">
        <v>1</v>
      </c>
      <c r="Q800" s="131">
        <v>1</v>
      </c>
      <c r="R800" s="131">
        <v>10</v>
      </c>
      <c r="S800" s="131">
        <v>16</v>
      </c>
      <c r="T800" s="129"/>
      <c r="U800" s="129"/>
      <c r="V800" s="131">
        <v>1</v>
      </c>
      <c r="W800" s="131">
        <v>6</v>
      </c>
      <c r="X800" s="129"/>
      <c r="Y800" s="129"/>
      <c r="Z800" s="129"/>
      <c r="AA800" s="129"/>
    </row>
    <row r="801" spans="1:27" x14ac:dyDescent="0.25">
      <c r="A801" s="133">
        <v>800</v>
      </c>
      <c r="B801" s="135" t="s">
        <v>11</v>
      </c>
      <c r="C801" s="137" t="s">
        <v>154</v>
      </c>
      <c r="D801" s="131">
        <v>4</v>
      </c>
      <c r="E801" s="131">
        <v>18</v>
      </c>
      <c r="F801" s="131">
        <v>12</v>
      </c>
      <c r="G801" s="131">
        <v>54</v>
      </c>
      <c r="H801" s="131">
        <v>4</v>
      </c>
      <c r="I801" s="131">
        <v>18</v>
      </c>
      <c r="J801" s="131">
        <v>2</v>
      </c>
      <c r="K801" s="131">
        <v>9</v>
      </c>
      <c r="L801" s="131">
        <v>8</v>
      </c>
      <c r="M801" s="131">
        <v>36</v>
      </c>
      <c r="N801" s="131">
        <v>4</v>
      </c>
      <c r="O801" s="131">
        <v>18</v>
      </c>
      <c r="P801" s="129"/>
      <c r="Q801" s="129"/>
      <c r="R801" s="131">
        <v>10</v>
      </c>
      <c r="S801" s="131">
        <v>45</v>
      </c>
      <c r="T801" s="131">
        <v>10</v>
      </c>
      <c r="U801" s="131">
        <v>45</v>
      </c>
      <c r="V801" s="131">
        <v>4</v>
      </c>
      <c r="W801" s="131">
        <v>18</v>
      </c>
      <c r="X801" s="131">
        <v>6</v>
      </c>
      <c r="Y801" s="131">
        <v>27</v>
      </c>
      <c r="Z801" s="129"/>
      <c r="AA801" s="129"/>
    </row>
    <row r="802" spans="1:27" x14ac:dyDescent="0.25">
      <c r="A802" s="133">
        <v>801</v>
      </c>
      <c r="B802" s="135" t="s">
        <v>118</v>
      </c>
      <c r="C802" s="137" t="s">
        <v>152</v>
      </c>
      <c r="D802" s="129"/>
      <c r="E802" s="129"/>
      <c r="F802" s="129"/>
      <c r="G802" s="129"/>
      <c r="H802" s="131">
        <v>5</v>
      </c>
      <c r="I802" s="131">
        <v>76</v>
      </c>
      <c r="J802" s="131">
        <v>11</v>
      </c>
      <c r="K802" s="131">
        <v>168</v>
      </c>
      <c r="L802" s="129"/>
      <c r="M802" s="129"/>
      <c r="N802" s="131">
        <v>3</v>
      </c>
      <c r="O802" s="131">
        <v>46</v>
      </c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</row>
    <row r="803" spans="1:27" x14ac:dyDescent="0.25">
      <c r="A803" s="133">
        <v>802</v>
      </c>
      <c r="B803" s="135" t="s">
        <v>5</v>
      </c>
      <c r="C803" s="137" t="s">
        <v>153</v>
      </c>
      <c r="D803" s="129"/>
      <c r="E803" s="129"/>
      <c r="F803" s="129"/>
      <c r="G803" s="129"/>
      <c r="H803" s="131">
        <v>4</v>
      </c>
      <c r="I803" s="131">
        <v>25</v>
      </c>
      <c r="J803" s="131">
        <v>6</v>
      </c>
      <c r="K803" s="131">
        <v>38</v>
      </c>
      <c r="L803" s="131">
        <v>13</v>
      </c>
      <c r="M803" s="131">
        <v>84</v>
      </c>
      <c r="N803" s="131">
        <v>4</v>
      </c>
      <c r="O803" s="131">
        <v>28</v>
      </c>
      <c r="P803" s="131">
        <v>12</v>
      </c>
      <c r="Q803" s="131">
        <v>83</v>
      </c>
      <c r="R803" s="131">
        <v>4</v>
      </c>
      <c r="S803" s="131">
        <v>31</v>
      </c>
      <c r="T803" s="129"/>
      <c r="U803" s="129"/>
      <c r="V803" s="129"/>
      <c r="W803" s="129"/>
      <c r="X803" s="129"/>
      <c r="Y803" s="129"/>
      <c r="Z803" s="129"/>
      <c r="AA803" s="129"/>
    </row>
    <row r="804" spans="1:27" x14ac:dyDescent="0.25">
      <c r="A804" s="133">
        <v>803</v>
      </c>
      <c r="B804" s="135" t="s">
        <v>104</v>
      </c>
      <c r="C804" s="137" t="s">
        <v>152</v>
      </c>
      <c r="D804" s="129"/>
      <c r="E804" s="129"/>
      <c r="F804" s="129"/>
      <c r="G804" s="129"/>
      <c r="H804" s="131">
        <v>9</v>
      </c>
      <c r="I804" s="131">
        <v>106</v>
      </c>
      <c r="J804" s="131">
        <v>4</v>
      </c>
      <c r="K804" s="131">
        <v>45</v>
      </c>
      <c r="L804" s="131">
        <v>1</v>
      </c>
      <c r="M804" s="131">
        <v>15</v>
      </c>
      <c r="N804" s="131">
        <v>3</v>
      </c>
      <c r="O804" s="131">
        <v>30</v>
      </c>
      <c r="P804" s="129"/>
      <c r="Q804" s="129"/>
      <c r="R804" s="129"/>
      <c r="S804" s="129"/>
      <c r="T804" s="131">
        <v>4</v>
      </c>
      <c r="U804" s="131">
        <v>45</v>
      </c>
      <c r="V804" s="131">
        <v>4</v>
      </c>
      <c r="W804" s="131">
        <v>45</v>
      </c>
      <c r="X804" s="129"/>
      <c r="Y804" s="129"/>
      <c r="Z804" s="129"/>
      <c r="AA804" s="129"/>
    </row>
    <row r="805" spans="1:27" x14ac:dyDescent="0.25">
      <c r="A805" s="133">
        <v>804</v>
      </c>
      <c r="B805" s="135" t="s">
        <v>5</v>
      </c>
      <c r="C805" s="137" t="s">
        <v>153</v>
      </c>
      <c r="D805" s="129"/>
      <c r="E805" s="129"/>
      <c r="F805" s="131">
        <v>1</v>
      </c>
      <c r="G805" s="131">
        <v>4</v>
      </c>
      <c r="H805" s="131">
        <v>30</v>
      </c>
      <c r="I805" s="131">
        <v>106</v>
      </c>
      <c r="J805" s="131">
        <v>12</v>
      </c>
      <c r="K805" s="131">
        <v>61</v>
      </c>
      <c r="L805" s="131">
        <v>18</v>
      </c>
      <c r="M805" s="131">
        <v>86</v>
      </c>
      <c r="N805" s="131">
        <v>4</v>
      </c>
      <c r="O805" s="131">
        <v>19</v>
      </c>
      <c r="P805" s="129"/>
      <c r="Q805" s="129"/>
      <c r="R805" s="131">
        <v>1</v>
      </c>
      <c r="S805" s="131">
        <v>8</v>
      </c>
      <c r="T805" s="129"/>
      <c r="U805" s="129"/>
      <c r="V805" s="129"/>
      <c r="W805" s="129"/>
      <c r="X805" s="129"/>
      <c r="Y805" s="129"/>
      <c r="Z805" s="129"/>
      <c r="AA805" s="129"/>
    </row>
    <row r="806" spans="1:27" x14ac:dyDescent="0.25">
      <c r="A806" s="133">
        <v>805</v>
      </c>
      <c r="B806" s="135" t="s">
        <v>125</v>
      </c>
      <c r="C806" s="137" t="s">
        <v>154</v>
      </c>
      <c r="D806" s="131">
        <v>7</v>
      </c>
      <c r="E806" s="131">
        <v>30</v>
      </c>
      <c r="F806" s="129"/>
      <c r="G806" s="129"/>
      <c r="H806" s="131">
        <v>3</v>
      </c>
      <c r="I806" s="131">
        <v>12</v>
      </c>
      <c r="J806" s="131">
        <v>1</v>
      </c>
      <c r="K806" s="131">
        <v>12</v>
      </c>
      <c r="L806" s="131">
        <v>18</v>
      </c>
      <c r="M806" s="131">
        <v>103</v>
      </c>
      <c r="N806" s="131">
        <v>2</v>
      </c>
      <c r="O806" s="131">
        <v>23</v>
      </c>
      <c r="P806" s="131">
        <v>2</v>
      </c>
      <c r="Q806" s="131">
        <v>20</v>
      </c>
      <c r="R806" s="131">
        <v>3</v>
      </c>
      <c r="S806" s="131">
        <v>12</v>
      </c>
      <c r="T806" s="131">
        <v>6</v>
      </c>
      <c r="U806" s="131">
        <v>30</v>
      </c>
      <c r="V806" s="131">
        <v>4</v>
      </c>
      <c r="W806" s="131">
        <v>30</v>
      </c>
      <c r="X806" s="131">
        <v>1</v>
      </c>
      <c r="Y806" s="131">
        <v>12</v>
      </c>
      <c r="Z806" s="129"/>
      <c r="AA806" s="129"/>
    </row>
    <row r="807" spans="1:27" x14ac:dyDescent="0.25">
      <c r="A807" s="133">
        <v>806</v>
      </c>
      <c r="B807" s="135" t="s">
        <v>5</v>
      </c>
      <c r="C807" s="137" t="s">
        <v>152</v>
      </c>
      <c r="D807" s="129"/>
      <c r="E807" s="129"/>
      <c r="F807" s="129"/>
      <c r="G807" s="129"/>
      <c r="H807" s="129"/>
      <c r="I807" s="129"/>
      <c r="J807" s="131">
        <v>4</v>
      </c>
      <c r="K807" s="131">
        <v>155</v>
      </c>
      <c r="L807" s="131">
        <v>1</v>
      </c>
      <c r="M807" s="131">
        <v>41</v>
      </c>
      <c r="N807" s="129"/>
      <c r="O807" s="129"/>
      <c r="P807" s="129"/>
      <c r="Q807" s="129"/>
      <c r="R807" s="129"/>
      <c r="S807" s="129"/>
      <c r="T807" s="129"/>
      <c r="U807" s="129"/>
      <c r="V807" s="131">
        <v>2</v>
      </c>
      <c r="W807" s="131">
        <v>83</v>
      </c>
      <c r="X807" s="129"/>
      <c r="Y807" s="129"/>
      <c r="Z807" s="129"/>
      <c r="AA807" s="129"/>
    </row>
    <row r="808" spans="1:27" x14ac:dyDescent="0.25">
      <c r="A808" s="133">
        <v>807</v>
      </c>
      <c r="B808" s="135" t="s">
        <v>129</v>
      </c>
      <c r="C808" s="137" t="s">
        <v>154</v>
      </c>
      <c r="D808" s="131">
        <v>2</v>
      </c>
      <c r="E808" s="131">
        <v>18</v>
      </c>
      <c r="F808" s="131">
        <v>1</v>
      </c>
      <c r="G808" s="131">
        <v>9</v>
      </c>
      <c r="H808" s="131">
        <v>3</v>
      </c>
      <c r="I808" s="131">
        <v>27</v>
      </c>
      <c r="J808" s="129"/>
      <c r="K808" s="129"/>
      <c r="L808" s="131">
        <v>4</v>
      </c>
      <c r="M808" s="131">
        <v>36</v>
      </c>
      <c r="N808" s="131">
        <v>1</v>
      </c>
      <c r="O808" s="131">
        <v>9</v>
      </c>
      <c r="P808" s="131">
        <v>4</v>
      </c>
      <c r="Q808" s="131">
        <v>36</v>
      </c>
      <c r="R808" s="131">
        <v>1</v>
      </c>
      <c r="S808" s="131">
        <v>9</v>
      </c>
      <c r="T808" s="131">
        <v>3</v>
      </c>
      <c r="U808" s="131">
        <v>27</v>
      </c>
      <c r="V808" s="131">
        <v>8</v>
      </c>
      <c r="W808" s="131">
        <v>72</v>
      </c>
      <c r="X808" s="131">
        <v>4</v>
      </c>
      <c r="Y808" s="131">
        <v>36</v>
      </c>
      <c r="Z808" s="129"/>
      <c r="AA808" s="129"/>
    </row>
    <row r="809" spans="1:27" x14ac:dyDescent="0.25">
      <c r="A809" s="133">
        <v>808</v>
      </c>
      <c r="B809" s="135" t="s">
        <v>11</v>
      </c>
      <c r="C809" s="137" t="s">
        <v>153</v>
      </c>
      <c r="D809" s="129"/>
      <c r="E809" s="129"/>
      <c r="F809" s="131">
        <v>1</v>
      </c>
      <c r="G809" s="131">
        <v>6</v>
      </c>
      <c r="H809" s="131">
        <v>4</v>
      </c>
      <c r="I809" s="131">
        <v>22</v>
      </c>
      <c r="J809" s="131">
        <v>10</v>
      </c>
      <c r="K809" s="131">
        <v>58</v>
      </c>
      <c r="L809" s="131">
        <v>16</v>
      </c>
      <c r="M809" s="131">
        <v>92</v>
      </c>
      <c r="N809" s="131">
        <v>4</v>
      </c>
      <c r="O809" s="131">
        <v>23</v>
      </c>
      <c r="P809" s="131">
        <v>6</v>
      </c>
      <c r="Q809" s="131">
        <v>35</v>
      </c>
      <c r="R809" s="131">
        <v>6</v>
      </c>
      <c r="S809" s="131">
        <v>35</v>
      </c>
      <c r="T809" s="129"/>
      <c r="U809" s="129"/>
      <c r="V809" s="129"/>
      <c r="W809" s="129"/>
      <c r="X809" s="129"/>
      <c r="Y809" s="129"/>
      <c r="Z809" s="129"/>
      <c r="AA809" s="129"/>
    </row>
    <row r="810" spans="1:27" x14ac:dyDescent="0.25">
      <c r="A810" s="133">
        <v>809</v>
      </c>
      <c r="B810" s="135" t="s">
        <v>11</v>
      </c>
      <c r="C810" s="137" t="s">
        <v>153</v>
      </c>
      <c r="D810" s="129"/>
      <c r="E810" s="129"/>
      <c r="F810" s="129"/>
      <c r="G810" s="129"/>
      <c r="H810" s="129"/>
      <c r="I810" s="129"/>
      <c r="J810" s="131">
        <v>4</v>
      </c>
      <c r="K810" s="131">
        <v>114</v>
      </c>
      <c r="L810" s="131">
        <v>2</v>
      </c>
      <c r="M810" s="131">
        <v>51</v>
      </c>
      <c r="N810" s="129"/>
      <c r="O810" s="129"/>
      <c r="P810" s="131">
        <v>2</v>
      </c>
      <c r="Q810" s="131">
        <v>51</v>
      </c>
      <c r="R810" s="129"/>
      <c r="S810" s="129"/>
      <c r="T810" s="131">
        <v>2</v>
      </c>
      <c r="U810" s="131">
        <v>51</v>
      </c>
      <c r="V810" s="129"/>
      <c r="W810" s="129"/>
      <c r="X810" s="129"/>
      <c r="Y810" s="129"/>
      <c r="Z810" s="129"/>
      <c r="AA810" s="129"/>
    </row>
    <row r="811" spans="1:27" x14ac:dyDescent="0.25">
      <c r="A811" s="133">
        <v>810</v>
      </c>
      <c r="B811" s="135" t="s">
        <v>121</v>
      </c>
      <c r="C811" s="137" t="s">
        <v>152</v>
      </c>
      <c r="D811" s="129"/>
      <c r="E811" s="129"/>
      <c r="F811" s="129"/>
      <c r="G811" s="129"/>
      <c r="H811" s="131">
        <v>2</v>
      </c>
      <c r="I811" s="131">
        <v>11</v>
      </c>
      <c r="J811" s="131">
        <v>8</v>
      </c>
      <c r="K811" s="131">
        <v>54</v>
      </c>
      <c r="L811" s="131">
        <v>4</v>
      </c>
      <c r="M811" s="131">
        <v>32</v>
      </c>
      <c r="N811" s="131">
        <v>6</v>
      </c>
      <c r="O811" s="131">
        <v>46</v>
      </c>
      <c r="P811" s="131">
        <v>10</v>
      </c>
      <c r="Q811" s="131">
        <v>70</v>
      </c>
      <c r="R811" s="131">
        <v>2</v>
      </c>
      <c r="S811" s="131">
        <v>18</v>
      </c>
      <c r="T811" s="131">
        <v>1</v>
      </c>
      <c r="U811" s="131">
        <v>11</v>
      </c>
      <c r="V811" s="131">
        <v>1</v>
      </c>
      <c r="W811" s="131">
        <v>7</v>
      </c>
      <c r="X811" s="129"/>
      <c r="Y811" s="129"/>
      <c r="Z811" s="131">
        <v>2</v>
      </c>
      <c r="AA811" s="131">
        <v>18</v>
      </c>
    </row>
    <row r="812" spans="1:27" x14ac:dyDescent="0.25">
      <c r="A812" s="133">
        <v>811</v>
      </c>
      <c r="B812" s="135" t="s">
        <v>18</v>
      </c>
      <c r="C812" s="137" t="s">
        <v>151</v>
      </c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31">
        <v>16</v>
      </c>
      <c r="S812" s="131">
        <v>194</v>
      </c>
      <c r="T812" s="131">
        <v>1</v>
      </c>
      <c r="U812" s="131">
        <v>18</v>
      </c>
      <c r="V812" s="131">
        <v>4</v>
      </c>
      <c r="W812" s="131">
        <v>53</v>
      </c>
      <c r="X812" s="129"/>
      <c r="Y812" s="129"/>
      <c r="Z812" s="129"/>
      <c r="AA812" s="129"/>
    </row>
    <row r="813" spans="1:27" x14ac:dyDescent="0.25">
      <c r="A813" s="133">
        <v>812</v>
      </c>
      <c r="B813" s="135" t="s">
        <v>102</v>
      </c>
      <c r="C813" s="137" t="s">
        <v>155</v>
      </c>
      <c r="D813" s="131">
        <v>3</v>
      </c>
      <c r="E813" s="131">
        <v>15</v>
      </c>
      <c r="F813" s="131">
        <v>2</v>
      </c>
      <c r="G813" s="131">
        <v>10</v>
      </c>
      <c r="H813" s="131">
        <v>1</v>
      </c>
      <c r="I813" s="131">
        <v>4</v>
      </c>
      <c r="J813" s="131">
        <v>6</v>
      </c>
      <c r="K813" s="131">
        <v>23</v>
      </c>
      <c r="L813" s="131">
        <v>3</v>
      </c>
      <c r="M813" s="131">
        <v>14</v>
      </c>
      <c r="N813" s="131">
        <v>7</v>
      </c>
      <c r="O813" s="131">
        <v>24</v>
      </c>
      <c r="P813" s="131">
        <v>5</v>
      </c>
      <c r="Q813" s="131">
        <v>26</v>
      </c>
      <c r="R813" s="131">
        <v>4</v>
      </c>
      <c r="S813" s="131">
        <v>17</v>
      </c>
      <c r="T813" s="131">
        <v>11</v>
      </c>
      <c r="U813" s="131">
        <v>41</v>
      </c>
      <c r="V813" s="131">
        <v>15</v>
      </c>
      <c r="W813" s="131">
        <v>49</v>
      </c>
      <c r="X813" s="131">
        <v>11</v>
      </c>
      <c r="Y813" s="131">
        <v>32</v>
      </c>
      <c r="Z813" s="131">
        <v>3</v>
      </c>
      <c r="AA813" s="131">
        <v>9</v>
      </c>
    </row>
    <row r="814" spans="1:27" x14ac:dyDescent="0.25">
      <c r="A814" s="133">
        <v>813</v>
      </c>
      <c r="B814" s="135" t="s">
        <v>8</v>
      </c>
      <c r="C814" s="137" t="s">
        <v>154</v>
      </c>
      <c r="D814" s="131">
        <v>7</v>
      </c>
      <c r="E814" s="131">
        <v>12</v>
      </c>
      <c r="F814" s="131">
        <v>3</v>
      </c>
      <c r="G814" s="131">
        <v>8</v>
      </c>
      <c r="H814" s="131">
        <v>4</v>
      </c>
      <c r="I814" s="131">
        <v>12</v>
      </c>
      <c r="J814" s="131">
        <v>32</v>
      </c>
      <c r="K814" s="131">
        <v>96</v>
      </c>
      <c r="L814" s="131">
        <v>19</v>
      </c>
      <c r="M814" s="131">
        <v>58</v>
      </c>
      <c r="N814" s="131">
        <v>10</v>
      </c>
      <c r="O814" s="131">
        <v>37</v>
      </c>
      <c r="P814" s="131">
        <v>11</v>
      </c>
      <c r="Q814" s="131">
        <v>28</v>
      </c>
      <c r="R814" s="131">
        <v>3</v>
      </c>
      <c r="S814" s="131">
        <v>9</v>
      </c>
      <c r="T814" s="129"/>
      <c r="U814" s="129"/>
      <c r="V814" s="131">
        <v>1</v>
      </c>
      <c r="W814" s="131">
        <v>3</v>
      </c>
      <c r="X814" s="129"/>
      <c r="Y814" s="129"/>
      <c r="Z814" s="129"/>
      <c r="AA814" s="129"/>
    </row>
    <row r="815" spans="1:27" x14ac:dyDescent="0.25">
      <c r="A815" s="133">
        <v>814</v>
      </c>
      <c r="B815" s="135" t="s">
        <v>18</v>
      </c>
      <c r="C815" s="137" t="s">
        <v>152</v>
      </c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31">
        <v>6</v>
      </c>
      <c r="O815" s="131">
        <v>66</v>
      </c>
      <c r="P815" s="131">
        <v>4</v>
      </c>
      <c r="Q815" s="131">
        <v>49</v>
      </c>
      <c r="R815" s="131">
        <v>12</v>
      </c>
      <c r="S815" s="131">
        <v>130</v>
      </c>
      <c r="T815" s="129"/>
      <c r="U815" s="129"/>
      <c r="V815" s="129"/>
      <c r="W815" s="129"/>
      <c r="X815" s="131">
        <v>1</v>
      </c>
      <c r="Y815" s="131">
        <v>17</v>
      </c>
      <c r="Z815" s="129"/>
      <c r="AA815" s="129"/>
    </row>
    <row r="816" spans="1:27" x14ac:dyDescent="0.25">
      <c r="A816" s="133">
        <v>815</v>
      </c>
      <c r="B816" s="135" t="s">
        <v>102</v>
      </c>
      <c r="C816" s="137" t="s">
        <v>154</v>
      </c>
      <c r="D816" s="131">
        <v>16</v>
      </c>
      <c r="E816" s="131">
        <v>70</v>
      </c>
      <c r="F816" s="131">
        <v>6</v>
      </c>
      <c r="G816" s="131">
        <v>24</v>
      </c>
      <c r="H816" s="131">
        <v>5</v>
      </c>
      <c r="I816" s="131">
        <v>22</v>
      </c>
      <c r="J816" s="131">
        <v>3</v>
      </c>
      <c r="K816" s="131">
        <v>13</v>
      </c>
      <c r="L816" s="131">
        <v>4</v>
      </c>
      <c r="M816" s="131">
        <v>18</v>
      </c>
      <c r="N816" s="131">
        <v>3</v>
      </c>
      <c r="O816" s="131">
        <v>11</v>
      </c>
      <c r="P816" s="131">
        <v>2</v>
      </c>
      <c r="Q816" s="131">
        <v>9</v>
      </c>
      <c r="R816" s="131">
        <v>6</v>
      </c>
      <c r="S816" s="131">
        <v>26</v>
      </c>
      <c r="T816" s="131">
        <v>2</v>
      </c>
      <c r="U816" s="131">
        <v>9</v>
      </c>
      <c r="V816" s="131">
        <v>6</v>
      </c>
      <c r="W816" s="131">
        <v>26</v>
      </c>
      <c r="X816" s="131">
        <v>4</v>
      </c>
      <c r="Y816" s="131">
        <v>18</v>
      </c>
      <c r="Z816" s="131">
        <v>3</v>
      </c>
      <c r="AA816" s="131">
        <v>13</v>
      </c>
    </row>
    <row r="817" spans="1:27" x14ac:dyDescent="0.25">
      <c r="A817" s="133">
        <v>816</v>
      </c>
      <c r="B817" s="135" t="s">
        <v>18</v>
      </c>
      <c r="C817" s="137" t="s">
        <v>155</v>
      </c>
      <c r="D817" s="129"/>
      <c r="E817" s="129"/>
      <c r="F817" s="129"/>
      <c r="G817" s="129"/>
      <c r="H817" s="131">
        <v>8</v>
      </c>
      <c r="I817" s="131">
        <v>22</v>
      </c>
      <c r="J817" s="131">
        <v>7</v>
      </c>
      <c r="K817" s="131">
        <v>19</v>
      </c>
      <c r="L817" s="131">
        <v>6</v>
      </c>
      <c r="M817" s="131">
        <v>15</v>
      </c>
      <c r="N817" s="131">
        <v>22</v>
      </c>
      <c r="O817" s="131">
        <v>61</v>
      </c>
      <c r="P817" s="131">
        <v>32</v>
      </c>
      <c r="Q817" s="131">
        <v>88</v>
      </c>
      <c r="R817" s="131">
        <v>12</v>
      </c>
      <c r="S817" s="131">
        <v>33</v>
      </c>
      <c r="T817" s="131">
        <v>3</v>
      </c>
      <c r="U817" s="131">
        <v>7</v>
      </c>
      <c r="V817" s="131">
        <v>1</v>
      </c>
      <c r="W817" s="131">
        <v>3</v>
      </c>
      <c r="X817" s="131">
        <v>2</v>
      </c>
      <c r="Y817" s="131">
        <v>6</v>
      </c>
      <c r="Z817" s="131">
        <v>2</v>
      </c>
      <c r="AA817" s="131">
        <v>6</v>
      </c>
    </row>
    <row r="818" spans="1:27" x14ac:dyDescent="0.25">
      <c r="A818" s="133">
        <v>817</v>
      </c>
      <c r="B818" s="135" t="s">
        <v>67</v>
      </c>
      <c r="C818" s="137" t="s">
        <v>152</v>
      </c>
      <c r="D818" s="129"/>
      <c r="E818" s="129"/>
      <c r="F818" s="129"/>
      <c r="G818" s="129"/>
      <c r="H818" s="129"/>
      <c r="I818" s="129"/>
      <c r="J818" s="131">
        <v>16</v>
      </c>
      <c r="K818" s="131">
        <v>255</v>
      </c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</row>
    <row r="819" spans="1:27" x14ac:dyDescent="0.25">
      <c r="A819" s="133">
        <v>818</v>
      </c>
      <c r="B819" s="135" t="s">
        <v>8</v>
      </c>
      <c r="C819" s="137" t="s">
        <v>153</v>
      </c>
      <c r="D819" s="131">
        <v>1</v>
      </c>
      <c r="E819" s="131">
        <v>6</v>
      </c>
      <c r="F819" s="131">
        <v>4</v>
      </c>
      <c r="G819" s="131">
        <v>19</v>
      </c>
      <c r="H819" s="131">
        <v>10</v>
      </c>
      <c r="I819" s="131">
        <v>42</v>
      </c>
      <c r="J819" s="131">
        <v>9</v>
      </c>
      <c r="K819" s="131">
        <v>50</v>
      </c>
      <c r="L819" s="131">
        <v>16</v>
      </c>
      <c r="M819" s="131">
        <v>70</v>
      </c>
      <c r="N819" s="131">
        <v>6</v>
      </c>
      <c r="O819" s="131">
        <v>34</v>
      </c>
      <c r="P819" s="131">
        <v>6</v>
      </c>
      <c r="Q819" s="131">
        <v>12</v>
      </c>
      <c r="R819" s="131">
        <v>4</v>
      </c>
      <c r="S819" s="131">
        <v>19</v>
      </c>
      <c r="T819" s="129"/>
      <c r="U819" s="129"/>
      <c r="V819" s="129"/>
      <c r="W819" s="129"/>
      <c r="X819" s="129"/>
      <c r="Y819" s="129"/>
      <c r="Z819" s="129"/>
      <c r="AA819" s="129"/>
    </row>
    <row r="820" spans="1:27" x14ac:dyDescent="0.25">
      <c r="A820" s="133">
        <v>819</v>
      </c>
      <c r="B820" s="135" t="s">
        <v>120</v>
      </c>
      <c r="C820" s="137" t="s">
        <v>152</v>
      </c>
      <c r="D820" s="129"/>
      <c r="E820" s="129"/>
      <c r="F820" s="131">
        <v>2</v>
      </c>
      <c r="G820" s="131">
        <v>6</v>
      </c>
      <c r="H820" s="131">
        <v>22</v>
      </c>
      <c r="I820" s="131">
        <v>97</v>
      </c>
      <c r="J820" s="131">
        <v>16</v>
      </c>
      <c r="K820" s="131">
        <v>69</v>
      </c>
      <c r="L820" s="131">
        <v>6</v>
      </c>
      <c r="M820" s="131">
        <v>22</v>
      </c>
      <c r="N820" s="131">
        <v>3</v>
      </c>
      <c r="O820" s="131">
        <v>11</v>
      </c>
      <c r="P820" s="131">
        <v>1</v>
      </c>
      <c r="Q820" s="131">
        <v>5</v>
      </c>
      <c r="R820" s="131">
        <v>2</v>
      </c>
      <c r="S820" s="131">
        <v>9</v>
      </c>
      <c r="T820" s="131">
        <v>2</v>
      </c>
      <c r="U820" s="131">
        <v>6</v>
      </c>
      <c r="V820" s="131">
        <v>3</v>
      </c>
      <c r="W820" s="131">
        <v>14</v>
      </c>
      <c r="X820" s="131">
        <v>2</v>
      </c>
      <c r="Y820" s="131">
        <v>9</v>
      </c>
      <c r="Z820" s="131">
        <v>1</v>
      </c>
      <c r="AA820" s="131">
        <v>5</v>
      </c>
    </row>
    <row r="821" spans="1:27" x14ac:dyDescent="0.25">
      <c r="A821" s="133">
        <v>820</v>
      </c>
      <c r="B821" s="135" t="s">
        <v>105</v>
      </c>
      <c r="C821" s="137" t="s">
        <v>152</v>
      </c>
      <c r="D821" s="129"/>
      <c r="E821" s="129"/>
      <c r="F821" s="129"/>
      <c r="G821" s="129"/>
      <c r="H821" s="129"/>
      <c r="I821" s="129"/>
      <c r="J821" s="129"/>
      <c r="K821" s="129"/>
      <c r="L821" s="131">
        <v>4</v>
      </c>
      <c r="M821" s="131">
        <v>198</v>
      </c>
      <c r="N821" s="129"/>
      <c r="O821" s="129"/>
      <c r="P821" s="129"/>
      <c r="Q821" s="129"/>
      <c r="R821" s="129"/>
      <c r="S821" s="129"/>
      <c r="T821" s="131">
        <v>1</v>
      </c>
      <c r="U821" s="131">
        <v>49</v>
      </c>
      <c r="V821" s="129"/>
      <c r="W821" s="129"/>
      <c r="X821" s="129"/>
      <c r="Y821" s="129"/>
      <c r="Z821" s="129"/>
      <c r="AA821" s="129"/>
    </row>
    <row r="822" spans="1:27" x14ac:dyDescent="0.25">
      <c r="A822" s="133">
        <v>821</v>
      </c>
      <c r="B822" s="135" t="s">
        <v>24</v>
      </c>
      <c r="C822" s="137" t="s">
        <v>155</v>
      </c>
      <c r="D822" s="131">
        <v>15</v>
      </c>
      <c r="E822" s="131">
        <v>31</v>
      </c>
      <c r="F822" s="131">
        <v>18</v>
      </c>
      <c r="G822" s="131">
        <v>20</v>
      </c>
      <c r="H822" s="131">
        <v>13</v>
      </c>
      <c r="I822" s="131">
        <v>28</v>
      </c>
      <c r="J822" s="131">
        <v>16</v>
      </c>
      <c r="K822" s="131">
        <v>43</v>
      </c>
      <c r="L822" s="131">
        <v>12</v>
      </c>
      <c r="M822" s="131">
        <v>25</v>
      </c>
      <c r="N822" s="131">
        <v>7</v>
      </c>
      <c r="O822" s="131">
        <v>15</v>
      </c>
      <c r="P822" s="131">
        <v>31</v>
      </c>
      <c r="Q822" s="131">
        <v>63</v>
      </c>
      <c r="R822" s="131">
        <v>5</v>
      </c>
      <c r="S822" s="131">
        <v>10</v>
      </c>
      <c r="T822" s="131">
        <v>1</v>
      </c>
      <c r="U822" s="131">
        <v>3</v>
      </c>
      <c r="V822" s="131">
        <v>3</v>
      </c>
      <c r="W822" s="131">
        <v>5</v>
      </c>
      <c r="X822" s="131">
        <v>1</v>
      </c>
      <c r="Y822" s="131">
        <v>2</v>
      </c>
      <c r="Z822" s="131">
        <v>1</v>
      </c>
      <c r="AA822" s="131">
        <v>1</v>
      </c>
    </row>
    <row r="823" spans="1:27" x14ac:dyDescent="0.25">
      <c r="A823" s="133">
        <v>822</v>
      </c>
      <c r="B823" s="135" t="s">
        <v>5</v>
      </c>
      <c r="C823" s="137" t="s">
        <v>152</v>
      </c>
      <c r="D823" s="129"/>
      <c r="E823" s="129"/>
      <c r="F823" s="129"/>
      <c r="G823" s="129"/>
      <c r="H823" s="131">
        <v>1</v>
      </c>
      <c r="I823" s="131">
        <v>36</v>
      </c>
      <c r="J823" s="131">
        <v>3</v>
      </c>
      <c r="K823" s="131">
        <v>101</v>
      </c>
      <c r="L823" s="131">
        <v>1</v>
      </c>
      <c r="M823" s="131">
        <v>36</v>
      </c>
      <c r="N823" s="131">
        <v>1</v>
      </c>
      <c r="O823" s="131">
        <v>36</v>
      </c>
      <c r="P823" s="129"/>
      <c r="Q823" s="129"/>
      <c r="R823" s="129"/>
      <c r="S823" s="129"/>
      <c r="T823" s="129"/>
      <c r="U823" s="129"/>
      <c r="V823" s="131">
        <v>1</v>
      </c>
      <c r="W823" s="131">
        <v>36</v>
      </c>
      <c r="X823" s="129"/>
      <c r="Y823" s="129"/>
      <c r="Z823" s="129"/>
      <c r="AA823" s="129"/>
    </row>
    <row r="824" spans="1:27" x14ac:dyDescent="0.25">
      <c r="A824" s="133">
        <v>823</v>
      </c>
      <c r="B824" s="135" t="s">
        <v>24</v>
      </c>
      <c r="C824" s="137" t="s">
        <v>153</v>
      </c>
      <c r="D824" s="131">
        <v>2</v>
      </c>
      <c r="E824" s="131">
        <v>19</v>
      </c>
      <c r="F824" s="129"/>
      <c r="G824" s="129"/>
      <c r="H824" s="131">
        <v>4</v>
      </c>
      <c r="I824" s="131">
        <v>29</v>
      </c>
      <c r="J824" s="131">
        <v>6</v>
      </c>
      <c r="K824" s="131">
        <v>58</v>
      </c>
      <c r="L824" s="131">
        <v>6</v>
      </c>
      <c r="M824" s="131">
        <v>58</v>
      </c>
      <c r="N824" s="131">
        <v>3</v>
      </c>
      <c r="O824" s="131">
        <v>29</v>
      </c>
      <c r="P824" s="131">
        <v>3</v>
      </c>
      <c r="Q824" s="131">
        <v>30</v>
      </c>
      <c r="R824" s="131">
        <v>1</v>
      </c>
      <c r="S824" s="131">
        <v>10</v>
      </c>
      <c r="T824" s="131">
        <v>1</v>
      </c>
      <c r="U824" s="131">
        <v>10</v>
      </c>
      <c r="V824" s="129"/>
      <c r="W824" s="129"/>
      <c r="X824" s="129"/>
      <c r="Y824" s="129"/>
      <c r="Z824" s="129"/>
      <c r="AA824" s="129"/>
    </row>
    <row r="825" spans="1:27" x14ac:dyDescent="0.25">
      <c r="A825" s="133">
        <v>824</v>
      </c>
      <c r="B825" s="135" t="s">
        <v>119</v>
      </c>
      <c r="C825" s="137" t="s">
        <v>151</v>
      </c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31">
        <v>16</v>
      </c>
      <c r="W825" s="131">
        <v>177</v>
      </c>
      <c r="X825" s="131">
        <v>6</v>
      </c>
      <c r="Y825" s="131">
        <v>61</v>
      </c>
      <c r="Z825" s="129"/>
      <c r="AA825" s="129"/>
    </row>
    <row r="826" spans="1:27" x14ac:dyDescent="0.25">
      <c r="A826" s="133">
        <v>825</v>
      </c>
      <c r="B826" s="135" t="s">
        <v>8</v>
      </c>
      <c r="C826" s="137" t="s">
        <v>152</v>
      </c>
      <c r="D826" s="131">
        <v>1</v>
      </c>
      <c r="E826" s="131">
        <v>23</v>
      </c>
      <c r="F826" s="129"/>
      <c r="G826" s="129"/>
      <c r="H826" s="131">
        <v>3</v>
      </c>
      <c r="I826" s="131">
        <v>60</v>
      </c>
      <c r="J826" s="131">
        <v>2</v>
      </c>
      <c r="K826" s="131">
        <v>43</v>
      </c>
      <c r="L826" s="131">
        <v>4</v>
      </c>
      <c r="M826" s="131">
        <v>71</v>
      </c>
      <c r="N826" s="129"/>
      <c r="O826" s="129"/>
      <c r="P826" s="131">
        <v>1</v>
      </c>
      <c r="Q826" s="131">
        <v>20</v>
      </c>
      <c r="R826" s="131">
        <v>1</v>
      </c>
      <c r="S826" s="131">
        <v>20</v>
      </c>
      <c r="T826" s="129"/>
      <c r="U826" s="129"/>
      <c r="V826" s="129"/>
      <c r="W826" s="129"/>
      <c r="X826" s="129"/>
      <c r="Y826" s="129"/>
      <c r="Z826" s="129"/>
      <c r="AA826" s="129"/>
    </row>
    <row r="827" spans="1:27" x14ac:dyDescent="0.25">
      <c r="A827" s="133">
        <v>826</v>
      </c>
      <c r="B827" s="135" t="s">
        <v>24</v>
      </c>
      <c r="C827" s="137" t="s">
        <v>153</v>
      </c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31">
        <v>6</v>
      </c>
      <c r="O827" s="131">
        <v>52</v>
      </c>
      <c r="P827" s="131">
        <v>12</v>
      </c>
      <c r="Q827" s="131">
        <v>96</v>
      </c>
      <c r="R827" s="131">
        <v>3</v>
      </c>
      <c r="S827" s="131">
        <v>26</v>
      </c>
      <c r="T827" s="131">
        <v>2</v>
      </c>
      <c r="U827" s="131">
        <v>17</v>
      </c>
      <c r="V827" s="131">
        <v>3</v>
      </c>
      <c r="W827" s="131">
        <v>26</v>
      </c>
      <c r="X827" s="131">
        <v>2</v>
      </c>
      <c r="Y827" s="131">
        <v>17</v>
      </c>
      <c r="Z827" s="129"/>
      <c r="AA827" s="129"/>
    </row>
    <row r="828" spans="1:27" x14ac:dyDescent="0.25">
      <c r="A828" s="133">
        <v>827</v>
      </c>
      <c r="B828" s="135" t="s">
        <v>9</v>
      </c>
      <c r="C828" s="137" t="s">
        <v>152</v>
      </c>
      <c r="D828" s="129"/>
      <c r="E828" s="129"/>
      <c r="F828" s="131">
        <v>1</v>
      </c>
      <c r="G828" s="131">
        <v>16</v>
      </c>
      <c r="H828" s="131">
        <v>2</v>
      </c>
      <c r="I828" s="131">
        <v>39</v>
      </c>
      <c r="J828" s="131">
        <v>4</v>
      </c>
      <c r="K828" s="131">
        <v>78</v>
      </c>
      <c r="L828" s="131">
        <v>1</v>
      </c>
      <c r="M828" s="131">
        <v>15</v>
      </c>
      <c r="N828" s="131">
        <v>1</v>
      </c>
      <c r="O828" s="131">
        <v>19</v>
      </c>
      <c r="P828" s="131">
        <v>1</v>
      </c>
      <c r="Q828" s="131">
        <v>18</v>
      </c>
      <c r="R828" s="129"/>
      <c r="S828" s="129"/>
      <c r="T828" s="129"/>
      <c r="U828" s="129"/>
      <c r="V828" s="131">
        <v>3</v>
      </c>
      <c r="W828" s="131">
        <v>49</v>
      </c>
      <c r="X828" s="129"/>
      <c r="Y828" s="129"/>
      <c r="Z828" s="129"/>
      <c r="AA828" s="129"/>
    </row>
    <row r="829" spans="1:27" x14ac:dyDescent="0.25">
      <c r="A829" s="133">
        <v>828</v>
      </c>
      <c r="B829" s="135" t="s">
        <v>9</v>
      </c>
      <c r="C829" s="137" t="s">
        <v>154</v>
      </c>
      <c r="D829" s="129"/>
      <c r="E829" s="129"/>
      <c r="F829" s="131">
        <v>1</v>
      </c>
      <c r="G829" s="131">
        <v>6</v>
      </c>
      <c r="H829" s="129"/>
      <c r="I829" s="129"/>
      <c r="J829" s="131">
        <v>2</v>
      </c>
      <c r="K829" s="131">
        <v>13</v>
      </c>
      <c r="L829" s="131">
        <v>13</v>
      </c>
      <c r="M829" s="131">
        <v>75</v>
      </c>
      <c r="N829" s="131">
        <v>2</v>
      </c>
      <c r="O829" s="131">
        <v>13</v>
      </c>
      <c r="P829" s="131">
        <v>10</v>
      </c>
      <c r="Q829" s="131">
        <v>59</v>
      </c>
      <c r="R829" s="131">
        <v>6</v>
      </c>
      <c r="S829" s="131">
        <v>33</v>
      </c>
      <c r="T829" s="131">
        <v>1</v>
      </c>
      <c r="U829" s="131">
        <v>7</v>
      </c>
      <c r="V829" s="131">
        <v>1</v>
      </c>
      <c r="W829" s="131">
        <v>7</v>
      </c>
      <c r="X829" s="131">
        <v>3</v>
      </c>
      <c r="Y829" s="131">
        <v>20</v>
      </c>
      <c r="Z829" s="129"/>
      <c r="AA829" s="129"/>
    </row>
    <row r="830" spans="1:27" x14ac:dyDescent="0.25">
      <c r="A830" s="133">
        <v>829</v>
      </c>
      <c r="B830" s="135" t="s">
        <v>129</v>
      </c>
      <c r="C830" s="137" t="s">
        <v>154</v>
      </c>
      <c r="D830" s="129"/>
      <c r="E830" s="129"/>
      <c r="F830" s="129"/>
      <c r="G830" s="129"/>
      <c r="H830" s="131">
        <v>1</v>
      </c>
      <c r="I830" s="131">
        <v>33</v>
      </c>
      <c r="J830" s="129"/>
      <c r="K830" s="129"/>
      <c r="L830" s="131">
        <v>1</v>
      </c>
      <c r="M830" s="131">
        <v>33</v>
      </c>
      <c r="N830" s="129"/>
      <c r="O830" s="129"/>
      <c r="P830" s="129"/>
      <c r="Q830" s="129"/>
      <c r="R830" s="129"/>
      <c r="S830" s="129"/>
      <c r="T830" s="129"/>
      <c r="U830" s="129"/>
      <c r="V830" s="131">
        <v>3</v>
      </c>
      <c r="W830" s="131">
        <v>99</v>
      </c>
      <c r="X830" s="129"/>
      <c r="Y830" s="129"/>
      <c r="Z830" s="131">
        <v>2</v>
      </c>
      <c r="AA830" s="131">
        <v>66</v>
      </c>
    </row>
    <row r="831" spans="1:27" x14ac:dyDescent="0.25">
      <c r="A831" s="133">
        <v>830</v>
      </c>
      <c r="B831" s="135" t="s">
        <v>104</v>
      </c>
      <c r="C831" s="137" t="s">
        <v>152</v>
      </c>
      <c r="D831" s="129"/>
      <c r="E831" s="129"/>
      <c r="F831" s="131">
        <v>5</v>
      </c>
      <c r="G831" s="131">
        <v>50</v>
      </c>
      <c r="H831" s="131">
        <v>1</v>
      </c>
      <c r="I831" s="131">
        <v>13</v>
      </c>
      <c r="J831" s="131">
        <v>15</v>
      </c>
      <c r="K831" s="131">
        <v>151</v>
      </c>
      <c r="L831" s="129"/>
      <c r="M831" s="129"/>
      <c r="N831" s="131">
        <v>1</v>
      </c>
      <c r="O831" s="131">
        <v>12</v>
      </c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</row>
    <row r="832" spans="1:27" x14ac:dyDescent="0.25">
      <c r="A832" s="133">
        <v>831</v>
      </c>
      <c r="B832" s="135" t="s">
        <v>107</v>
      </c>
      <c r="C832" s="137" t="s">
        <v>152</v>
      </c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31">
        <v>2</v>
      </c>
      <c r="O832" s="131">
        <v>30</v>
      </c>
      <c r="P832" s="129"/>
      <c r="Q832" s="129"/>
      <c r="R832" s="131">
        <v>2</v>
      </c>
      <c r="S832" s="131">
        <v>30</v>
      </c>
      <c r="T832" s="129"/>
      <c r="U832" s="129"/>
      <c r="V832" s="131">
        <v>5</v>
      </c>
      <c r="W832" s="131">
        <v>75</v>
      </c>
      <c r="X832" s="131">
        <v>5</v>
      </c>
      <c r="Y832" s="131">
        <v>75</v>
      </c>
      <c r="Z832" s="131">
        <v>1</v>
      </c>
      <c r="AA832" s="131">
        <v>15</v>
      </c>
    </row>
    <row r="833" spans="1:27" x14ac:dyDescent="0.25">
      <c r="A833" s="133">
        <v>832</v>
      </c>
      <c r="B833" s="135" t="s">
        <v>5</v>
      </c>
      <c r="C833" s="137" t="s">
        <v>153</v>
      </c>
      <c r="D833" s="129"/>
      <c r="E833" s="129"/>
      <c r="F833" s="131">
        <v>1</v>
      </c>
      <c r="G833" s="131">
        <v>8</v>
      </c>
      <c r="H833" s="131">
        <v>6</v>
      </c>
      <c r="I833" s="131">
        <v>30</v>
      </c>
      <c r="J833" s="131">
        <v>3</v>
      </c>
      <c r="K833" s="131">
        <v>15</v>
      </c>
      <c r="L833" s="131">
        <v>12</v>
      </c>
      <c r="M833" s="131">
        <v>66</v>
      </c>
      <c r="N833" s="131">
        <v>6</v>
      </c>
      <c r="O833" s="131">
        <v>30</v>
      </c>
      <c r="P833" s="131">
        <v>7</v>
      </c>
      <c r="Q833" s="131">
        <v>38</v>
      </c>
      <c r="R833" s="131">
        <v>6</v>
      </c>
      <c r="S833" s="131">
        <v>30</v>
      </c>
      <c r="T833" s="131">
        <v>1</v>
      </c>
      <c r="U833" s="131">
        <v>5</v>
      </c>
      <c r="V833" s="129"/>
      <c r="W833" s="129"/>
      <c r="X833" s="129"/>
      <c r="Y833" s="129"/>
      <c r="Z833" s="129"/>
      <c r="AA833" s="129"/>
    </row>
    <row r="834" spans="1:27" x14ac:dyDescent="0.25">
      <c r="A834" s="133">
        <v>833</v>
      </c>
      <c r="B834" s="135" t="s">
        <v>119</v>
      </c>
      <c r="C834" s="137" t="s">
        <v>151</v>
      </c>
      <c r="D834" s="129"/>
      <c r="E834" s="129"/>
      <c r="F834" s="129"/>
      <c r="G834" s="129"/>
      <c r="H834" s="129"/>
      <c r="I834" s="129"/>
      <c r="J834" s="131">
        <v>14</v>
      </c>
      <c r="K834" s="131">
        <v>189</v>
      </c>
      <c r="L834" s="129"/>
      <c r="M834" s="129"/>
      <c r="N834" s="131">
        <v>1</v>
      </c>
      <c r="O834" s="131">
        <v>32</v>
      </c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</row>
    <row r="835" spans="1:27" x14ac:dyDescent="0.25">
      <c r="A835" s="133">
        <v>834</v>
      </c>
      <c r="B835" s="135" t="s">
        <v>24</v>
      </c>
      <c r="C835" s="137" t="s">
        <v>153</v>
      </c>
      <c r="D835" s="129"/>
      <c r="E835" s="129"/>
      <c r="F835" s="129"/>
      <c r="G835" s="129"/>
      <c r="H835" s="131">
        <v>4</v>
      </c>
      <c r="I835" s="131">
        <v>38</v>
      </c>
      <c r="J835" s="131">
        <v>1</v>
      </c>
      <c r="K835" s="131">
        <v>9</v>
      </c>
      <c r="L835" s="129"/>
      <c r="M835" s="129"/>
      <c r="N835" s="131">
        <v>6</v>
      </c>
      <c r="O835" s="131">
        <v>57</v>
      </c>
      <c r="P835" s="131">
        <v>1</v>
      </c>
      <c r="Q835" s="131">
        <v>10</v>
      </c>
      <c r="R835" s="131">
        <v>2</v>
      </c>
      <c r="S835" s="131">
        <v>19</v>
      </c>
      <c r="T835" s="131">
        <v>4</v>
      </c>
      <c r="U835" s="131">
        <v>39</v>
      </c>
      <c r="V835" s="131">
        <v>3</v>
      </c>
      <c r="W835" s="131">
        <v>29</v>
      </c>
      <c r="X835" s="129"/>
      <c r="Y835" s="129"/>
      <c r="Z835" s="131">
        <v>2</v>
      </c>
      <c r="AA835" s="131">
        <v>19</v>
      </c>
    </row>
    <row r="836" spans="1:27" x14ac:dyDescent="0.25">
      <c r="A836" s="133">
        <v>835</v>
      </c>
      <c r="B836" s="135" t="s">
        <v>11</v>
      </c>
      <c r="C836" s="137" t="s">
        <v>152</v>
      </c>
      <c r="D836" s="129"/>
      <c r="E836" s="129"/>
      <c r="F836" s="131">
        <v>2</v>
      </c>
      <c r="G836" s="131">
        <v>18</v>
      </c>
      <c r="H836" s="131">
        <v>9</v>
      </c>
      <c r="I836" s="131">
        <v>110</v>
      </c>
      <c r="J836" s="131">
        <v>2</v>
      </c>
      <c r="K836" s="131">
        <v>18</v>
      </c>
      <c r="L836" s="131">
        <v>2</v>
      </c>
      <c r="M836" s="131">
        <v>24</v>
      </c>
      <c r="N836" s="129"/>
      <c r="O836" s="129"/>
      <c r="P836" s="129"/>
      <c r="Q836" s="129"/>
      <c r="R836" s="131">
        <v>4</v>
      </c>
      <c r="S836" s="131">
        <v>49</v>
      </c>
      <c r="T836" s="129"/>
      <c r="U836" s="129"/>
      <c r="V836" s="129"/>
      <c r="W836" s="129"/>
      <c r="X836" s="129"/>
      <c r="Y836" s="129"/>
      <c r="Z836" s="129"/>
      <c r="AA836" s="129"/>
    </row>
    <row r="837" spans="1:27" x14ac:dyDescent="0.25">
      <c r="A837" s="133">
        <v>836</v>
      </c>
      <c r="B837" s="135" t="s">
        <v>102</v>
      </c>
      <c r="C837" s="137" t="s">
        <v>154</v>
      </c>
      <c r="D837" s="131">
        <v>3</v>
      </c>
      <c r="E837" s="131">
        <v>13</v>
      </c>
      <c r="F837" s="131">
        <v>3</v>
      </c>
      <c r="G837" s="131">
        <v>14</v>
      </c>
      <c r="H837" s="131">
        <v>10</v>
      </c>
      <c r="I837" s="131">
        <v>34</v>
      </c>
      <c r="J837" s="131">
        <v>5</v>
      </c>
      <c r="K837" s="131">
        <v>21</v>
      </c>
      <c r="L837" s="131">
        <v>5</v>
      </c>
      <c r="M837" s="131">
        <v>22</v>
      </c>
      <c r="N837" s="131">
        <v>8</v>
      </c>
      <c r="O837" s="131">
        <v>35</v>
      </c>
      <c r="P837" s="131">
        <v>6</v>
      </c>
      <c r="Q837" s="131">
        <v>26</v>
      </c>
      <c r="R837" s="131">
        <v>1</v>
      </c>
      <c r="S837" s="131">
        <v>4</v>
      </c>
      <c r="T837" s="131">
        <v>5</v>
      </c>
      <c r="U837" s="131">
        <v>22</v>
      </c>
      <c r="V837" s="131">
        <v>3</v>
      </c>
      <c r="W837" s="131">
        <v>13</v>
      </c>
      <c r="X837" s="129"/>
      <c r="Y837" s="129"/>
      <c r="Z837" s="131">
        <v>2</v>
      </c>
      <c r="AA837" s="131">
        <v>9</v>
      </c>
    </row>
    <row r="838" spans="1:27" x14ac:dyDescent="0.25">
      <c r="A838" s="133">
        <v>837</v>
      </c>
      <c r="B838" s="135" t="s">
        <v>8</v>
      </c>
      <c r="C838" s="137" t="s">
        <v>151</v>
      </c>
      <c r="D838" s="129"/>
      <c r="E838" s="129"/>
      <c r="F838" s="131">
        <v>4</v>
      </c>
      <c r="G838" s="131">
        <v>40</v>
      </c>
      <c r="H838" s="131">
        <v>3</v>
      </c>
      <c r="I838" s="131">
        <v>18</v>
      </c>
      <c r="J838" s="129"/>
      <c r="K838" s="129"/>
      <c r="L838" s="131">
        <v>8</v>
      </c>
      <c r="M838" s="131">
        <v>40</v>
      </c>
      <c r="N838" s="131">
        <v>10</v>
      </c>
      <c r="O838" s="131">
        <v>50</v>
      </c>
      <c r="P838" s="131">
        <v>3</v>
      </c>
      <c r="Q838" s="131">
        <v>27</v>
      </c>
      <c r="R838" s="129"/>
      <c r="S838" s="129"/>
      <c r="T838" s="131">
        <v>2</v>
      </c>
      <c r="U838" s="131">
        <v>12</v>
      </c>
      <c r="V838" s="131">
        <v>4</v>
      </c>
      <c r="W838" s="131">
        <v>23</v>
      </c>
      <c r="X838" s="129"/>
      <c r="Y838" s="129"/>
      <c r="Z838" s="129"/>
      <c r="AA838" s="129"/>
    </row>
    <row r="839" spans="1:27" x14ac:dyDescent="0.25">
      <c r="A839" s="133">
        <v>838</v>
      </c>
      <c r="B839" s="135" t="s">
        <v>18</v>
      </c>
      <c r="C839" s="137" t="s">
        <v>153</v>
      </c>
      <c r="D839" s="129"/>
      <c r="E839" s="129"/>
      <c r="F839" s="129"/>
      <c r="G839" s="129"/>
      <c r="H839" s="131">
        <v>8</v>
      </c>
      <c r="I839" s="131">
        <v>43</v>
      </c>
      <c r="J839" s="131">
        <v>17</v>
      </c>
      <c r="K839" s="131">
        <v>94</v>
      </c>
      <c r="L839" s="131">
        <v>10</v>
      </c>
      <c r="M839" s="131">
        <v>59</v>
      </c>
      <c r="N839" s="131">
        <v>1</v>
      </c>
      <c r="O839" s="131">
        <v>6</v>
      </c>
      <c r="P839" s="129"/>
      <c r="Q839" s="129"/>
      <c r="R839" s="131">
        <v>1</v>
      </c>
      <c r="S839" s="131">
        <v>8</v>
      </c>
      <c r="T839" s="129"/>
      <c r="U839" s="129"/>
      <c r="V839" s="129"/>
      <c r="W839" s="129"/>
      <c r="X839" s="129"/>
      <c r="Y839" s="129"/>
      <c r="Z839" s="129"/>
      <c r="AA839" s="129"/>
    </row>
    <row r="840" spans="1:27" x14ac:dyDescent="0.25">
      <c r="A840" s="133">
        <v>839</v>
      </c>
      <c r="B840" s="135" t="s">
        <v>24</v>
      </c>
      <c r="C840" s="137" t="s">
        <v>155</v>
      </c>
      <c r="D840" s="131">
        <v>19</v>
      </c>
      <c r="E840" s="131">
        <v>21</v>
      </c>
      <c r="F840" s="131">
        <v>8</v>
      </c>
      <c r="G840" s="131">
        <v>12</v>
      </c>
      <c r="H840" s="131">
        <v>30</v>
      </c>
      <c r="I840" s="131">
        <v>32</v>
      </c>
      <c r="J840" s="131">
        <v>39</v>
      </c>
      <c r="K840" s="131">
        <v>42</v>
      </c>
      <c r="L840" s="131">
        <v>35</v>
      </c>
      <c r="M840" s="131">
        <v>49</v>
      </c>
      <c r="N840" s="131">
        <v>11</v>
      </c>
      <c r="O840" s="131">
        <v>16</v>
      </c>
      <c r="P840" s="131">
        <v>9</v>
      </c>
      <c r="Q840" s="131">
        <v>18</v>
      </c>
      <c r="R840" s="131">
        <v>13</v>
      </c>
      <c r="S840" s="131">
        <v>10</v>
      </c>
      <c r="T840" s="131">
        <v>1</v>
      </c>
      <c r="U840" s="131">
        <v>1</v>
      </c>
      <c r="V840" s="131">
        <v>1</v>
      </c>
      <c r="W840" s="131">
        <v>1</v>
      </c>
      <c r="X840" s="131">
        <v>1</v>
      </c>
      <c r="Y840" s="131">
        <v>2</v>
      </c>
      <c r="Z840" s="131">
        <v>2</v>
      </c>
      <c r="AA840" s="131">
        <v>3</v>
      </c>
    </row>
    <row r="841" spans="1:27" x14ac:dyDescent="0.25">
      <c r="A841" s="133">
        <v>840</v>
      </c>
      <c r="B841" s="135" t="s">
        <v>11</v>
      </c>
      <c r="C841" s="137" t="s">
        <v>154</v>
      </c>
      <c r="D841" s="131">
        <v>4</v>
      </c>
      <c r="E841" s="131">
        <v>15</v>
      </c>
      <c r="F841" s="129"/>
      <c r="G841" s="129"/>
      <c r="H841" s="131">
        <v>4</v>
      </c>
      <c r="I841" s="131">
        <v>22</v>
      </c>
      <c r="J841" s="131">
        <v>2</v>
      </c>
      <c r="K841" s="131">
        <v>11</v>
      </c>
      <c r="L841" s="131">
        <v>2</v>
      </c>
      <c r="M841" s="131">
        <v>11</v>
      </c>
      <c r="N841" s="131">
        <v>2</v>
      </c>
      <c r="O841" s="131">
        <v>11</v>
      </c>
      <c r="P841" s="131">
        <v>6</v>
      </c>
      <c r="Q841" s="131">
        <v>33</v>
      </c>
      <c r="R841" s="131">
        <v>2</v>
      </c>
      <c r="S841" s="131">
        <v>11</v>
      </c>
      <c r="T841" s="131">
        <v>6</v>
      </c>
      <c r="U841" s="131">
        <v>33</v>
      </c>
      <c r="V841" s="131">
        <v>2</v>
      </c>
      <c r="W841" s="131">
        <v>11</v>
      </c>
      <c r="X841" s="131">
        <v>8</v>
      </c>
      <c r="Y841" s="131">
        <v>44</v>
      </c>
      <c r="Z841" s="129"/>
      <c r="AA841" s="129"/>
    </row>
    <row r="842" spans="1:27" x14ac:dyDescent="0.25">
      <c r="A842" s="133">
        <v>841</v>
      </c>
      <c r="B842" s="135" t="s">
        <v>11</v>
      </c>
      <c r="C842" s="137" t="s">
        <v>153</v>
      </c>
      <c r="D842" s="129"/>
      <c r="E842" s="129"/>
      <c r="F842" s="129"/>
      <c r="G842" s="129"/>
      <c r="H842" s="131">
        <v>2</v>
      </c>
      <c r="I842" s="131">
        <v>12</v>
      </c>
      <c r="J842" s="131">
        <v>12</v>
      </c>
      <c r="K842" s="131">
        <v>71</v>
      </c>
      <c r="L842" s="131">
        <v>4</v>
      </c>
      <c r="M842" s="131">
        <v>24</v>
      </c>
      <c r="N842" s="131">
        <v>1</v>
      </c>
      <c r="O842" s="131">
        <v>6</v>
      </c>
      <c r="P842" s="131">
        <v>2</v>
      </c>
      <c r="Q842" s="131">
        <v>12</v>
      </c>
      <c r="R842" s="131">
        <v>5</v>
      </c>
      <c r="S842" s="131">
        <v>30</v>
      </c>
      <c r="T842" s="131">
        <v>6</v>
      </c>
      <c r="U842" s="131">
        <v>36</v>
      </c>
      <c r="V842" s="131">
        <v>2</v>
      </c>
      <c r="W842" s="131">
        <v>12</v>
      </c>
      <c r="X842" s="129"/>
      <c r="Y842" s="129"/>
      <c r="Z842" s="129"/>
      <c r="AA842" s="129"/>
    </row>
    <row r="843" spans="1:27" x14ac:dyDescent="0.25">
      <c r="A843" s="133">
        <v>842</v>
      </c>
      <c r="B843" s="135" t="s">
        <v>8</v>
      </c>
      <c r="C843" s="137" t="s">
        <v>153</v>
      </c>
      <c r="D843" s="131">
        <v>11</v>
      </c>
      <c r="E843" s="131">
        <v>18</v>
      </c>
      <c r="F843" s="131">
        <v>18</v>
      </c>
      <c r="G843" s="131">
        <v>32</v>
      </c>
      <c r="H843" s="131">
        <v>6</v>
      </c>
      <c r="I843" s="131">
        <v>10</v>
      </c>
      <c r="J843" s="131">
        <v>8</v>
      </c>
      <c r="K843" s="131">
        <v>16</v>
      </c>
      <c r="L843" s="131">
        <v>18</v>
      </c>
      <c r="M843" s="131">
        <v>36</v>
      </c>
      <c r="N843" s="131">
        <v>10</v>
      </c>
      <c r="O843" s="131">
        <v>19</v>
      </c>
      <c r="P843" s="131">
        <v>8</v>
      </c>
      <c r="Q843" s="131">
        <v>15</v>
      </c>
      <c r="R843" s="131">
        <v>17</v>
      </c>
      <c r="S843" s="131">
        <v>26</v>
      </c>
      <c r="T843" s="131">
        <v>6</v>
      </c>
      <c r="U843" s="131">
        <v>8</v>
      </c>
      <c r="V843" s="131">
        <v>3</v>
      </c>
      <c r="W843" s="131">
        <v>4</v>
      </c>
      <c r="X843" s="131">
        <v>3</v>
      </c>
      <c r="Y843" s="131">
        <v>3</v>
      </c>
      <c r="Z843" s="131">
        <v>8</v>
      </c>
      <c r="AA843" s="131">
        <v>15</v>
      </c>
    </row>
    <row r="844" spans="1:27" x14ac:dyDescent="0.25">
      <c r="A844" s="133">
        <v>843</v>
      </c>
      <c r="B844" s="135" t="s">
        <v>5</v>
      </c>
      <c r="C844" s="137" t="s">
        <v>153</v>
      </c>
      <c r="D844" s="129"/>
      <c r="E844" s="129"/>
      <c r="F844" s="129"/>
      <c r="G844" s="129"/>
      <c r="H844" s="129"/>
      <c r="I844" s="129"/>
      <c r="J844" s="131">
        <v>1</v>
      </c>
      <c r="K844" s="131">
        <v>16</v>
      </c>
      <c r="L844" s="131">
        <v>8</v>
      </c>
      <c r="M844" s="131">
        <v>86</v>
      </c>
      <c r="N844" s="129"/>
      <c r="O844" s="129"/>
      <c r="P844" s="131">
        <v>1</v>
      </c>
      <c r="Q844" s="131">
        <v>16</v>
      </c>
      <c r="R844" s="129"/>
      <c r="S844" s="129"/>
      <c r="T844" s="131">
        <v>4</v>
      </c>
      <c r="U844" s="131">
        <v>49</v>
      </c>
      <c r="V844" s="131">
        <v>3</v>
      </c>
      <c r="W844" s="131">
        <v>33</v>
      </c>
      <c r="X844" s="129"/>
      <c r="Y844" s="129"/>
      <c r="Z844" s="129"/>
      <c r="AA844" s="129"/>
    </row>
    <row r="845" spans="1:27" x14ac:dyDescent="0.25">
      <c r="A845" s="133">
        <v>844</v>
      </c>
      <c r="B845" s="135" t="s">
        <v>8</v>
      </c>
      <c r="C845" s="137" t="s">
        <v>153</v>
      </c>
      <c r="D845" s="131">
        <v>4</v>
      </c>
      <c r="E845" s="131">
        <v>17</v>
      </c>
      <c r="F845" s="129"/>
      <c r="G845" s="129"/>
      <c r="H845" s="131">
        <v>3</v>
      </c>
      <c r="I845" s="131">
        <v>16</v>
      </c>
      <c r="J845" s="131">
        <v>14</v>
      </c>
      <c r="K845" s="131">
        <v>78</v>
      </c>
      <c r="L845" s="131">
        <v>4</v>
      </c>
      <c r="M845" s="131">
        <v>28</v>
      </c>
      <c r="N845" s="131">
        <v>3</v>
      </c>
      <c r="O845" s="131">
        <v>19</v>
      </c>
      <c r="P845" s="131">
        <v>4</v>
      </c>
      <c r="Q845" s="131">
        <v>24</v>
      </c>
      <c r="R845" s="131">
        <v>2</v>
      </c>
      <c r="S845" s="131">
        <v>10</v>
      </c>
      <c r="T845" s="129"/>
      <c r="U845" s="129"/>
      <c r="V845" s="131">
        <v>2</v>
      </c>
      <c r="W845" s="131">
        <v>6</v>
      </c>
      <c r="X845" s="129"/>
      <c r="Y845" s="129"/>
      <c r="Z845" s="129"/>
      <c r="AA845" s="129"/>
    </row>
    <row r="846" spans="1:27" x14ac:dyDescent="0.25">
      <c r="A846" s="133">
        <v>845</v>
      </c>
      <c r="B846" s="135" t="s">
        <v>8</v>
      </c>
      <c r="C846" s="137" t="s">
        <v>151</v>
      </c>
      <c r="D846" s="129"/>
      <c r="E846" s="129"/>
      <c r="F846" s="131">
        <v>6</v>
      </c>
      <c r="G846" s="131">
        <v>30</v>
      </c>
      <c r="H846" s="131">
        <v>3</v>
      </c>
      <c r="I846" s="131">
        <v>45</v>
      </c>
      <c r="J846" s="131">
        <v>4</v>
      </c>
      <c r="K846" s="131">
        <v>54</v>
      </c>
      <c r="L846" s="129"/>
      <c r="M846" s="129"/>
      <c r="N846" s="131">
        <v>1</v>
      </c>
      <c r="O846" s="131">
        <v>27</v>
      </c>
      <c r="P846" s="131">
        <v>1</v>
      </c>
      <c r="Q846" s="131">
        <v>13</v>
      </c>
      <c r="R846" s="131">
        <v>1</v>
      </c>
      <c r="S846" s="131">
        <v>18</v>
      </c>
      <c r="T846" s="131">
        <v>1</v>
      </c>
      <c r="U846" s="131">
        <v>10</v>
      </c>
      <c r="V846" s="129"/>
      <c r="W846" s="129"/>
      <c r="X846" s="129"/>
      <c r="Y846" s="129"/>
      <c r="Z846" s="129"/>
      <c r="AA846" s="129"/>
    </row>
    <row r="847" spans="1:27" x14ac:dyDescent="0.25">
      <c r="A847" s="133">
        <v>846</v>
      </c>
      <c r="B847" s="135" t="s">
        <v>11</v>
      </c>
      <c r="C847" s="137" t="s">
        <v>153</v>
      </c>
      <c r="D847" s="129"/>
      <c r="E847" s="129"/>
      <c r="F847" s="131">
        <v>2</v>
      </c>
      <c r="G847" s="131">
        <v>13</v>
      </c>
      <c r="H847" s="131">
        <v>8</v>
      </c>
      <c r="I847" s="131">
        <v>66</v>
      </c>
      <c r="J847" s="131">
        <v>4</v>
      </c>
      <c r="K847" s="131">
        <v>26</v>
      </c>
      <c r="L847" s="131">
        <v>6</v>
      </c>
      <c r="M847" s="131">
        <v>40</v>
      </c>
      <c r="N847" s="131">
        <v>2</v>
      </c>
      <c r="O847" s="131">
        <v>26</v>
      </c>
      <c r="P847" s="129"/>
      <c r="Q847" s="129"/>
      <c r="R847" s="131">
        <v>2</v>
      </c>
      <c r="S847" s="131">
        <v>26</v>
      </c>
      <c r="T847" s="129"/>
      <c r="U847" s="129"/>
      <c r="V847" s="129"/>
      <c r="W847" s="129"/>
      <c r="X847" s="129"/>
      <c r="Y847" s="129"/>
      <c r="Z847" s="129"/>
      <c r="AA847" s="129"/>
    </row>
    <row r="848" spans="1:27" x14ac:dyDescent="0.25">
      <c r="A848" s="133">
        <v>847</v>
      </c>
      <c r="B848" s="135" t="s">
        <v>9</v>
      </c>
      <c r="C848" s="137" t="s">
        <v>152</v>
      </c>
      <c r="D848" s="129"/>
      <c r="E848" s="129"/>
      <c r="F848" s="131">
        <v>11</v>
      </c>
      <c r="G848" s="131">
        <v>54</v>
      </c>
      <c r="H848" s="131">
        <v>3</v>
      </c>
      <c r="I848" s="131">
        <v>16</v>
      </c>
      <c r="J848" s="129"/>
      <c r="K848" s="129"/>
      <c r="L848" s="131">
        <v>2</v>
      </c>
      <c r="M848" s="131">
        <v>65</v>
      </c>
      <c r="N848" s="129"/>
      <c r="O848" s="129"/>
      <c r="P848" s="131">
        <v>1</v>
      </c>
      <c r="Q848" s="131">
        <v>33</v>
      </c>
      <c r="R848" s="129"/>
      <c r="S848" s="129"/>
      <c r="T848" s="129"/>
      <c r="U848" s="129"/>
      <c r="V848" s="129"/>
      <c r="W848" s="129"/>
      <c r="X848" s="131">
        <v>1</v>
      </c>
      <c r="Y848" s="131">
        <v>26</v>
      </c>
      <c r="Z848" s="129"/>
      <c r="AA848" s="129"/>
    </row>
    <row r="849" spans="1:27" x14ac:dyDescent="0.25">
      <c r="A849" s="133">
        <v>848</v>
      </c>
      <c r="B849" s="135" t="s">
        <v>119</v>
      </c>
      <c r="C849" s="137" t="s">
        <v>151</v>
      </c>
      <c r="D849" s="129"/>
      <c r="E849" s="129"/>
      <c r="F849" s="129"/>
      <c r="G849" s="129"/>
      <c r="H849" s="129"/>
      <c r="I849" s="129"/>
      <c r="J849" s="131">
        <v>1</v>
      </c>
      <c r="K849" s="131">
        <v>28</v>
      </c>
      <c r="L849" s="131">
        <v>4</v>
      </c>
      <c r="M849" s="131">
        <v>111</v>
      </c>
      <c r="N849" s="131">
        <v>1</v>
      </c>
      <c r="O849" s="131">
        <v>14</v>
      </c>
      <c r="P849" s="129"/>
      <c r="Q849" s="129"/>
      <c r="R849" s="129"/>
      <c r="S849" s="129"/>
      <c r="T849" s="131">
        <v>1</v>
      </c>
      <c r="U849" s="131">
        <v>16</v>
      </c>
      <c r="V849" s="129"/>
      <c r="W849" s="129"/>
      <c r="X849" s="131">
        <v>1</v>
      </c>
      <c r="Y849" s="131">
        <v>25</v>
      </c>
      <c r="Z849" s="129"/>
      <c r="AA849" s="129"/>
    </row>
    <row r="850" spans="1:27" x14ac:dyDescent="0.25">
      <c r="A850" s="133">
        <v>849</v>
      </c>
      <c r="B850" s="135" t="s">
        <v>9</v>
      </c>
      <c r="C850" s="137" t="s">
        <v>151</v>
      </c>
      <c r="D850" s="129"/>
      <c r="E850" s="129"/>
      <c r="F850" s="129"/>
      <c r="G850" s="129"/>
      <c r="H850" s="129"/>
      <c r="I850" s="129"/>
      <c r="J850" s="129"/>
      <c r="K850" s="129"/>
      <c r="L850" s="131">
        <v>4</v>
      </c>
      <c r="M850" s="131">
        <v>193</v>
      </c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</row>
    <row r="851" spans="1:27" x14ac:dyDescent="0.25">
      <c r="A851" s="133">
        <v>850</v>
      </c>
      <c r="B851" s="135" t="s">
        <v>24</v>
      </c>
      <c r="C851" s="137" t="s">
        <v>153</v>
      </c>
      <c r="D851" s="129"/>
      <c r="E851" s="129"/>
      <c r="F851" s="129"/>
      <c r="G851" s="129"/>
      <c r="H851" s="129"/>
      <c r="I851" s="129"/>
      <c r="J851" s="131">
        <v>5</v>
      </c>
      <c r="K851" s="131">
        <v>86</v>
      </c>
      <c r="L851" s="131">
        <v>3</v>
      </c>
      <c r="M851" s="131">
        <v>52</v>
      </c>
      <c r="N851" s="129"/>
      <c r="O851" s="129"/>
      <c r="P851" s="131">
        <v>1</v>
      </c>
      <c r="Q851" s="131">
        <v>18</v>
      </c>
      <c r="R851" s="129"/>
      <c r="S851" s="129"/>
      <c r="T851" s="129"/>
      <c r="U851" s="129"/>
      <c r="V851" s="131">
        <v>1</v>
      </c>
      <c r="W851" s="131">
        <v>18</v>
      </c>
      <c r="X851" s="131">
        <v>1</v>
      </c>
      <c r="Y851" s="131">
        <v>18</v>
      </c>
      <c r="Z851" s="129"/>
      <c r="AA851" s="129"/>
    </row>
    <row r="852" spans="1:27" x14ac:dyDescent="0.25">
      <c r="A852" s="133">
        <v>851</v>
      </c>
      <c r="B852" s="135" t="s">
        <v>141</v>
      </c>
      <c r="C852" s="137" t="s">
        <v>152</v>
      </c>
      <c r="D852" s="129"/>
      <c r="E852" s="129"/>
      <c r="F852" s="129"/>
      <c r="G852" s="129"/>
      <c r="H852" s="129"/>
      <c r="I852" s="129"/>
      <c r="J852" s="129"/>
      <c r="K852" s="129"/>
      <c r="L852" s="131">
        <v>8</v>
      </c>
      <c r="M852" s="131">
        <v>122</v>
      </c>
      <c r="N852" s="131">
        <v>4</v>
      </c>
      <c r="O852" s="131">
        <v>50</v>
      </c>
      <c r="P852" s="129"/>
      <c r="Q852" s="129"/>
      <c r="R852" s="131">
        <v>1</v>
      </c>
      <c r="S852" s="131">
        <v>17</v>
      </c>
      <c r="T852" s="129"/>
      <c r="U852" s="129"/>
      <c r="V852" s="129"/>
      <c r="W852" s="129"/>
      <c r="X852" s="129"/>
      <c r="Y852" s="129"/>
      <c r="Z852" s="129"/>
      <c r="AA852" s="129"/>
    </row>
    <row r="853" spans="1:27" x14ac:dyDescent="0.25">
      <c r="A853" s="133">
        <v>852</v>
      </c>
      <c r="B853" s="135" t="s">
        <v>18</v>
      </c>
      <c r="C853" s="137" t="s">
        <v>153</v>
      </c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31">
        <v>3</v>
      </c>
      <c r="O853" s="131">
        <v>53</v>
      </c>
      <c r="P853" s="129"/>
      <c r="Q853" s="129"/>
      <c r="R853" s="131">
        <v>7</v>
      </c>
      <c r="S853" s="131">
        <v>133</v>
      </c>
      <c r="T853" s="129"/>
      <c r="U853" s="129"/>
      <c r="V853" s="129"/>
      <c r="W853" s="129"/>
      <c r="X853" s="129"/>
      <c r="Y853" s="129"/>
      <c r="Z853" s="129"/>
      <c r="AA853" s="129"/>
    </row>
    <row r="854" spans="1:27" x14ac:dyDescent="0.25">
      <c r="A854" s="133">
        <v>853</v>
      </c>
      <c r="B854" s="135" t="s">
        <v>104</v>
      </c>
      <c r="C854" s="137" t="s">
        <v>152</v>
      </c>
      <c r="D854" s="129"/>
      <c r="E854" s="129"/>
      <c r="F854" s="131">
        <v>4</v>
      </c>
      <c r="G854" s="131">
        <v>37</v>
      </c>
      <c r="H854" s="131">
        <v>5</v>
      </c>
      <c r="I854" s="131">
        <v>46</v>
      </c>
      <c r="J854" s="131">
        <v>5</v>
      </c>
      <c r="K854" s="131">
        <v>49</v>
      </c>
      <c r="L854" s="131">
        <v>4</v>
      </c>
      <c r="M854" s="131">
        <v>37</v>
      </c>
      <c r="N854" s="129"/>
      <c r="O854" s="129"/>
      <c r="P854" s="129"/>
      <c r="Q854" s="129"/>
      <c r="R854" s="131">
        <v>1</v>
      </c>
      <c r="S854" s="131">
        <v>12</v>
      </c>
      <c r="T854" s="129"/>
      <c r="U854" s="129"/>
      <c r="V854" s="129"/>
      <c r="W854" s="129"/>
      <c r="X854" s="129"/>
      <c r="Y854" s="129"/>
      <c r="Z854" s="129"/>
      <c r="AA854" s="129"/>
    </row>
    <row r="855" spans="1:27" x14ac:dyDescent="0.25">
      <c r="A855" s="133">
        <v>854</v>
      </c>
      <c r="B855" s="135" t="s">
        <v>105</v>
      </c>
      <c r="C855" s="137" t="s">
        <v>152</v>
      </c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31">
        <v>2</v>
      </c>
      <c r="Q855" s="131">
        <v>20</v>
      </c>
      <c r="R855" s="131">
        <v>6</v>
      </c>
      <c r="S855" s="131">
        <v>60</v>
      </c>
      <c r="T855" s="131">
        <v>8</v>
      </c>
      <c r="U855" s="131">
        <v>80</v>
      </c>
      <c r="V855" s="129"/>
      <c r="W855" s="129"/>
      <c r="X855" s="131">
        <v>1</v>
      </c>
      <c r="Y855" s="131">
        <v>10</v>
      </c>
      <c r="Z855" s="131">
        <v>1</v>
      </c>
      <c r="AA855" s="131">
        <v>10</v>
      </c>
    </row>
    <row r="856" spans="1:27" x14ac:dyDescent="0.25">
      <c r="A856" s="133">
        <v>855</v>
      </c>
      <c r="B856" s="135" t="s">
        <v>24</v>
      </c>
      <c r="C856" s="137" t="s">
        <v>151</v>
      </c>
      <c r="D856" s="129"/>
      <c r="E856" s="129"/>
      <c r="F856" s="131">
        <v>1</v>
      </c>
      <c r="G856" s="131">
        <v>16</v>
      </c>
      <c r="H856" s="131">
        <v>8</v>
      </c>
      <c r="I856" s="131">
        <v>92</v>
      </c>
      <c r="J856" s="131">
        <v>3</v>
      </c>
      <c r="K856" s="131">
        <v>45</v>
      </c>
      <c r="L856" s="131">
        <v>2</v>
      </c>
      <c r="M856" s="131">
        <v>26</v>
      </c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</row>
    <row r="857" spans="1:27" x14ac:dyDescent="0.25">
      <c r="A857" s="133">
        <v>856</v>
      </c>
      <c r="B857" s="135" t="s">
        <v>118</v>
      </c>
      <c r="C857" s="137" t="s">
        <v>152</v>
      </c>
      <c r="D857" s="129"/>
      <c r="E857" s="129"/>
      <c r="F857" s="129"/>
      <c r="G857" s="129"/>
      <c r="H857" s="131">
        <v>6</v>
      </c>
      <c r="I857" s="131">
        <v>31</v>
      </c>
      <c r="J857" s="131">
        <v>9</v>
      </c>
      <c r="K857" s="131">
        <v>47</v>
      </c>
      <c r="L857" s="131">
        <v>5</v>
      </c>
      <c r="M857" s="131">
        <v>26</v>
      </c>
      <c r="N857" s="131">
        <v>1</v>
      </c>
      <c r="O857" s="131">
        <v>5</v>
      </c>
      <c r="P857" s="131">
        <v>5</v>
      </c>
      <c r="Q857" s="131">
        <v>26</v>
      </c>
      <c r="R857" s="131">
        <v>1</v>
      </c>
      <c r="S857" s="131">
        <v>5</v>
      </c>
      <c r="T857" s="131">
        <v>2</v>
      </c>
      <c r="U857" s="131">
        <v>11</v>
      </c>
      <c r="V857" s="131">
        <v>4</v>
      </c>
      <c r="W857" s="131">
        <v>21</v>
      </c>
      <c r="X857" s="131">
        <v>1</v>
      </c>
      <c r="Y857" s="131">
        <v>5</v>
      </c>
      <c r="Z857" s="129"/>
      <c r="AA857" s="129"/>
    </row>
    <row r="858" spans="1:27" x14ac:dyDescent="0.25">
      <c r="A858" s="133">
        <v>857</v>
      </c>
      <c r="B858" s="135" t="s">
        <v>8</v>
      </c>
      <c r="C858" s="137" t="s">
        <v>151</v>
      </c>
      <c r="D858" s="131">
        <v>1</v>
      </c>
      <c r="E858" s="131">
        <v>6</v>
      </c>
      <c r="F858" s="129"/>
      <c r="G858" s="129"/>
      <c r="H858" s="131">
        <v>6</v>
      </c>
      <c r="I858" s="131">
        <v>43</v>
      </c>
      <c r="J858" s="131">
        <v>6</v>
      </c>
      <c r="K858" s="131">
        <v>65</v>
      </c>
      <c r="L858" s="131">
        <v>2</v>
      </c>
      <c r="M858" s="131">
        <v>22</v>
      </c>
      <c r="N858" s="131">
        <v>2</v>
      </c>
      <c r="O858" s="131">
        <v>21</v>
      </c>
      <c r="P858" s="129"/>
      <c r="Q858" s="129"/>
      <c r="R858" s="131">
        <v>1</v>
      </c>
      <c r="S858" s="131">
        <v>9</v>
      </c>
      <c r="T858" s="129"/>
      <c r="U858" s="129"/>
      <c r="V858" s="129"/>
      <c r="W858" s="129"/>
      <c r="X858" s="131">
        <v>1</v>
      </c>
      <c r="Y858" s="131">
        <v>11</v>
      </c>
      <c r="Z858" s="129"/>
      <c r="AA858" s="129"/>
    </row>
    <row r="859" spans="1:27" x14ac:dyDescent="0.25">
      <c r="A859" s="133">
        <v>858</v>
      </c>
      <c r="B859" s="135" t="s">
        <v>9</v>
      </c>
      <c r="C859" s="137" t="s">
        <v>153</v>
      </c>
      <c r="D859" s="129"/>
      <c r="E859" s="129"/>
      <c r="F859" s="131">
        <v>2</v>
      </c>
      <c r="G859" s="131">
        <v>15</v>
      </c>
      <c r="H859" s="129"/>
      <c r="I859" s="129"/>
      <c r="J859" s="131">
        <v>1</v>
      </c>
      <c r="K859" s="131">
        <v>8</v>
      </c>
      <c r="L859" s="131">
        <v>6</v>
      </c>
      <c r="M859" s="131">
        <v>45</v>
      </c>
      <c r="N859" s="131">
        <v>6</v>
      </c>
      <c r="O859" s="131">
        <v>45</v>
      </c>
      <c r="P859" s="131">
        <v>2</v>
      </c>
      <c r="Q859" s="131">
        <v>15</v>
      </c>
      <c r="R859" s="131">
        <v>3</v>
      </c>
      <c r="S859" s="131">
        <v>23</v>
      </c>
      <c r="T859" s="131">
        <v>1</v>
      </c>
      <c r="U859" s="131">
        <v>8</v>
      </c>
      <c r="V859" s="131">
        <v>1</v>
      </c>
      <c r="W859" s="131">
        <v>8</v>
      </c>
      <c r="X859" s="129"/>
      <c r="Y859" s="129"/>
      <c r="Z859" s="131">
        <v>1</v>
      </c>
      <c r="AA859" s="131">
        <v>8</v>
      </c>
    </row>
    <row r="860" spans="1:27" x14ac:dyDescent="0.25">
      <c r="A860" s="133">
        <v>859</v>
      </c>
      <c r="B860" s="135" t="s">
        <v>11</v>
      </c>
      <c r="C860" s="137" t="s">
        <v>151</v>
      </c>
      <c r="D860" s="129"/>
      <c r="E860" s="129"/>
      <c r="F860" s="129"/>
      <c r="G860" s="129"/>
      <c r="H860" s="131">
        <v>4</v>
      </c>
      <c r="I860" s="131">
        <v>50</v>
      </c>
      <c r="J860" s="131">
        <v>4</v>
      </c>
      <c r="K860" s="131">
        <v>50</v>
      </c>
      <c r="L860" s="129"/>
      <c r="M860" s="129"/>
      <c r="N860" s="129"/>
      <c r="O860" s="129"/>
      <c r="P860" s="129"/>
      <c r="Q860" s="129"/>
      <c r="R860" s="131">
        <v>4</v>
      </c>
      <c r="S860" s="131">
        <v>49</v>
      </c>
      <c r="T860" s="131">
        <v>2</v>
      </c>
      <c r="U860" s="131">
        <v>25</v>
      </c>
      <c r="V860" s="129"/>
      <c r="W860" s="129"/>
      <c r="X860" s="129"/>
      <c r="Y860" s="129"/>
      <c r="Z860" s="129"/>
      <c r="AA860" s="129"/>
    </row>
    <row r="861" spans="1:27" x14ac:dyDescent="0.25">
      <c r="A861" s="133">
        <v>860</v>
      </c>
      <c r="B861" s="135" t="s">
        <v>24</v>
      </c>
      <c r="C861" s="137" t="s">
        <v>153</v>
      </c>
      <c r="D861" s="131">
        <v>1</v>
      </c>
      <c r="E861" s="131">
        <v>5</v>
      </c>
      <c r="F861" s="129"/>
      <c r="G861" s="129"/>
      <c r="H861" s="129"/>
      <c r="I861" s="129"/>
      <c r="J861" s="131">
        <v>14</v>
      </c>
      <c r="K861" s="131">
        <v>64</v>
      </c>
      <c r="L861" s="131">
        <v>5</v>
      </c>
      <c r="M861" s="131">
        <v>26</v>
      </c>
      <c r="N861" s="131">
        <v>2</v>
      </c>
      <c r="O861" s="131">
        <v>10</v>
      </c>
      <c r="P861" s="131">
        <v>3</v>
      </c>
      <c r="Q861" s="131">
        <v>16</v>
      </c>
      <c r="R861" s="131">
        <v>3</v>
      </c>
      <c r="S861" s="131">
        <v>16</v>
      </c>
      <c r="T861" s="131">
        <v>2</v>
      </c>
      <c r="U861" s="131">
        <v>10</v>
      </c>
      <c r="V861" s="131">
        <v>3</v>
      </c>
      <c r="W861" s="131">
        <v>16</v>
      </c>
      <c r="X861" s="131">
        <v>2</v>
      </c>
      <c r="Y861" s="131">
        <v>10</v>
      </c>
      <c r="Z861" s="129"/>
      <c r="AA861" s="129"/>
    </row>
    <row r="862" spans="1:27" x14ac:dyDescent="0.25">
      <c r="A862" s="133">
        <v>861</v>
      </c>
      <c r="B862" s="135" t="s">
        <v>9</v>
      </c>
      <c r="C862" s="137" t="s">
        <v>152</v>
      </c>
      <c r="D862" s="129"/>
      <c r="E862" s="129"/>
      <c r="F862" s="131">
        <v>2</v>
      </c>
      <c r="G862" s="131">
        <v>18</v>
      </c>
      <c r="H862" s="131">
        <v>2</v>
      </c>
      <c r="I862" s="131">
        <v>17</v>
      </c>
      <c r="J862" s="131">
        <v>3</v>
      </c>
      <c r="K862" s="131">
        <v>25</v>
      </c>
      <c r="L862" s="131">
        <v>4</v>
      </c>
      <c r="M862" s="131">
        <v>34</v>
      </c>
      <c r="N862" s="131">
        <v>4</v>
      </c>
      <c r="O862" s="131">
        <v>34</v>
      </c>
      <c r="P862" s="131">
        <v>2</v>
      </c>
      <c r="Q862" s="131">
        <v>8</v>
      </c>
      <c r="R862" s="131">
        <v>3</v>
      </c>
      <c r="S862" s="131">
        <v>7</v>
      </c>
      <c r="T862" s="129"/>
      <c r="U862" s="129"/>
      <c r="V862" s="131">
        <v>8</v>
      </c>
      <c r="W862" s="131">
        <v>20</v>
      </c>
      <c r="X862" s="131">
        <v>1</v>
      </c>
      <c r="Y862" s="131">
        <v>2</v>
      </c>
      <c r="Z862" s="131">
        <v>2</v>
      </c>
      <c r="AA862" s="131">
        <v>5</v>
      </c>
    </row>
    <row r="863" spans="1:27" x14ac:dyDescent="0.25">
      <c r="A863" s="133">
        <v>862</v>
      </c>
      <c r="B863" s="135" t="s">
        <v>11</v>
      </c>
      <c r="C863" s="137" t="s">
        <v>154</v>
      </c>
      <c r="D863" s="131">
        <v>1</v>
      </c>
      <c r="E863" s="131">
        <v>6</v>
      </c>
      <c r="F863" s="131">
        <v>1</v>
      </c>
      <c r="G863" s="131">
        <v>6</v>
      </c>
      <c r="H863" s="131">
        <v>4</v>
      </c>
      <c r="I863" s="131">
        <v>23</v>
      </c>
      <c r="J863" s="131">
        <v>4</v>
      </c>
      <c r="K863" s="131">
        <v>23</v>
      </c>
      <c r="L863" s="131">
        <v>8</v>
      </c>
      <c r="M863" s="131">
        <v>46</v>
      </c>
      <c r="N863" s="129"/>
      <c r="O863" s="129"/>
      <c r="P863" s="131">
        <v>5</v>
      </c>
      <c r="Q863" s="131">
        <v>29</v>
      </c>
      <c r="R863" s="131">
        <v>2</v>
      </c>
      <c r="S863" s="131">
        <v>12</v>
      </c>
      <c r="T863" s="129"/>
      <c r="U863" s="129"/>
      <c r="V863" s="131">
        <v>3</v>
      </c>
      <c r="W863" s="131">
        <v>13</v>
      </c>
      <c r="X863" s="129"/>
      <c r="Y863" s="129"/>
      <c r="Z863" s="131">
        <v>2</v>
      </c>
      <c r="AA863" s="131">
        <v>12</v>
      </c>
    </row>
    <row r="864" spans="1:27" x14ac:dyDescent="0.25">
      <c r="A864" s="133">
        <v>863</v>
      </c>
      <c r="B864" s="135" t="s">
        <v>7</v>
      </c>
      <c r="C864" s="137" t="s">
        <v>153</v>
      </c>
      <c r="D864" s="129"/>
      <c r="E864" s="129"/>
      <c r="F864" s="131">
        <v>1</v>
      </c>
      <c r="G864" s="131">
        <v>7</v>
      </c>
      <c r="H864" s="131">
        <v>1</v>
      </c>
      <c r="I864" s="131">
        <v>7</v>
      </c>
      <c r="J864" s="131">
        <v>5</v>
      </c>
      <c r="K864" s="131">
        <v>43</v>
      </c>
      <c r="L864" s="131">
        <v>3</v>
      </c>
      <c r="M864" s="131">
        <v>29</v>
      </c>
      <c r="N864" s="131">
        <v>6</v>
      </c>
      <c r="O864" s="131">
        <v>43</v>
      </c>
      <c r="P864" s="131">
        <v>3</v>
      </c>
      <c r="Q864" s="131">
        <v>23</v>
      </c>
      <c r="R864" s="129"/>
      <c r="S864" s="129"/>
      <c r="T864" s="131">
        <v>2</v>
      </c>
      <c r="U864" s="131">
        <v>18</v>
      </c>
      <c r="V864" s="129"/>
      <c r="W864" s="129"/>
      <c r="X864" s="129"/>
      <c r="Y864" s="129"/>
      <c r="Z864" s="129"/>
      <c r="AA864" s="129"/>
    </row>
    <row r="865" spans="1:27" x14ac:dyDescent="0.25">
      <c r="A865" s="133">
        <v>864</v>
      </c>
      <c r="B865" s="135" t="s">
        <v>11</v>
      </c>
      <c r="C865" s="137" t="s">
        <v>154</v>
      </c>
      <c r="D865" s="129"/>
      <c r="E865" s="129"/>
      <c r="F865" s="129"/>
      <c r="G865" s="129"/>
      <c r="H865" s="131">
        <v>2</v>
      </c>
      <c r="I865" s="131">
        <v>11</v>
      </c>
      <c r="J865" s="131">
        <v>6</v>
      </c>
      <c r="K865" s="131">
        <v>33</v>
      </c>
      <c r="L865" s="131">
        <v>6</v>
      </c>
      <c r="M865" s="131">
        <v>33</v>
      </c>
      <c r="N865" s="131">
        <v>2</v>
      </c>
      <c r="O865" s="131">
        <v>11</v>
      </c>
      <c r="P865" s="129"/>
      <c r="Q865" s="129"/>
      <c r="R865" s="131">
        <v>4</v>
      </c>
      <c r="S865" s="131">
        <v>22</v>
      </c>
      <c r="T865" s="131">
        <v>6</v>
      </c>
      <c r="U865" s="131">
        <v>33</v>
      </c>
      <c r="V865" s="131">
        <v>2</v>
      </c>
      <c r="W865" s="131">
        <v>11</v>
      </c>
      <c r="X865" s="131">
        <v>2</v>
      </c>
      <c r="Y865" s="131">
        <v>11</v>
      </c>
      <c r="Z865" s="129"/>
      <c r="AA865" s="129"/>
    </row>
    <row r="866" spans="1:27" x14ac:dyDescent="0.25">
      <c r="A866" s="133">
        <v>865</v>
      </c>
      <c r="B866" s="135" t="s">
        <v>102</v>
      </c>
      <c r="C866" s="137" t="s">
        <v>156</v>
      </c>
      <c r="D866" s="131">
        <v>30</v>
      </c>
      <c r="E866" s="131">
        <v>38</v>
      </c>
      <c r="F866" s="131">
        <v>28</v>
      </c>
      <c r="G866" s="131">
        <v>36</v>
      </c>
      <c r="H866" s="131">
        <v>27</v>
      </c>
      <c r="I866" s="131">
        <v>34</v>
      </c>
      <c r="J866" s="131">
        <v>5</v>
      </c>
      <c r="K866" s="131">
        <v>10</v>
      </c>
      <c r="L866" s="131">
        <v>5</v>
      </c>
      <c r="M866" s="131">
        <v>10</v>
      </c>
      <c r="N866" s="131">
        <v>4</v>
      </c>
      <c r="O866" s="131">
        <v>8</v>
      </c>
      <c r="P866" s="129"/>
      <c r="Q866" s="129"/>
      <c r="R866" s="131">
        <v>5</v>
      </c>
      <c r="S866" s="131">
        <v>5</v>
      </c>
      <c r="T866" s="131">
        <v>5</v>
      </c>
      <c r="U866" s="131">
        <v>8</v>
      </c>
      <c r="V866" s="131">
        <v>2</v>
      </c>
      <c r="W866" s="131">
        <v>4</v>
      </c>
      <c r="X866" s="131">
        <v>5</v>
      </c>
      <c r="Y866" s="131">
        <v>7</v>
      </c>
      <c r="Z866" s="131">
        <v>2</v>
      </c>
      <c r="AA866" s="131">
        <v>4</v>
      </c>
    </row>
    <row r="867" spans="1:27" x14ac:dyDescent="0.25">
      <c r="A867" s="133">
        <v>866</v>
      </c>
      <c r="B867" s="135" t="s">
        <v>24</v>
      </c>
      <c r="C867" s="137" t="s">
        <v>152</v>
      </c>
      <c r="D867" s="131">
        <v>1</v>
      </c>
      <c r="E867" s="131">
        <v>6</v>
      </c>
      <c r="F867" s="131">
        <v>2</v>
      </c>
      <c r="G867" s="131">
        <v>15</v>
      </c>
      <c r="H867" s="131">
        <v>17</v>
      </c>
      <c r="I867" s="131">
        <v>103</v>
      </c>
      <c r="J867" s="131">
        <v>8</v>
      </c>
      <c r="K867" s="131">
        <v>37</v>
      </c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</row>
    <row r="868" spans="1:27" x14ac:dyDescent="0.25">
      <c r="A868" s="133">
        <v>867</v>
      </c>
      <c r="B868" s="135" t="s">
        <v>105</v>
      </c>
      <c r="C868" s="137" t="s">
        <v>152</v>
      </c>
      <c r="D868" s="129"/>
      <c r="E868" s="129"/>
      <c r="F868" s="129"/>
      <c r="G868" s="129"/>
      <c r="H868" s="131">
        <v>4</v>
      </c>
      <c r="I868" s="131">
        <v>27</v>
      </c>
      <c r="J868" s="131">
        <v>3</v>
      </c>
      <c r="K868" s="131">
        <v>20</v>
      </c>
      <c r="L868" s="131">
        <v>3</v>
      </c>
      <c r="M868" s="131">
        <v>20</v>
      </c>
      <c r="N868" s="131">
        <v>3</v>
      </c>
      <c r="O868" s="131">
        <v>20</v>
      </c>
      <c r="P868" s="131">
        <v>5</v>
      </c>
      <c r="Q868" s="131">
        <v>33</v>
      </c>
      <c r="R868" s="131">
        <v>1</v>
      </c>
      <c r="S868" s="131">
        <v>7</v>
      </c>
      <c r="T868" s="131">
        <v>2</v>
      </c>
      <c r="U868" s="131">
        <v>13</v>
      </c>
      <c r="V868" s="131">
        <v>1</v>
      </c>
      <c r="W868" s="131">
        <v>7</v>
      </c>
      <c r="X868" s="131">
        <v>1</v>
      </c>
      <c r="Y868" s="131">
        <v>7</v>
      </c>
      <c r="Z868" s="131">
        <v>1</v>
      </c>
      <c r="AA868" s="131">
        <v>7</v>
      </c>
    </row>
    <row r="869" spans="1:27" x14ac:dyDescent="0.25">
      <c r="A869" s="133">
        <v>868</v>
      </c>
      <c r="B869" s="135" t="s">
        <v>105</v>
      </c>
      <c r="C869" s="137" t="s">
        <v>152</v>
      </c>
      <c r="D869" s="129"/>
      <c r="E869" s="129"/>
      <c r="F869" s="129"/>
      <c r="G869" s="129"/>
      <c r="H869" s="131">
        <v>1</v>
      </c>
      <c r="I869" s="131">
        <v>80</v>
      </c>
      <c r="J869" s="129"/>
      <c r="K869" s="129"/>
      <c r="L869" s="129"/>
      <c r="M869" s="129"/>
      <c r="N869" s="129"/>
      <c r="O869" s="129"/>
      <c r="P869" s="131">
        <v>1</v>
      </c>
      <c r="Q869" s="131">
        <v>80</v>
      </c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</row>
    <row r="870" spans="1:27" x14ac:dyDescent="0.25">
      <c r="A870" s="133">
        <v>869</v>
      </c>
      <c r="B870" s="135" t="s">
        <v>103</v>
      </c>
      <c r="C870" s="137" t="s">
        <v>152</v>
      </c>
      <c r="D870" s="129"/>
      <c r="E870" s="129"/>
      <c r="F870" s="129"/>
      <c r="G870" s="129"/>
      <c r="H870" s="131">
        <v>1</v>
      </c>
      <c r="I870" s="131">
        <v>22</v>
      </c>
      <c r="J870" s="131">
        <v>1</v>
      </c>
      <c r="K870" s="131">
        <v>22</v>
      </c>
      <c r="L870" s="129"/>
      <c r="M870" s="129"/>
      <c r="N870" s="131">
        <v>5</v>
      </c>
      <c r="O870" s="131">
        <v>90</v>
      </c>
      <c r="P870" s="129"/>
      <c r="Q870" s="129"/>
      <c r="R870" s="131">
        <v>1</v>
      </c>
      <c r="S870" s="131">
        <v>22</v>
      </c>
      <c r="T870" s="129"/>
      <c r="U870" s="129"/>
      <c r="V870" s="129"/>
      <c r="W870" s="129"/>
      <c r="X870" s="129"/>
      <c r="Y870" s="129"/>
      <c r="Z870" s="129"/>
      <c r="AA870" s="129"/>
    </row>
    <row r="871" spans="1:27" x14ac:dyDescent="0.25">
      <c r="A871" s="133">
        <v>870</v>
      </c>
      <c r="B871" s="135" t="s">
        <v>11</v>
      </c>
      <c r="C871" s="137" t="s">
        <v>151</v>
      </c>
      <c r="D871" s="129"/>
      <c r="E871" s="129"/>
      <c r="F871" s="129"/>
      <c r="G871" s="129"/>
      <c r="H871" s="131">
        <v>2</v>
      </c>
      <c r="I871" s="131">
        <v>11</v>
      </c>
      <c r="J871" s="131">
        <v>2</v>
      </c>
      <c r="K871" s="131">
        <v>13</v>
      </c>
      <c r="L871" s="129"/>
      <c r="M871" s="129"/>
      <c r="N871" s="131">
        <v>1</v>
      </c>
      <c r="O871" s="131">
        <v>14</v>
      </c>
      <c r="P871" s="129"/>
      <c r="Q871" s="129"/>
      <c r="R871" s="129"/>
      <c r="S871" s="129"/>
      <c r="T871" s="129"/>
      <c r="U871" s="129"/>
      <c r="V871" s="131">
        <v>15</v>
      </c>
      <c r="W871" s="131">
        <v>119</v>
      </c>
      <c r="X871" s="129"/>
      <c r="Y871" s="129"/>
      <c r="Z871" s="129"/>
      <c r="AA871" s="129"/>
    </row>
    <row r="872" spans="1:27" x14ac:dyDescent="0.25">
      <c r="A872" s="133">
        <v>871</v>
      </c>
      <c r="B872" s="135" t="s">
        <v>8</v>
      </c>
      <c r="C872" s="137" t="s">
        <v>152</v>
      </c>
      <c r="D872" s="131">
        <v>6</v>
      </c>
      <c r="E872" s="131">
        <v>85</v>
      </c>
      <c r="F872" s="131">
        <v>4</v>
      </c>
      <c r="G872" s="131">
        <v>70</v>
      </c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</row>
    <row r="873" spans="1:27" x14ac:dyDescent="0.25">
      <c r="A873" s="133">
        <v>872</v>
      </c>
      <c r="B873" s="135" t="s">
        <v>103</v>
      </c>
      <c r="C873" s="137" t="s">
        <v>152</v>
      </c>
      <c r="D873" s="131">
        <v>2</v>
      </c>
      <c r="E873" s="131">
        <v>12</v>
      </c>
      <c r="F873" s="131">
        <v>8</v>
      </c>
      <c r="G873" s="131">
        <v>50</v>
      </c>
      <c r="H873" s="131">
        <v>1</v>
      </c>
      <c r="I873" s="131">
        <v>6</v>
      </c>
      <c r="J873" s="131">
        <v>8</v>
      </c>
      <c r="K873" s="131">
        <v>80</v>
      </c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</row>
    <row r="874" spans="1:27" x14ac:dyDescent="0.25">
      <c r="A874" s="133">
        <v>873</v>
      </c>
      <c r="B874" s="135" t="s">
        <v>8</v>
      </c>
      <c r="C874" s="137" t="s">
        <v>154</v>
      </c>
      <c r="D874" s="131">
        <v>1</v>
      </c>
      <c r="E874" s="131">
        <v>2</v>
      </c>
      <c r="F874" s="131">
        <v>11</v>
      </c>
      <c r="G874" s="131">
        <v>16</v>
      </c>
      <c r="H874" s="131">
        <v>7</v>
      </c>
      <c r="I874" s="131">
        <v>15</v>
      </c>
      <c r="J874" s="131">
        <v>15</v>
      </c>
      <c r="K874" s="131">
        <v>29</v>
      </c>
      <c r="L874" s="131">
        <v>13</v>
      </c>
      <c r="M874" s="131">
        <v>22</v>
      </c>
      <c r="N874" s="131">
        <v>7</v>
      </c>
      <c r="O874" s="131">
        <v>14</v>
      </c>
      <c r="P874" s="131">
        <v>5</v>
      </c>
      <c r="Q874" s="131">
        <v>10</v>
      </c>
      <c r="R874" s="131">
        <v>5</v>
      </c>
      <c r="S874" s="131">
        <v>6</v>
      </c>
      <c r="T874" s="131">
        <v>8</v>
      </c>
      <c r="U874" s="131">
        <v>14</v>
      </c>
      <c r="V874" s="131">
        <v>4</v>
      </c>
      <c r="W874" s="131">
        <v>6</v>
      </c>
      <c r="X874" s="131">
        <v>3</v>
      </c>
      <c r="Y874" s="131">
        <v>6</v>
      </c>
      <c r="Z874" s="131">
        <v>1</v>
      </c>
      <c r="AA874" s="131">
        <v>2</v>
      </c>
    </row>
    <row r="875" spans="1:27" x14ac:dyDescent="0.25">
      <c r="A875" s="133">
        <v>874</v>
      </c>
      <c r="B875" s="135" t="s">
        <v>7</v>
      </c>
      <c r="C875" s="137" t="s">
        <v>153</v>
      </c>
      <c r="D875" s="129"/>
      <c r="E875" s="129"/>
      <c r="F875" s="129"/>
      <c r="G875" s="129"/>
      <c r="H875" s="129"/>
      <c r="I875" s="129"/>
      <c r="J875" s="131">
        <v>3</v>
      </c>
      <c r="K875" s="131">
        <v>15</v>
      </c>
      <c r="L875" s="131">
        <v>9</v>
      </c>
      <c r="M875" s="131">
        <v>46</v>
      </c>
      <c r="N875" s="131">
        <v>1</v>
      </c>
      <c r="O875" s="131">
        <v>7</v>
      </c>
      <c r="P875" s="131">
        <v>4</v>
      </c>
      <c r="Q875" s="131">
        <v>26</v>
      </c>
      <c r="R875" s="131">
        <v>4</v>
      </c>
      <c r="S875" s="131">
        <v>28</v>
      </c>
      <c r="T875" s="131">
        <v>2</v>
      </c>
      <c r="U875" s="131">
        <v>14</v>
      </c>
      <c r="V875" s="131">
        <v>1</v>
      </c>
      <c r="W875" s="131">
        <v>7</v>
      </c>
      <c r="X875" s="129"/>
      <c r="Y875" s="129"/>
      <c r="Z875" s="129"/>
      <c r="AA875" s="129"/>
    </row>
    <row r="876" spans="1:27" x14ac:dyDescent="0.25">
      <c r="A876" s="133">
        <v>875</v>
      </c>
      <c r="B876" s="135" t="s">
        <v>121</v>
      </c>
      <c r="C876" s="137" t="s">
        <v>152</v>
      </c>
      <c r="D876" s="129"/>
      <c r="E876" s="129"/>
      <c r="F876" s="129"/>
      <c r="G876" s="129"/>
      <c r="H876" s="129"/>
      <c r="I876" s="129"/>
      <c r="J876" s="131">
        <v>5</v>
      </c>
      <c r="K876" s="131">
        <v>100</v>
      </c>
      <c r="L876" s="129"/>
      <c r="M876" s="129"/>
      <c r="N876" s="129"/>
      <c r="O876" s="129"/>
      <c r="P876" s="131">
        <v>1</v>
      </c>
      <c r="Q876" s="131">
        <v>20</v>
      </c>
      <c r="R876" s="129"/>
      <c r="S876" s="129"/>
      <c r="T876" s="131">
        <v>1</v>
      </c>
      <c r="U876" s="131">
        <v>20</v>
      </c>
      <c r="V876" s="129"/>
      <c r="W876" s="129"/>
      <c r="X876" s="129"/>
      <c r="Y876" s="129"/>
      <c r="Z876" s="129"/>
      <c r="AA876" s="129"/>
    </row>
    <row r="877" spans="1:27" x14ac:dyDescent="0.25">
      <c r="A877" s="133">
        <v>876</v>
      </c>
      <c r="B877" s="135" t="s">
        <v>11</v>
      </c>
      <c r="C877" s="137" t="s">
        <v>154</v>
      </c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31">
        <v>4</v>
      </c>
      <c r="U877" s="131">
        <v>35</v>
      </c>
      <c r="V877" s="131">
        <v>7</v>
      </c>
      <c r="W877" s="131">
        <v>64</v>
      </c>
      <c r="X877" s="131">
        <v>3</v>
      </c>
      <c r="Y877" s="131">
        <v>29</v>
      </c>
      <c r="Z877" s="131">
        <v>1</v>
      </c>
      <c r="AA877" s="131">
        <v>10</v>
      </c>
    </row>
    <row r="878" spans="1:27" x14ac:dyDescent="0.25">
      <c r="A878" s="133">
        <v>877</v>
      </c>
      <c r="B878" s="135" t="s">
        <v>5</v>
      </c>
      <c r="C878" s="137" t="s">
        <v>151</v>
      </c>
      <c r="D878" s="129"/>
      <c r="E878" s="129"/>
      <c r="F878" s="131">
        <v>1</v>
      </c>
      <c r="G878" s="131">
        <v>4</v>
      </c>
      <c r="H878" s="131">
        <v>2</v>
      </c>
      <c r="I878" s="131">
        <v>12</v>
      </c>
      <c r="J878" s="131">
        <v>9</v>
      </c>
      <c r="K878" s="131">
        <v>51</v>
      </c>
      <c r="L878" s="131">
        <v>5</v>
      </c>
      <c r="M878" s="131">
        <v>29</v>
      </c>
      <c r="N878" s="131">
        <v>3</v>
      </c>
      <c r="O878" s="131">
        <v>15</v>
      </c>
      <c r="P878" s="131">
        <v>1</v>
      </c>
      <c r="Q878" s="131">
        <v>6</v>
      </c>
      <c r="R878" s="131">
        <v>2</v>
      </c>
      <c r="S878" s="131">
        <v>10</v>
      </c>
      <c r="T878" s="131">
        <v>1</v>
      </c>
      <c r="U878" s="131">
        <v>5</v>
      </c>
      <c r="V878" s="131">
        <v>1</v>
      </c>
      <c r="W878" s="131">
        <v>5</v>
      </c>
      <c r="X878" s="129"/>
      <c r="Y878" s="129"/>
      <c r="Z878" s="129"/>
      <c r="AA878" s="129"/>
    </row>
    <row r="879" spans="1:27" x14ac:dyDescent="0.25">
      <c r="A879" s="133">
        <v>878</v>
      </c>
      <c r="B879" s="135" t="s">
        <v>24</v>
      </c>
      <c r="C879" s="137" t="s">
        <v>152</v>
      </c>
      <c r="D879" s="131">
        <v>4</v>
      </c>
      <c r="E879" s="131">
        <v>14</v>
      </c>
      <c r="F879" s="131">
        <v>3</v>
      </c>
      <c r="G879" s="131">
        <v>13</v>
      </c>
      <c r="H879" s="131">
        <v>6</v>
      </c>
      <c r="I879" s="131">
        <v>32</v>
      </c>
      <c r="J879" s="131">
        <v>5</v>
      </c>
      <c r="K879" s="131">
        <v>25</v>
      </c>
      <c r="L879" s="131">
        <v>4</v>
      </c>
      <c r="M879" s="131">
        <v>19</v>
      </c>
      <c r="N879" s="131">
        <v>3</v>
      </c>
      <c r="O879" s="131">
        <v>13</v>
      </c>
      <c r="P879" s="131">
        <v>1</v>
      </c>
      <c r="Q879" s="131">
        <v>6</v>
      </c>
      <c r="R879" s="131">
        <v>1</v>
      </c>
      <c r="S879" s="131">
        <v>6</v>
      </c>
      <c r="T879" s="129"/>
      <c r="U879" s="129"/>
      <c r="V879" s="131">
        <v>1</v>
      </c>
      <c r="W879" s="131">
        <v>6</v>
      </c>
      <c r="X879" s="129"/>
      <c r="Y879" s="129"/>
      <c r="Z879" s="129"/>
      <c r="AA879" s="129"/>
    </row>
    <row r="880" spans="1:27" x14ac:dyDescent="0.25">
      <c r="A880" s="133">
        <v>879</v>
      </c>
      <c r="B880" s="135" t="s">
        <v>11</v>
      </c>
      <c r="C880" s="137" t="s">
        <v>151</v>
      </c>
      <c r="D880" s="129"/>
      <c r="E880" s="129"/>
      <c r="F880" s="129"/>
      <c r="G880" s="129"/>
      <c r="H880" s="131">
        <v>4</v>
      </c>
      <c r="I880" s="131">
        <v>27</v>
      </c>
      <c r="J880" s="131">
        <v>5</v>
      </c>
      <c r="K880" s="131">
        <v>54</v>
      </c>
      <c r="L880" s="129"/>
      <c r="M880" s="129"/>
      <c r="N880" s="129"/>
      <c r="O880" s="129"/>
      <c r="P880" s="129"/>
      <c r="Q880" s="129"/>
      <c r="R880" s="131">
        <v>6</v>
      </c>
      <c r="S880" s="131">
        <v>34</v>
      </c>
      <c r="T880" s="131">
        <v>1</v>
      </c>
      <c r="U880" s="131">
        <v>5</v>
      </c>
      <c r="V880" s="131">
        <v>1</v>
      </c>
      <c r="W880" s="131">
        <v>14</v>
      </c>
      <c r="X880" s="129"/>
      <c r="Y880" s="129"/>
      <c r="Z880" s="129"/>
      <c r="AA880" s="129"/>
    </row>
    <row r="881" spans="1:27" x14ac:dyDescent="0.25">
      <c r="A881" s="133">
        <v>880</v>
      </c>
      <c r="B881" s="135" t="s">
        <v>11</v>
      </c>
      <c r="C881" s="137" t="s">
        <v>153</v>
      </c>
      <c r="D881" s="129"/>
      <c r="E881" s="129"/>
      <c r="F881" s="129"/>
      <c r="G881" s="129"/>
      <c r="H881" s="131">
        <v>1</v>
      </c>
      <c r="I881" s="131">
        <v>9</v>
      </c>
      <c r="J881" s="131">
        <v>10</v>
      </c>
      <c r="K881" s="131">
        <v>73</v>
      </c>
      <c r="L881" s="129"/>
      <c r="M881" s="129"/>
      <c r="N881" s="129"/>
      <c r="O881" s="129"/>
      <c r="P881" s="131">
        <v>1</v>
      </c>
      <c r="Q881" s="131">
        <v>3</v>
      </c>
      <c r="R881" s="131">
        <v>5</v>
      </c>
      <c r="S881" s="131">
        <v>14</v>
      </c>
      <c r="T881" s="131">
        <v>6</v>
      </c>
      <c r="U881" s="131">
        <v>23</v>
      </c>
      <c r="V881" s="131">
        <v>1</v>
      </c>
      <c r="W881" s="131">
        <v>9</v>
      </c>
      <c r="X881" s="129"/>
      <c r="Y881" s="129"/>
      <c r="Z881" s="129"/>
      <c r="AA881" s="129"/>
    </row>
    <row r="882" spans="1:27" x14ac:dyDescent="0.25">
      <c r="A882" s="133">
        <v>881</v>
      </c>
      <c r="B882" s="135" t="s">
        <v>119</v>
      </c>
      <c r="C882" s="137" t="s">
        <v>151</v>
      </c>
      <c r="D882" s="129"/>
      <c r="E882" s="129"/>
      <c r="F882" s="129"/>
      <c r="G882" s="129"/>
      <c r="H882" s="129"/>
      <c r="I882" s="129"/>
      <c r="J882" s="131">
        <v>8</v>
      </c>
      <c r="K882" s="131">
        <v>80</v>
      </c>
      <c r="L882" s="131">
        <v>1</v>
      </c>
      <c r="M882" s="131">
        <v>15</v>
      </c>
      <c r="N882" s="129"/>
      <c r="O882" s="129"/>
      <c r="P882" s="129"/>
      <c r="Q882" s="129"/>
      <c r="R882" s="131">
        <v>2</v>
      </c>
      <c r="S882" s="131">
        <v>28</v>
      </c>
      <c r="T882" s="129"/>
      <c r="U882" s="129"/>
      <c r="V882" s="129"/>
      <c r="W882" s="129"/>
      <c r="X882" s="129"/>
      <c r="Y882" s="129"/>
      <c r="Z882" s="129"/>
      <c r="AA882" s="129"/>
    </row>
    <row r="883" spans="1:27" x14ac:dyDescent="0.25">
      <c r="A883" s="133">
        <v>882</v>
      </c>
      <c r="B883" s="135" t="s">
        <v>11</v>
      </c>
      <c r="C883" s="137" t="s">
        <v>152</v>
      </c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31">
        <v>6</v>
      </c>
      <c r="S883" s="131">
        <v>67</v>
      </c>
      <c r="T883" s="129"/>
      <c r="U883" s="129"/>
      <c r="V883" s="131">
        <v>5</v>
      </c>
      <c r="W883" s="131">
        <v>56</v>
      </c>
      <c r="X883" s="129"/>
      <c r="Y883" s="129"/>
      <c r="Z883" s="129"/>
      <c r="AA883" s="129"/>
    </row>
    <row r="884" spans="1:27" x14ac:dyDescent="0.25">
      <c r="A884" s="133">
        <v>883</v>
      </c>
      <c r="B884" s="135" t="s">
        <v>18</v>
      </c>
      <c r="C884" s="137" t="s">
        <v>152</v>
      </c>
      <c r="D884" s="129"/>
      <c r="E884" s="129"/>
      <c r="F884" s="129"/>
      <c r="G884" s="129"/>
      <c r="H884" s="131">
        <v>14</v>
      </c>
      <c r="I884" s="131">
        <v>46</v>
      </c>
      <c r="J884" s="131">
        <v>11</v>
      </c>
      <c r="K884" s="131">
        <v>35</v>
      </c>
      <c r="L884" s="131">
        <v>4</v>
      </c>
      <c r="M884" s="131">
        <v>15</v>
      </c>
      <c r="N884" s="131">
        <v>1</v>
      </c>
      <c r="O884" s="131">
        <v>5</v>
      </c>
      <c r="P884" s="129"/>
      <c r="Q884" s="129"/>
      <c r="R884" s="131">
        <v>3</v>
      </c>
      <c r="S884" s="131">
        <v>10</v>
      </c>
      <c r="T884" s="129"/>
      <c r="U884" s="129"/>
      <c r="V884" s="131">
        <v>1</v>
      </c>
      <c r="W884" s="131">
        <v>5</v>
      </c>
      <c r="X884" s="131">
        <v>1</v>
      </c>
      <c r="Y884" s="131">
        <v>5</v>
      </c>
      <c r="Z884" s="129"/>
      <c r="AA884" s="129"/>
    </row>
    <row r="885" spans="1:27" x14ac:dyDescent="0.25">
      <c r="A885" s="133">
        <v>884</v>
      </c>
      <c r="B885" s="135" t="s">
        <v>111</v>
      </c>
      <c r="C885" s="137" t="s">
        <v>152</v>
      </c>
      <c r="D885" s="131">
        <v>1</v>
      </c>
      <c r="E885" s="131">
        <v>9</v>
      </c>
      <c r="F885" s="129"/>
      <c r="G885" s="129"/>
      <c r="H885" s="131">
        <v>3</v>
      </c>
      <c r="I885" s="131">
        <v>26</v>
      </c>
      <c r="J885" s="131">
        <v>2</v>
      </c>
      <c r="K885" s="131">
        <v>28</v>
      </c>
      <c r="L885" s="131">
        <v>2</v>
      </c>
      <c r="M885" s="131">
        <v>28</v>
      </c>
      <c r="N885" s="131">
        <v>2</v>
      </c>
      <c r="O885" s="131">
        <v>28</v>
      </c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</row>
    <row r="886" spans="1:27" x14ac:dyDescent="0.25">
      <c r="A886" s="133">
        <v>885</v>
      </c>
      <c r="B886" s="135" t="s">
        <v>8</v>
      </c>
      <c r="C886" s="137" t="s">
        <v>151</v>
      </c>
      <c r="D886" s="131">
        <v>3</v>
      </c>
      <c r="E886" s="131">
        <v>12</v>
      </c>
      <c r="F886" s="131">
        <v>2</v>
      </c>
      <c r="G886" s="131">
        <v>7</v>
      </c>
      <c r="H886" s="131">
        <v>1</v>
      </c>
      <c r="I886" s="131">
        <v>7</v>
      </c>
      <c r="J886" s="131">
        <v>6</v>
      </c>
      <c r="K886" s="131">
        <v>37</v>
      </c>
      <c r="L886" s="131">
        <v>5</v>
      </c>
      <c r="M886" s="131">
        <v>30</v>
      </c>
      <c r="N886" s="129"/>
      <c r="O886" s="129"/>
      <c r="P886" s="131">
        <v>1</v>
      </c>
      <c r="Q886" s="131">
        <v>12</v>
      </c>
      <c r="R886" s="129"/>
      <c r="S886" s="129"/>
      <c r="T886" s="131">
        <v>2</v>
      </c>
      <c r="U886" s="131">
        <v>14</v>
      </c>
      <c r="V886" s="129"/>
      <c r="W886" s="129"/>
      <c r="X886" s="129"/>
      <c r="Y886" s="129"/>
      <c r="Z886" s="129"/>
      <c r="AA886" s="129"/>
    </row>
    <row r="887" spans="1:27" x14ac:dyDescent="0.25">
      <c r="A887" s="133">
        <v>886</v>
      </c>
      <c r="B887" s="135" t="s">
        <v>8</v>
      </c>
      <c r="C887" s="137" t="s">
        <v>154</v>
      </c>
      <c r="D887" s="131">
        <v>8</v>
      </c>
      <c r="E887" s="131">
        <v>12</v>
      </c>
      <c r="F887" s="131">
        <v>4</v>
      </c>
      <c r="G887" s="131">
        <v>11</v>
      </c>
      <c r="H887" s="131">
        <v>4</v>
      </c>
      <c r="I887" s="131">
        <v>15</v>
      </c>
      <c r="J887" s="131">
        <v>12</v>
      </c>
      <c r="K887" s="131">
        <v>19</v>
      </c>
      <c r="L887" s="131">
        <v>7</v>
      </c>
      <c r="M887" s="131">
        <v>14</v>
      </c>
      <c r="N887" s="131">
        <v>4</v>
      </c>
      <c r="O887" s="131">
        <v>15</v>
      </c>
      <c r="P887" s="131">
        <v>4</v>
      </c>
      <c r="Q887" s="131">
        <v>11</v>
      </c>
      <c r="R887" s="131">
        <v>4</v>
      </c>
      <c r="S887" s="131">
        <v>9</v>
      </c>
      <c r="T887" s="131">
        <v>3</v>
      </c>
      <c r="U887" s="131">
        <v>7</v>
      </c>
      <c r="V887" s="129"/>
      <c r="W887" s="129"/>
      <c r="X887" s="131">
        <v>2</v>
      </c>
      <c r="Y887" s="131">
        <v>2</v>
      </c>
      <c r="Z887" s="129"/>
      <c r="AA887" s="129"/>
    </row>
    <row r="888" spans="1:27" x14ac:dyDescent="0.25">
      <c r="A888" s="133">
        <v>887</v>
      </c>
      <c r="B888" s="135" t="s">
        <v>102</v>
      </c>
      <c r="C888" s="137" t="s">
        <v>153</v>
      </c>
      <c r="D888" s="131">
        <v>3</v>
      </c>
      <c r="E888" s="131">
        <v>11</v>
      </c>
      <c r="F888" s="129"/>
      <c r="G888" s="129"/>
      <c r="H888" s="131">
        <v>1</v>
      </c>
      <c r="I888" s="131">
        <v>5</v>
      </c>
      <c r="J888" s="131">
        <v>3</v>
      </c>
      <c r="K888" s="131">
        <v>17</v>
      </c>
      <c r="L888" s="131">
        <v>6</v>
      </c>
      <c r="M888" s="131">
        <v>43</v>
      </c>
      <c r="N888" s="131">
        <v>3</v>
      </c>
      <c r="O888" s="131">
        <v>21</v>
      </c>
      <c r="P888" s="131">
        <v>1</v>
      </c>
      <c r="Q888" s="131">
        <v>11</v>
      </c>
      <c r="R888" s="129"/>
      <c r="S888" s="129"/>
      <c r="T888" s="131">
        <v>1</v>
      </c>
      <c r="U888" s="131">
        <v>4</v>
      </c>
      <c r="V888" s="129"/>
      <c r="W888" s="129"/>
      <c r="X888" s="129"/>
      <c r="Y888" s="129"/>
      <c r="Z888" s="129"/>
      <c r="AA888" s="129"/>
    </row>
    <row r="889" spans="1:27" x14ac:dyDescent="0.25">
      <c r="A889" s="133">
        <v>888</v>
      </c>
      <c r="B889" s="135" t="s">
        <v>144</v>
      </c>
      <c r="C889" s="137" t="s">
        <v>152</v>
      </c>
      <c r="D889" s="131">
        <v>1</v>
      </c>
      <c r="E889" s="131">
        <v>6</v>
      </c>
      <c r="F889" s="129"/>
      <c r="G889" s="129"/>
      <c r="H889" s="131">
        <v>3</v>
      </c>
      <c r="I889" s="131">
        <v>23</v>
      </c>
      <c r="J889" s="131">
        <v>6</v>
      </c>
      <c r="K889" s="131">
        <v>33</v>
      </c>
      <c r="L889" s="131">
        <v>3</v>
      </c>
      <c r="M889" s="131">
        <v>14</v>
      </c>
      <c r="N889" s="131">
        <v>1</v>
      </c>
      <c r="O889" s="131">
        <v>8</v>
      </c>
      <c r="P889" s="129"/>
      <c r="Q889" s="129"/>
      <c r="R889" s="129"/>
      <c r="S889" s="129"/>
      <c r="T889" s="131">
        <v>5</v>
      </c>
      <c r="U889" s="131">
        <v>15</v>
      </c>
      <c r="V889" s="131">
        <v>1</v>
      </c>
      <c r="W889" s="131">
        <v>15</v>
      </c>
      <c r="X889" s="129"/>
      <c r="Y889" s="129"/>
      <c r="Z889" s="129"/>
      <c r="AA889" s="129"/>
    </row>
    <row r="890" spans="1:27" x14ac:dyDescent="0.25">
      <c r="A890" s="133">
        <v>889</v>
      </c>
      <c r="B890" s="135" t="s">
        <v>5</v>
      </c>
      <c r="C890" s="137" t="s">
        <v>152</v>
      </c>
      <c r="D890" s="131">
        <v>3</v>
      </c>
      <c r="E890" s="131">
        <v>21</v>
      </c>
      <c r="F890" s="129"/>
      <c r="G890" s="129"/>
      <c r="H890" s="131">
        <v>6</v>
      </c>
      <c r="I890" s="131">
        <v>21</v>
      </c>
      <c r="J890" s="131">
        <v>4</v>
      </c>
      <c r="K890" s="131">
        <v>16</v>
      </c>
      <c r="L890" s="131">
        <v>2</v>
      </c>
      <c r="M890" s="131">
        <v>18</v>
      </c>
      <c r="N890" s="131">
        <v>2</v>
      </c>
      <c r="O890" s="131">
        <v>14</v>
      </c>
      <c r="P890" s="131">
        <v>1</v>
      </c>
      <c r="Q890" s="131">
        <v>8</v>
      </c>
      <c r="R890" s="131">
        <v>2</v>
      </c>
      <c r="S890" s="131">
        <v>14</v>
      </c>
      <c r="T890" s="129"/>
      <c r="U890" s="129"/>
      <c r="V890" s="129"/>
      <c r="W890" s="129"/>
      <c r="X890" s="129"/>
      <c r="Y890" s="129"/>
      <c r="Z890" s="129"/>
      <c r="AA890" s="129"/>
    </row>
    <row r="891" spans="1:27" x14ac:dyDescent="0.25">
      <c r="A891" s="133">
        <v>890</v>
      </c>
      <c r="B891" s="135" t="s">
        <v>102</v>
      </c>
      <c r="C891" s="137" t="s">
        <v>155</v>
      </c>
      <c r="D891" s="131">
        <v>1</v>
      </c>
      <c r="E891" s="131">
        <v>8</v>
      </c>
      <c r="F891" s="129"/>
      <c r="G891" s="129"/>
      <c r="H891" s="131">
        <v>1</v>
      </c>
      <c r="I891" s="131">
        <v>8</v>
      </c>
      <c r="J891" s="131">
        <v>2</v>
      </c>
      <c r="K891" s="131">
        <v>16</v>
      </c>
      <c r="L891" s="131">
        <v>1</v>
      </c>
      <c r="M891" s="131">
        <v>6</v>
      </c>
      <c r="N891" s="131">
        <v>1</v>
      </c>
      <c r="O891" s="131">
        <v>8</v>
      </c>
      <c r="P891" s="131">
        <v>3</v>
      </c>
      <c r="Q891" s="131">
        <v>24</v>
      </c>
      <c r="R891" s="131">
        <v>4</v>
      </c>
      <c r="S891" s="131">
        <v>19</v>
      </c>
      <c r="T891" s="131">
        <v>2</v>
      </c>
      <c r="U891" s="131">
        <v>16</v>
      </c>
      <c r="V891" s="129"/>
      <c r="W891" s="129"/>
      <c r="X891" s="131">
        <v>1</v>
      </c>
      <c r="Y891" s="131">
        <v>6</v>
      </c>
      <c r="Z891" s="129"/>
      <c r="AA891" s="129"/>
    </row>
    <row r="892" spans="1:27" x14ac:dyDescent="0.25">
      <c r="A892" s="133">
        <v>891</v>
      </c>
      <c r="B892" s="135" t="s">
        <v>11</v>
      </c>
      <c r="C892" s="137" t="s">
        <v>151</v>
      </c>
      <c r="D892" s="129"/>
      <c r="E892" s="129"/>
      <c r="F892" s="129"/>
      <c r="G892" s="129"/>
      <c r="H892" s="131">
        <v>2</v>
      </c>
      <c r="I892" s="131">
        <v>26</v>
      </c>
      <c r="J892" s="131">
        <v>5</v>
      </c>
      <c r="K892" s="131">
        <v>58</v>
      </c>
      <c r="L892" s="131">
        <v>2</v>
      </c>
      <c r="M892" s="131">
        <v>19</v>
      </c>
      <c r="N892" s="131">
        <v>1</v>
      </c>
      <c r="O892" s="131">
        <v>6</v>
      </c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</row>
    <row r="893" spans="1:27" x14ac:dyDescent="0.25">
      <c r="A893" s="133">
        <v>892</v>
      </c>
      <c r="B893" s="135" t="s">
        <v>103</v>
      </c>
      <c r="C893" s="137" t="s">
        <v>152</v>
      </c>
      <c r="D893" s="131">
        <v>1</v>
      </c>
      <c r="E893" s="131">
        <v>22</v>
      </c>
      <c r="F893" s="129"/>
      <c r="G893" s="129"/>
      <c r="H893" s="129"/>
      <c r="I893" s="129"/>
      <c r="J893" s="131">
        <v>1</v>
      </c>
      <c r="K893" s="131">
        <v>22</v>
      </c>
      <c r="L893" s="129"/>
      <c r="M893" s="129"/>
      <c r="N893" s="131">
        <v>3</v>
      </c>
      <c r="O893" s="131">
        <v>43</v>
      </c>
      <c r="P893" s="129"/>
      <c r="Q893" s="129"/>
      <c r="R893" s="131">
        <v>1</v>
      </c>
      <c r="S893" s="131">
        <v>22</v>
      </c>
      <c r="T893" s="129"/>
      <c r="U893" s="129"/>
      <c r="V893" s="129"/>
      <c r="W893" s="129"/>
      <c r="X893" s="129"/>
      <c r="Y893" s="129"/>
      <c r="Z893" s="129"/>
      <c r="AA893" s="129"/>
    </row>
    <row r="894" spans="1:27" x14ac:dyDescent="0.25">
      <c r="A894" s="133">
        <v>893</v>
      </c>
      <c r="B894" s="135" t="s">
        <v>5</v>
      </c>
      <c r="C894" s="137" t="s">
        <v>154</v>
      </c>
      <c r="D894" s="131">
        <v>1</v>
      </c>
      <c r="E894" s="131">
        <v>5</v>
      </c>
      <c r="F894" s="131">
        <v>2</v>
      </c>
      <c r="G894" s="131">
        <v>11</v>
      </c>
      <c r="H894" s="131">
        <v>5</v>
      </c>
      <c r="I894" s="131">
        <v>25</v>
      </c>
      <c r="J894" s="131">
        <v>1</v>
      </c>
      <c r="K894" s="131">
        <v>3</v>
      </c>
      <c r="L894" s="131">
        <v>2</v>
      </c>
      <c r="M894" s="131">
        <v>13</v>
      </c>
      <c r="N894" s="131">
        <v>3</v>
      </c>
      <c r="O894" s="131">
        <v>19</v>
      </c>
      <c r="P894" s="131">
        <v>1</v>
      </c>
      <c r="Q894" s="131">
        <v>8</v>
      </c>
      <c r="R894" s="131">
        <v>1</v>
      </c>
      <c r="S894" s="131">
        <v>5</v>
      </c>
      <c r="T894" s="129"/>
      <c r="U894" s="129"/>
      <c r="V894" s="131">
        <v>2</v>
      </c>
      <c r="W894" s="131">
        <v>13</v>
      </c>
      <c r="X894" s="129"/>
      <c r="Y894" s="129"/>
      <c r="Z894" s="131">
        <v>1</v>
      </c>
      <c r="AA894" s="131">
        <v>5</v>
      </c>
    </row>
    <row r="895" spans="1:27" x14ac:dyDescent="0.25">
      <c r="A895" s="133">
        <v>894</v>
      </c>
      <c r="B895" s="135" t="s">
        <v>24</v>
      </c>
      <c r="C895" s="137" t="s">
        <v>152</v>
      </c>
      <c r="D895" s="131">
        <v>1</v>
      </c>
      <c r="E895" s="131">
        <v>5</v>
      </c>
      <c r="F895" s="131">
        <v>1</v>
      </c>
      <c r="G895" s="131">
        <v>8</v>
      </c>
      <c r="H895" s="131">
        <v>1</v>
      </c>
      <c r="I895" s="131">
        <v>8</v>
      </c>
      <c r="J895" s="131">
        <v>4</v>
      </c>
      <c r="K895" s="131">
        <v>23</v>
      </c>
      <c r="L895" s="131">
        <v>5</v>
      </c>
      <c r="M895" s="131">
        <v>30</v>
      </c>
      <c r="N895" s="131">
        <v>4</v>
      </c>
      <c r="O895" s="131">
        <v>23</v>
      </c>
      <c r="P895" s="131">
        <v>1</v>
      </c>
      <c r="Q895" s="131">
        <v>8</v>
      </c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</row>
    <row r="896" spans="1:27" x14ac:dyDescent="0.25">
      <c r="A896" s="133">
        <v>895</v>
      </c>
      <c r="B896" s="135" t="s">
        <v>24</v>
      </c>
      <c r="C896" s="137" t="s">
        <v>153</v>
      </c>
      <c r="D896" s="131">
        <v>2</v>
      </c>
      <c r="E896" s="131">
        <v>11</v>
      </c>
      <c r="F896" s="129"/>
      <c r="G896" s="129"/>
      <c r="H896" s="131">
        <v>4</v>
      </c>
      <c r="I896" s="131">
        <v>19</v>
      </c>
      <c r="J896" s="131">
        <v>6</v>
      </c>
      <c r="K896" s="131">
        <v>33</v>
      </c>
      <c r="L896" s="131">
        <v>2</v>
      </c>
      <c r="M896" s="131">
        <v>11</v>
      </c>
      <c r="N896" s="131">
        <v>2</v>
      </c>
      <c r="O896" s="131">
        <v>11</v>
      </c>
      <c r="P896" s="129"/>
      <c r="Q896" s="129"/>
      <c r="R896" s="131">
        <v>3</v>
      </c>
      <c r="S896" s="131">
        <v>17</v>
      </c>
      <c r="T896" s="129"/>
      <c r="U896" s="129"/>
      <c r="V896" s="129"/>
      <c r="W896" s="129"/>
      <c r="X896" s="129"/>
      <c r="Y896" s="129"/>
      <c r="Z896" s="129"/>
      <c r="AA896" s="129"/>
    </row>
    <row r="897" spans="1:27" x14ac:dyDescent="0.25">
      <c r="A897" s="133">
        <v>896</v>
      </c>
      <c r="B897" s="135" t="s">
        <v>128</v>
      </c>
      <c r="C897" s="137" t="s">
        <v>151</v>
      </c>
      <c r="D897" s="129"/>
      <c r="E897" s="129"/>
      <c r="F897" s="129"/>
      <c r="G897" s="129"/>
      <c r="H897" s="131">
        <v>6</v>
      </c>
      <c r="I897" s="131">
        <v>57</v>
      </c>
      <c r="J897" s="131">
        <v>2</v>
      </c>
      <c r="K897" s="131">
        <v>14</v>
      </c>
      <c r="L897" s="129"/>
      <c r="M897" s="129"/>
      <c r="N897" s="129"/>
      <c r="O897" s="129"/>
      <c r="P897" s="129"/>
      <c r="Q897" s="129"/>
      <c r="R897" s="131">
        <v>2</v>
      </c>
      <c r="S897" s="131">
        <v>21</v>
      </c>
      <c r="T897" s="131">
        <v>1</v>
      </c>
      <c r="U897" s="131">
        <v>10</v>
      </c>
      <c r="V897" s="129"/>
      <c r="W897" s="129"/>
      <c r="X897" s="129"/>
      <c r="Y897" s="129"/>
      <c r="Z897" s="129"/>
      <c r="AA897" s="129"/>
    </row>
    <row r="898" spans="1:27" x14ac:dyDescent="0.25">
      <c r="A898" s="133">
        <v>897</v>
      </c>
      <c r="B898" s="135" t="s">
        <v>8</v>
      </c>
      <c r="C898" s="137" t="s">
        <v>153</v>
      </c>
      <c r="D898" s="131">
        <v>2</v>
      </c>
      <c r="E898" s="131">
        <v>7</v>
      </c>
      <c r="F898" s="131">
        <v>3</v>
      </c>
      <c r="G898" s="131">
        <v>18</v>
      </c>
      <c r="H898" s="131">
        <v>3</v>
      </c>
      <c r="I898" s="131">
        <v>18</v>
      </c>
      <c r="J898" s="131">
        <v>4</v>
      </c>
      <c r="K898" s="131">
        <v>43</v>
      </c>
      <c r="L898" s="131">
        <v>1</v>
      </c>
      <c r="M898" s="131">
        <v>11</v>
      </c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</row>
    <row r="899" spans="1:27" x14ac:dyDescent="0.25">
      <c r="A899" s="133">
        <v>898</v>
      </c>
      <c r="B899" s="135" t="s">
        <v>11</v>
      </c>
      <c r="C899" s="137" t="s">
        <v>153</v>
      </c>
      <c r="D899" s="131">
        <v>8</v>
      </c>
      <c r="E899" s="131">
        <v>42</v>
      </c>
      <c r="F899" s="129"/>
      <c r="G899" s="129"/>
      <c r="H899" s="129"/>
      <c r="I899" s="129"/>
      <c r="J899" s="131">
        <v>4</v>
      </c>
      <c r="K899" s="131">
        <v>14</v>
      </c>
      <c r="L899" s="131">
        <v>2</v>
      </c>
      <c r="M899" s="131">
        <v>6</v>
      </c>
      <c r="N899" s="131">
        <v>2</v>
      </c>
      <c r="O899" s="131">
        <v>8</v>
      </c>
      <c r="P899" s="131">
        <v>1</v>
      </c>
      <c r="Q899" s="131">
        <v>2</v>
      </c>
      <c r="R899" s="129"/>
      <c r="S899" s="129"/>
      <c r="T899" s="131">
        <v>1</v>
      </c>
      <c r="U899" s="131">
        <v>3</v>
      </c>
      <c r="V899" s="131">
        <v>3</v>
      </c>
      <c r="W899" s="131">
        <v>17</v>
      </c>
      <c r="X899" s="131">
        <v>1</v>
      </c>
      <c r="Y899" s="131">
        <v>5</v>
      </c>
      <c r="Z899" s="129"/>
      <c r="AA899" s="129"/>
    </row>
    <row r="900" spans="1:27" x14ac:dyDescent="0.25">
      <c r="A900" s="133">
        <v>899</v>
      </c>
      <c r="B900" s="135" t="s">
        <v>8</v>
      </c>
      <c r="C900" s="137" t="s">
        <v>153</v>
      </c>
      <c r="D900" s="131">
        <v>3</v>
      </c>
      <c r="E900" s="131">
        <v>14</v>
      </c>
      <c r="F900" s="129"/>
      <c r="G900" s="129"/>
      <c r="H900" s="131">
        <v>3</v>
      </c>
      <c r="I900" s="131">
        <v>18</v>
      </c>
      <c r="J900" s="131">
        <v>5</v>
      </c>
      <c r="K900" s="131">
        <v>34</v>
      </c>
      <c r="L900" s="131">
        <v>4</v>
      </c>
      <c r="M900" s="131">
        <v>22</v>
      </c>
      <c r="N900" s="131">
        <v>1</v>
      </c>
      <c r="O900" s="131">
        <v>6</v>
      </c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</row>
    <row r="901" spans="1:27" x14ac:dyDescent="0.25">
      <c r="A901" s="133">
        <v>900</v>
      </c>
      <c r="B901" s="135" t="s">
        <v>119</v>
      </c>
      <c r="C901" s="137" t="s">
        <v>151</v>
      </c>
      <c r="D901" s="131">
        <v>2</v>
      </c>
      <c r="E901" s="131">
        <v>8</v>
      </c>
      <c r="F901" s="129"/>
      <c r="G901" s="129"/>
      <c r="H901" s="131">
        <v>3</v>
      </c>
      <c r="I901" s="131">
        <v>15</v>
      </c>
      <c r="J901" s="131">
        <v>3</v>
      </c>
      <c r="K901" s="131">
        <v>33</v>
      </c>
      <c r="L901" s="131">
        <v>2</v>
      </c>
      <c r="M901" s="131">
        <v>17</v>
      </c>
      <c r="N901" s="131">
        <v>3</v>
      </c>
      <c r="O901" s="131">
        <v>20</v>
      </c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</row>
    <row r="902" spans="1:27" x14ac:dyDescent="0.25">
      <c r="A902" s="133">
        <v>901</v>
      </c>
      <c r="B902" s="135" t="s">
        <v>119</v>
      </c>
      <c r="C902" s="137" t="s">
        <v>151</v>
      </c>
      <c r="D902" s="131">
        <v>1</v>
      </c>
      <c r="E902" s="131">
        <v>10</v>
      </c>
      <c r="F902" s="129"/>
      <c r="G902" s="129"/>
      <c r="H902" s="131">
        <v>1</v>
      </c>
      <c r="I902" s="131">
        <v>10</v>
      </c>
      <c r="J902" s="131">
        <v>1</v>
      </c>
      <c r="K902" s="131">
        <v>10</v>
      </c>
      <c r="L902" s="129"/>
      <c r="M902" s="129"/>
      <c r="N902" s="129"/>
      <c r="O902" s="129"/>
      <c r="P902" s="129"/>
      <c r="Q902" s="129"/>
      <c r="R902" s="129"/>
      <c r="S902" s="129"/>
      <c r="T902" s="131">
        <v>3</v>
      </c>
      <c r="U902" s="131">
        <v>24</v>
      </c>
      <c r="V902" s="129"/>
      <c r="W902" s="129"/>
      <c r="X902" s="131">
        <v>1</v>
      </c>
      <c r="Y902" s="131">
        <v>8</v>
      </c>
      <c r="Z902" s="131">
        <v>4</v>
      </c>
      <c r="AA902" s="131">
        <v>32</v>
      </c>
    </row>
    <row r="903" spans="1:27" x14ac:dyDescent="0.25">
      <c r="A903" s="133">
        <v>902</v>
      </c>
      <c r="B903" s="135" t="s">
        <v>5</v>
      </c>
      <c r="C903" s="137" t="s">
        <v>153</v>
      </c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31">
        <v>4</v>
      </c>
      <c r="U903" s="131">
        <v>94</v>
      </c>
      <c r="V903" s="129"/>
      <c r="W903" s="129"/>
      <c r="X903" s="129"/>
      <c r="Y903" s="129"/>
      <c r="Z903" s="129"/>
      <c r="AA903" s="129"/>
    </row>
    <row r="904" spans="1:27" x14ac:dyDescent="0.25">
      <c r="A904" s="133">
        <v>903</v>
      </c>
      <c r="B904" s="135" t="s">
        <v>105</v>
      </c>
      <c r="C904" s="137" t="s">
        <v>152</v>
      </c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31">
        <v>2</v>
      </c>
      <c r="U904" s="131">
        <v>10</v>
      </c>
      <c r="V904" s="131">
        <v>6</v>
      </c>
      <c r="W904" s="131">
        <v>30</v>
      </c>
      <c r="X904" s="131">
        <v>4</v>
      </c>
      <c r="Y904" s="131">
        <v>22</v>
      </c>
      <c r="Z904" s="131">
        <v>6</v>
      </c>
      <c r="AA904" s="131">
        <v>32</v>
      </c>
    </row>
    <row r="905" spans="1:27" x14ac:dyDescent="0.25">
      <c r="A905" s="133">
        <v>904</v>
      </c>
      <c r="B905" s="135" t="s">
        <v>8</v>
      </c>
      <c r="C905" s="137" t="s">
        <v>154</v>
      </c>
      <c r="D905" s="131">
        <v>8</v>
      </c>
      <c r="E905" s="131">
        <v>36</v>
      </c>
      <c r="F905" s="129"/>
      <c r="G905" s="129"/>
      <c r="H905" s="131">
        <v>4</v>
      </c>
      <c r="I905" s="131">
        <v>18</v>
      </c>
      <c r="J905" s="131">
        <v>3</v>
      </c>
      <c r="K905" s="131">
        <v>13</v>
      </c>
      <c r="L905" s="131">
        <v>2</v>
      </c>
      <c r="M905" s="131">
        <v>9</v>
      </c>
      <c r="N905" s="131">
        <v>2</v>
      </c>
      <c r="O905" s="131">
        <v>9</v>
      </c>
      <c r="P905" s="129"/>
      <c r="Q905" s="129"/>
      <c r="R905" s="129"/>
      <c r="S905" s="129"/>
      <c r="T905" s="131">
        <v>1</v>
      </c>
      <c r="U905" s="131">
        <v>4</v>
      </c>
      <c r="V905" s="129"/>
      <c r="W905" s="129"/>
      <c r="X905" s="131">
        <v>1</v>
      </c>
      <c r="Y905" s="131">
        <v>4</v>
      </c>
      <c r="Z905" s="129"/>
      <c r="AA905" s="129"/>
    </row>
    <row r="906" spans="1:27" x14ac:dyDescent="0.25">
      <c r="A906" s="133">
        <v>905</v>
      </c>
      <c r="B906" s="135" t="s">
        <v>24</v>
      </c>
      <c r="C906" s="137" t="s">
        <v>151</v>
      </c>
      <c r="D906" s="129"/>
      <c r="E906" s="129"/>
      <c r="F906" s="129"/>
      <c r="G906" s="129"/>
      <c r="H906" s="129"/>
      <c r="I906" s="129"/>
      <c r="J906" s="131">
        <v>3</v>
      </c>
      <c r="K906" s="131">
        <v>69</v>
      </c>
      <c r="L906" s="131">
        <v>1</v>
      </c>
      <c r="M906" s="131">
        <v>23</v>
      </c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</row>
    <row r="907" spans="1:27" x14ac:dyDescent="0.25">
      <c r="A907" s="133">
        <v>906</v>
      </c>
      <c r="B907" s="135" t="s">
        <v>24</v>
      </c>
      <c r="C907" s="137" t="s">
        <v>153</v>
      </c>
      <c r="D907" s="129"/>
      <c r="E907" s="129"/>
      <c r="F907" s="129"/>
      <c r="G907" s="129"/>
      <c r="H907" s="131">
        <v>1</v>
      </c>
      <c r="I907" s="131">
        <v>10</v>
      </c>
      <c r="J907" s="131">
        <v>3</v>
      </c>
      <c r="K907" s="131">
        <v>30</v>
      </c>
      <c r="L907" s="131">
        <v>3</v>
      </c>
      <c r="M907" s="131">
        <v>30</v>
      </c>
      <c r="N907" s="131">
        <v>1</v>
      </c>
      <c r="O907" s="131">
        <v>10</v>
      </c>
      <c r="P907" s="131">
        <v>1</v>
      </c>
      <c r="Q907" s="131">
        <v>10</v>
      </c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</row>
    <row r="908" spans="1:27" x14ac:dyDescent="0.25">
      <c r="A908" s="133">
        <v>907</v>
      </c>
      <c r="B908" s="135" t="s">
        <v>8</v>
      </c>
      <c r="C908" s="137" t="s">
        <v>154</v>
      </c>
      <c r="D908" s="129"/>
      <c r="E908" s="129"/>
      <c r="F908" s="131">
        <v>2</v>
      </c>
      <c r="G908" s="131">
        <v>10</v>
      </c>
      <c r="H908" s="131">
        <v>2</v>
      </c>
      <c r="I908" s="131">
        <v>10</v>
      </c>
      <c r="J908" s="131">
        <v>1</v>
      </c>
      <c r="K908" s="131">
        <v>5</v>
      </c>
      <c r="L908" s="131">
        <v>3</v>
      </c>
      <c r="M908" s="131">
        <v>10</v>
      </c>
      <c r="N908" s="129"/>
      <c r="O908" s="129"/>
      <c r="P908" s="131">
        <v>12</v>
      </c>
      <c r="Q908" s="131">
        <v>10</v>
      </c>
      <c r="R908" s="131">
        <v>5</v>
      </c>
      <c r="S908" s="131">
        <v>14</v>
      </c>
      <c r="T908" s="131">
        <v>8</v>
      </c>
      <c r="U908" s="131">
        <v>15</v>
      </c>
      <c r="V908" s="131">
        <v>2</v>
      </c>
      <c r="W908" s="131">
        <v>8</v>
      </c>
      <c r="X908" s="129"/>
      <c r="Y908" s="129"/>
      <c r="Z908" s="131">
        <v>2</v>
      </c>
      <c r="AA908" s="131">
        <v>6</v>
      </c>
    </row>
    <row r="909" spans="1:27" x14ac:dyDescent="0.25">
      <c r="A909" s="133">
        <v>908</v>
      </c>
      <c r="B909" s="135" t="s">
        <v>130</v>
      </c>
      <c r="C909" s="137" t="s">
        <v>152</v>
      </c>
      <c r="D909" s="129"/>
      <c r="E909" s="129"/>
      <c r="F909" s="129"/>
      <c r="G909" s="129"/>
      <c r="H909" s="131">
        <v>3</v>
      </c>
      <c r="I909" s="131">
        <v>30</v>
      </c>
      <c r="J909" s="131">
        <v>5</v>
      </c>
      <c r="K909" s="131">
        <v>60</v>
      </c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</row>
    <row r="910" spans="1:27" x14ac:dyDescent="0.25">
      <c r="A910" s="133">
        <v>909</v>
      </c>
      <c r="B910" s="135" t="s">
        <v>5</v>
      </c>
      <c r="C910" s="137" t="s">
        <v>153</v>
      </c>
      <c r="D910" s="129"/>
      <c r="E910" s="129"/>
      <c r="F910" s="129"/>
      <c r="G910" s="129"/>
      <c r="H910" s="131">
        <v>1</v>
      </c>
      <c r="I910" s="131">
        <v>42</v>
      </c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31">
        <v>1</v>
      </c>
      <c r="AA910" s="131">
        <v>43</v>
      </c>
    </row>
    <row r="911" spans="1:27" x14ac:dyDescent="0.25">
      <c r="A911" s="133">
        <v>910</v>
      </c>
      <c r="B911" s="135" t="s">
        <v>11</v>
      </c>
      <c r="C911" s="137" t="s">
        <v>153</v>
      </c>
      <c r="D911" s="129"/>
      <c r="E911" s="129"/>
      <c r="F911" s="129"/>
      <c r="G911" s="129"/>
      <c r="H911" s="131">
        <v>2</v>
      </c>
      <c r="I911" s="131">
        <v>26</v>
      </c>
      <c r="J911" s="129"/>
      <c r="K911" s="129"/>
      <c r="L911" s="131">
        <v>2</v>
      </c>
      <c r="M911" s="131">
        <v>26</v>
      </c>
      <c r="N911" s="129"/>
      <c r="O911" s="129"/>
      <c r="P911" s="129"/>
      <c r="Q911" s="129"/>
      <c r="R911" s="131">
        <v>3</v>
      </c>
      <c r="S911" s="131">
        <v>18</v>
      </c>
      <c r="T911" s="131">
        <v>1</v>
      </c>
      <c r="U911" s="131">
        <v>6</v>
      </c>
      <c r="V911" s="131">
        <v>1</v>
      </c>
      <c r="W911" s="131">
        <v>6</v>
      </c>
      <c r="X911" s="129"/>
      <c r="Y911" s="129"/>
      <c r="Z911" s="129"/>
      <c r="AA911" s="129"/>
    </row>
    <row r="912" spans="1:27" x14ac:dyDescent="0.25">
      <c r="A912" s="133">
        <v>911</v>
      </c>
      <c r="B912" s="135" t="s">
        <v>8</v>
      </c>
      <c r="C912" s="137" t="s">
        <v>153</v>
      </c>
      <c r="D912" s="131">
        <v>4</v>
      </c>
      <c r="E912" s="131">
        <v>20</v>
      </c>
      <c r="F912" s="131">
        <v>4</v>
      </c>
      <c r="G912" s="131">
        <v>20</v>
      </c>
      <c r="H912" s="131">
        <v>6</v>
      </c>
      <c r="I912" s="131">
        <v>36</v>
      </c>
      <c r="J912" s="129"/>
      <c r="K912" s="129"/>
      <c r="L912" s="129"/>
      <c r="M912" s="129"/>
      <c r="N912" s="129"/>
      <c r="O912" s="129"/>
      <c r="P912" s="131">
        <v>1</v>
      </c>
      <c r="Q912" s="131">
        <v>6</v>
      </c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</row>
    <row r="913" spans="1:27" x14ac:dyDescent="0.25">
      <c r="A913" s="133">
        <v>912</v>
      </c>
      <c r="B913" s="135" t="s">
        <v>5</v>
      </c>
      <c r="C913" s="137" t="s">
        <v>151</v>
      </c>
      <c r="D913" s="131">
        <v>1</v>
      </c>
      <c r="E913" s="131">
        <v>15</v>
      </c>
      <c r="F913" s="129"/>
      <c r="G913" s="129"/>
      <c r="H913" s="131">
        <v>1</v>
      </c>
      <c r="I913" s="131">
        <v>15</v>
      </c>
      <c r="J913" s="129"/>
      <c r="K913" s="129"/>
      <c r="L913" s="129"/>
      <c r="M913" s="129"/>
      <c r="N913" s="131">
        <v>1</v>
      </c>
      <c r="O913" s="131">
        <v>15</v>
      </c>
      <c r="P913" s="129"/>
      <c r="Q913" s="129"/>
      <c r="R913" s="131">
        <v>1</v>
      </c>
      <c r="S913" s="131">
        <v>16</v>
      </c>
      <c r="T913" s="131">
        <v>1</v>
      </c>
      <c r="U913" s="131">
        <v>16</v>
      </c>
      <c r="V913" s="129"/>
      <c r="W913" s="129"/>
      <c r="X913" s="129"/>
      <c r="Y913" s="129"/>
      <c r="Z913" s="129"/>
      <c r="AA913" s="129"/>
    </row>
    <row r="914" spans="1:27" x14ac:dyDescent="0.25">
      <c r="A914" s="133">
        <v>913</v>
      </c>
      <c r="B914" s="135" t="s">
        <v>124</v>
      </c>
      <c r="C914" s="137" t="s">
        <v>151</v>
      </c>
      <c r="D914" s="129"/>
      <c r="E914" s="129"/>
      <c r="F914" s="129"/>
      <c r="G914" s="129"/>
      <c r="H914" s="129"/>
      <c r="I914" s="129"/>
      <c r="J914" s="131">
        <v>3</v>
      </c>
      <c r="K914" s="131">
        <v>58</v>
      </c>
      <c r="L914" s="129"/>
      <c r="M914" s="129"/>
      <c r="N914" s="131">
        <v>1</v>
      </c>
      <c r="O914" s="131">
        <v>19</v>
      </c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</row>
    <row r="915" spans="1:27" x14ac:dyDescent="0.25">
      <c r="A915" s="133">
        <v>914</v>
      </c>
      <c r="B915" s="135" t="s">
        <v>11</v>
      </c>
      <c r="C915" s="137" t="s">
        <v>153</v>
      </c>
      <c r="D915" s="129"/>
      <c r="E915" s="129"/>
      <c r="F915" s="131">
        <v>1</v>
      </c>
      <c r="G915" s="131">
        <v>4</v>
      </c>
      <c r="H915" s="131">
        <v>4</v>
      </c>
      <c r="I915" s="131">
        <v>20</v>
      </c>
      <c r="J915" s="131">
        <v>10</v>
      </c>
      <c r="K915" s="131">
        <v>51</v>
      </c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</row>
    <row r="916" spans="1:27" x14ac:dyDescent="0.25">
      <c r="A916" s="133">
        <v>915</v>
      </c>
      <c r="B916" s="135" t="s">
        <v>11</v>
      </c>
      <c r="C916" s="137" t="s">
        <v>153</v>
      </c>
      <c r="D916" s="129"/>
      <c r="E916" s="129"/>
      <c r="F916" s="131">
        <v>2</v>
      </c>
      <c r="G916" s="131">
        <v>14</v>
      </c>
      <c r="H916" s="131">
        <v>2</v>
      </c>
      <c r="I916" s="131">
        <v>13</v>
      </c>
      <c r="J916" s="131">
        <v>4</v>
      </c>
      <c r="K916" s="131">
        <v>28</v>
      </c>
      <c r="L916" s="131">
        <v>3</v>
      </c>
      <c r="M916" s="131">
        <v>21</v>
      </c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</row>
    <row r="917" spans="1:27" x14ac:dyDescent="0.25">
      <c r="A917" s="133">
        <v>916</v>
      </c>
      <c r="B917" s="135" t="s">
        <v>11</v>
      </c>
      <c r="C917" s="137" t="s">
        <v>153</v>
      </c>
      <c r="D917" s="129"/>
      <c r="E917" s="129"/>
      <c r="F917" s="129"/>
      <c r="G917" s="129"/>
      <c r="H917" s="129"/>
      <c r="I917" s="129"/>
      <c r="J917" s="131">
        <v>1</v>
      </c>
      <c r="K917" s="131">
        <v>25</v>
      </c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31">
        <v>1</v>
      </c>
      <c r="Y917" s="131">
        <v>25</v>
      </c>
      <c r="Z917" s="131">
        <v>1</v>
      </c>
      <c r="AA917" s="131">
        <v>25</v>
      </c>
    </row>
    <row r="918" spans="1:27" x14ac:dyDescent="0.25">
      <c r="A918" s="133">
        <v>917</v>
      </c>
      <c r="B918" s="135" t="s">
        <v>107</v>
      </c>
      <c r="C918" s="137" t="s">
        <v>151</v>
      </c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31">
        <v>4</v>
      </c>
      <c r="Y918" s="131">
        <v>75</v>
      </c>
      <c r="Z918" s="129"/>
      <c r="AA918" s="129"/>
    </row>
    <row r="919" spans="1:27" x14ac:dyDescent="0.25">
      <c r="A919" s="133">
        <v>918</v>
      </c>
      <c r="B919" s="135" t="s">
        <v>105</v>
      </c>
      <c r="C919" s="137" t="s">
        <v>152</v>
      </c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31">
        <v>1</v>
      </c>
      <c r="W919" s="131">
        <v>74</v>
      </c>
      <c r="X919" s="129"/>
      <c r="Y919" s="129"/>
      <c r="Z919" s="129"/>
      <c r="AA919" s="129"/>
    </row>
    <row r="920" spans="1:27" x14ac:dyDescent="0.25">
      <c r="A920" s="133">
        <v>919</v>
      </c>
      <c r="B920" s="135" t="s">
        <v>5</v>
      </c>
      <c r="C920" s="137" t="s">
        <v>153</v>
      </c>
      <c r="D920" s="129"/>
      <c r="E920" s="129"/>
      <c r="F920" s="129"/>
      <c r="G920" s="129"/>
      <c r="H920" s="131">
        <v>3</v>
      </c>
      <c r="I920" s="131">
        <v>11</v>
      </c>
      <c r="J920" s="131">
        <v>6</v>
      </c>
      <c r="K920" s="131">
        <v>20</v>
      </c>
      <c r="L920" s="131">
        <v>4</v>
      </c>
      <c r="M920" s="131">
        <v>17</v>
      </c>
      <c r="N920" s="131">
        <v>4</v>
      </c>
      <c r="O920" s="131">
        <v>23</v>
      </c>
      <c r="P920" s="129"/>
      <c r="Q920" s="129"/>
      <c r="R920" s="131">
        <v>1</v>
      </c>
      <c r="S920" s="131">
        <v>4</v>
      </c>
      <c r="T920" s="129"/>
      <c r="U920" s="129"/>
      <c r="V920" s="129"/>
      <c r="W920" s="129"/>
      <c r="X920" s="129"/>
      <c r="Y920" s="129"/>
      <c r="Z920" s="129"/>
      <c r="AA920" s="129"/>
    </row>
    <row r="921" spans="1:27" x14ac:dyDescent="0.25">
      <c r="A921" s="133">
        <v>920</v>
      </c>
      <c r="B921" s="135" t="s">
        <v>24</v>
      </c>
      <c r="C921" s="137" t="s">
        <v>152</v>
      </c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31">
        <v>6</v>
      </c>
      <c r="S921" s="131">
        <v>73</v>
      </c>
      <c r="T921" s="129"/>
      <c r="U921" s="129"/>
      <c r="V921" s="129"/>
      <c r="W921" s="129"/>
      <c r="X921" s="129"/>
      <c r="Y921" s="129"/>
      <c r="Z921" s="129"/>
      <c r="AA921" s="129"/>
    </row>
    <row r="922" spans="1:27" x14ac:dyDescent="0.25">
      <c r="A922" s="133">
        <v>921</v>
      </c>
      <c r="B922" s="135" t="s">
        <v>11</v>
      </c>
      <c r="C922" s="137" t="s">
        <v>152</v>
      </c>
      <c r="D922" s="129"/>
      <c r="E922" s="129"/>
      <c r="F922" s="129"/>
      <c r="G922" s="129"/>
      <c r="H922" s="131">
        <v>7</v>
      </c>
      <c r="I922" s="131">
        <v>57</v>
      </c>
      <c r="J922" s="131">
        <v>1</v>
      </c>
      <c r="K922" s="131">
        <v>8</v>
      </c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31">
        <v>1</v>
      </c>
      <c r="W922" s="131">
        <v>8</v>
      </c>
      <c r="X922" s="129"/>
      <c r="Y922" s="129"/>
      <c r="Z922" s="129"/>
      <c r="AA922" s="129"/>
    </row>
    <row r="923" spans="1:27" x14ac:dyDescent="0.25">
      <c r="A923" s="133">
        <v>922</v>
      </c>
      <c r="B923" s="135" t="s">
        <v>125</v>
      </c>
      <c r="C923" s="137" t="s">
        <v>154</v>
      </c>
      <c r="D923" s="131">
        <v>3</v>
      </c>
      <c r="E923" s="131">
        <v>5</v>
      </c>
      <c r="F923" s="129"/>
      <c r="G923" s="129"/>
      <c r="H923" s="131">
        <v>1</v>
      </c>
      <c r="I923" s="131">
        <v>4</v>
      </c>
      <c r="J923" s="131">
        <v>1</v>
      </c>
      <c r="K923" s="131">
        <v>3</v>
      </c>
      <c r="L923" s="131">
        <v>5</v>
      </c>
      <c r="M923" s="131">
        <v>19</v>
      </c>
      <c r="N923" s="131">
        <v>2</v>
      </c>
      <c r="O923" s="131">
        <v>6</v>
      </c>
      <c r="P923" s="131">
        <v>4</v>
      </c>
      <c r="Q923" s="131">
        <v>16</v>
      </c>
      <c r="R923" s="131">
        <v>4</v>
      </c>
      <c r="S923" s="131">
        <v>12</v>
      </c>
      <c r="T923" s="131">
        <v>2</v>
      </c>
      <c r="U923" s="131">
        <v>6</v>
      </c>
      <c r="V923" s="129"/>
      <c r="W923" s="129"/>
      <c r="X923" s="129"/>
      <c r="Y923" s="129"/>
      <c r="Z923" s="129"/>
      <c r="AA923" s="129"/>
    </row>
    <row r="924" spans="1:27" x14ac:dyDescent="0.25">
      <c r="A924" s="133">
        <v>923</v>
      </c>
      <c r="B924" s="135" t="s">
        <v>11</v>
      </c>
      <c r="C924" s="137" t="s">
        <v>151</v>
      </c>
      <c r="D924" s="129"/>
      <c r="E924" s="129"/>
      <c r="F924" s="129"/>
      <c r="G924" s="129"/>
      <c r="H924" s="131">
        <v>4</v>
      </c>
      <c r="I924" s="131">
        <v>48</v>
      </c>
      <c r="J924" s="131">
        <v>1</v>
      </c>
      <c r="K924" s="131">
        <v>12</v>
      </c>
      <c r="L924" s="129"/>
      <c r="M924" s="129"/>
      <c r="N924" s="129"/>
      <c r="O924" s="129"/>
      <c r="P924" s="131">
        <v>1</v>
      </c>
      <c r="Q924" s="131">
        <v>12</v>
      </c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</row>
    <row r="925" spans="1:27" x14ac:dyDescent="0.25">
      <c r="A925" s="133">
        <v>924</v>
      </c>
      <c r="B925" s="135" t="s">
        <v>11</v>
      </c>
      <c r="C925" s="137" t="s">
        <v>151</v>
      </c>
      <c r="D925" s="129"/>
      <c r="E925" s="129"/>
      <c r="F925" s="129"/>
      <c r="G925" s="129"/>
      <c r="H925" s="131">
        <v>1</v>
      </c>
      <c r="I925" s="131">
        <v>36</v>
      </c>
      <c r="J925" s="129"/>
      <c r="K925" s="129"/>
      <c r="L925" s="129"/>
      <c r="M925" s="129"/>
      <c r="N925" s="129"/>
      <c r="O925" s="129"/>
      <c r="P925" s="129"/>
      <c r="Q925" s="129"/>
      <c r="R925" s="131">
        <v>1</v>
      </c>
      <c r="S925" s="131">
        <v>36</v>
      </c>
      <c r="T925" s="129"/>
      <c r="U925" s="129"/>
      <c r="V925" s="129"/>
      <c r="W925" s="129"/>
      <c r="X925" s="129"/>
      <c r="Y925" s="129"/>
      <c r="Z925" s="129"/>
      <c r="AA925" s="129"/>
    </row>
    <row r="926" spans="1:27" x14ac:dyDescent="0.25">
      <c r="A926" s="133">
        <v>925</v>
      </c>
      <c r="B926" s="135" t="s">
        <v>11</v>
      </c>
      <c r="C926" s="137" t="s">
        <v>153</v>
      </c>
      <c r="D926" s="129"/>
      <c r="E926" s="129"/>
      <c r="F926" s="131">
        <v>1</v>
      </c>
      <c r="G926" s="131">
        <v>12</v>
      </c>
      <c r="H926" s="129"/>
      <c r="I926" s="129"/>
      <c r="J926" s="129"/>
      <c r="K926" s="129"/>
      <c r="L926" s="131">
        <v>4</v>
      </c>
      <c r="M926" s="131">
        <v>48</v>
      </c>
      <c r="N926" s="129"/>
      <c r="O926" s="129"/>
      <c r="P926" s="129"/>
      <c r="Q926" s="129"/>
      <c r="R926" s="129"/>
      <c r="S926" s="129"/>
      <c r="T926" s="131">
        <v>1</v>
      </c>
      <c r="U926" s="131">
        <v>12</v>
      </c>
      <c r="V926" s="129"/>
      <c r="W926" s="129"/>
      <c r="X926" s="129"/>
      <c r="Y926" s="129"/>
      <c r="Z926" s="129"/>
      <c r="AA926" s="129"/>
    </row>
    <row r="927" spans="1:27" x14ac:dyDescent="0.25">
      <c r="A927" s="133">
        <v>926</v>
      </c>
      <c r="B927" s="135" t="s">
        <v>5</v>
      </c>
      <c r="C927" s="137" t="s">
        <v>152</v>
      </c>
      <c r="D927" s="131">
        <v>6</v>
      </c>
      <c r="E927" s="131">
        <v>27</v>
      </c>
      <c r="F927" s="129"/>
      <c r="G927" s="129"/>
      <c r="H927" s="129"/>
      <c r="I927" s="129"/>
      <c r="J927" s="129"/>
      <c r="K927" s="129"/>
      <c r="L927" s="129"/>
      <c r="M927" s="129"/>
      <c r="N927" s="131">
        <v>2</v>
      </c>
      <c r="O927" s="131">
        <v>18</v>
      </c>
      <c r="P927" s="129"/>
      <c r="Q927" s="129"/>
      <c r="R927" s="131">
        <v>1</v>
      </c>
      <c r="S927" s="131">
        <v>13</v>
      </c>
      <c r="T927" s="131">
        <v>1</v>
      </c>
      <c r="U927" s="131">
        <v>13</v>
      </c>
      <c r="V927" s="129"/>
      <c r="W927" s="129"/>
      <c r="X927" s="129"/>
      <c r="Y927" s="129"/>
      <c r="Z927" s="129"/>
      <c r="AA927" s="129"/>
    </row>
    <row r="928" spans="1:27" x14ac:dyDescent="0.25">
      <c r="A928" s="133">
        <v>927</v>
      </c>
      <c r="B928" s="135" t="s">
        <v>124</v>
      </c>
      <c r="C928" s="137" t="s">
        <v>153</v>
      </c>
      <c r="D928" s="129"/>
      <c r="E928" s="129"/>
      <c r="F928" s="129"/>
      <c r="G928" s="129"/>
      <c r="H928" s="131">
        <v>1</v>
      </c>
      <c r="I928" s="131">
        <v>7</v>
      </c>
      <c r="J928" s="131">
        <v>1</v>
      </c>
      <c r="K928" s="131">
        <v>7</v>
      </c>
      <c r="L928" s="131">
        <v>1</v>
      </c>
      <c r="M928" s="131">
        <v>7</v>
      </c>
      <c r="N928" s="131">
        <v>2</v>
      </c>
      <c r="O928" s="131">
        <v>14</v>
      </c>
      <c r="P928" s="131">
        <v>3</v>
      </c>
      <c r="Q928" s="131">
        <v>21</v>
      </c>
      <c r="R928" s="131">
        <v>2</v>
      </c>
      <c r="S928" s="131">
        <v>14</v>
      </c>
      <c r="T928" s="129"/>
      <c r="U928" s="129"/>
      <c r="V928" s="129"/>
      <c r="W928" s="129"/>
      <c r="X928" s="129"/>
      <c r="Y928" s="129"/>
      <c r="Z928" s="129"/>
      <c r="AA928" s="129"/>
    </row>
    <row r="929" spans="1:27" x14ac:dyDescent="0.25">
      <c r="A929" s="133">
        <v>928</v>
      </c>
      <c r="B929" s="135" t="s">
        <v>124</v>
      </c>
      <c r="C929" s="137" t="s">
        <v>153</v>
      </c>
      <c r="D929" s="129"/>
      <c r="E929" s="129"/>
      <c r="F929" s="129"/>
      <c r="G929" s="129"/>
      <c r="H929" s="131">
        <v>1</v>
      </c>
      <c r="I929" s="131">
        <v>7</v>
      </c>
      <c r="J929" s="131">
        <v>5</v>
      </c>
      <c r="K929" s="131">
        <v>35</v>
      </c>
      <c r="L929" s="131">
        <v>1</v>
      </c>
      <c r="M929" s="131">
        <v>7</v>
      </c>
      <c r="N929" s="129"/>
      <c r="O929" s="129"/>
      <c r="P929" s="131">
        <v>1</v>
      </c>
      <c r="Q929" s="131">
        <v>7</v>
      </c>
      <c r="R929" s="131">
        <v>1</v>
      </c>
      <c r="S929" s="131">
        <v>7</v>
      </c>
      <c r="T929" s="129"/>
      <c r="U929" s="129"/>
      <c r="V929" s="131">
        <v>1</v>
      </c>
      <c r="W929" s="131">
        <v>7</v>
      </c>
      <c r="X929" s="129"/>
      <c r="Y929" s="129"/>
      <c r="Z929" s="129"/>
      <c r="AA929" s="129"/>
    </row>
    <row r="930" spans="1:27" x14ac:dyDescent="0.25">
      <c r="A930" s="133">
        <v>929</v>
      </c>
      <c r="B930" s="135" t="s">
        <v>24</v>
      </c>
      <c r="C930" s="137" t="s">
        <v>153</v>
      </c>
      <c r="D930" s="129"/>
      <c r="E930" s="129"/>
      <c r="F930" s="129"/>
      <c r="G930" s="129"/>
      <c r="H930" s="129"/>
      <c r="I930" s="129"/>
      <c r="J930" s="129"/>
      <c r="K930" s="129"/>
      <c r="L930" s="131">
        <v>1</v>
      </c>
      <c r="M930" s="131">
        <v>5</v>
      </c>
      <c r="N930" s="131">
        <v>1</v>
      </c>
      <c r="O930" s="131">
        <v>5</v>
      </c>
      <c r="P930" s="131">
        <v>1</v>
      </c>
      <c r="Q930" s="131">
        <v>5</v>
      </c>
      <c r="R930" s="131">
        <v>1</v>
      </c>
      <c r="S930" s="131">
        <v>5</v>
      </c>
      <c r="T930" s="131">
        <v>2</v>
      </c>
      <c r="U930" s="131">
        <v>10</v>
      </c>
      <c r="V930" s="131">
        <v>3</v>
      </c>
      <c r="W930" s="131">
        <v>16</v>
      </c>
      <c r="X930" s="131">
        <v>1</v>
      </c>
      <c r="Y930" s="131">
        <v>5</v>
      </c>
      <c r="Z930" s="131">
        <v>3</v>
      </c>
      <c r="AA930" s="131">
        <v>16</v>
      </c>
    </row>
    <row r="931" spans="1:27" x14ac:dyDescent="0.25">
      <c r="A931" s="133">
        <v>930</v>
      </c>
      <c r="B931" s="135" t="s">
        <v>128</v>
      </c>
      <c r="C931" s="137" t="s">
        <v>153</v>
      </c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31">
        <v>6</v>
      </c>
      <c r="O931" s="131">
        <v>67</v>
      </c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</row>
    <row r="932" spans="1:27" x14ac:dyDescent="0.25">
      <c r="A932" s="133">
        <v>931</v>
      </c>
      <c r="B932" s="135" t="s">
        <v>135</v>
      </c>
      <c r="C932" s="137" t="s">
        <v>154</v>
      </c>
      <c r="D932" s="129"/>
      <c r="E932" s="129"/>
      <c r="F932" s="129"/>
      <c r="G932" s="129"/>
      <c r="H932" s="129"/>
      <c r="I932" s="129"/>
      <c r="J932" s="131">
        <v>1</v>
      </c>
      <c r="K932" s="131">
        <v>33</v>
      </c>
      <c r="L932" s="131">
        <v>1</v>
      </c>
      <c r="M932" s="131">
        <v>33</v>
      </c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</row>
    <row r="933" spans="1:27" x14ac:dyDescent="0.25">
      <c r="A933" s="133">
        <v>932</v>
      </c>
      <c r="B933" s="135" t="s">
        <v>11</v>
      </c>
      <c r="C933" s="137" t="s">
        <v>154</v>
      </c>
      <c r="D933" s="129"/>
      <c r="E933" s="129"/>
      <c r="F933" s="129"/>
      <c r="G933" s="129"/>
      <c r="H933" s="129"/>
      <c r="I933" s="129"/>
      <c r="J933" s="131">
        <v>2</v>
      </c>
      <c r="K933" s="131">
        <v>32</v>
      </c>
      <c r="L933" s="131">
        <v>2</v>
      </c>
      <c r="M933" s="131">
        <v>32</v>
      </c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</row>
    <row r="934" spans="1:27" x14ac:dyDescent="0.25">
      <c r="A934" s="133">
        <v>933</v>
      </c>
      <c r="B934" s="135" t="s">
        <v>102</v>
      </c>
      <c r="C934" s="137" t="s">
        <v>151</v>
      </c>
      <c r="D934" s="129"/>
      <c r="E934" s="129"/>
      <c r="F934" s="129"/>
      <c r="G934" s="129"/>
      <c r="H934" s="129"/>
      <c r="I934" s="129"/>
      <c r="J934" s="131">
        <v>3</v>
      </c>
      <c r="K934" s="131">
        <v>35</v>
      </c>
      <c r="L934" s="129"/>
      <c r="M934" s="129"/>
      <c r="N934" s="129"/>
      <c r="O934" s="129"/>
      <c r="P934" s="131">
        <v>1</v>
      </c>
      <c r="Q934" s="131">
        <v>17</v>
      </c>
      <c r="R934" s="129"/>
      <c r="S934" s="129"/>
      <c r="T934" s="131">
        <v>1</v>
      </c>
      <c r="U934" s="131">
        <v>12</v>
      </c>
      <c r="V934" s="129"/>
      <c r="W934" s="129"/>
      <c r="X934" s="129"/>
      <c r="Y934" s="129"/>
      <c r="Z934" s="129"/>
      <c r="AA934" s="129"/>
    </row>
    <row r="935" spans="1:27" x14ac:dyDescent="0.25">
      <c r="A935" s="133">
        <v>934</v>
      </c>
      <c r="B935" s="135" t="s">
        <v>140</v>
      </c>
      <c r="C935" s="137" t="s">
        <v>152</v>
      </c>
      <c r="D935" s="131">
        <v>1</v>
      </c>
      <c r="E935" s="131">
        <v>2</v>
      </c>
      <c r="F935" s="129"/>
      <c r="G935" s="129"/>
      <c r="H935" s="129"/>
      <c r="I935" s="129"/>
      <c r="J935" s="129"/>
      <c r="K935" s="129"/>
      <c r="L935" s="131">
        <v>4</v>
      </c>
      <c r="M935" s="131">
        <v>14</v>
      </c>
      <c r="N935" s="131">
        <v>2</v>
      </c>
      <c r="O935" s="131">
        <v>31</v>
      </c>
      <c r="P935" s="131">
        <v>1</v>
      </c>
      <c r="Q935" s="131">
        <v>3</v>
      </c>
      <c r="R935" s="131">
        <v>1</v>
      </c>
      <c r="S935" s="131">
        <v>10</v>
      </c>
      <c r="T935" s="129"/>
      <c r="U935" s="129"/>
      <c r="V935" s="131">
        <v>1</v>
      </c>
      <c r="W935" s="131">
        <v>4</v>
      </c>
      <c r="X935" s="129"/>
      <c r="Y935" s="129"/>
      <c r="Z935" s="129"/>
      <c r="AA935" s="129"/>
    </row>
    <row r="936" spans="1:27" x14ac:dyDescent="0.25">
      <c r="A936" s="133">
        <v>935</v>
      </c>
      <c r="B936" s="135" t="s">
        <v>121</v>
      </c>
      <c r="C936" s="137" t="s">
        <v>152</v>
      </c>
      <c r="D936" s="131">
        <v>1</v>
      </c>
      <c r="E936" s="131">
        <v>7</v>
      </c>
      <c r="F936" s="131">
        <v>1</v>
      </c>
      <c r="G936" s="131">
        <v>7</v>
      </c>
      <c r="H936" s="131">
        <v>3</v>
      </c>
      <c r="I936" s="131">
        <v>22</v>
      </c>
      <c r="J936" s="131">
        <v>2</v>
      </c>
      <c r="K936" s="131">
        <v>15</v>
      </c>
      <c r="L936" s="129"/>
      <c r="M936" s="129"/>
      <c r="N936" s="129"/>
      <c r="O936" s="129"/>
      <c r="P936" s="129"/>
      <c r="Q936" s="129"/>
      <c r="R936" s="129"/>
      <c r="S936" s="129"/>
      <c r="T936" s="131">
        <v>1</v>
      </c>
      <c r="U936" s="131">
        <v>4</v>
      </c>
      <c r="V936" s="129"/>
      <c r="W936" s="129"/>
      <c r="X936" s="129"/>
      <c r="Y936" s="129"/>
      <c r="Z936" s="131">
        <v>1</v>
      </c>
      <c r="AA936" s="131">
        <v>7</v>
      </c>
    </row>
    <row r="937" spans="1:27" x14ac:dyDescent="0.25">
      <c r="A937" s="133">
        <v>936</v>
      </c>
      <c r="B937" s="135" t="s">
        <v>5</v>
      </c>
      <c r="C937" s="137" t="s">
        <v>153</v>
      </c>
      <c r="D937" s="129"/>
      <c r="E937" s="129"/>
      <c r="F937" s="131">
        <v>1</v>
      </c>
      <c r="G937" s="131">
        <v>1</v>
      </c>
      <c r="H937" s="129"/>
      <c r="I937" s="129"/>
      <c r="J937" s="129"/>
      <c r="K937" s="129"/>
      <c r="L937" s="131">
        <v>4</v>
      </c>
      <c r="M937" s="131">
        <v>13</v>
      </c>
      <c r="N937" s="131">
        <v>6</v>
      </c>
      <c r="O937" s="131">
        <v>23</v>
      </c>
      <c r="P937" s="131">
        <v>3</v>
      </c>
      <c r="Q937" s="131">
        <v>12</v>
      </c>
      <c r="R937" s="131">
        <v>4</v>
      </c>
      <c r="S937" s="131">
        <v>8</v>
      </c>
      <c r="T937" s="131">
        <v>3</v>
      </c>
      <c r="U937" s="131">
        <v>5</v>
      </c>
      <c r="V937" s="129"/>
      <c r="W937" s="129"/>
      <c r="X937" s="129"/>
      <c r="Y937" s="129"/>
      <c r="Z937" s="129"/>
      <c r="AA937" s="129"/>
    </row>
    <row r="938" spans="1:27" x14ac:dyDescent="0.25">
      <c r="A938" s="133">
        <v>937</v>
      </c>
      <c r="B938" s="135" t="s">
        <v>11</v>
      </c>
      <c r="C938" s="137" t="s">
        <v>152</v>
      </c>
      <c r="D938" s="129"/>
      <c r="E938" s="129"/>
      <c r="F938" s="129"/>
      <c r="G938" s="129"/>
      <c r="H938" s="129"/>
      <c r="I938" s="129"/>
      <c r="J938" s="131">
        <v>2</v>
      </c>
      <c r="K938" s="131">
        <v>60</v>
      </c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</row>
    <row r="939" spans="1:27" x14ac:dyDescent="0.25">
      <c r="A939" s="133">
        <v>938</v>
      </c>
      <c r="B939" s="135" t="s">
        <v>8</v>
      </c>
      <c r="C939" s="137" t="s">
        <v>153</v>
      </c>
      <c r="D939" s="131">
        <v>8</v>
      </c>
      <c r="E939" s="131">
        <v>18</v>
      </c>
      <c r="F939" s="131">
        <v>8</v>
      </c>
      <c r="G939" s="131">
        <v>18</v>
      </c>
      <c r="H939" s="131">
        <v>8</v>
      </c>
      <c r="I939" s="131">
        <v>18</v>
      </c>
      <c r="J939" s="129"/>
      <c r="K939" s="129"/>
      <c r="L939" s="131">
        <v>1</v>
      </c>
      <c r="M939" s="131">
        <v>6</v>
      </c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</row>
    <row r="940" spans="1:27" x14ac:dyDescent="0.25">
      <c r="A940" s="133">
        <v>939</v>
      </c>
      <c r="B940" s="135" t="s">
        <v>119</v>
      </c>
      <c r="C940" s="137" t="s">
        <v>151</v>
      </c>
      <c r="D940" s="129"/>
      <c r="E940" s="129"/>
      <c r="F940" s="129"/>
      <c r="G940" s="129"/>
      <c r="H940" s="131">
        <v>1</v>
      </c>
      <c r="I940" s="131">
        <v>9</v>
      </c>
      <c r="J940" s="129"/>
      <c r="K940" s="129"/>
      <c r="L940" s="131">
        <v>6</v>
      </c>
      <c r="M940" s="131">
        <v>52</v>
      </c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</row>
    <row r="941" spans="1:27" x14ac:dyDescent="0.25">
      <c r="A941" s="133">
        <v>940</v>
      </c>
      <c r="B941" s="135" t="s">
        <v>105</v>
      </c>
      <c r="C941" s="137" t="s">
        <v>152</v>
      </c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31">
        <v>1</v>
      </c>
      <c r="Y941" s="131">
        <v>20</v>
      </c>
      <c r="Z941" s="131">
        <v>2</v>
      </c>
      <c r="AA941" s="131">
        <v>40</v>
      </c>
    </row>
    <row r="942" spans="1:27" x14ac:dyDescent="0.25">
      <c r="A942" s="133">
        <v>941</v>
      </c>
      <c r="B942" s="135" t="s">
        <v>103</v>
      </c>
      <c r="C942" s="137" t="s">
        <v>152</v>
      </c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31">
        <v>2</v>
      </c>
      <c r="U942" s="131">
        <v>60</v>
      </c>
      <c r="V942" s="129"/>
      <c r="W942" s="129"/>
      <c r="X942" s="129"/>
      <c r="Y942" s="129"/>
      <c r="Z942" s="129"/>
      <c r="AA942" s="129"/>
    </row>
    <row r="943" spans="1:27" x14ac:dyDescent="0.25">
      <c r="A943" s="133">
        <v>942</v>
      </c>
      <c r="B943" s="135" t="s">
        <v>9</v>
      </c>
      <c r="C943" s="137" t="s">
        <v>151</v>
      </c>
      <c r="D943" s="129"/>
      <c r="E943" s="129"/>
      <c r="F943" s="129"/>
      <c r="G943" s="129"/>
      <c r="H943" s="129"/>
      <c r="I943" s="129"/>
      <c r="J943" s="129"/>
      <c r="K943" s="129"/>
      <c r="L943" s="131">
        <v>3</v>
      </c>
      <c r="M943" s="131">
        <v>21</v>
      </c>
      <c r="N943" s="131">
        <v>3</v>
      </c>
      <c r="O943" s="131">
        <v>39</v>
      </c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</row>
    <row r="944" spans="1:27" x14ac:dyDescent="0.25">
      <c r="A944" s="133">
        <v>943</v>
      </c>
      <c r="B944" s="135" t="s">
        <v>120</v>
      </c>
      <c r="C944" s="137" t="s">
        <v>152</v>
      </c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31">
        <v>6</v>
      </c>
      <c r="U944" s="131">
        <v>60</v>
      </c>
      <c r="V944" s="129"/>
      <c r="W944" s="129"/>
      <c r="X944" s="129"/>
      <c r="Y944" s="129"/>
      <c r="Z944" s="129"/>
      <c r="AA944" s="129"/>
    </row>
    <row r="945" spans="1:27" x14ac:dyDescent="0.25">
      <c r="A945" s="133">
        <v>944</v>
      </c>
      <c r="B945" s="135" t="s">
        <v>18</v>
      </c>
      <c r="C945" s="137" t="s">
        <v>152</v>
      </c>
      <c r="D945" s="131">
        <v>1</v>
      </c>
      <c r="E945" s="131">
        <v>6</v>
      </c>
      <c r="F945" s="129"/>
      <c r="G945" s="129"/>
      <c r="H945" s="129"/>
      <c r="I945" s="129"/>
      <c r="J945" s="129"/>
      <c r="K945" s="129"/>
      <c r="L945" s="131">
        <v>7</v>
      </c>
      <c r="M945" s="131">
        <v>40</v>
      </c>
      <c r="N945" s="131">
        <v>2</v>
      </c>
      <c r="O945" s="131">
        <v>14</v>
      </c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</row>
    <row r="946" spans="1:27" x14ac:dyDescent="0.25">
      <c r="A946" s="133">
        <v>945</v>
      </c>
      <c r="B946" s="135" t="s">
        <v>11</v>
      </c>
      <c r="C946" s="137" t="s">
        <v>154</v>
      </c>
      <c r="D946" s="129"/>
      <c r="E946" s="129"/>
      <c r="F946" s="131">
        <v>2</v>
      </c>
      <c r="G946" s="131">
        <v>9</v>
      </c>
      <c r="H946" s="129"/>
      <c r="I946" s="129"/>
      <c r="J946" s="129"/>
      <c r="K946" s="129"/>
      <c r="L946" s="131">
        <v>1</v>
      </c>
      <c r="M946" s="131">
        <v>9</v>
      </c>
      <c r="N946" s="129"/>
      <c r="O946" s="129"/>
      <c r="P946" s="131">
        <v>3</v>
      </c>
      <c r="Q946" s="131">
        <v>17</v>
      </c>
      <c r="R946" s="131">
        <v>3</v>
      </c>
      <c r="S946" s="131">
        <v>17</v>
      </c>
      <c r="T946" s="131">
        <v>1</v>
      </c>
      <c r="U946" s="131">
        <v>8</v>
      </c>
      <c r="V946" s="129"/>
      <c r="W946" s="129"/>
      <c r="X946" s="129"/>
      <c r="Y946" s="129"/>
      <c r="Z946" s="129"/>
      <c r="AA946" s="129"/>
    </row>
    <row r="947" spans="1:27" x14ac:dyDescent="0.25">
      <c r="A947" s="133">
        <v>946</v>
      </c>
      <c r="B947" s="135" t="s">
        <v>24</v>
      </c>
      <c r="C947" s="137" t="s">
        <v>152</v>
      </c>
      <c r="D947" s="129"/>
      <c r="E947" s="129"/>
      <c r="F947" s="129"/>
      <c r="G947" s="129"/>
      <c r="H947" s="129"/>
      <c r="I947" s="129"/>
      <c r="J947" s="131">
        <v>2</v>
      </c>
      <c r="K947" s="131">
        <v>34</v>
      </c>
      <c r="L947" s="131">
        <v>1</v>
      </c>
      <c r="M947" s="131">
        <v>9</v>
      </c>
      <c r="N947" s="129"/>
      <c r="O947" s="129"/>
      <c r="P947" s="129"/>
      <c r="Q947" s="129"/>
      <c r="R947" s="129"/>
      <c r="S947" s="129"/>
      <c r="T947" s="129"/>
      <c r="U947" s="129"/>
      <c r="V947" s="131">
        <v>1</v>
      </c>
      <c r="W947" s="131">
        <v>17</v>
      </c>
      <c r="X947" s="129"/>
      <c r="Y947" s="129"/>
      <c r="Z947" s="129"/>
      <c r="AA947" s="129"/>
    </row>
    <row r="948" spans="1:27" x14ac:dyDescent="0.25">
      <c r="A948" s="133">
        <v>947</v>
      </c>
      <c r="B948" s="135" t="s">
        <v>24</v>
      </c>
      <c r="C948" s="137" t="s">
        <v>152</v>
      </c>
      <c r="D948" s="129"/>
      <c r="E948" s="129"/>
      <c r="F948" s="129"/>
      <c r="G948" s="129"/>
      <c r="H948" s="131">
        <v>9</v>
      </c>
      <c r="I948" s="131">
        <v>32</v>
      </c>
      <c r="J948" s="131">
        <v>2</v>
      </c>
      <c r="K948" s="131">
        <v>18</v>
      </c>
      <c r="L948" s="129"/>
      <c r="M948" s="129"/>
      <c r="N948" s="129"/>
      <c r="O948" s="129"/>
      <c r="P948" s="129"/>
      <c r="Q948" s="129"/>
      <c r="R948" s="129"/>
      <c r="S948" s="129"/>
      <c r="T948" s="131">
        <v>2</v>
      </c>
      <c r="U948" s="131">
        <v>9</v>
      </c>
      <c r="V948" s="129"/>
      <c r="W948" s="129"/>
      <c r="X948" s="129"/>
      <c r="Y948" s="129"/>
      <c r="Z948" s="129"/>
      <c r="AA948" s="129"/>
    </row>
    <row r="949" spans="1:27" x14ac:dyDescent="0.25">
      <c r="A949" s="133">
        <v>948</v>
      </c>
      <c r="B949" s="135" t="s">
        <v>11</v>
      </c>
      <c r="C949" s="137" t="s">
        <v>154</v>
      </c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31">
        <v>2</v>
      </c>
      <c r="Q949" s="131">
        <v>12</v>
      </c>
      <c r="R949" s="129"/>
      <c r="S949" s="129"/>
      <c r="T949" s="131">
        <v>2</v>
      </c>
      <c r="U949" s="131">
        <v>12</v>
      </c>
      <c r="V949" s="129"/>
      <c r="W949" s="129"/>
      <c r="X949" s="129"/>
      <c r="Y949" s="129"/>
      <c r="Z949" s="131">
        <v>6</v>
      </c>
      <c r="AA949" s="131">
        <v>35</v>
      </c>
    </row>
    <row r="950" spans="1:27" x14ac:dyDescent="0.25">
      <c r="A950" s="133">
        <v>949</v>
      </c>
      <c r="B950" s="135" t="s">
        <v>124</v>
      </c>
      <c r="C950" s="137" t="s">
        <v>151</v>
      </c>
      <c r="D950" s="129"/>
      <c r="E950" s="129"/>
      <c r="F950" s="129"/>
      <c r="G950" s="129"/>
      <c r="H950" s="131">
        <v>1</v>
      </c>
      <c r="I950" s="131">
        <v>18</v>
      </c>
      <c r="J950" s="131">
        <v>1</v>
      </c>
      <c r="K950" s="131">
        <v>11</v>
      </c>
      <c r="L950" s="131">
        <v>1</v>
      </c>
      <c r="M950" s="131">
        <v>11</v>
      </c>
      <c r="N950" s="131">
        <v>1</v>
      </c>
      <c r="O950" s="131">
        <v>18</v>
      </c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</row>
    <row r="951" spans="1:27" x14ac:dyDescent="0.25">
      <c r="A951" s="133">
        <v>950</v>
      </c>
      <c r="B951" s="135" t="s">
        <v>11</v>
      </c>
      <c r="C951" s="137" t="s">
        <v>153</v>
      </c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31">
        <v>2</v>
      </c>
      <c r="O951" s="131">
        <v>12</v>
      </c>
      <c r="P951" s="131">
        <v>4</v>
      </c>
      <c r="Q951" s="131">
        <v>22</v>
      </c>
      <c r="R951" s="131">
        <v>4</v>
      </c>
      <c r="S951" s="131">
        <v>22</v>
      </c>
      <c r="T951" s="129"/>
      <c r="U951" s="129"/>
      <c r="V951" s="129"/>
      <c r="W951" s="129"/>
      <c r="X951" s="129"/>
      <c r="Y951" s="129"/>
      <c r="Z951" s="129"/>
      <c r="AA951" s="129"/>
    </row>
    <row r="952" spans="1:27" x14ac:dyDescent="0.25">
      <c r="A952" s="133">
        <v>951</v>
      </c>
      <c r="B952" s="135" t="s">
        <v>124</v>
      </c>
      <c r="C952" s="137" t="s">
        <v>153</v>
      </c>
      <c r="D952" s="129"/>
      <c r="E952" s="129"/>
      <c r="F952" s="129"/>
      <c r="G952" s="129"/>
      <c r="H952" s="131">
        <v>3</v>
      </c>
      <c r="I952" s="131">
        <v>55</v>
      </c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</row>
    <row r="953" spans="1:27" x14ac:dyDescent="0.25">
      <c r="A953" s="133">
        <v>952</v>
      </c>
      <c r="B953" s="135" t="s">
        <v>8</v>
      </c>
      <c r="C953" s="137" t="s">
        <v>153</v>
      </c>
      <c r="D953" s="129"/>
      <c r="E953" s="129"/>
      <c r="F953" s="131">
        <v>2</v>
      </c>
      <c r="G953" s="131">
        <v>9</v>
      </c>
      <c r="H953" s="131">
        <v>1</v>
      </c>
      <c r="I953" s="131">
        <v>9</v>
      </c>
      <c r="J953" s="131">
        <v>1</v>
      </c>
      <c r="K953" s="131">
        <v>11</v>
      </c>
      <c r="L953" s="129"/>
      <c r="M953" s="129"/>
      <c r="N953" s="131">
        <v>1</v>
      </c>
      <c r="O953" s="131">
        <v>11</v>
      </c>
      <c r="P953" s="129"/>
      <c r="Q953" s="129"/>
      <c r="R953" s="131">
        <v>1</v>
      </c>
      <c r="S953" s="131">
        <v>11</v>
      </c>
      <c r="T953" s="131">
        <v>1</v>
      </c>
      <c r="U953" s="131">
        <v>5</v>
      </c>
      <c r="V953" s="129"/>
      <c r="W953" s="129"/>
      <c r="X953" s="129"/>
      <c r="Y953" s="129"/>
      <c r="Z953" s="129"/>
      <c r="AA953" s="129"/>
    </row>
    <row r="954" spans="1:27" x14ac:dyDescent="0.25">
      <c r="A954" s="133">
        <v>953</v>
      </c>
      <c r="B954" s="135" t="s">
        <v>5</v>
      </c>
      <c r="C954" s="137" t="s">
        <v>153</v>
      </c>
      <c r="D954" s="129"/>
      <c r="E954" s="129"/>
      <c r="F954" s="129"/>
      <c r="G954" s="129"/>
      <c r="H954" s="131">
        <v>1</v>
      </c>
      <c r="I954" s="131">
        <v>8</v>
      </c>
      <c r="J954" s="131">
        <v>1</v>
      </c>
      <c r="K954" s="131">
        <v>8</v>
      </c>
      <c r="L954" s="129"/>
      <c r="M954" s="129"/>
      <c r="N954" s="131">
        <v>1</v>
      </c>
      <c r="O954" s="131">
        <v>8</v>
      </c>
      <c r="P954" s="129"/>
      <c r="Q954" s="129"/>
      <c r="R954" s="129"/>
      <c r="S954" s="129"/>
      <c r="T954" s="131">
        <v>2</v>
      </c>
      <c r="U954" s="131">
        <v>14</v>
      </c>
      <c r="V954" s="131">
        <v>2</v>
      </c>
      <c r="W954" s="131">
        <v>16</v>
      </c>
      <c r="X954" s="129"/>
      <c r="Y954" s="129"/>
      <c r="Z954" s="129"/>
      <c r="AA954" s="129"/>
    </row>
    <row r="955" spans="1:27" x14ac:dyDescent="0.25">
      <c r="A955" s="133">
        <v>954</v>
      </c>
      <c r="B955" s="135" t="s">
        <v>131</v>
      </c>
      <c r="C955" s="137" t="s">
        <v>155</v>
      </c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31">
        <v>2</v>
      </c>
      <c r="Y955" s="131">
        <v>18</v>
      </c>
      <c r="Z955" s="131">
        <v>4</v>
      </c>
      <c r="AA955" s="131">
        <v>36</v>
      </c>
    </row>
    <row r="956" spans="1:27" x14ac:dyDescent="0.25">
      <c r="A956" s="133">
        <v>955</v>
      </c>
      <c r="B956" s="135" t="s">
        <v>8</v>
      </c>
      <c r="C956" s="137" t="s">
        <v>154</v>
      </c>
      <c r="D956" s="131">
        <v>5</v>
      </c>
      <c r="E956" s="131">
        <v>43</v>
      </c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31">
        <v>1</v>
      </c>
      <c r="Q956" s="131">
        <v>9</v>
      </c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</row>
    <row r="957" spans="1:27" x14ac:dyDescent="0.25">
      <c r="A957" s="133">
        <v>956</v>
      </c>
      <c r="B957" s="135" t="s">
        <v>105</v>
      </c>
      <c r="C957" s="137" t="s">
        <v>152</v>
      </c>
      <c r="D957" s="129"/>
      <c r="E957" s="129"/>
      <c r="F957" s="129"/>
      <c r="G957" s="129"/>
      <c r="H957" s="129"/>
      <c r="I957" s="129"/>
      <c r="J957" s="129"/>
      <c r="K957" s="129"/>
      <c r="L957" s="131">
        <v>3</v>
      </c>
      <c r="M957" s="131">
        <v>14</v>
      </c>
      <c r="N957" s="131">
        <v>3</v>
      </c>
      <c r="O957" s="131">
        <v>14</v>
      </c>
      <c r="P957" s="131">
        <v>1</v>
      </c>
      <c r="Q957" s="131">
        <v>5</v>
      </c>
      <c r="R957" s="131">
        <v>2</v>
      </c>
      <c r="S957" s="131">
        <v>9</v>
      </c>
      <c r="T957" s="131">
        <v>2</v>
      </c>
      <c r="U957" s="131">
        <v>9</v>
      </c>
      <c r="V957" s="129"/>
      <c r="W957" s="129"/>
      <c r="X957" s="129"/>
      <c r="Y957" s="129"/>
      <c r="Z957" s="129"/>
      <c r="AA957" s="129"/>
    </row>
    <row r="958" spans="1:27" x14ac:dyDescent="0.25">
      <c r="A958" s="133">
        <v>957</v>
      </c>
      <c r="B958" s="135" t="s">
        <v>5</v>
      </c>
      <c r="C958" s="137" t="s">
        <v>153</v>
      </c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31">
        <v>2</v>
      </c>
      <c r="U958" s="131">
        <v>47</v>
      </c>
      <c r="V958" s="129"/>
      <c r="W958" s="129"/>
      <c r="X958" s="129"/>
      <c r="Y958" s="129"/>
      <c r="Z958" s="129"/>
      <c r="AA958" s="129"/>
    </row>
    <row r="959" spans="1:27" x14ac:dyDescent="0.25">
      <c r="A959" s="133">
        <v>958</v>
      </c>
      <c r="B959" s="135" t="s">
        <v>11</v>
      </c>
      <c r="C959" s="137" t="s">
        <v>153</v>
      </c>
      <c r="D959" s="129"/>
      <c r="E959" s="129"/>
      <c r="F959" s="131">
        <v>1</v>
      </c>
      <c r="G959" s="131">
        <v>46</v>
      </c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</row>
    <row r="960" spans="1:27" x14ac:dyDescent="0.25">
      <c r="A960" s="133">
        <v>959</v>
      </c>
      <c r="B960" s="135" t="s">
        <v>105</v>
      </c>
      <c r="C960" s="137" t="s">
        <v>152</v>
      </c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31">
        <v>1</v>
      </c>
      <c r="W960" s="131">
        <v>45</v>
      </c>
      <c r="X960" s="129"/>
      <c r="Y960" s="129"/>
      <c r="Z960" s="129"/>
      <c r="AA960" s="129"/>
    </row>
    <row r="961" spans="1:27" x14ac:dyDescent="0.25">
      <c r="A961" s="133">
        <v>960</v>
      </c>
      <c r="B961" s="135" t="s">
        <v>139</v>
      </c>
      <c r="C961" s="137" t="s">
        <v>151</v>
      </c>
      <c r="D961" s="129"/>
      <c r="E961" s="129"/>
      <c r="F961" s="131">
        <v>3</v>
      </c>
      <c r="G961" s="131">
        <v>33</v>
      </c>
      <c r="H961" s="131">
        <v>2</v>
      </c>
      <c r="I961" s="131">
        <v>12</v>
      </c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</row>
    <row r="962" spans="1:27" x14ac:dyDescent="0.25">
      <c r="A962" s="133">
        <v>961</v>
      </c>
      <c r="B962" s="135" t="s">
        <v>125</v>
      </c>
      <c r="C962" s="137" t="s">
        <v>155</v>
      </c>
      <c r="D962" s="131">
        <v>6</v>
      </c>
      <c r="E962" s="131">
        <v>28</v>
      </c>
      <c r="F962" s="129"/>
      <c r="G962" s="129"/>
      <c r="H962" s="129"/>
      <c r="I962" s="129"/>
      <c r="J962" s="129"/>
      <c r="K962" s="129"/>
      <c r="L962" s="131">
        <v>1</v>
      </c>
      <c r="M962" s="131">
        <v>6</v>
      </c>
      <c r="N962" s="131">
        <v>1</v>
      </c>
      <c r="O962" s="131">
        <v>7</v>
      </c>
      <c r="P962" s="131">
        <v>1</v>
      </c>
      <c r="Q962" s="131">
        <v>5</v>
      </c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</row>
    <row r="963" spans="1:27" x14ac:dyDescent="0.25">
      <c r="A963" s="133">
        <v>962</v>
      </c>
      <c r="B963" s="135" t="s">
        <v>130</v>
      </c>
      <c r="C963" s="137" t="s">
        <v>152</v>
      </c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31">
        <v>3</v>
      </c>
      <c r="O963" s="131">
        <v>44</v>
      </c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</row>
    <row r="964" spans="1:27" x14ac:dyDescent="0.25">
      <c r="A964" s="133">
        <v>963</v>
      </c>
      <c r="B964" s="135" t="s">
        <v>24</v>
      </c>
      <c r="C964" s="137" t="s">
        <v>154</v>
      </c>
      <c r="D964" s="131">
        <v>2</v>
      </c>
      <c r="E964" s="131">
        <v>3</v>
      </c>
      <c r="F964" s="129"/>
      <c r="G964" s="129"/>
      <c r="H964" s="131">
        <v>1</v>
      </c>
      <c r="I964" s="131">
        <v>3</v>
      </c>
      <c r="J964" s="131">
        <v>2</v>
      </c>
      <c r="K964" s="131">
        <v>8</v>
      </c>
      <c r="L964" s="131">
        <v>1</v>
      </c>
      <c r="M964" s="131">
        <v>5</v>
      </c>
      <c r="N964" s="131">
        <v>1</v>
      </c>
      <c r="O964" s="131">
        <v>5</v>
      </c>
      <c r="P964" s="131">
        <v>3</v>
      </c>
      <c r="Q964" s="131">
        <v>15</v>
      </c>
      <c r="R964" s="131">
        <v>1</v>
      </c>
      <c r="S964" s="131">
        <v>5</v>
      </c>
      <c r="T964" s="129"/>
      <c r="U964" s="129"/>
      <c r="V964" s="129"/>
      <c r="W964" s="129"/>
      <c r="X964" s="129"/>
      <c r="Y964" s="129"/>
      <c r="Z964" s="129"/>
      <c r="AA964" s="129"/>
    </row>
    <row r="965" spans="1:27" x14ac:dyDescent="0.25">
      <c r="A965" s="133">
        <v>964</v>
      </c>
      <c r="B965" s="135" t="s">
        <v>24</v>
      </c>
      <c r="C965" s="137" t="s">
        <v>153</v>
      </c>
      <c r="D965" s="129"/>
      <c r="E965" s="129"/>
      <c r="F965" s="129"/>
      <c r="G965" s="129"/>
      <c r="H965" s="129"/>
      <c r="I965" s="129"/>
      <c r="J965" s="129"/>
      <c r="K965" s="129"/>
      <c r="L965" s="131">
        <v>1</v>
      </c>
      <c r="M965" s="131">
        <v>3</v>
      </c>
      <c r="N965" s="129"/>
      <c r="O965" s="129"/>
      <c r="P965" s="129"/>
      <c r="Q965" s="129"/>
      <c r="R965" s="129"/>
      <c r="S965" s="129"/>
      <c r="T965" s="129"/>
      <c r="U965" s="129"/>
      <c r="V965" s="131">
        <v>10</v>
      </c>
      <c r="W965" s="131">
        <v>40</v>
      </c>
      <c r="X965" s="129"/>
      <c r="Y965" s="129"/>
      <c r="Z965" s="129"/>
      <c r="AA965" s="129"/>
    </row>
    <row r="966" spans="1:27" x14ac:dyDescent="0.25">
      <c r="A966" s="133">
        <v>965</v>
      </c>
      <c r="B966" s="135" t="s">
        <v>11</v>
      </c>
      <c r="C966" s="137" t="s">
        <v>151</v>
      </c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31">
        <v>1</v>
      </c>
      <c r="S966" s="131">
        <v>13</v>
      </c>
      <c r="T966" s="131">
        <v>2</v>
      </c>
      <c r="U966" s="131">
        <v>30</v>
      </c>
      <c r="V966" s="129"/>
      <c r="W966" s="129"/>
      <c r="X966" s="129"/>
      <c r="Y966" s="129"/>
      <c r="Z966" s="129"/>
      <c r="AA966" s="129"/>
    </row>
    <row r="967" spans="1:27" x14ac:dyDescent="0.25">
      <c r="A967" s="133">
        <v>966</v>
      </c>
      <c r="B967" s="135" t="s">
        <v>24</v>
      </c>
      <c r="C967" s="137" t="s">
        <v>152</v>
      </c>
      <c r="D967" s="129"/>
      <c r="E967" s="129"/>
      <c r="F967" s="129"/>
      <c r="G967" s="129"/>
      <c r="H967" s="131">
        <v>2</v>
      </c>
      <c r="I967" s="131">
        <v>21</v>
      </c>
      <c r="J967" s="131">
        <v>1</v>
      </c>
      <c r="K967" s="131">
        <v>11</v>
      </c>
      <c r="L967" s="129"/>
      <c r="M967" s="129"/>
      <c r="N967" s="131">
        <v>1</v>
      </c>
      <c r="O967" s="131">
        <v>11</v>
      </c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</row>
    <row r="968" spans="1:27" x14ac:dyDescent="0.25">
      <c r="A968" s="133">
        <v>967</v>
      </c>
      <c r="B968" s="135" t="s">
        <v>11</v>
      </c>
      <c r="C968" s="137" t="s">
        <v>152</v>
      </c>
      <c r="D968" s="131">
        <v>2</v>
      </c>
      <c r="E968" s="131">
        <v>43</v>
      </c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</row>
    <row r="969" spans="1:27" x14ac:dyDescent="0.25">
      <c r="A969" s="133">
        <v>968</v>
      </c>
      <c r="B969" s="135" t="s">
        <v>105</v>
      </c>
      <c r="C969" s="137" t="s">
        <v>152</v>
      </c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31">
        <v>1</v>
      </c>
      <c r="W969" s="131">
        <v>14</v>
      </c>
      <c r="X969" s="131">
        <v>1</v>
      </c>
      <c r="Y969" s="131">
        <v>14</v>
      </c>
      <c r="Z969" s="131">
        <v>1</v>
      </c>
      <c r="AA969" s="131">
        <v>14</v>
      </c>
    </row>
    <row r="970" spans="1:27" x14ac:dyDescent="0.25">
      <c r="A970" s="133">
        <v>969</v>
      </c>
      <c r="B970" s="135" t="s">
        <v>102</v>
      </c>
      <c r="C970" s="137" t="s">
        <v>152</v>
      </c>
      <c r="D970" s="129"/>
      <c r="E970" s="129"/>
      <c r="F970" s="129"/>
      <c r="G970" s="129"/>
      <c r="H970" s="131">
        <v>1</v>
      </c>
      <c r="I970" s="131">
        <v>5</v>
      </c>
      <c r="J970" s="131">
        <v>2</v>
      </c>
      <c r="K970" s="131">
        <v>15</v>
      </c>
      <c r="L970" s="131">
        <v>1</v>
      </c>
      <c r="M970" s="131">
        <v>7</v>
      </c>
      <c r="N970" s="131">
        <v>1</v>
      </c>
      <c r="O970" s="131">
        <v>7</v>
      </c>
      <c r="P970" s="131">
        <v>1</v>
      </c>
      <c r="Q970" s="131">
        <v>4</v>
      </c>
      <c r="R970" s="131">
        <v>1</v>
      </c>
      <c r="S970" s="131">
        <v>4</v>
      </c>
      <c r="T970" s="129"/>
      <c r="U970" s="129"/>
      <c r="V970" s="129"/>
      <c r="W970" s="129"/>
      <c r="X970" s="129"/>
      <c r="Y970" s="129"/>
      <c r="Z970" s="129"/>
      <c r="AA970" s="129"/>
    </row>
    <row r="971" spans="1:27" x14ac:dyDescent="0.25">
      <c r="A971" s="133">
        <v>970</v>
      </c>
      <c r="B971" s="135" t="s">
        <v>8</v>
      </c>
      <c r="C971" s="137" t="s">
        <v>153</v>
      </c>
      <c r="D971" s="129"/>
      <c r="E971" s="129"/>
      <c r="F971" s="129"/>
      <c r="G971" s="129"/>
      <c r="H971" s="131">
        <v>1</v>
      </c>
      <c r="I971" s="131">
        <v>6</v>
      </c>
      <c r="J971" s="131">
        <v>3</v>
      </c>
      <c r="K971" s="131">
        <v>19</v>
      </c>
      <c r="L971" s="131">
        <v>2</v>
      </c>
      <c r="M971" s="131">
        <v>13</v>
      </c>
      <c r="N971" s="129"/>
      <c r="O971" s="129"/>
      <c r="P971" s="129"/>
      <c r="Q971" s="129"/>
      <c r="R971" s="131">
        <v>1</v>
      </c>
      <c r="S971" s="131">
        <v>3</v>
      </c>
      <c r="T971" s="129"/>
      <c r="U971" s="129"/>
      <c r="V971" s="129"/>
      <c r="W971" s="129"/>
      <c r="X971" s="129"/>
      <c r="Y971" s="129"/>
      <c r="Z971" s="129"/>
      <c r="AA971" s="129"/>
    </row>
    <row r="972" spans="1:27" x14ac:dyDescent="0.25">
      <c r="A972" s="133">
        <v>971</v>
      </c>
      <c r="B972" s="135" t="s">
        <v>8</v>
      </c>
      <c r="C972" s="137" t="s">
        <v>154</v>
      </c>
      <c r="D972" s="131">
        <v>3</v>
      </c>
      <c r="E972" s="131">
        <v>17</v>
      </c>
      <c r="F972" s="129"/>
      <c r="G972" s="129"/>
      <c r="H972" s="129"/>
      <c r="I972" s="129"/>
      <c r="J972" s="129"/>
      <c r="K972" s="129"/>
      <c r="L972" s="131">
        <v>1</v>
      </c>
      <c r="M972" s="131">
        <v>5</v>
      </c>
      <c r="N972" s="129"/>
      <c r="O972" s="129"/>
      <c r="P972" s="131">
        <v>2</v>
      </c>
      <c r="Q972" s="131">
        <v>13</v>
      </c>
      <c r="R972" s="129"/>
      <c r="S972" s="129"/>
      <c r="T972" s="129"/>
      <c r="U972" s="129"/>
      <c r="V972" s="131">
        <v>1</v>
      </c>
      <c r="W972" s="131">
        <v>6</v>
      </c>
      <c r="X972" s="129"/>
      <c r="Y972" s="129"/>
      <c r="Z972" s="129"/>
      <c r="AA972" s="129"/>
    </row>
    <row r="973" spans="1:27" x14ac:dyDescent="0.25">
      <c r="A973" s="133">
        <v>972</v>
      </c>
      <c r="B973" s="135" t="s">
        <v>130</v>
      </c>
      <c r="C973" s="137" t="s">
        <v>152</v>
      </c>
      <c r="D973" s="129"/>
      <c r="E973" s="129"/>
      <c r="F973" s="129"/>
      <c r="G973" s="129"/>
      <c r="H973" s="129"/>
      <c r="I973" s="129"/>
      <c r="J973" s="131">
        <v>4</v>
      </c>
      <c r="K973" s="131">
        <v>24</v>
      </c>
      <c r="L973" s="129"/>
      <c r="M973" s="129"/>
      <c r="N973" s="131">
        <v>1</v>
      </c>
      <c r="O973" s="131">
        <v>8</v>
      </c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31">
        <v>1</v>
      </c>
      <c r="AA973" s="131">
        <v>8</v>
      </c>
    </row>
    <row r="974" spans="1:27" x14ac:dyDescent="0.25">
      <c r="A974" s="133">
        <v>973</v>
      </c>
      <c r="B974" s="135" t="s">
        <v>5</v>
      </c>
      <c r="C974" s="137" t="s">
        <v>153</v>
      </c>
      <c r="D974" s="131">
        <v>5</v>
      </c>
      <c r="E974" s="131">
        <v>5</v>
      </c>
      <c r="F974" s="129"/>
      <c r="G974" s="129"/>
      <c r="H974" s="131">
        <v>1</v>
      </c>
      <c r="I974" s="131">
        <v>7</v>
      </c>
      <c r="J974" s="131">
        <v>2</v>
      </c>
      <c r="K974" s="131">
        <v>14</v>
      </c>
      <c r="L974" s="131">
        <v>1</v>
      </c>
      <c r="M974" s="131">
        <v>7</v>
      </c>
      <c r="N974" s="129"/>
      <c r="O974" s="129"/>
      <c r="P974" s="129"/>
      <c r="Q974" s="129"/>
      <c r="R974" s="131">
        <v>1</v>
      </c>
      <c r="S974" s="131">
        <v>7</v>
      </c>
      <c r="T974" s="129"/>
      <c r="U974" s="129"/>
      <c r="V974" s="129"/>
      <c r="W974" s="129"/>
      <c r="X974" s="129"/>
      <c r="Y974" s="129"/>
      <c r="Z974" s="129"/>
      <c r="AA974" s="129"/>
    </row>
    <row r="975" spans="1:27" x14ac:dyDescent="0.25">
      <c r="A975" s="133">
        <v>974</v>
      </c>
      <c r="B975" s="135" t="s">
        <v>121</v>
      </c>
      <c r="C975" s="137" t="s">
        <v>152</v>
      </c>
      <c r="D975" s="131">
        <v>1</v>
      </c>
      <c r="E975" s="131">
        <v>5</v>
      </c>
      <c r="F975" s="131">
        <v>1</v>
      </c>
      <c r="G975" s="131">
        <v>5</v>
      </c>
      <c r="H975" s="129"/>
      <c r="I975" s="129"/>
      <c r="J975" s="131">
        <v>2</v>
      </c>
      <c r="K975" s="131">
        <v>11</v>
      </c>
      <c r="L975" s="129"/>
      <c r="M975" s="129"/>
      <c r="N975" s="129"/>
      <c r="O975" s="129"/>
      <c r="P975" s="129"/>
      <c r="Q975" s="129"/>
      <c r="R975" s="131">
        <v>2</v>
      </c>
      <c r="S975" s="131">
        <v>8</v>
      </c>
      <c r="T975" s="131">
        <v>2</v>
      </c>
      <c r="U975" s="131">
        <v>9</v>
      </c>
      <c r="V975" s="129"/>
      <c r="W975" s="129"/>
      <c r="X975" s="129"/>
      <c r="Y975" s="129"/>
      <c r="Z975" s="129"/>
      <c r="AA975" s="129"/>
    </row>
    <row r="976" spans="1:27" x14ac:dyDescent="0.25">
      <c r="A976" s="133">
        <v>975</v>
      </c>
      <c r="B976" s="135" t="s">
        <v>24</v>
      </c>
      <c r="C976" s="137" t="s">
        <v>151</v>
      </c>
      <c r="D976" s="129"/>
      <c r="E976" s="129"/>
      <c r="F976" s="131">
        <v>1</v>
      </c>
      <c r="G976" s="131">
        <v>20</v>
      </c>
      <c r="H976" s="131">
        <v>1</v>
      </c>
      <c r="I976" s="131">
        <v>20</v>
      </c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</row>
    <row r="977" spans="1:27" x14ac:dyDescent="0.25">
      <c r="A977" s="133">
        <v>976</v>
      </c>
      <c r="B977" s="135" t="s">
        <v>139</v>
      </c>
      <c r="C977" s="137" t="s">
        <v>151</v>
      </c>
      <c r="D977" s="129"/>
      <c r="E977" s="129"/>
      <c r="F977" s="129"/>
      <c r="G977" s="129"/>
      <c r="H977" s="129"/>
      <c r="I977" s="129"/>
      <c r="J977" s="131">
        <v>3</v>
      </c>
      <c r="K977" s="131">
        <v>13</v>
      </c>
      <c r="L977" s="129"/>
      <c r="M977" s="129"/>
      <c r="N977" s="131">
        <v>1</v>
      </c>
      <c r="O977" s="131">
        <v>13</v>
      </c>
      <c r="P977" s="129"/>
      <c r="Q977" s="129"/>
      <c r="R977" s="131">
        <v>1</v>
      </c>
      <c r="S977" s="131">
        <v>13</v>
      </c>
      <c r="T977" s="129"/>
      <c r="U977" s="129"/>
      <c r="V977" s="129"/>
      <c r="W977" s="129"/>
      <c r="X977" s="129"/>
      <c r="Y977" s="129"/>
      <c r="Z977" s="129"/>
      <c r="AA977" s="129"/>
    </row>
    <row r="978" spans="1:27" x14ac:dyDescent="0.25">
      <c r="A978" s="133">
        <v>977</v>
      </c>
      <c r="B978" s="135" t="s">
        <v>124</v>
      </c>
      <c r="C978" s="137" t="s">
        <v>151</v>
      </c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31">
        <v>2</v>
      </c>
      <c r="W978" s="131">
        <v>39</v>
      </c>
      <c r="X978" s="129"/>
      <c r="Y978" s="129"/>
      <c r="Z978" s="129"/>
      <c r="AA978" s="129"/>
    </row>
    <row r="979" spans="1:27" x14ac:dyDescent="0.25">
      <c r="A979" s="133">
        <v>978</v>
      </c>
      <c r="B979" s="135" t="s">
        <v>7</v>
      </c>
      <c r="C979" s="137" t="s">
        <v>153</v>
      </c>
      <c r="D979" s="129"/>
      <c r="E979" s="129"/>
      <c r="F979" s="129"/>
      <c r="G979" s="129"/>
      <c r="H979" s="131">
        <v>2</v>
      </c>
      <c r="I979" s="131">
        <v>19</v>
      </c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31">
        <v>2</v>
      </c>
      <c r="Y979" s="131">
        <v>19</v>
      </c>
      <c r="Z979" s="129"/>
      <c r="AA979" s="129"/>
    </row>
    <row r="980" spans="1:27" x14ac:dyDescent="0.25">
      <c r="A980" s="133">
        <v>979</v>
      </c>
      <c r="B980" s="135" t="s">
        <v>5</v>
      </c>
      <c r="C980" s="137" t="s">
        <v>155</v>
      </c>
      <c r="D980" s="129"/>
      <c r="E980" s="129"/>
      <c r="F980" s="131">
        <v>1</v>
      </c>
      <c r="G980" s="131">
        <v>4</v>
      </c>
      <c r="H980" s="131">
        <v>1</v>
      </c>
      <c r="I980" s="131">
        <v>4</v>
      </c>
      <c r="J980" s="131">
        <v>1</v>
      </c>
      <c r="K980" s="131">
        <v>4</v>
      </c>
      <c r="L980" s="129"/>
      <c r="M980" s="129"/>
      <c r="N980" s="131">
        <v>1</v>
      </c>
      <c r="O980" s="131">
        <v>4</v>
      </c>
      <c r="P980" s="129"/>
      <c r="Q980" s="129"/>
      <c r="R980" s="131">
        <v>2</v>
      </c>
      <c r="S980" s="131">
        <v>7</v>
      </c>
      <c r="T980" s="131">
        <v>1</v>
      </c>
      <c r="U980" s="131">
        <v>4</v>
      </c>
      <c r="V980" s="129"/>
      <c r="W980" s="129"/>
      <c r="X980" s="131">
        <v>1</v>
      </c>
      <c r="Y980" s="131">
        <v>4</v>
      </c>
      <c r="Z980" s="131">
        <v>1</v>
      </c>
      <c r="AA980" s="131">
        <v>4</v>
      </c>
    </row>
    <row r="981" spans="1:27" x14ac:dyDescent="0.25">
      <c r="A981" s="133">
        <v>980</v>
      </c>
      <c r="B981" s="135" t="s">
        <v>8</v>
      </c>
      <c r="C981" s="137" t="s">
        <v>154</v>
      </c>
      <c r="D981" s="131">
        <v>6</v>
      </c>
      <c r="E981" s="131">
        <v>9</v>
      </c>
      <c r="F981" s="129"/>
      <c r="G981" s="129"/>
      <c r="H981" s="129"/>
      <c r="I981" s="129"/>
      <c r="J981" s="131">
        <v>2</v>
      </c>
      <c r="K981" s="131">
        <v>6</v>
      </c>
      <c r="L981" s="131">
        <v>2</v>
      </c>
      <c r="M981" s="131">
        <v>6</v>
      </c>
      <c r="N981" s="129"/>
      <c r="O981" s="129"/>
      <c r="P981" s="131">
        <v>3</v>
      </c>
      <c r="Q981" s="131">
        <v>11</v>
      </c>
      <c r="R981" s="131">
        <v>2</v>
      </c>
      <c r="S981" s="131">
        <v>6</v>
      </c>
      <c r="T981" s="129"/>
      <c r="U981" s="129"/>
      <c r="V981" s="129"/>
      <c r="W981" s="129"/>
      <c r="X981" s="129"/>
      <c r="Y981" s="129"/>
      <c r="Z981" s="129"/>
      <c r="AA981" s="129"/>
    </row>
    <row r="982" spans="1:27" x14ac:dyDescent="0.25">
      <c r="A982" s="133">
        <v>981</v>
      </c>
      <c r="B982" s="135" t="s">
        <v>24</v>
      </c>
      <c r="C982" s="137" t="s">
        <v>151</v>
      </c>
      <c r="D982" s="129"/>
      <c r="E982" s="129"/>
      <c r="F982" s="129"/>
      <c r="G982" s="129"/>
      <c r="H982" s="131">
        <v>1</v>
      </c>
      <c r="I982" s="131">
        <v>11</v>
      </c>
      <c r="J982" s="129"/>
      <c r="K982" s="129"/>
      <c r="L982" s="129"/>
      <c r="M982" s="129"/>
      <c r="N982" s="129"/>
      <c r="O982" s="129"/>
      <c r="P982" s="129"/>
      <c r="Q982" s="129"/>
      <c r="R982" s="131">
        <v>1</v>
      </c>
      <c r="S982" s="131">
        <v>13</v>
      </c>
      <c r="T982" s="131">
        <v>1</v>
      </c>
      <c r="U982" s="131">
        <v>13</v>
      </c>
      <c r="V982" s="129"/>
      <c r="W982" s="129"/>
      <c r="X982" s="129"/>
      <c r="Y982" s="129"/>
      <c r="Z982" s="129"/>
      <c r="AA982" s="129"/>
    </row>
    <row r="983" spans="1:27" x14ac:dyDescent="0.25">
      <c r="A983" s="133">
        <v>982</v>
      </c>
      <c r="B983" s="135" t="s">
        <v>8</v>
      </c>
      <c r="C983" s="137" t="s">
        <v>153</v>
      </c>
      <c r="D983" s="131">
        <v>3</v>
      </c>
      <c r="E983" s="131">
        <v>9</v>
      </c>
      <c r="F983" s="131">
        <v>3</v>
      </c>
      <c r="G983" s="131">
        <v>9</v>
      </c>
      <c r="H983" s="131">
        <v>5</v>
      </c>
      <c r="I983" s="131">
        <v>18</v>
      </c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</row>
    <row r="984" spans="1:27" x14ac:dyDescent="0.25">
      <c r="A984" s="133">
        <v>983</v>
      </c>
      <c r="B984" s="135" t="s">
        <v>24</v>
      </c>
      <c r="C984" s="137" t="s">
        <v>152</v>
      </c>
      <c r="D984" s="129"/>
      <c r="E984" s="129"/>
      <c r="F984" s="129"/>
      <c r="G984" s="129"/>
      <c r="H984" s="131">
        <v>1</v>
      </c>
      <c r="I984" s="131">
        <v>4</v>
      </c>
      <c r="J984" s="131">
        <v>5</v>
      </c>
      <c r="K984" s="131">
        <v>20</v>
      </c>
      <c r="L984" s="131">
        <v>1</v>
      </c>
      <c r="M984" s="131">
        <v>4</v>
      </c>
      <c r="N984" s="131">
        <v>2</v>
      </c>
      <c r="O984" s="131">
        <v>8</v>
      </c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</row>
    <row r="985" spans="1:27" x14ac:dyDescent="0.25">
      <c r="A985" s="133">
        <v>984</v>
      </c>
      <c r="B985" s="135" t="s">
        <v>5</v>
      </c>
      <c r="C985" s="137" t="s">
        <v>153</v>
      </c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31">
        <v>2</v>
      </c>
      <c r="U985" s="131">
        <v>35</v>
      </c>
      <c r="V985" s="129"/>
      <c r="W985" s="129"/>
      <c r="X985" s="129"/>
      <c r="Y985" s="129"/>
      <c r="Z985" s="129"/>
      <c r="AA985" s="129"/>
    </row>
    <row r="986" spans="1:27" x14ac:dyDescent="0.25">
      <c r="A986" s="133">
        <v>985</v>
      </c>
      <c r="B986" s="135" t="s">
        <v>105</v>
      </c>
      <c r="C986" s="137" t="s">
        <v>152</v>
      </c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31">
        <v>1</v>
      </c>
      <c r="Y986" s="131">
        <v>35</v>
      </c>
      <c r="Z986" s="129"/>
      <c r="AA986" s="129"/>
    </row>
    <row r="987" spans="1:27" x14ac:dyDescent="0.25">
      <c r="A987" s="133">
        <v>986</v>
      </c>
      <c r="B987" s="135" t="s">
        <v>11</v>
      </c>
      <c r="C987" s="137" t="s">
        <v>153</v>
      </c>
      <c r="D987" s="129"/>
      <c r="E987" s="129"/>
      <c r="F987" s="129"/>
      <c r="G987" s="129"/>
      <c r="H987" s="129"/>
      <c r="I987" s="129"/>
      <c r="J987" s="131">
        <v>1</v>
      </c>
      <c r="K987" s="131">
        <v>12</v>
      </c>
      <c r="L987" s="129"/>
      <c r="M987" s="129"/>
      <c r="N987" s="131">
        <v>2</v>
      </c>
      <c r="O987" s="131">
        <v>23</v>
      </c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</row>
    <row r="988" spans="1:27" x14ac:dyDescent="0.25">
      <c r="A988" s="133">
        <v>987</v>
      </c>
      <c r="B988" s="135" t="s">
        <v>67</v>
      </c>
      <c r="C988" s="137" t="s">
        <v>153</v>
      </c>
      <c r="D988" s="131">
        <v>1</v>
      </c>
      <c r="E988" s="131">
        <v>3</v>
      </c>
      <c r="F988" s="131">
        <v>1</v>
      </c>
      <c r="G988" s="131">
        <v>3</v>
      </c>
      <c r="H988" s="131">
        <v>1</v>
      </c>
      <c r="I988" s="131">
        <v>3</v>
      </c>
      <c r="J988" s="131">
        <v>3</v>
      </c>
      <c r="K988" s="131">
        <v>25</v>
      </c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</row>
    <row r="989" spans="1:27" x14ac:dyDescent="0.25">
      <c r="A989" s="133">
        <v>988</v>
      </c>
      <c r="B989" s="135" t="s">
        <v>5</v>
      </c>
      <c r="C989" s="137" t="s">
        <v>153</v>
      </c>
      <c r="D989" s="131">
        <v>2</v>
      </c>
      <c r="E989" s="131">
        <v>2</v>
      </c>
      <c r="F989" s="129"/>
      <c r="G989" s="129"/>
      <c r="H989" s="129"/>
      <c r="I989" s="129"/>
      <c r="J989" s="131">
        <v>1</v>
      </c>
      <c r="K989" s="131">
        <v>7</v>
      </c>
      <c r="L989" s="131">
        <v>3</v>
      </c>
      <c r="M989" s="131">
        <v>10</v>
      </c>
      <c r="N989" s="129"/>
      <c r="O989" s="129"/>
      <c r="P989" s="129"/>
      <c r="Q989" s="129"/>
      <c r="R989" s="129"/>
      <c r="S989" s="129"/>
      <c r="T989" s="131">
        <v>1</v>
      </c>
      <c r="U989" s="131">
        <v>7</v>
      </c>
      <c r="V989" s="131">
        <v>1</v>
      </c>
      <c r="W989" s="131">
        <v>7</v>
      </c>
      <c r="X989" s="129"/>
      <c r="Y989" s="129"/>
      <c r="Z989" s="129"/>
      <c r="AA989" s="129"/>
    </row>
    <row r="990" spans="1:27" x14ac:dyDescent="0.25">
      <c r="A990" s="133">
        <v>989</v>
      </c>
      <c r="B990" s="135" t="s">
        <v>128</v>
      </c>
      <c r="C990" s="137" t="s">
        <v>154</v>
      </c>
      <c r="D990" s="129"/>
      <c r="E990" s="129"/>
      <c r="F990" s="129"/>
      <c r="G990" s="129"/>
      <c r="H990" s="129"/>
      <c r="I990" s="129"/>
      <c r="J990" s="131">
        <v>3</v>
      </c>
      <c r="K990" s="131">
        <v>17</v>
      </c>
      <c r="L990" s="131">
        <v>1</v>
      </c>
      <c r="M990" s="131">
        <v>8</v>
      </c>
      <c r="N990" s="129"/>
      <c r="O990" s="129"/>
      <c r="P990" s="131">
        <v>1</v>
      </c>
      <c r="Q990" s="131">
        <v>8</v>
      </c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</row>
    <row r="991" spans="1:27" x14ac:dyDescent="0.25">
      <c r="A991" s="133">
        <v>990</v>
      </c>
      <c r="B991" s="135" t="s">
        <v>144</v>
      </c>
      <c r="C991" s="137" t="s">
        <v>151</v>
      </c>
      <c r="D991" s="129"/>
      <c r="E991" s="129"/>
      <c r="F991" s="129"/>
      <c r="G991" s="129"/>
      <c r="H991" s="129"/>
      <c r="I991" s="129"/>
      <c r="J991" s="129"/>
      <c r="K991" s="129"/>
      <c r="L991" s="131">
        <v>1</v>
      </c>
      <c r="M991" s="131">
        <v>8</v>
      </c>
      <c r="N991" s="129"/>
      <c r="O991" s="129"/>
      <c r="P991" s="131">
        <v>1</v>
      </c>
      <c r="Q991" s="131">
        <v>8</v>
      </c>
      <c r="R991" s="131">
        <v>3</v>
      </c>
      <c r="S991" s="131">
        <v>16</v>
      </c>
      <c r="T991" s="129"/>
      <c r="U991" s="129"/>
      <c r="V991" s="129"/>
      <c r="W991" s="129"/>
      <c r="X991" s="129"/>
      <c r="Y991" s="129"/>
      <c r="Z991" s="129"/>
      <c r="AA991" s="129"/>
    </row>
    <row r="992" spans="1:27" x14ac:dyDescent="0.25">
      <c r="A992" s="133">
        <v>991</v>
      </c>
      <c r="B992" s="135" t="s">
        <v>8</v>
      </c>
      <c r="C992" s="137" t="s">
        <v>152</v>
      </c>
      <c r="D992" s="129"/>
      <c r="E992" s="129"/>
      <c r="F992" s="129"/>
      <c r="G992" s="129"/>
      <c r="H992" s="131">
        <v>1</v>
      </c>
      <c r="I992" s="131">
        <v>6</v>
      </c>
      <c r="J992" s="129"/>
      <c r="K992" s="129"/>
      <c r="L992" s="131">
        <v>1</v>
      </c>
      <c r="M992" s="131">
        <v>5</v>
      </c>
      <c r="N992" s="131">
        <v>2</v>
      </c>
      <c r="O992" s="131">
        <v>13</v>
      </c>
      <c r="P992" s="131">
        <v>1</v>
      </c>
      <c r="Q992" s="131">
        <v>6</v>
      </c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</row>
    <row r="993" spans="1:27" x14ac:dyDescent="0.25">
      <c r="A993" s="133">
        <v>992</v>
      </c>
      <c r="B993" s="135" t="s">
        <v>11</v>
      </c>
      <c r="C993" s="137" t="s">
        <v>153</v>
      </c>
      <c r="D993" s="129"/>
      <c r="E993" s="129"/>
      <c r="F993" s="129"/>
      <c r="G993" s="129"/>
      <c r="H993" s="131">
        <v>1</v>
      </c>
      <c r="I993" s="131">
        <v>8</v>
      </c>
      <c r="J993" s="131">
        <v>1</v>
      </c>
      <c r="K993" s="131">
        <v>8</v>
      </c>
      <c r="L993" s="131">
        <v>1</v>
      </c>
      <c r="M993" s="131">
        <v>8</v>
      </c>
      <c r="N993" s="129"/>
      <c r="O993" s="129"/>
      <c r="P993" s="129"/>
      <c r="Q993" s="129"/>
      <c r="R993" s="129"/>
      <c r="S993" s="129"/>
      <c r="T993" s="129"/>
      <c r="U993" s="129"/>
      <c r="V993" s="131">
        <v>1</v>
      </c>
      <c r="W993" s="131">
        <v>5</v>
      </c>
      <c r="X993" s="129"/>
      <c r="Y993" s="129"/>
      <c r="Z993" s="129"/>
      <c r="AA993" s="129"/>
    </row>
    <row r="994" spans="1:27" x14ac:dyDescent="0.25">
      <c r="A994" s="133">
        <v>993</v>
      </c>
      <c r="B994" s="135" t="s">
        <v>136</v>
      </c>
      <c r="C994" s="137" t="s">
        <v>152</v>
      </c>
      <c r="D994" s="129"/>
      <c r="E994" s="129"/>
      <c r="F994" s="129"/>
      <c r="G994" s="129"/>
      <c r="H994" s="129"/>
      <c r="I994" s="129"/>
      <c r="J994" s="131">
        <v>2</v>
      </c>
      <c r="K994" s="131">
        <v>8</v>
      </c>
      <c r="L994" s="131">
        <v>3</v>
      </c>
      <c r="M994" s="131">
        <v>15</v>
      </c>
      <c r="N994" s="129"/>
      <c r="O994" s="129"/>
      <c r="P994" s="129"/>
      <c r="Q994" s="129"/>
      <c r="R994" s="129"/>
      <c r="S994" s="129"/>
      <c r="T994" s="131">
        <v>1</v>
      </c>
      <c r="U994" s="131">
        <v>7</v>
      </c>
      <c r="V994" s="129"/>
      <c r="W994" s="129"/>
      <c r="X994" s="129"/>
      <c r="Y994" s="129"/>
      <c r="Z994" s="129"/>
      <c r="AA994" s="129"/>
    </row>
    <row r="995" spans="1:27" x14ac:dyDescent="0.25">
      <c r="A995" s="133">
        <v>994</v>
      </c>
      <c r="B995" s="135" t="s">
        <v>9</v>
      </c>
      <c r="C995" s="137" t="s">
        <v>151</v>
      </c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31">
        <v>1</v>
      </c>
      <c r="U995" s="131">
        <v>28</v>
      </c>
      <c r="V995" s="129"/>
      <c r="W995" s="129"/>
      <c r="X995" s="129"/>
      <c r="Y995" s="129"/>
      <c r="Z995" s="129"/>
      <c r="AA995" s="129"/>
    </row>
    <row r="996" spans="1:27" x14ac:dyDescent="0.25">
      <c r="A996" s="133">
        <v>995</v>
      </c>
      <c r="B996" s="135" t="s">
        <v>24</v>
      </c>
      <c r="C996" s="137" t="s">
        <v>152</v>
      </c>
      <c r="D996" s="129"/>
      <c r="E996" s="129"/>
      <c r="F996" s="129"/>
      <c r="G996" s="129"/>
      <c r="H996" s="129"/>
      <c r="I996" s="129"/>
      <c r="J996" s="131">
        <v>1</v>
      </c>
      <c r="K996" s="131">
        <v>9</v>
      </c>
      <c r="L996" s="129"/>
      <c r="M996" s="129"/>
      <c r="N996" s="131">
        <v>1</v>
      </c>
      <c r="O996" s="131">
        <v>1</v>
      </c>
      <c r="P996" s="131">
        <v>1</v>
      </c>
      <c r="Q996" s="131">
        <v>9</v>
      </c>
      <c r="R996" s="129"/>
      <c r="S996" s="129"/>
      <c r="T996" s="129"/>
      <c r="U996" s="129"/>
      <c r="V996" s="131">
        <v>1</v>
      </c>
      <c r="W996" s="131">
        <v>10</v>
      </c>
      <c r="X996" s="129"/>
      <c r="Y996" s="129"/>
      <c r="Z996" s="129"/>
      <c r="AA996" s="129"/>
    </row>
    <row r="997" spans="1:27" x14ac:dyDescent="0.25">
      <c r="A997" s="133">
        <v>996</v>
      </c>
      <c r="B997" s="135" t="s">
        <v>124</v>
      </c>
      <c r="C997" s="137" t="s">
        <v>153</v>
      </c>
      <c r="D997" s="129"/>
      <c r="E997" s="129"/>
      <c r="F997" s="129"/>
      <c r="G997" s="129"/>
      <c r="H997" s="129"/>
      <c r="I997" s="129"/>
      <c r="J997" s="131">
        <v>2</v>
      </c>
      <c r="K997" s="131">
        <v>28</v>
      </c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</row>
    <row r="998" spans="1:27" x14ac:dyDescent="0.25">
      <c r="A998" s="133">
        <v>997</v>
      </c>
      <c r="B998" s="135" t="s">
        <v>124</v>
      </c>
      <c r="C998" s="137" t="s">
        <v>153</v>
      </c>
      <c r="D998" s="129"/>
      <c r="E998" s="129"/>
      <c r="F998" s="129"/>
      <c r="G998" s="129"/>
      <c r="H998" s="129"/>
      <c r="I998" s="129"/>
      <c r="J998" s="131">
        <v>2</v>
      </c>
      <c r="K998" s="131">
        <v>28</v>
      </c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</row>
    <row r="999" spans="1:27" x14ac:dyDescent="0.25">
      <c r="A999" s="133">
        <v>998</v>
      </c>
      <c r="B999" s="135" t="s">
        <v>105</v>
      </c>
      <c r="C999" s="137" t="s">
        <v>152</v>
      </c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31">
        <v>1</v>
      </c>
      <c r="W999" s="131">
        <v>9</v>
      </c>
      <c r="X999" s="131">
        <v>1</v>
      </c>
      <c r="Y999" s="131">
        <v>9</v>
      </c>
      <c r="Z999" s="131">
        <v>1</v>
      </c>
      <c r="AA999" s="131">
        <v>9</v>
      </c>
    </row>
    <row r="1000" spans="1:27" x14ac:dyDescent="0.25">
      <c r="A1000" s="133">
        <v>999</v>
      </c>
      <c r="B1000" s="135" t="s">
        <v>128</v>
      </c>
      <c r="C1000" s="137" t="s">
        <v>152</v>
      </c>
      <c r="D1000" s="129"/>
      <c r="E1000" s="129"/>
      <c r="F1000" s="129"/>
      <c r="G1000" s="129"/>
      <c r="H1000" s="129"/>
      <c r="I1000" s="129"/>
      <c r="J1000" s="129"/>
      <c r="K1000" s="129"/>
      <c r="L1000" s="131">
        <v>1</v>
      </c>
      <c r="M1000" s="131">
        <v>8</v>
      </c>
      <c r="N1000" s="129"/>
      <c r="O1000" s="129"/>
      <c r="P1000" s="131">
        <v>1</v>
      </c>
      <c r="Q1000" s="131">
        <v>10</v>
      </c>
      <c r="R1000" s="131">
        <v>1</v>
      </c>
      <c r="S1000" s="131">
        <v>10</v>
      </c>
      <c r="T1000" s="129"/>
      <c r="U1000" s="129"/>
      <c r="V1000" s="129"/>
      <c r="W1000" s="129"/>
      <c r="X1000" s="129"/>
      <c r="Y1000" s="129"/>
      <c r="Z1000" s="129"/>
      <c r="AA1000" s="129"/>
    </row>
    <row r="1001" spans="1:27" x14ac:dyDescent="0.25">
      <c r="A1001" s="133">
        <v>1000</v>
      </c>
      <c r="B1001" s="135" t="s">
        <v>124</v>
      </c>
      <c r="C1001" s="137" t="s">
        <v>151</v>
      </c>
      <c r="D1001" s="129"/>
      <c r="E1001" s="129"/>
      <c r="F1001" s="129"/>
      <c r="G1001" s="129"/>
      <c r="H1001" s="129"/>
      <c r="I1001" s="129"/>
      <c r="J1001" s="131">
        <v>1</v>
      </c>
      <c r="K1001" s="131">
        <v>14</v>
      </c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31">
        <v>1</v>
      </c>
      <c r="W1001" s="131">
        <v>14</v>
      </c>
      <c r="X1001" s="129"/>
      <c r="Y1001" s="129"/>
      <c r="Z1001" s="129"/>
      <c r="AA1001" s="129"/>
    </row>
    <row r="1002" spans="1:27" x14ac:dyDescent="0.25">
      <c r="A1002" s="133">
        <v>1001</v>
      </c>
      <c r="B1002" s="135" t="s">
        <v>104</v>
      </c>
      <c r="C1002" s="137" t="s">
        <v>152</v>
      </c>
      <c r="D1002" s="129"/>
      <c r="E1002" s="129"/>
      <c r="F1002" s="129"/>
      <c r="G1002" s="129"/>
      <c r="H1002" s="131">
        <v>1</v>
      </c>
      <c r="I1002" s="131">
        <v>9</v>
      </c>
      <c r="J1002" s="131">
        <v>3</v>
      </c>
      <c r="K1002" s="131">
        <v>18</v>
      </c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  <c r="AA1002" s="129"/>
    </row>
    <row r="1003" spans="1:27" x14ac:dyDescent="0.25">
      <c r="A1003" s="133">
        <v>1002</v>
      </c>
      <c r="B1003" s="135" t="s">
        <v>24</v>
      </c>
      <c r="C1003" s="137" t="s">
        <v>152</v>
      </c>
      <c r="D1003" s="129"/>
      <c r="E1003" s="129"/>
      <c r="F1003" s="131">
        <v>1</v>
      </c>
      <c r="G1003" s="131">
        <v>26</v>
      </c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  <c r="AA1003" s="129"/>
    </row>
    <row r="1004" spans="1:27" x14ac:dyDescent="0.25">
      <c r="A1004" s="133">
        <v>1003</v>
      </c>
      <c r="B1004" s="135" t="s">
        <v>105</v>
      </c>
      <c r="C1004" s="137" t="s">
        <v>152</v>
      </c>
      <c r="D1004" s="129"/>
      <c r="E1004" s="129"/>
      <c r="F1004" s="129"/>
      <c r="G1004" s="129"/>
      <c r="H1004" s="129"/>
      <c r="I1004" s="129"/>
      <c r="J1004" s="129"/>
      <c r="K1004" s="129"/>
      <c r="L1004" s="129"/>
      <c r="M1004" s="129"/>
      <c r="N1004" s="129"/>
      <c r="O1004" s="129"/>
      <c r="P1004" s="129"/>
      <c r="Q1004" s="129"/>
      <c r="R1004" s="131">
        <v>1</v>
      </c>
      <c r="S1004" s="131">
        <v>5</v>
      </c>
      <c r="T1004" s="131">
        <v>2</v>
      </c>
      <c r="U1004" s="131">
        <v>10</v>
      </c>
      <c r="V1004" s="129"/>
      <c r="W1004" s="129"/>
      <c r="X1004" s="131">
        <v>1</v>
      </c>
      <c r="Y1004" s="131">
        <v>5</v>
      </c>
      <c r="Z1004" s="131">
        <v>1</v>
      </c>
      <c r="AA1004" s="131">
        <v>5</v>
      </c>
    </row>
    <row r="1005" spans="1:27" x14ac:dyDescent="0.25">
      <c r="A1005" s="133">
        <v>1004</v>
      </c>
      <c r="B1005" s="135" t="s">
        <v>8</v>
      </c>
      <c r="C1005" s="137" t="s">
        <v>153</v>
      </c>
      <c r="D1005" s="131">
        <v>1</v>
      </c>
      <c r="E1005" s="131">
        <v>5</v>
      </c>
      <c r="F1005" s="131">
        <v>1</v>
      </c>
      <c r="G1005" s="131">
        <v>5</v>
      </c>
      <c r="H1005" s="131">
        <v>1</v>
      </c>
      <c r="I1005" s="131">
        <v>5</v>
      </c>
      <c r="J1005" s="129"/>
      <c r="K1005" s="129"/>
      <c r="L1005" s="131">
        <v>1</v>
      </c>
      <c r="M1005" s="131">
        <v>11</v>
      </c>
      <c r="N1005" s="129"/>
      <c r="O1005" s="129"/>
      <c r="P1005" s="129"/>
      <c r="Q1005" s="129"/>
      <c r="R1005" s="129"/>
      <c r="S1005" s="129"/>
      <c r="T1005" s="129"/>
      <c r="U1005" s="129"/>
      <c r="V1005" s="129"/>
      <c r="W1005" s="129"/>
      <c r="X1005" s="129"/>
      <c r="Y1005" s="129"/>
      <c r="Z1005" s="129"/>
      <c r="AA1005" s="129"/>
    </row>
    <row r="1006" spans="1:27" x14ac:dyDescent="0.25">
      <c r="A1006" s="133">
        <v>1005</v>
      </c>
      <c r="B1006" s="135" t="s">
        <v>5</v>
      </c>
      <c r="C1006" s="137" t="s">
        <v>152</v>
      </c>
      <c r="D1006" s="129"/>
      <c r="E1006" s="129"/>
      <c r="F1006" s="129"/>
      <c r="G1006" s="129"/>
      <c r="H1006" s="131">
        <v>2</v>
      </c>
      <c r="I1006" s="131">
        <v>26</v>
      </c>
      <c r="J1006" s="129"/>
      <c r="K1006" s="129"/>
      <c r="L1006" s="129"/>
      <c r="M1006" s="129"/>
      <c r="N1006" s="129"/>
      <c r="O1006" s="129"/>
      <c r="P1006" s="129"/>
      <c r="Q1006" s="129"/>
      <c r="R1006" s="129"/>
      <c r="S1006" s="129"/>
      <c r="T1006" s="129"/>
      <c r="U1006" s="129"/>
      <c r="V1006" s="129"/>
      <c r="W1006" s="129"/>
      <c r="X1006" s="129"/>
      <c r="Y1006" s="129"/>
      <c r="Z1006" s="129"/>
      <c r="AA1006" s="129"/>
    </row>
    <row r="1007" spans="1:27" x14ac:dyDescent="0.25">
      <c r="A1007" s="133">
        <v>1006</v>
      </c>
      <c r="B1007" s="135" t="s">
        <v>128</v>
      </c>
      <c r="C1007" s="137" t="s">
        <v>153</v>
      </c>
      <c r="D1007" s="129"/>
      <c r="E1007" s="129"/>
      <c r="F1007" s="129"/>
      <c r="G1007" s="129"/>
      <c r="H1007" s="129"/>
      <c r="I1007" s="129"/>
      <c r="J1007" s="131">
        <v>2</v>
      </c>
      <c r="K1007" s="131">
        <v>8</v>
      </c>
      <c r="L1007" s="129"/>
      <c r="M1007" s="129"/>
      <c r="N1007" s="131">
        <v>3</v>
      </c>
      <c r="O1007" s="131">
        <v>9</v>
      </c>
      <c r="P1007" s="131">
        <v>1</v>
      </c>
      <c r="Q1007" s="131">
        <v>8</v>
      </c>
      <c r="R1007" s="129"/>
      <c r="S1007" s="129"/>
      <c r="T1007" s="129"/>
      <c r="U1007" s="129"/>
      <c r="V1007" s="129"/>
      <c r="W1007" s="129"/>
      <c r="X1007" s="129"/>
      <c r="Y1007" s="129"/>
      <c r="Z1007" s="129"/>
      <c r="AA1007" s="129"/>
    </row>
    <row r="1008" spans="1:27" x14ac:dyDescent="0.25">
      <c r="A1008" s="133">
        <v>1007</v>
      </c>
      <c r="B1008" s="135" t="s">
        <v>24</v>
      </c>
      <c r="C1008" s="137" t="s">
        <v>155</v>
      </c>
      <c r="D1008" s="129"/>
      <c r="E1008" s="129"/>
      <c r="F1008" s="129"/>
      <c r="G1008" s="129"/>
      <c r="H1008" s="129"/>
      <c r="I1008" s="129"/>
      <c r="J1008" s="129"/>
      <c r="K1008" s="129"/>
      <c r="L1008" s="131">
        <v>1</v>
      </c>
      <c r="M1008" s="131">
        <v>5</v>
      </c>
      <c r="N1008" s="131">
        <v>1</v>
      </c>
      <c r="O1008" s="131">
        <v>5</v>
      </c>
      <c r="P1008" s="129"/>
      <c r="Q1008" s="129"/>
      <c r="R1008" s="131">
        <v>15</v>
      </c>
      <c r="S1008" s="131">
        <v>15</v>
      </c>
      <c r="T1008" s="129"/>
      <c r="U1008" s="129"/>
      <c r="V1008" s="129"/>
      <c r="W1008" s="129"/>
      <c r="X1008" s="129"/>
      <c r="Y1008" s="129"/>
      <c r="Z1008" s="129"/>
      <c r="AA1008" s="129"/>
    </row>
    <row r="1009" spans="1:27" x14ac:dyDescent="0.25">
      <c r="A1009" s="133">
        <v>1008</v>
      </c>
      <c r="B1009" s="135" t="s">
        <v>8</v>
      </c>
      <c r="C1009" s="137" t="s">
        <v>154</v>
      </c>
      <c r="D1009" s="131">
        <v>4</v>
      </c>
      <c r="E1009" s="131">
        <v>20</v>
      </c>
      <c r="F1009" s="129"/>
      <c r="G1009" s="129"/>
      <c r="H1009" s="129"/>
      <c r="I1009" s="129"/>
      <c r="J1009" s="129"/>
      <c r="K1009" s="129"/>
      <c r="L1009" s="131">
        <v>1</v>
      </c>
      <c r="M1009" s="131">
        <v>5</v>
      </c>
      <c r="N1009" s="129"/>
      <c r="O1009" s="129"/>
      <c r="P1009" s="129"/>
      <c r="Q1009" s="129"/>
      <c r="R1009" s="129"/>
      <c r="S1009" s="129"/>
      <c r="T1009" s="129"/>
      <c r="U1009" s="129"/>
      <c r="V1009" s="129"/>
      <c r="W1009" s="129"/>
      <c r="X1009" s="129"/>
      <c r="Y1009" s="129"/>
      <c r="Z1009" s="129"/>
      <c r="AA1009" s="129"/>
    </row>
    <row r="1010" spans="1:27" x14ac:dyDescent="0.25">
      <c r="A1010" s="133">
        <v>1009</v>
      </c>
      <c r="B1010" s="135" t="s">
        <v>24</v>
      </c>
      <c r="C1010" s="137" t="s">
        <v>151</v>
      </c>
      <c r="D1010" s="129"/>
      <c r="E1010" s="129"/>
      <c r="F1010" s="129"/>
      <c r="G1010" s="129"/>
      <c r="H1010" s="129"/>
      <c r="I1010" s="129"/>
      <c r="J1010" s="131">
        <v>2</v>
      </c>
      <c r="K1010" s="131">
        <v>11</v>
      </c>
      <c r="L1010" s="131">
        <v>1</v>
      </c>
      <c r="M1010" s="131">
        <v>9</v>
      </c>
      <c r="N1010" s="129"/>
      <c r="O1010" s="129"/>
      <c r="P1010" s="131">
        <v>1</v>
      </c>
      <c r="Q1010" s="131">
        <v>5</v>
      </c>
      <c r="R1010" s="129"/>
      <c r="S1010" s="129"/>
      <c r="T1010" s="129"/>
      <c r="U1010" s="129"/>
      <c r="V1010" s="129"/>
      <c r="W1010" s="129"/>
      <c r="X1010" s="129"/>
      <c r="Y1010" s="129"/>
      <c r="Z1010" s="129"/>
      <c r="AA1010" s="129"/>
    </row>
    <row r="1011" spans="1:27" x14ac:dyDescent="0.25">
      <c r="A1011" s="133">
        <v>1010</v>
      </c>
      <c r="B1011" s="135" t="s">
        <v>24</v>
      </c>
      <c r="C1011" s="137" t="s">
        <v>154</v>
      </c>
      <c r="D1011" s="129"/>
      <c r="E1011" s="129"/>
      <c r="F1011" s="129"/>
      <c r="G1011" s="129"/>
      <c r="H1011" s="129"/>
      <c r="I1011" s="129"/>
      <c r="J1011" s="129"/>
      <c r="K1011" s="129"/>
      <c r="L1011" s="129"/>
      <c r="M1011" s="129"/>
      <c r="N1011" s="131">
        <v>2</v>
      </c>
      <c r="O1011" s="131">
        <v>14</v>
      </c>
      <c r="P1011" s="131">
        <v>1</v>
      </c>
      <c r="Q1011" s="131">
        <v>7</v>
      </c>
      <c r="R1011" s="129"/>
      <c r="S1011" s="129"/>
      <c r="T1011" s="129"/>
      <c r="U1011" s="129"/>
      <c r="V1011" s="131">
        <v>1</v>
      </c>
      <c r="W1011" s="131">
        <v>1</v>
      </c>
      <c r="X1011" s="129"/>
      <c r="Y1011" s="129"/>
      <c r="Z1011" s="131">
        <v>2</v>
      </c>
      <c r="AA1011" s="131">
        <v>2</v>
      </c>
    </row>
    <row r="1012" spans="1:27" x14ac:dyDescent="0.25">
      <c r="A1012" s="133">
        <v>1011</v>
      </c>
      <c r="B1012" s="135" t="s">
        <v>124</v>
      </c>
      <c r="C1012" s="137" t="s">
        <v>151</v>
      </c>
      <c r="D1012" s="129"/>
      <c r="E1012" s="129"/>
      <c r="F1012" s="129"/>
      <c r="G1012" s="129"/>
      <c r="H1012" s="129"/>
      <c r="I1012" s="129"/>
      <c r="J1012" s="129"/>
      <c r="K1012" s="129"/>
      <c r="L1012" s="131">
        <v>1</v>
      </c>
      <c r="M1012" s="131">
        <v>23</v>
      </c>
      <c r="N1012" s="129"/>
      <c r="O1012" s="129"/>
      <c r="P1012" s="129"/>
      <c r="Q1012" s="129"/>
      <c r="R1012" s="129"/>
      <c r="S1012" s="129"/>
      <c r="T1012" s="129"/>
      <c r="U1012" s="129"/>
      <c r="V1012" s="129"/>
      <c r="W1012" s="129"/>
      <c r="X1012" s="129"/>
      <c r="Y1012" s="129"/>
      <c r="Z1012" s="129"/>
      <c r="AA1012" s="129"/>
    </row>
    <row r="1013" spans="1:27" x14ac:dyDescent="0.25">
      <c r="A1013" s="133">
        <v>1012</v>
      </c>
      <c r="B1013" s="135" t="s">
        <v>121</v>
      </c>
      <c r="C1013" s="137" t="s">
        <v>152</v>
      </c>
      <c r="D1013" s="129"/>
      <c r="E1013" s="129"/>
      <c r="F1013" s="129"/>
      <c r="G1013" s="129"/>
      <c r="H1013" s="131">
        <v>1</v>
      </c>
      <c r="I1013" s="131">
        <v>11</v>
      </c>
      <c r="J1013" s="129"/>
      <c r="K1013" s="129"/>
      <c r="L1013" s="129"/>
      <c r="M1013" s="129"/>
      <c r="N1013" s="131">
        <v>1</v>
      </c>
      <c r="O1013" s="131">
        <v>11</v>
      </c>
      <c r="P1013" s="129"/>
      <c r="Q1013" s="129"/>
      <c r="R1013" s="129"/>
      <c r="S1013" s="129"/>
      <c r="T1013" s="129"/>
      <c r="U1013" s="129"/>
      <c r="V1013" s="129"/>
      <c r="W1013" s="129"/>
      <c r="X1013" s="129"/>
      <c r="Y1013" s="129"/>
      <c r="Z1013" s="129"/>
      <c r="AA1013" s="129"/>
    </row>
    <row r="1014" spans="1:27" x14ac:dyDescent="0.25">
      <c r="A1014" s="133">
        <v>1013</v>
      </c>
      <c r="B1014" s="135" t="s">
        <v>9</v>
      </c>
      <c r="C1014" s="137" t="s">
        <v>151</v>
      </c>
      <c r="D1014" s="129"/>
      <c r="E1014" s="129"/>
      <c r="F1014" s="129"/>
      <c r="G1014" s="129"/>
      <c r="H1014" s="129"/>
      <c r="I1014" s="129"/>
      <c r="J1014" s="129"/>
      <c r="K1014" s="129"/>
      <c r="L1014" s="129"/>
      <c r="M1014" s="129"/>
      <c r="N1014" s="131">
        <v>1</v>
      </c>
      <c r="O1014" s="131">
        <v>23</v>
      </c>
      <c r="P1014" s="129"/>
      <c r="Q1014" s="129"/>
      <c r="R1014" s="129"/>
      <c r="S1014" s="129"/>
      <c r="T1014" s="129"/>
      <c r="U1014" s="129"/>
      <c r="V1014" s="129"/>
      <c r="W1014" s="129"/>
      <c r="X1014" s="129"/>
      <c r="Y1014" s="129"/>
      <c r="Z1014" s="129"/>
      <c r="AA1014" s="129"/>
    </row>
    <row r="1015" spans="1:27" x14ac:dyDescent="0.25">
      <c r="A1015" s="133">
        <v>1014</v>
      </c>
      <c r="B1015" s="135" t="s">
        <v>124</v>
      </c>
      <c r="C1015" s="137" t="s">
        <v>153</v>
      </c>
      <c r="D1015" s="129"/>
      <c r="E1015" s="129"/>
      <c r="F1015" s="129"/>
      <c r="G1015" s="129"/>
      <c r="H1015" s="129"/>
      <c r="I1015" s="129"/>
      <c r="J1015" s="131">
        <v>2</v>
      </c>
      <c r="K1015" s="131">
        <v>9</v>
      </c>
      <c r="L1015" s="129"/>
      <c r="M1015" s="129"/>
      <c r="N1015" s="131">
        <v>1</v>
      </c>
      <c r="O1015" s="131">
        <v>5</v>
      </c>
      <c r="P1015" s="131">
        <v>1</v>
      </c>
      <c r="Q1015" s="131">
        <v>5</v>
      </c>
      <c r="R1015" s="131">
        <v>1</v>
      </c>
      <c r="S1015" s="131">
        <v>5</v>
      </c>
      <c r="T1015" s="129"/>
      <c r="U1015" s="129"/>
      <c r="V1015" s="129"/>
      <c r="W1015" s="129"/>
      <c r="X1015" s="129"/>
      <c r="Y1015" s="129"/>
      <c r="Z1015" s="129"/>
      <c r="AA1015" s="129"/>
    </row>
    <row r="1016" spans="1:27" x14ac:dyDescent="0.25">
      <c r="A1016" s="133">
        <v>1015</v>
      </c>
      <c r="B1016" s="135" t="s">
        <v>8</v>
      </c>
      <c r="C1016" s="137" t="s">
        <v>152</v>
      </c>
      <c r="D1016" s="129"/>
      <c r="E1016" s="129"/>
      <c r="F1016" s="129"/>
      <c r="G1016" s="129"/>
      <c r="H1016" s="129"/>
      <c r="I1016" s="129"/>
      <c r="J1016" s="131">
        <v>1</v>
      </c>
      <c r="K1016" s="131">
        <v>6</v>
      </c>
      <c r="L1016" s="129"/>
      <c r="M1016" s="129"/>
      <c r="N1016" s="129"/>
      <c r="O1016" s="129"/>
      <c r="P1016" s="131">
        <v>1</v>
      </c>
      <c r="Q1016" s="131">
        <v>3</v>
      </c>
      <c r="R1016" s="131">
        <v>2</v>
      </c>
      <c r="S1016" s="131">
        <v>6</v>
      </c>
      <c r="T1016" s="131">
        <v>2</v>
      </c>
      <c r="U1016" s="131">
        <v>6</v>
      </c>
      <c r="V1016" s="131">
        <v>1</v>
      </c>
      <c r="W1016" s="131">
        <v>3</v>
      </c>
      <c r="X1016" s="129"/>
      <c r="Y1016" s="129"/>
      <c r="Z1016" s="129"/>
      <c r="AA1016" s="129"/>
    </row>
    <row r="1017" spans="1:27" x14ac:dyDescent="0.25">
      <c r="A1017" s="133">
        <v>1016</v>
      </c>
      <c r="B1017" s="135" t="s">
        <v>128</v>
      </c>
      <c r="C1017" s="137" t="s">
        <v>152</v>
      </c>
      <c r="D1017" s="129"/>
      <c r="E1017" s="129"/>
      <c r="F1017" s="129"/>
      <c r="G1017" s="129"/>
      <c r="H1017" s="129"/>
      <c r="I1017" s="129"/>
      <c r="J1017" s="129"/>
      <c r="K1017" s="129"/>
      <c r="L1017" s="129"/>
      <c r="M1017" s="129"/>
      <c r="N1017" s="129"/>
      <c r="O1017" s="129"/>
      <c r="P1017" s="129"/>
      <c r="Q1017" s="129"/>
      <c r="R1017" s="131">
        <v>1</v>
      </c>
      <c r="S1017" s="131">
        <v>22</v>
      </c>
      <c r="T1017" s="129"/>
      <c r="U1017" s="129"/>
      <c r="V1017" s="129"/>
      <c r="W1017" s="129"/>
      <c r="X1017" s="129"/>
      <c r="Y1017" s="129"/>
    </row>
    <row r="1018" spans="1:27" x14ac:dyDescent="0.25">
      <c r="A1018" s="133">
        <v>1017</v>
      </c>
      <c r="B1018" s="135" t="s">
        <v>67</v>
      </c>
      <c r="C1018" s="137" t="s">
        <v>153</v>
      </c>
      <c r="D1018" s="129"/>
      <c r="E1018" s="129"/>
      <c r="F1018" s="129"/>
      <c r="G1018" s="129"/>
      <c r="H1018" s="129"/>
      <c r="I1018" s="129"/>
      <c r="J1018" s="131">
        <v>4</v>
      </c>
      <c r="K1018" s="131">
        <v>22</v>
      </c>
      <c r="L1018" s="129"/>
      <c r="M1018" s="129"/>
      <c r="N1018" s="129"/>
      <c r="O1018" s="129"/>
      <c r="P1018" s="129"/>
      <c r="Q1018" s="129"/>
      <c r="R1018" s="129"/>
      <c r="S1018" s="129"/>
      <c r="T1018" s="129"/>
      <c r="U1018" s="129"/>
      <c r="V1018" s="129"/>
      <c r="W1018" s="129"/>
      <c r="X1018" s="129"/>
      <c r="Y1018" s="129"/>
    </row>
    <row r="1019" spans="1:27" x14ac:dyDescent="0.25">
      <c r="A1019" s="133">
        <v>1018</v>
      </c>
      <c r="B1019" s="135" t="s">
        <v>104</v>
      </c>
      <c r="C1019" s="137" t="s">
        <v>152</v>
      </c>
      <c r="D1019" s="129"/>
      <c r="E1019" s="129"/>
      <c r="F1019" s="129"/>
      <c r="G1019" s="129"/>
      <c r="H1019" s="131">
        <v>1</v>
      </c>
      <c r="I1019" s="131">
        <v>22</v>
      </c>
      <c r="J1019" s="129"/>
      <c r="K1019" s="129"/>
      <c r="L1019" s="129"/>
      <c r="M1019" s="129"/>
      <c r="N1019" s="129"/>
      <c r="O1019" s="129"/>
      <c r="P1019" s="129"/>
      <c r="Q1019" s="129"/>
      <c r="R1019" s="129"/>
      <c r="S1019" s="129"/>
      <c r="T1019" s="129"/>
      <c r="U1019" s="129"/>
      <c r="V1019" s="129"/>
      <c r="W1019" s="129"/>
      <c r="X1019" s="129"/>
      <c r="Y1019" s="129"/>
    </row>
    <row r="1020" spans="1:27" x14ac:dyDescent="0.25">
      <c r="A1020" s="133">
        <v>1019</v>
      </c>
      <c r="B1020" s="135" t="s">
        <v>24</v>
      </c>
      <c r="C1020" s="137" t="s">
        <v>152</v>
      </c>
      <c r="D1020" s="129"/>
      <c r="E1020" s="129"/>
      <c r="F1020" s="129"/>
      <c r="G1020" s="129"/>
      <c r="H1020" s="131">
        <v>1</v>
      </c>
      <c r="I1020" s="131">
        <v>3</v>
      </c>
      <c r="J1020" s="129"/>
      <c r="K1020" s="129"/>
      <c r="L1020" s="131">
        <v>2</v>
      </c>
      <c r="M1020" s="131">
        <v>19</v>
      </c>
      <c r="N1020" s="129"/>
      <c r="O1020" s="129"/>
      <c r="P1020" s="129"/>
      <c r="Q1020" s="129"/>
      <c r="R1020" s="129"/>
      <c r="S1020" s="129"/>
      <c r="T1020" s="129"/>
      <c r="U1020" s="129"/>
      <c r="V1020" s="129"/>
      <c r="W1020" s="129"/>
      <c r="X1020" s="129"/>
      <c r="Y1020" s="129"/>
    </row>
    <row r="1021" spans="1:27" x14ac:dyDescent="0.25">
      <c r="A1021" s="133">
        <v>1020</v>
      </c>
      <c r="B1021" s="135" t="s">
        <v>103</v>
      </c>
      <c r="C1021" s="137" t="s">
        <v>152</v>
      </c>
      <c r="D1021" s="129"/>
      <c r="E1021" s="129"/>
      <c r="F1021" s="129"/>
      <c r="G1021" s="129"/>
      <c r="H1021" s="131">
        <v>1</v>
      </c>
      <c r="I1021" s="131">
        <v>21</v>
      </c>
      <c r="J1021" s="129"/>
      <c r="K1021" s="129"/>
      <c r="L1021" s="129"/>
      <c r="M1021" s="129"/>
      <c r="N1021" s="129"/>
      <c r="O1021" s="129"/>
      <c r="P1021" s="129"/>
      <c r="Q1021" s="129"/>
      <c r="R1021" s="129"/>
      <c r="S1021" s="129"/>
      <c r="T1021" s="129"/>
      <c r="U1021" s="129"/>
      <c r="V1021" s="129"/>
      <c r="W1021" s="129"/>
      <c r="X1021" s="129"/>
      <c r="Y1021" s="129"/>
    </row>
    <row r="1022" spans="1:27" x14ac:dyDescent="0.25">
      <c r="A1022" s="133">
        <v>1021</v>
      </c>
      <c r="B1022" s="135" t="s">
        <v>24</v>
      </c>
      <c r="C1022" s="137" t="s">
        <v>153</v>
      </c>
      <c r="D1022" s="129"/>
      <c r="E1022" s="129"/>
      <c r="F1022" s="129"/>
      <c r="G1022" s="129"/>
      <c r="H1022" s="129"/>
      <c r="I1022" s="129"/>
      <c r="J1022" s="129"/>
      <c r="K1022" s="129"/>
      <c r="L1022" s="131">
        <v>1</v>
      </c>
      <c r="M1022" s="131">
        <v>7</v>
      </c>
      <c r="N1022" s="131">
        <v>1</v>
      </c>
      <c r="O1022" s="131">
        <v>7</v>
      </c>
      <c r="P1022" s="131">
        <v>1</v>
      </c>
      <c r="Q1022" s="131">
        <v>7</v>
      </c>
      <c r="R1022" s="129"/>
      <c r="S1022" s="129"/>
      <c r="T1022" s="129"/>
      <c r="U1022" s="129"/>
      <c r="V1022" s="129"/>
      <c r="W1022" s="129"/>
      <c r="X1022" s="131">
        <v>1</v>
      </c>
      <c r="Y1022" s="131">
        <v>1</v>
      </c>
    </row>
    <row r="1023" spans="1:27" x14ac:dyDescent="0.25">
      <c r="A1023" s="133">
        <v>1022</v>
      </c>
      <c r="B1023" s="135" t="s">
        <v>103</v>
      </c>
      <c r="C1023" s="137" t="s">
        <v>152</v>
      </c>
      <c r="D1023" s="129"/>
      <c r="E1023" s="129"/>
      <c r="F1023" s="129"/>
      <c r="G1023" s="129"/>
      <c r="H1023" s="129"/>
      <c r="I1023" s="129"/>
      <c r="J1023" s="129"/>
      <c r="K1023" s="129"/>
      <c r="L1023" s="129"/>
      <c r="M1023" s="129"/>
      <c r="N1023" s="129"/>
      <c r="O1023" s="129"/>
      <c r="P1023" s="131">
        <v>1</v>
      </c>
      <c r="Q1023" s="131">
        <v>21</v>
      </c>
      <c r="R1023" s="129"/>
      <c r="S1023" s="129"/>
      <c r="T1023" s="129"/>
      <c r="U1023" s="129"/>
      <c r="V1023" s="129"/>
      <c r="W1023" s="129"/>
      <c r="X1023" s="129"/>
      <c r="Y1023" s="129"/>
    </row>
    <row r="1024" spans="1:27" x14ac:dyDescent="0.25">
      <c r="A1024" s="133">
        <v>1023</v>
      </c>
      <c r="B1024" s="135" t="s">
        <v>124</v>
      </c>
      <c r="C1024" s="137" t="s">
        <v>152</v>
      </c>
      <c r="D1024" s="129"/>
      <c r="E1024" s="129"/>
      <c r="F1024" s="129"/>
      <c r="G1024" s="129"/>
      <c r="H1024" s="131">
        <v>2</v>
      </c>
      <c r="I1024" s="131">
        <v>11</v>
      </c>
      <c r="J1024" s="129"/>
      <c r="K1024" s="129"/>
      <c r="L1024" s="129"/>
      <c r="M1024" s="129"/>
      <c r="N1024" s="129"/>
      <c r="O1024" s="129"/>
      <c r="P1024" s="129"/>
      <c r="Q1024" s="129"/>
      <c r="R1024" s="129"/>
      <c r="S1024" s="129"/>
      <c r="T1024" s="131">
        <v>2</v>
      </c>
      <c r="U1024" s="131">
        <v>11</v>
      </c>
      <c r="V1024" s="129"/>
      <c r="W1024" s="129"/>
      <c r="X1024" s="129"/>
      <c r="Y1024" s="129"/>
    </row>
    <row r="1025" spans="1:27" x14ac:dyDescent="0.25">
      <c r="A1025" s="133">
        <v>1024</v>
      </c>
      <c r="B1025" s="135" t="s">
        <v>121</v>
      </c>
      <c r="C1025" s="137" t="s">
        <v>152</v>
      </c>
      <c r="D1025" s="129"/>
      <c r="E1025" s="129"/>
      <c r="F1025" s="129"/>
      <c r="G1025" s="129"/>
      <c r="H1025" s="129"/>
      <c r="I1025" s="129"/>
      <c r="J1025" s="129"/>
      <c r="K1025" s="129"/>
      <c r="L1025" s="129"/>
      <c r="M1025" s="129"/>
      <c r="N1025" s="129"/>
      <c r="O1025" s="129"/>
      <c r="P1025" s="129"/>
      <c r="Q1025" s="129"/>
      <c r="R1025" s="131">
        <v>1</v>
      </c>
      <c r="S1025" s="131">
        <v>10</v>
      </c>
      <c r="T1025" s="131">
        <v>1</v>
      </c>
      <c r="U1025" s="131">
        <v>11</v>
      </c>
      <c r="V1025" s="129"/>
      <c r="W1025" s="129"/>
      <c r="X1025" s="129"/>
      <c r="Y1025" s="129"/>
    </row>
    <row r="1026" spans="1:27" x14ac:dyDescent="0.25">
      <c r="A1026" s="133">
        <v>1025</v>
      </c>
      <c r="B1026" s="135" t="s">
        <v>8</v>
      </c>
      <c r="C1026" s="137" t="s">
        <v>152</v>
      </c>
      <c r="D1026" s="129"/>
      <c r="E1026" s="129"/>
      <c r="F1026" s="129"/>
      <c r="G1026" s="129"/>
      <c r="H1026" s="129"/>
      <c r="I1026" s="129"/>
      <c r="J1026" s="131">
        <v>1</v>
      </c>
      <c r="K1026" s="131">
        <v>4</v>
      </c>
      <c r="L1026" s="131">
        <v>1</v>
      </c>
      <c r="M1026" s="131">
        <v>3</v>
      </c>
      <c r="N1026" s="129"/>
      <c r="O1026" s="129"/>
      <c r="P1026" s="131">
        <v>1</v>
      </c>
      <c r="Q1026" s="131">
        <v>13</v>
      </c>
      <c r="R1026" s="129"/>
      <c r="S1026" s="129"/>
      <c r="T1026" s="129"/>
      <c r="U1026" s="129"/>
      <c r="V1026" s="129"/>
      <c r="W1026" s="129"/>
      <c r="X1026" s="129"/>
      <c r="Y1026" s="129"/>
    </row>
    <row r="1027" spans="1:27" x14ac:dyDescent="0.25">
      <c r="A1027" s="133">
        <v>1026</v>
      </c>
      <c r="B1027" s="135" t="s">
        <v>11</v>
      </c>
      <c r="C1027" s="137" t="s">
        <v>153</v>
      </c>
      <c r="D1027" s="129"/>
      <c r="E1027" s="129"/>
      <c r="F1027" s="129"/>
      <c r="G1027" s="129"/>
      <c r="H1027" s="129"/>
      <c r="I1027" s="129"/>
      <c r="J1027" s="129"/>
      <c r="K1027" s="129"/>
      <c r="L1027" s="129"/>
      <c r="M1027" s="129"/>
      <c r="N1027" s="129"/>
      <c r="O1027" s="129"/>
      <c r="P1027" s="129"/>
      <c r="Q1027" s="129"/>
      <c r="R1027" s="129"/>
      <c r="S1027" s="129"/>
      <c r="T1027" s="131">
        <v>2</v>
      </c>
      <c r="U1027" s="131">
        <v>20</v>
      </c>
      <c r="V1027" s="129"/>
      <c r="W1027" s="129"/>
      <c r="X1027" s="129"/>
      <c r="Y1027" s="129"/>
    </row>
    <row r="1028" spans="1:27" x14ac:dyDescent="0.25">
      <c r="A1028" s="133">
        <v>1027</v>
      </c>
      <c r="B1028" s="135" t="s">
        <v>24</v>
      </c>
      <c r="C1028" s="137" t="s">
        <v>152</v>
      </c>
      <c r="D1028" s="129"/>
      <c r="E1028" s="129"/>
      <c r="F1028" s="131">
        <v>1</v>
      </c>
      <c r="G1028" s="131">
        <v>10</v>
      </c>
      <c r="H1028" s="129"/>
      <c r="I1028" s="129"/>
      <c r="J1028" s="131">
        <v>1</v>
      </c>
      <c r="K1028" s="131">
        <v>10</v>
      </c>
      <c r="L1028" s="129"/>
      <c r="M1028" s="129"/>
      <c r="N1028" s="129"/>
      <c r="O1028" s="129"/>
      <c r="P1028" s="129"/>
      <c r="Q1028" s="129"/>
      <c r="R1028" s="129"/>
      <c r="S1028" s="129"/>
      <c r="T1028" s="129"/>
      <c r="U1028" s="129"/>
      <c r="V1028" s="129"/>
      <c r="W1028" s="129"/>
      <c r="X1028" s="129"/>
      <c r="Y1028" s="129"/>
    </row>
    <row r="1029" spans="1:27" x14ac:dyDescent="0.25">
      <c r="A1029" s="133">
        <v>1028</v>
      </c>
      <c r="B1029" s="135" t="s">
        <v>128</v>
      </c>
      <c r="C1029" s="137" t="s">
        <v>152</v>
      </c>
      <c r="D1029" s="129"/>
      <c r="E1029" s="129"/>
      <c r="F1029" s="129"/>
      <c r="G1029" s="129"/>
      <c r="H1029" s="131">
        <v>2</v>
      </c>
      <c r="I1029" s="131">
        <v>12</v>
      </c>
      <c r="J1029" s="131">
        <v>2</v>
      </c>
      <c r="K1029" s="131">
        <v>8</v>
      </c>
      <c r="L1029" s="129"/>
      <c r="M1029" s="129"/>
      <c r="N1029" s="129"/>
      <c r="O1029" s="129"/>
      <c r="P1029" s="129"/>
      <c r="Q1029" s="129"/>
      <c r="R1029" s="129"/>
      <c r="S1029" s="129"/>
      <c r="T1029" s="129"/>
      <c r="U1029" s="129"/>
      <c r="V1029" s="129"/>
      <c r="W1029" s="129"/>
      <c r="X1029" s="129"/>
      <c r="Y1029" s="129"/>
    </row>
    <row r="1030" spans="1:27" x14ac:dyDescent="0.25">
      <c r="A1030" s="133">
        <v>1029</v>
      </c>
      <c r="B1030" s="135" t="s">
        <v>24</v>
      </c>
      <c r="C1030" s="137" t="s">
        <v>152</v>
      </c>
      <c r="D1030" s="129"/>
      <c r="E1030" s="129"/>
      <c r="F1030" s="129"/>
      <c r="G1030" s="129"/>
      <c r="H1030" s="129"/>
      <c r="I1030" s="129"/>
      <c r="J1030" s="131">
        <v>1</v>
      </c>
      <c r="K1030" s="131">
        <v>10</v>
      </c>
      <c r="L1030" s="131">
        <v>2</v>
      </c>
      <c r="M1030" s="131">
        <v>10</v>
      </c>
      <c r="N1030" s="129"/>
      <c r="O1030" s="129"/>
      <c r="P1030" s="129"/>
      <c r="Q1030" s="129"/>
      <c r="R1030" s="129"/>
      <c r="S1030" s="129"/>
      <c r="T1030" s="129"/>
      <c r="U1030" s="129"/>
      <c r="V1030" s="129"/>
      <c r="W1030" s="129"/>
      <c r="X1030" s="129"/>
      <c r="Y1030" s="129"/>
    </row>
    <row r="1031" spans="1:27" x14ac:dyDescent="0.25">
      <c r="A1031" s="133">
        <v>1030</v>
      </c>
      <c r="B1031" s="135" t="s">
        <v>11</v>
      </c>
      <c r="C1031" s="137" t="s">
        <v>153</v>
      </c>
      <c r="D1031" s="129"/>
      <c r="E1031" s="129"/>
      <c r="F1031" s="129"/>
      <c r="G1031" s="129"/>
      <c r="H1031" s="131">
        <v>2</v>
      </c>
      <c r="I1031" s="131">
        <v>20</v>
      </c>
      <c r="J1031" s="129"/>
      <c r="K1031" s="129"/>
      <c r="L1031" s="129"/>
      <c r="M1031" s="129"/>
      <c r="N1031" s="129"/>
      <c r="O1031" s="129"/>
      <c r="P1031" s="129"/>
      <c r="Q1031" s="129"/>
      <c r="R1031" s="129"/>
      <c r="S1031" s="129"/>
      <c r="T1031" s="129"/>
      <c r="U1031" s="129"/>
      <c r="V1031" s="129"/>
      <c r="W1031" s="129"/>
      <c r="X1031" s="129"/>
      <c r="Y1031" s="129"/>
    </row>
    <row r="1032" spans="1:27" x14ac:dyDescent="0.25">
      <c r="A1032" s="133">
        <v>1031</v>
      </c>
      <c r="B1032" s="135" t="s">
        <v>8</v>
      </c>
      <c r="C1032" s="137" t="s">
        <v>153</v>
      </c>
      <c r="D1032" s="129"/>
      <c r="E1032" s="129"/>
      <c r="F1032" s="129"/>
      <c r="G1032" s="129"/>
      <c r="H1032" s="129"/>
      <c r="I1032" s="129"/>
      <c r="J1032" s="131">
        <v>3</v>
      </c>
      <c r="K1032" s="131">
        <v>19</v>
      </c>
      <c r="L1032" s="129"/>
      <c r="M1032" s="129"/>
      <c r="N1032" s="129"/>
      <c r="O1032" s="129"/>
      <c r="P1032" s="129"/>
      <c r="Q1032" s="129"/>
      <c r="R1032" s="129"/>
      <c r="S1032" s="129"/>
      <c r="T1032" s="129"/>
      <c r="U1032" s="129"/>
      <c r="V1032" s="129"/>
      <c r="W1032" s="129"/>
      <c r="X1032" s="129"/>
      <c r="Y1032" s="129"/>
    </row>
    <row r="1033" spans="1:27" x14ac:dyDescent="0.25">
      <c r="A1033" s="133">
        <v>1032</v>
      </c>
      <c r="B1033" s="135" t="s">
        <v>128</v>
      </c>
      <c r="C1033" s="137" t="s">
        <v>152</v>
      </c>
      <c r="D1033" s="129"/>
      <c r="E1033" s="129"/>
      <c r="F1033" s="129"/>
      <c r="G1033" s="129"/>
      <c r="H1033" s="129"/>
      <c r="I1033" s="129"/>
      <c r="J1033" s="129"/>
      <c r="K1033" s="129"/>
      <c r="L1033" s="131">
        <v>1</v>
      </c>
      <c r="M1033" s="131">
        <v>18</v>
      </c>
      <c r="N1033" s="129"/>
      <c r="O1033" s="129"/>
      <c r="P1033" s="129"/>
      <c r="Q1033" s="129"/>
      <c r="R1033" s="129"/>
      <c r="S1033" s="129"/>
      <c r="T1033" s="129"/>
      <c r="U1033" s="129"/>
      <c r="V1033" s="129"/>
      <c r="W1033" s="129"/>
      <c r="X1033" s="129"/>
      <c r="Y1033" s="129"/>
      <c r="Z1033" s="129"/>
      <c r="AA1033" s="129"/>
    </row>
    <row r="1034" spans="1:27" x14ac:dyDescent="0.25">
      <c r="A1034" s="133">
        <v>1033</v>
      </c>
      <c r="B1034" s="135" t="s">
        <v>8</v>
      </c>
      <c r="C1034" s="137" t="s">
        <v>154</v>
      </c>
      <c r="D1034" s="129"/>
      <c r="E1034" s="129"/>
      <c r="F1034" s="129"/>
      <c r="G1034" s="129"/>
      <c r="H1034" s="129"/>
      <c r="I1034" s="129"/>
      <c r="J1034" s="129"/>
      <c r="K1034" s="129"/>
      <c r="L1034" s="131">
        <v>1</v>
      </c>
      <c r="M1034" s="131">
        <v>9</v>
      </c>
      <c r="N1034" s="131">
        <v>1</v>
      </c>
      <c r="O1034" s="131">
        <v>9</v>
      </c>
      <c r="P1034" s="129"/>
      <c r="Q1034" s="129"/>
      <c r="R1034" s="129"/>
      <c r="S1034" s="129"/>
      <c r="T1034" s="129"/>
      <c r="U1034" s="129"/>
      <c r="V1034" s="129"/>
      <c r="W1034" s="129"/>
      <c r="X1034" s="129"/>
      <c r="Y1034" s="129"/>
      <c r="Z1034" s="129"/>
      <c r="AA1034" s="129"/>
    </row>
    <row r="1035" spans="1:27" x14ac:dyDescent="0.25">
      <c r="A1035" s="133">
        <v>1034</v>
      </c>
      <c r="B1035" s="135" t="s">
        <v>24</v>
      </c>
      <c r="C1035" s="137" t="s">
        <v>151</v>
      </c>
      <c r="D1035" s="129"/>
      <c r="E1035" s="129"/>
      <c r="F1035" s="129"/>
      <c r="G1035" s="129"/>
      <c r="H1035" s="129"/>
      <c r="I1035" s="129"/>
      <c r="J1035" s="131">
        <v>2</v>
      </c>
      <c r="K1035" s="131">
        <v>18</v>
      </c>
      <c r="L1035" s="129"/>
      <c r="M1035" s="129"/>
      <c r="N1035" s="129"/>
      <c r="O1035" s="129"/>
      <c r="P1035" s="129"/>
      <c r="Q1035" s="129"/>
      <c r="R1035" s="129"/>
      <c r="S1035" s="129"/>
      <c r="T1035" s="129"/>
      <c r="U1035" s="129"/>
      <c r="V1035" s="129"/>
      <c r="W1035" s="129"/>
      <c r="X1035" s="129"/>
      <c r="Y1035" s="129"/>
      <c r="Z1035" s="129"/>
      <c r="AA1035" s="129"/>
    </row>
    <row r="1036" spans="1:27" x14ac:dyDescent="0.25">
      <c r="A1036" s="133">
        <v>1035</v>
      </c>
      <c r="B1036" s="135" t="s">
        <v>8</v>
      </c>
      <c r="C1036" s="137" t="s">
        <v>154</v>
      </c>
      <c r="D1036" s="131">
        <v>1</v>
      </c>
      <c r="E1036" s="131">
        <v>4</v>
      </c>
      <c r="F1036" s="131">
        <v>1</v>
      </c>
      <c r="G1036" s="131">
        <v>4</v>
      </c>
      <c r="H1036" s="131">
        <v>1</v>
      </c>
      <c r="I1036" s="131">
        <v>4</v>
      </c>
      <c r="J1036" s="129"/>
      <c r="K1036" s="129"/>
      <c r="L1036" s="129"/>
      <c r="M1036" s="129"/>
      <c r="N1036" s="129"/>
      <c r="O1036" s="129"/>
      <c r="P1036" s="129"/>
      <c r="Q1036" s="129"/>
      <c r="R1036" s="129"/>
      <c r="S1036" s="129"/>
      <c r="T1036" s="131">
        <v>1</v>
      </c>
      <c r="U1036" s="131">
        <v>4</v>
      </c>
      <c r="V1036" s="129"/>
      <c r="W1036" s="129"/>
      <c r="X1036" s="129"/>
      <c r="Y1036" s="129"/>
      <c r="Z1036" s="129"/>
      <c r="AA1036" s="129"/>
    </row>
    <row r="1037" spans="1:27" x14ac:dyDescent="0.25">
      <c r="A1037" s="133">
        <v>1036</v>
      </c>
      <c r="B1037" s="135" t="s">
        <v>102</v>
      </c>
      <c r="C1037" s="137" t="s">
        <v>153</v>
      </c>
      <c r="D1037" s="129"/>
      <c r="E1037" s="129"/>
      <c r="F1037" s="129"/>
      <c r="G1037" s="129"/>
      <c r="H1037" s="129"/>
      <c r="I1037" s="129"/>
      <c r="J1037" s="131">
        <v>2</v>
      </c>
      <c r="K1037" s="131">
        <v>11</v>
      </c>
      <c r="L1037" s="129"/>
      <c r="M1037" s="129"/>
      <c r="N1037" s="131">
        <v>1</v>
      </c>
      <c r="O1037" s="131">
        <v>6</v>
      </c>
      <c r="P1037" s="129"/>
      <c r="Q1037" s="129"/>
      <c r="R1037" s="129"/>
      <c r="S1037" s="129"/>
      <c r="T1037" s="129"/>
      <c r="U1037" s="129"/>
      <c r="V1037" s="129"/>
      <c r="W1037" s="129"/>
      <c r="X1037" s="129"/>
      <c r="Y1037" s="129"/>
      <c r="Z1037" s="129"/>
      <c r="AA1037" s="129"/>
    </row>
    <row r="1038" spans="1:27" x14ac:dyDescent="0.25">
      <c r="A1038" s="133">
        <v>1037</v>
      </c>
      <c r="B1038" s="135" t="s">
        <v>11</v>
      </c>
      <c r="C1038" s="137" t="s">
        <v>152</v>
      </c>
      <c r="D1038" s="129"/>
      <c r="E1038" s="129"/>
      <c r="F1038" s="129"/>
      <c r="G1038" s="129"/>
      <c r="H1038" s="129"/>
      <c r="I1038" s="129"/>
      <c r="J1038" s="129"/>
      <c r="K1038" s="129"/>
      <c r="L1038" s="129"/>
      <c r="M1038" s="129"/>
      <c r="N1038" s="129"/>
      <c r="O1038" s="129"/>
      <c r="P1038" s="129"/>
      <c r="Q1038" s="129"/>
      <c r="R1038" s="129"/>
      <c r="S1038" s="129"/>
      <c r="T1038" s="129"/>
      <c r="U1038" s="129"/>
      <c r="V1038" s="129"/>
      <c r="W1038" s="129"/>
      <c r="X1038" s="129"/>
      <c r="Y1038" s="129"/>
      <c r="Z1038" s="131">
        <v>1</v>
      </c>
      <c r="AA1038" s="131">
        <v>17</v>
      </c>
    </row>
    <row r="1039" spans="1:27" x14ac:dyDescent="0.25">
      <c r="A1039" s="133">
        <v>1038</v>
      </c>
      <c r="B1039" s="135" t="s">
        <v>11</v>
      </c>
      <c r="C1039" s="137" t="s">
        <v>152</v>
      </c>
      <c r="D1039" s="129"/>
      <c r="E1039" s="129"/>
      <c r="F1039" s="129"/>
      <c r="G1039" s="129"/>
      <c r="H1039" s="129"/>
      <c r="I1039" s="129"/>
      <c r="J1039" s="131">
        <v>2</v>
      </c>
      <c r="K1039" s="131">
        <v>17</v>
      </c>
      <c r="L1039" s="129"/>
      <c r="M1039" s="129"/>
      <c r="N1039" s="129"/>
      <c r="O1039" s="129"/>
      <c r="P1039" s="129"/>
      <c r="Q1039" s="129"/>
      <c r="R1039" s="129"/>
      <c r="S1039" s="129"/>
      <c r="T1039" s="129"/>
      <c r="U1039" s="129"/>
      <c r="V1039" s="129"/>
      <c r="W1039" s="129"/>
      <c r="X1039" s="129"/>
      <c r="Y1039" s="129"/>
      <c r="Z1039" s="129"/>
      <c r="AA1039" s="129"/>
    </row>
    <row r="1040" spans="1:27" x14ac:dyDescent="0.25">
      <c r="A1040" s="133">
        <v>1039</v>
      </c>
      <c r="B1040" s="135" t="s">
        <v>9</v>
      </c>
      <c r="C1040" s="137" t="s">
        <v>152</v>
      </c>
      <c r="D1040" s="129"/>
      <c r="E1040" s="129"/>
      <c r="F1040" s="129"/>
      <c r="G1040" s="129"/>
      <c r="H1040" s="131">
        <v>1</v>
      </c>
      <c r="I1040" s="131">
        <v>6</v>
      </c>
      <c r="J1040" s="131">
        <v>1</v>
      </c>
      <c r="K1040" s="131">
        <v>10</v>
      </c>
      <c r="L1040" s="129"/>
      <c r="M1040" s="129"/>
      <c r="N1040" s="129"/>
      <c r="O1040" s="129"/>
      <c r="P1040" s="129"/>
      <c r="Q1040" s="129"/>
      <c r="R1040" s="129"/>
      <c r="S1040" s="129"/>
      <c r="T1040" s="129"/>
      <c r="U1040" s="129"/>
      <c r="V1040" s="129"/>
      <c r="W1040" s="129"/>
      <c r="X1040" s="129"/>
      <c r="Y1040" s="129"/>
      <c r="Z1040" s="129"/>
      <c r="AA1040" s="129"/>
    </row>
    <row r="1041" spans="1:27" x14ac:dyDescent="0.25">
      <c r="A1041" s="133">
        <v>1040</v>
      </c>
      <c r="B1041" s="135" t="s">
        <v>125</v>
      </c>
      <c r="C1041" s="137" t="s">
        <v>154</v>
      </c>
      <c r="D1041" s="129"/>
      <c r="E1041" s="129"/>
      <c r="F1041" s="129"/>
      <c r="G1041" s="129"/>
      <c r="H1041" s="129"/>
      <c r="I1041" s="129"/>
      <c r="J1041" s="131">
        <v>1</v>
      </c>
      <c r="K1041" s="131">
        <v>5</v>
      </c>
      <c r="L1041" s="129"/>
      <c r="M1041" s="129"/>
      <c r="N1041" s="129"/>
      <c r="O1041" s="129"/>
      <c r="P1041" s="131">
        <v>2</v>
      </c>
      <c r="Q1041" s="131">
        <v>11</v>
      </c>
      <c r="R1041" s="129"/>
      <c r="S1041" s="129"/>
      <c r="T1041" s="129"/>
      <c r="U1041" s="129"/>
      <c r="V1041" s="129"/>
      <c r="W1041" s="129"/>
      <c r="X1041" s="129"/>
      <c r="Y1041" s="129"/>
      <c r="Z1041" s="129"/>
      <c r="AA1041" s="129"/>
    </row>
    <row r="1042" spans="1:27" x14ac:dyDescent="0.25">
      <c r="A1042" s="133">
        <v>1041</v>
      </c>
      <c r="B1042" s="135" t="s">
        <v>125</v>
      </c>
      <c r="C1042" s="137" t="s">
        <v>155</v>
      </c>
      <c r="D1042" s="129"/>
      <c r="E1042" s="129"/>
      <c r="F1042" s="129"/>
      <c r="G1042" s="129"/>
      <c r="H1042" s="129"/>
      <c r="I1042" s="129"/>
      <c r="J1042" s="131">
        <v>1</v>
      </c>
      <c r="K1042" s="131">
        <v>8</v>
      </c>
      <c r="L1042" s="129"/>
      <c r="M1042" s="129"/>
      <c r="N1042" s="129"/>
      <c r="O1042" s="129"/>
      <c r="P1042" s="131">
        <v>1</v>
      </c>
      <c r="Q1042" s="131">
        <v>8</v>
      </c>
      <c r="R1042" s="129"/>
      <c r="S1042" s="129"/>
      <c r="T1042" s="129"/>
      <c r="U1042" s="129"/>
      <c r="V1042" s="129"/>
      <c r="W1042" s="129"/>
      <c r="X1042" s="129"/>
      <c r="Y1042" s="129"/>
      <c r="Z1042" s="129"/>
      <c r="AA1042" s="129"/>
    </row>
    <row r="1043" spans="1:27" x14ac:dyDescent="0.25">
      <c r="A1043" s="133">
        <v>1042</v>
      </c>
      <c r="B1043" s="135" t="s">
        <v>139</v>
      </c>
      <c r="C1043" s="137" t="s">
        <v>151</v>
      </c>
      <c r="D1043" s="129"/>
      <c r="E1043" s="129"/>
      <c r="F1043" s="129"/>
      <c r="G1043" s="129"/>
      <c r="H1043" s="129"/>
      <c r="I1043" s="129"/>
      <c r="J1043" s="129"/>
      <c r="K1043" s="129"/>
      <c r="L1043" s="129"/>
      <c r="M1043" s="129"/>
      <c r="N1043" s="131">
        <v>1</v>
      </c>
      <c r="O1043" s="131">
        <v>15</v>
      </c>
      <c r="P1043" s="129"/>
      <c r="Q1043" s="129"/>
      <c r="R1043" s="129"/>
      <c r="S1043" s="129"/>
      <c r="T1043" s="129"/>
      <c r="U1043" s="129"/>
      <c r="V1043" s="129"/>
      <c r="W1043" s="129"/>
      <c r="X1043" s="129"/>
      <c r="Y1043" s="129"/>
      <c r="Z1043" s="129"/>
      <c r="AA1043" s="129"/>
    </row>
    <row r="1044" spans="1:27" x14ac:dyDescent="0.25">
      <c r="A1044" s="133">
        <v>1043</v>
      </c>
      <c r="B1044" s="135" t="s">
        <v>102</v>
      </c>
      <c r="C1044" s="137" t="s">
        <v>154</v>
      </c>
      <c r="D1044" s="131">
        <v>1</v>
      </c>
      <c r="E1044" s="131">
        <v>7</v>
      </c>
      <c r="F1044" s="129"/>
      <c r="G1044" s="129"/>
      <c r="H1044" s="129"/>
      <c r="I1044" s="129"/>
      <c r="J1044" s="129"/>
      <c r="K1044" s="129"/>
      <c r="L1044" s="129"/>
      <c r="M1044" s="129"/>
      <c r="N1044" s="129"/>
      <c r="O1044" s="129"/>
      <c r="P1044" s="129"/>
      <c r="Q1044" s="129"/>
      <c r="R1044" s="129"/>
      <c r="S1044" s="129"/>
      <c r="T1044" s="129"/>
      <c r="U1044" s="129"/>
      <c r="V1044" s="129"/>
      <c r="W1044" s="129"/>
      <c r="X1044" s="129"/>
      <c r="Y1044" s="129"/>
      <c r="Z1044" s="131">
        <v>1</v>
      </c>
      <c r="AA1044" s="131">
        <v>8</v>
      </c>
    </row>
    <row r="1045" spans="1:27" x14ac:dyDescent="0.25">
      <c r="A1045" s="133">
        <v>1044</v>
      </c>
      <c r="B1045" s="135" t="s">
        <v>8</v>
      </c>
      <c r="C1045" s="137" t="s">
        <v>153</v>
      </c>
      <c r="D1045" s="129"/>
      <c r="E1045" s="129"/>
      <c r="F1045" s="129"/>
      <c r="G1045" s="129"/>
      <c r="H1045" s="129"/>
      <c r="I1045" s="129"/>
      <c r="J1045" s="129"/>
      <c r="K1045" s="129"/>
      <c r="L1045" s="131">
        <v>2</v>
      </c>
      <c r="M1045" s="131">
        <v>10</v>
      </c>
      <c r="N1045" s="129"/>
      <c r="O1045" s="129"/>
      <c r="P1045" s="131">
        <v>1</v>
      </c>
      <c r="Q1045" s="131">
        <v>5</v>
      </c>
      <c r="R1045" s="129"/>
      <c r="S1045" s="129"/>
      <c r="T1045" s="129"/>
      <c r="U1045" s="129"/>
      <c r="V1045" s="129"/>
      <c r="W1045" s="129"/>
      <c r="X1045" s="129"/>
      <c r="Y1045" s="129"/>
      <c r="Z1045" s="129"/>
      <c r="AA1045" s="129"/>
    </row>
    <row r="1046" spans="1:27" x14ac:dyDescent="0.25">
      <c r="A1046" s="133">
        <v>1045</v>
      </c>
      <c r="B1046" s="135" t="s">
        <v>125</v>
      </c>
      <c r="C1046" s="137" t="s">
        <v>154</v>
      </c>
      <c r="D1046" s="129"/>
      <c r="E1046" s="129"/>
      <c r="F1046" s="129"/>
      <c r="G1046" s="129"/>
      <c r="H1046" s="129"/>
      <c r="I1046" s="129"/>
      <c r="J1046" s="129"/>
      <c r="K1046" s="129"/>
      <c r="L1046" s="131">
        <v>1</v>
      </c>
      <c r="M1046" s="131">
        <v>5</v>
      </c>
      <c r="N1046" s="129"/>
      <c r="O1046" s="129"/>
      <c r="P1046" s="129"/>
      <c r="Q1046" s="129"/>
      <c r="R1046" s="129"/>
      <c r="S1046" s="129"/>
      <c r="T1046" s="129"/>
      <c r="U1046" s="129"/>
      <c r="V1046" s="131">
        <v>1</v>
      </c>
      <c r="W1046" s="131">
        <v>4</v>
      </c>
      <c r="X1046" s="129"/>
      <c r="Y1046" s="129"/>
      <c r="Z1046" s="131">
        <v>1</v>
      </c>
      <c r="AA1046" s="131">
        <v>5</v>
      </c>
    </row>
    <row r="1047" spans="1:27" x14ac:dyDescent="0.25">
      <c r="A1047" s="133">
        <v>1046</v>
      </c>
      <c r="B1047" s="135" t="s">
        <v>8</v>
      </c>
      <c r="C1047" s="137" t="s">
        <v>152</v>
      </c>
      <c r="D1047" s="129"/>
      <c r="E1047" s="129"/>
      <c r="F1047" s="129"/>
      <c r="G1047" s="129"/>
      <c r="H1047" s="129"/>
      <c r="I1047" s="129"/>
      <c r="J1047" s="129"/>
      <c r="K1047" s="129"/>
      <c r="L1047" s="129"/>
      <c r="M1047" s="129"/>
      <c r="N1047" s="129"/>
      <c r="O1047" s="129"/>
      <c r="P1047" s="129"/>
      <c r="Q1047" s="129"/>
      <c r="R1047" s="129"/>
      <c r="S1047" s="129"/>
      <c r="T1047" s="131">
        <v>2</v>
      </c>
      <c r="U1047" s="131">
        <v>14</v>
      </c>
      <c r="V1047" s="129"/>
      <c r="W1047" s="129"/>
      <c r="X1047" s="129"/>
      <c r="Y1047" s="129"/>
      <c r="Z1047" s="129"/>
      <c r="AA1047" s="129"/>
    </row>
    <row r="1048" spans="1:27" x14ac:dyDescent="0.25">
      <c r="A1048" s="133">
        <v>1047</v>
      </c>
      <c r="B1048" s="135" t="s">
        <v>135</v>
      </c>
      <c r="C1048" s="137" t="s">
        <v>155</v>
      </c>
      <c r="D1048" s="129"/>
      <c r="E1048" s="129"/>
      <c r="F1048" s="129"/>
      <c r="G1048" s="129"/>
      <c r="H1048" s="129"/>
      <c r="I1048" s="129"/>
      <c r="J1048" s="129"/>
      <c r="K1048" s="129"/>
      <c r="L1048" s="129"/>
      <c r="M1048" s="129"/>
      <c r="N1048" s="131">
        <v>2</v>
      </c>
      <c r="O1048" s="131">
        <v>7</v>
      </c>
      <c r="P1048" s="129"/>
      <c r="Q1048" s="129"/>
      <c r="R1048" s="131">
        <v>1</v>
      </c>
      <c r="S1048" s="131">
        <v>3</v>
      </c>
      <c r="T1048" s="129"/>
      <c r="U1048" s="129"/>
      <c r="V1048" s="129"/>
      <c r="W1048" s="129"/>
      <c r="X1048" s="131">
        <v>1</v>
      </c>
      <c r="Y1048" s="131">
        <v>3</v>
      </c>
      <c r="Z1048" s="129"/>
      <c r="AA1048" s="129"/>
    </row>
    <row r="1049" spans="1:27" x14ac:dyDescent="0.25">
      <c r="A1049" s="133">
        <v>1048</v>
      </c>
      <c r="B1049" s="135" t="s">
        <v>124</v>
      </c>
      <c r="C1049" s="137" t="s">
        <v>153</v>
      </c>
      <c r="D1049" s="129"/>
      <c r="E1049" s="129"/>
      <c r="F1049" s="129"/>
      <c r="G1049" s="129"/>
      <c r="H1049" s="129"/>
      <c r="I1049" s="129"/>
      <c r="J1049" s="129"/>
      <c r="K1049" s="129"/>
      <c r="L1049" s="131">
        <v>1</v>
      </c>
      <c r="M1049" s="131">
        <v>14</v>
      </c>
      <c r="N1049" s="129"/>
      <c r="O1049" s="129"/>
      <c r="P1049" s="129"/>
      <c r="Q1049" s="129"/>
      <c r="R1049" s="129"/>
      <c r="S1049" s="129"/>
      <c r="T1049" s="129"/>
      <c r="U1049" s="129"/>
      <c r="V1049" s="129"/>
      <c r="W1049" s="129"/>
    </row>
    <row r="1050" spans="1:27" x14ac:dyDescent="0.25">
      <c r="A1050" s="133">
        <v>1049</v>
      </c>
      <c r="B1050" s="135" t="s">
        <v>124</v>
      </c>
      <c r="C1050" s="137" t="s">
        <v>152</v>
      </c>
      <c r="D1050" s="129"/>
      <c r="E1050" s="129"/>
      <c r="F1050" s="129"/>
      <c r="G1050" s="129"/>
      <c r="H1050" s="129"/>
      <c r="I1050" s="129"/>
      <c r="J1050" s="129"/>
      <c r="K1050" s="129"/>
      <c r="L1050" s="129"/>
      <c r="M1050" s="129"/>
      <c r="N1050" s="129"/>
      <c r="O1050" s="129"/>
      <c r="P1050" s="131">
        <v>1</v>
      </c>
      <c r="Q1050" s="131">
        <v>14</v>
      </c>
      <c r="R1050" s="129"/>
      <c r="S1050" s="129"/>
      <c r="T1050" s="129"/>
      <c r="U1050" s="129"/>
      <c r="V1050" s="129"/>
      <c r="W1050" s="129"/>
    </row>
    <row r="1051" spans="1:27" x14ac:dyDescent="0.25">
      <c r="A1051" s="133">
        <v>1050</v>
      </c>
      <c r="B1051" s="135" t="s">
        <v>124</v>
      </c>
      <c r="C1051" s="137" t="s">
        <v>153</v>
      </c>
      <c r="D1051" s="129"/>
      <c r="E1051" s="129"/>
      <c r="F1051" s="129"/>
      <c r="G1051" s="129"/>
      <c r="H1051" s="129"/>
      <c r="I1051" s="129"/>
      <c r="J1051" s="131">
        <v>1</v>
      </c>
      <c r="K1051" s="131">
        <v>14</v>
      </c>
      <c r="L1051" s="129"/>
      <c r="M1051" s="129"/>
      <c r="N1051" s="129"/>
      <c r="O1051" s="129"/>
      <c r="P1051" s="129"/>
      <c r="Q1051" s="129"/>
      <c r="R1051" s="129"/>
      <c r="S1051" s="129"/>
      <c r="T1051" s="129"/>
      <c r="U1051" s="129"/>
      <c r="V1051" s="129"/>
      <c r="W1051" s="129"/>
    </row>
    <row r="1052" spans="1:27" x14ac:dyDescent="0.25">
      <c r="A1052" s="133">
        <v>1051</v>
      </c>
      <c r="B1052" s="135" t="s">
        <v>124</v>
      </c>
      <c r="C1052" s="137" t="s">
        <v>153</v>
      </c>
      <c r="D1052" s="129"/>
      <c r="E1052" s="129"/>
      <c r="F1052" s="129"/>
      <c r="G1052" s="129"/>
      <c r="H1052" s="129"/>
      <c r="I1052" s="129"/>
      <c r="J1052" s="129"/>
      <c r="K1052" s="129"/>
      <c r="L1052" s="131">
        <v>1</v>
      </c>
      <c r="M1052" s="131">
        <v>7</v>
      </c>
      <c r="N1052" s="129"/>
      <c r="O1052" s="129"/>
      <c r="P1052" s="131">
        <v>1</v>
      </c>
      <c r="Q1052" s="131">
        <v>7</v>
      </c>
      <c r="R1052" s="129"/>
      <c r="S1052" s="129"/>
      <c r="T1052" s="129"/>
      <c r="U1052" s="129"/>
      <c r="V1052" s="129"/>
      <c r="W1052" s="129"/>
    </row>
    <row r="1053" spans="1:27" x14ac:dyDescent="0.25">
      <c r="A1053" s="133">
        <v>1052</v>
      </c>
      <c r="B1053" s="135" t="s">
        <v>124</v>
      </c>
      <c r="C1053" s="137" t="s">
        <v>153</v>
      </c>
      <c r="D1053" s="129"/>
      <c r="E1053" s="129"/>
      <c r="F1053" s="129"/>
      <c r="G1053" s="129"/>
      <c r="H1053" s="129"/>
      <c r="I1053" s="129"/>
      <c r="J1053" s="129"/>
      <c r="K1053" s="129"/>
      <c r="L1053" s="129"/>
      <c r="M1053" s="129"/>
      <c r="N1053" s="131">
        <v>1</v>
      </c>
      <c r="O1053" s="131">
        <v>7</v>
      </c>
      <c r="P1053" s="131">
        <v>1</v>
      </c>
      <c r="Q1053" s="131">
        <v>7</v>
      </c>
      <c r="R1053" s="129"/>
      <c r="S1053" s="129"/>
      <c r="T1053" s="129"/>
      <c r="U1053" s="129"/>
      <c r="V1053" s="129"/>
      <c r="W1053" s="129"/>
    </row>
    <row r="1054" spans="1:27" x14ac:dyDescent="0.25">
      <c r="A1054" s="133">
        <v>1053</v>
      </c>
      <c r="B1054" s="135" t="s">
        <v>124</v>
      </c>
      <c r="C1054" s="137" t="s">
        <v>153</v>
      </c>
      <c r="D1054" s="129"/>
      <c r="E1054" s="129"/>
      <c r="F1054" s="129"/>
      <c r="G1054" s="129"/>
      <c r="H1054" s="129"/>
      <c r="I1054" s="129"/>
      <c r="J1054" s="129"/>
      <c r="K1054" s="129"/>
      <c r="L1054" s="131">
        <v>1</v>
      </c>
      <c r="M1054" s="131">
        <v>7</v>
      </c>
      <c r="N1054" s="129"/>
      <c r="O1054" s="129"/>
      <c r="P1054" s="129"/>
      <c r="Q1054" s="129"/>
      <c r="R1054" s="131">
        <v>1</v>
      </c>
      <c r="S1054" s="131">
        <v>7</v>
      </c>
      <c r="T1054" s="129"/>
      <c r="U1054" s="129"/>
      <c r="V1054" s="129"/>
      <c r="W1054" s="129"/>
    </row>
    <row r="1055" spans="1:27" x14ac:dyDescent="0.25">
      <c r="A1055" s="133">
        <v>1054</v>
      </c>
      <c r="B1055" s="135" t="s">
        <v>128</v>
      </c>
      <c r="C1055" s="137" t="s">
        <v>154</v>
      </c>
      <c r="D1055" s="129"/>
      <c r="E1055" s="129"/>
      <c r="F1055" s="129"/>
      <c r="G1055" s="129"/>
      <c r="H1055" s="129"/>
      <c r="I1055" s="129"/>
      <c r="J1055" s="129"/>
      <c r="K1055" s="129"/>
      <c r="L1055" s="131">
        <v>1</v>
      </c>
      <c r="M1055" s="131">
        <v>14</v>
      </c>
      <c r="N1055" s="129"/>
      <c r="O1055" s="129"/>
      <c r="P1055" s="129"/>
      <c r="Q1055" s="129"/>
      <c r="R1055" s="129"/>
      <c r="S1055" s="129"/>
      <c r="T1055" s="129"/>
      <c r="U1055" s="129"/>
      <c r="V1055" s="129"/>
      <c r="W1055" s="129"/>
    </row>
    <row r="1056" spans="1:27" x14ac:dyDescent="0.25">
      <c r="A1056" s="133">
        <v>1055</v>
      </c>
      <c r="B1056" s="135" t="s">
        <v>24</v>
      </c>
      <c r="C1056" s="137" t="s">
        <v>152</v>
      </c>
      <c r="D1056" s="129"/>
      <c r="E1056" s="129"/>
      <c r="F1056" s="129"/>
      <c r="G1056" s="129"/>
      <c r="H1056" s="131">
        <v>1</v>
      </c>
      <c r="I1056" s="131">
        <v>5</v>
      </c>
      <c r="J1056" s="129"/>
      <c r="K1056" s="129"/>
      <c r="L1056" s="129"/>
      <c r="M1056" s="129"/>
      <c r="N1056" s="131">
        <v>1</v>
      </c>
      <c r="O1056" s="131">
        <v>5</v>
      </c>
      <c r="P1056" s="129"/>
      <c r="Q1056" s="129"/>
      <c r="R1056" s="129"/>
      <c r="S1056" s="129"/>
      <c r="T1056" s="131">
        <v>1</v>
      </c>
      <c r="U1056" s="131">
        <v>5</v>
      </c>
      <c r="V1056" s="129"/>
      <c r="W1056" s="129"/>
    </row>
    <row r="1057" spans="1:23" x14ac:dyDescent="0.25">
      <c r="A1057" s="133">
        <v>1056</v>
      </c>
      <c r="B1057" s="135" t="s">
        <v>128</v>
      </c>
      <c r="C1057" s="137" t="s">
        <v>153</v>
      </c>
      <c r="D1057" s="129"/>
      <c r="E1057" s="129"/>
      <c r="F1057" s="129"/>
      <c r="G1057" s="129"/>
      <c r="H1057" s="131">
        <v>3</v>
      </c>
      <c r="I1057" s="131">
        <v>14</v>
      </c>
      <c r="J1057" s="129"/>
      <c r="K1057" s="129"/>
      <c r="L1057" s="129"/>
      <c r="M1057" s="129"/>
      <c r="N1057" s="129"/>
      <c r="O1057" s="129"/>
      <c r="P1057" s="129"/>
      <c r="Q1057" s="129"/>
      <c r="R1057" s="129"/>
      <c r="S1057" s="129"/>
      <c r="T1057" s="129"/>
      <c r="U1057" s="129"/>
      <c r="V1057" s="129"/>
      <c r="W1057" s="129"/>
    </row>
    <row r="1058" spans="1:23" x14ac:dyDescent="0.25">
      <c r="A1058" s="133">
        <v>1057</v>
      </c>
      <c r="B1058" s="135" t="s">
        <v>139</v>
      </c>
      <c r="C1058" s="137" t="s">
        <v>151</v>
      </c>
      <c r="D1058" s="129"/>
      <c r="E1058" s="129"/>
      <c r="F1058" s="129"/>
      <c r="G1058" s="129"/>
      <c r="H1058" s="129"/>
      <c r="I1058" s="129"/>
      <c r="J1058" s="129"/>
      <c r="K1058" s="129"/>
      <c r="L1058" s="131">
        <v>1</v>
      </c>
      <c r="M1058" s="131">
        <v>14</v>
      </c>
      <c r="N1058" s="129"/>
      <c r="O1058" s="129"/>
      <c r="P1058" s="129"/>
      <c r="Q1058" s="129"/>
      <c r="R1058" s="129"/>
      <c r="S1058" s="129"/>
      <c r="T1058" s="129"/>
      <c r="U1058" s="129"/>
      <c r="V1058" s="129"/>
      <c r="W1058" s="129"/>
    </row>
    <row r="1059" spans="1:23" x14ac:dyDescent="0.25">
      <c r="A1059" s="133">
        <v>1058</v>
      </c>
      <c r="B1059" s="135" t="s">
        <v>5</v>
      </c>
      <c r="C1059" s="137" t="s">
        <v>152</v>
      </c>
      <c r="D1059" s="131">
        <v>1</v>
      </c>
      <c r="E1059" s="131">
        <v>5</v>
      </c>
      <c r="F1059" s="129"/>
      <c r="G1059" s="129"/>
      <c r="H1059" s="129"/>
      <c r="I1059" s="129"/>
      <c r="J1059" s="131">
        <v>1</v>
      </c>
      <c r="K1059" s="131">
        <v>8</v>
      </c>
      <c r="L1059" s="129"/>
      <c r="M1059" s="129"/>
      <c r="N1059" s="129"/>
      <c r="O1059" s="129"/>
      <c r="P1059" s="129"/>
      <c r="Q1059" s="129"/>
      <c r="R1059" s="129"/>
      <c r="S1059" s="129"/>
      <c r="T1059" s="129"/>
      <c r="U1059" s="129"/>
      <c r="V1059" s="129"/>
      <c r="W1059" s="129"/>
    </row>
    <row r="1060" spans="1:23" x14ac:dyDescent="0.25">
      <c r="A1060" s="133">
        <v>1059</v>
      </c>
      <c r="B1060" s="135" t="s">
        <v>124</v>
      </c>
      <c r="C1060" s="137" t="s">
        <v>151</v>
      </c>
      <c r="D1060" s="129"/>
      <c r="E1060" s="129"/>
      <c r="F1060" s="129"/>
      <c r="G1060" s="129"/>
      <c r="H1060" s="129"/>
      <c r="I1060" s="129"/>
      <c r="J1060" s="129"/>
      <c r="K1060" s="129"/>
      <c r="L1060" s="129"/>
      <c r="M1060" s="129"/>
      <c r="N1060" s="129"/>
      <c r="O1060" s="129"/>
      <c r="P1060" s="129"/>
      <c r="Q1060" s="129"/>
      <c r="R1060" s="129"/>
      <c r="S1060" s="129"/>
      <c r="T1060" s="129"/>
      <c r="U1060" s="129"/>
      <c r="V1060" s="131">
        <v>1</v>
      </c>
      <c r="W1060" s="131">
        <v>13</v>
      </c>
    </row>
    <row r="1061" spans="1:23" x14ac:dyDescent="0.25">
      <c r="A1061" s="133">
        <v>1060</v>
      </c>
      <c r="B1061" s="135" t="s">
        <v>8</v>
      </c>
      <c r="C1061" s="137" t="s">
        <v>151</v>
      </c>
      <c r="D1061" s="129"/>
      <c r="E1061" s="129"/>
      <c r="F1061" s="129"/>
      <c r="G1061" s="129"/>
      <c r="H1061" s="129"/>
      <c r="I1061" s="129"/>
      <c r="J1061" s="129"/>
      <c r="K1061" s="129"/>
      <c r="L1061" s="131">
        <v>1</v>
      </c>
      <c r="M1061" s="131">
        <v>6</v>
      </c>
      <c r="N1061" s="129"/>
      <c r="O1061" s="129"/>
      <c r="P1061" s="131">
        <v>1</v>
      </c>
      <c r="Q1061" s="131">
        <v>6</v>
      </c>
      <c r="R1061" s="129"/>
      <c r="S1061" s="129"/>
      <c r="T1061" s="129"/>
      <c r="U1061" s="129"/>
      <c r="V1061" s="129"/>
      <c r="W1061" s="129"/>
    </row>
    <row r="1062" spans="1:23" x14ac:dyDescent="0.25">
      <c r="A1062" s="133">
        <v>1061</v>
      </c>
      <c r="B1062" s="135" t="s">
        <v>139</v>
      </c>
      <c r="C1062" s="137" t="s">
        <v>152</v>
      </c>
      <c r="D1062" s="129"/>
      <c r="E1062" s="129"/>
      <c r="F1062" s="129"/>
      <c r="G1062" s="129"/>
      <c r="H1062" s="131">
        <v>2</v>
      </c>
      <c r="I1062" s="131">
        <v>13</v>
      </c>
      <c r="J1062" s="129"/>
      <c r="K1062" s="129"/>
      <c r="L1062" s="129"/>
      <c r="M1062" s="129"/>
      <c r="N1062" s="129"/>
      <c r="O1062" s="129"/>
      <c r="P1062" s="129"/>
      <c r="Q1062" s="129"/>
      <c r="R1062" s="129"/>
      <c r="S1062" s="129"/>
      <c r="T1062" s="129"/>
      <c r="U1062" s="129"/>
      <c r="V1062" s="129"/>
      <c r="W1062" s="129"/>
    </row>
    <row r="1063" spans="1:23" x14ac:dyDescent="0.25">
      <c r="A1063" s="133">
        <v>1062</v>
      </c>
      <c r="B1063" s="135" t="s">
        <v>8</v>
      </c>
      <c r="C1063" s="137" t="s">
        <v>153</v>
      </c>
      <c r="D1063" s="129"/>
      <c r="E1063" s="129"/>
      <c r="F1063" s="129"/>
      <c r="G1063" s="129"/>
      <c r="H1063" s="129"/>
      <c r="I1063" s="129"/>
      <c r="J1063" s="129"/>
      <c r="K1063" s="129"/>
      <c r="L1063" s="131">
        <v>2</v>
      </c>
      <c r="M1063" s="131">
        <v>6</v>
      </c>
      <c r="N1063" s="129"/>
      <c r="O1063" s="129"/>
      <c r="P1063" s="129"/>
      <c r="Q1063" s="129"/>
      <c r="R1063" s="129"/>
      <c r="S1063" s="129"/>
      <c r="T1063" s="129"/>
      <c r="U1063" s="129"/>
      <c r="V1063" s="131">
        <v>1</v>
      </c>
      <c r="W1063" s="131">
        <v>7</v>
      </c>
    </row>
    <row r="1064" spans="1:23" x14ac:dyDescent="0.25">
      <c r="A1064" s="133">
        <v>1063</v>
      </c>
      <c r="B1064" s="135" t="s">
        <v>102</v>
      </c>
      <c r="C1064" s="137" t="s">
        <v>153</v>
      </c>
      <c r="D1064" s="129"/>
      <c r="E1064" s="129"/>
      <c r="F1064" s="129"/>
      <c r="G1064" s="129"/>
      <c r="H1064" s="129"/>
      <c r="I1064" s="129"/>
      <c r="J1064" s="129"/>
      <c r="K1064" s="129"/>
      <c r="L1064" s="129"/>
      <c r="M1064" s="129"/>
      <c r="N1064" s="131">
        <v>2</v>
      </c>
      <c r="O1064" s="131">
        <v>12</v>
      </c>
      <c r="P1064" s="129"/>
      <c r="Q1064" s="129"/>
      <c r="R1064" s="129"/>
      <c r="S1064" s="129"/>
      <c r="T1064" s="129"/>
      <c r="U1064" s="129"/>
      <c r="V1064" s="129"/>
      <c r="W1064" s="129"/>
    </row>
    <row r="1065" spans="1:23" x14ac:dyDescent="0.25">
      <c r="A1065" s="133">
        <v>1064</v>
      </c>
      <c r="B1065" s="135" t="s">
        <v>102</v>
      </c>
      <c r="C1065" s="137" t="s">
        <v>154</v>
      </c>
      <c r="D1065" s="131">
        <v>2</v>
      </c>
      <c r="E1065" s="131">
        <v>9</v>
      </c>
      <c r="F1065" s="129"/>
      <c r="G1065" s="129"/>
      <c r="H1065" s="131">
        <v>1</v>
      </c>
      <c r="I1065" s="131">
        <v>4</v>
      </c>
      <c r="J1065" s="129"/>
      <c r="K1065" s="129"/>
      <c r="L1065" s="129"/>
      <c r="M1065" s="129"/>
      <c r="N1065" s="129"/>
      <c r="O1065" s="129"/>
      <c r="P1065" s="129"/>
      <c r="Q1065" s="129"/>
      <c r="R1065" s="129"/>
      <c r="S1065" s="129"/>
      <c r="T1065" s="129"/>
      <c r="U1065" s="129"/>
    </row>
    <row r="1066" spans="1:23" x14ac:dyDescent="0.25">
      <c r="A1066" s="133">
        <v>1065</v>
      </c>
      <c r="B1066" s="135" t="s">
        <v>101</v>
      </c>
      <c r="C1066" s="137" t="s">
        <v>152</v>
      </c>
      <c r="D1066" s="129"/>
      <c r="E1066" s="129"/>
      <c r="F1066" s="129"/>
      <c r="G1066" s="129"/>
      <c r="H1066" s="129"/>
      <c r="I1066" s="129"/>
      <c r="J1066" s="129"/>
      <c r="K1066" s="129"/>
      <c r="L1066" s="129"/>
      <c r="M1066" s="129"/>
      <c r="N1066" s="129"/>
      <c r="O1066" s="129"/>
      <c r="P1066" s="131">
        <v>2</v>
      </c>
      <c r="Q1066" s="131">
        <v>12</v>
      </c>
      <c r="R1066" s="129"/>
      <c r="S1066" s="129"/>
      <c r="T1066" s="129"/>
      <c r="U1066" s="129"/>
    </row>
    <row r="1067" spans="1:23" x14ac:dyDescent="0.25">
      <c r="A1067" s="133">
        <v>1066</v>
      </c>
      <c r="B1067" s="135" t="s">
        <v>8</v>
      </c>
      <c r="C1067" s="137" t="s">
        <v>153</v>
      </c>
      <c r="D1067" s="131">
        <v>1</v>
      </c>
      <c r="E1067" s="131">
        <v>2</v>
      </c>
      <c r="F1067" s="131">
        <v>1</v>
      </c>
      <c r="G1067" s="131">
        <v>2</v>
      </c>
      <c r="H1067" s="131">
        <v>1</v>
      </c>
      <c r="I1067" s="131">
        <v>2</v>
      </c>
      <c r="J1067" s="131">
        <v>1</v>
      </c>
      <c r="K1067" s="131">
        <v>5</v>
      </c>
      <c r="L1067" s="129"/>
      <c r="M1067" s="129"/>
      <c r="N1067" s="129"/>
      <c r="O1067" s="129"/>
      <c r="P1067" s="129"/>
      <c r="Q1067" s="129"/>
      <c r="R1067" s="129"/>
      <c r="S1067" s="129"/>
      <c r="T1067" s="129"/>
      <c r="U1067" s="129"/>
    </row>
    <row r="1068" spans="1:23" x14ac:dyDescent="0.25">
      <c r="A1068" s="133">
        <v>1067</v>
      </c>
      <c r="B1068" s="135" t="s">
        <v>5</v>
      </c>
      <c r="C1068" s="137" t="s">
        <v>152</v>
      </c>
      <c r="D1068" s="129"/>
      <c r="E1068" s="129"/>
      <c r="F1068" s="129"/>
      <c r="G1068" s="129"/>
      <c r="H1068" s="129"/>
      <c r="I1068" s="129"/>
      <c r="J1068" s="129"/>
      <c r="K1068" s="129"/>
      <c r="L1068" s="129"/>
      <c r="M1068" s="129"/>
      <c r="N1068" s="131">
        <v>1</v>
      </c>
      <c r="O1068" s="131">
        <v>11</v>
      </c>
      <c r="P1068" s="129"/>
      <c r="Q1068" s="129"/>
      <c r="R1068" s="129"/>
      <c r="S1068" s="129"/>
      <c r="T1068" s="129"/>
      <c r="U1068" s="129"/>
    </row>
    <row r="1069" spans="1:23" x14ac:dyDescent="0.25">
      <c r="A1069" s="133">
        <v>1068</v>
      </c>
      <c r="B1069" s="135" t="s">
        <v>11</v>
      </c>
      <c r="C1069" s="137" t="s">
        <v>153</v>
      </c>
      <c r="D1069" s="129"/>
      <c r="E1069" s="129"/>
      <c r="F1069" s="129"/>
      <c r="G1069" s="129"/>
      <c r="H1069" s="129"/>
      <c r="I1069" s="129"/>
      <c r="J1069" s="129"/>
      <c r="K1069" s="129"/>
      <c r="L1069" s="131">
        <v>1</v>
      </c>
      <c r="M1069" s="131">
        <v>11</v>
      </c>
      <c r="N1069" s="129"/>
      <c r="O1069" s="129"/>
      <c r="P1069" s="129"/>
      <c r="Q1069" s="129"/>
      <c r="R1069" s="129"/>
      <c r="S1069" s="129"/>
      <c r="T1069" s="129"/>
      <c r="U1069" s="129"/>
    </row>
    <row r="1070" spans="1:23" x14ac:dyDescent="0.25">
      <c r="A1070" s="133">
        <v>1069</v>
      </c>
      <c r="B1070" s="135" t="s">
        <v>125</v>
      </c>
      <c r="C1070" s="137" t="s">
        <v>154</v>
      </c>
      <c r="D1070" s="129"/>
      <c r="E1070" s="129"/>
      <c r="F1070" s="129"/>
      <c r="G1070" s="129"/>
      <c r="H1070" s="131">
        <v>1</v>
      </c>
      <c r="I1070" s="131">
        <v>11</v>
      </c>
      <c r="J1070" s="129"/>
      <c r="K1070" s="129"/>
      <c r="L1070" s="129"/>
      <c r="M1070" s="129"/>
      <c r="N1070" s="129"/>
      <c r="O1070" s="129"/>
      <c r="P1070" s="129"/>
      <c r="Q1070" s="129"/>
      <c r="R1070" s="129"/>
      <c r="S1070" s="129"/>
      <c r="T1070" s="129"/>
      <c r="U1070" s="129"/>
    </row>
    <row r="1071" spans="1:23" x14ac:dyDescent="0.25">
      <c r="A1071" s="133">
        <v>1070</v>
      </c>
      <c r="B1071" s="135" t="s">
        <v>5</v>
      </c>
      <c r="C1071" s="137" t="s">
        <v>151</v>
      </c>
      <c r="D1071" s="129"/>
      <c r="E1071" s="129"/>
      <c r="F1071" s="131">
        <v>1</v>
      </c>
      <c r="G1071" s="131">
        <v>11</v>
      </c>
      <c r="H1071" s="129"/>
      <c r="I1071" s="129"/>
      <c r="J1071" s="129"/>
      <c r="K1071" s="129"/>
      <c r="L1071" s="129"/>
      <c r="M1071" s="129"/>
      <c r="N1071" s="129"/>
      <c r="O1071" s="129"/>
      <c r="P1071" s="129"/>
      <c r="Q1071" s="129"/>
      <c r="R1071" s="129"/>
      <c r="S1071" s="129"/>
      <c r="T1071" s="129"/>
      <c r="U1071" s="129"/>
    </row>
    <row r="1072" spans="1:23" x14ac:dyDescent="0.25">
      <c r="A1072" s="133">
        <v>1071</v>
      </c>
      <c r="B1072" s="135" t="s">
        <v>8</v>
      </c>
      <c r="C1072" s="137" t="s">
        <v>153</v>
      </c>
      <c r="D1072" s="129"/>
      <c r="E1072" s="129"/>
      <c r="F1072" s="129"/>
      <c r="G1072" s="129"/>
      <c r="H1072" s="129"/>
      <c r="I1072" s="129"/>
      <c r="J1072" s="129"/>
      <c r="K1072" s="129"/>
      <c r="L1072" s="131">
        <v>2</v>
      </c>
      <c r="M1072" s="131">
        <v>11</v>
      </c>
      <c r="N1072" s="129"/>
      <c r="O1072" s="129"/>
      <c r="P1072" s="129"/>
      <c r="Q1072" s="129"/>
      <c r="R1072" s="129"/>
      <c r="S1072" s="129"/>
      <c r="T1072" s="129"/>
      <c r="U1072" s="129"/>
    </row>
    <row r="1073" spans="1:27" x14ac:dyDescent="0.25">
      <c r="A1073" s="133">
        <v>1072</v>
      </c>
      <c r="B1073" s="135" t="s">
        <v>8</v>
      </c>
      <c r="C1073" s="137" t="s">
        <v>154</v>
      </c>
      <c r="D1073" s="129"/>
      <c r="E1073" s="129"/>
      <c r="F1073" s="129"/>
      <c r="G1073" s="129"/>
      <c r="H1073" s="129"/>
      <c r="I1073" s="129"/>
      <c r="J1073" s="129"/>
      <c r="K1073" s="129"/>
      <c r="L1073" s="129"/>
      <c r="M1073" s="129"/>
      <c r="N1073" s="131">
        <v>1</v>
      </c>
      <c r="O1073" s="131">
        <v>5</v>
      </c>
      <c r="P1073" s="129"/>
      <c r="Q1073" s="129"/>
      <c r="R1073" s="131">
        <v>1</v>
      </c>
      <c r="S1073" s="131">
        <v>5</v>
      </c>
      <c r="T1073" s="129"/>
      <c r="U1073" s="129"/>
    </row>
    <row r="1074" spans="1:27" x14ac:dyDescent="0.25">
      <c r="A1074" s="133">
        <v>1073</v>
      </c>
      <c r="B1074" s="135" t="s">
        <v>24</v>
      </c>
      <c r="C1074" s="137" t="s">
        <v>153</v>
      </c>
      <c r="D1074" s="131">
        <v>1</v>
      </c>
      <c r="E1074" s="131">
        <v>0</v>
      </c>
      <c r="F1074" s="131">
        <v>10</v>
      </c>
      <c r="G1074" s="131">
        <v>10</v>
      </c>
      <c r="H1074" s="129"/>
      <c r="I1074" s="129"/>
      <c r="J1074" s="129"/>
      <c r="K1074" s="129"/>
      <c r="L1074" s="129"/>
      <c r="M1074" s="129"/>
      <c r="N1074" s="129"/>
      <c r="O1074" s="129"/>
      <c r="P1074" s="129"/>
      <c r="Q1074" s="129"/>
      <c r="R1074" s="129"/>
      <c r="S1074" s="129"/>
      <c r="T1074" s="129"/>
      <c r="U1074" s="129"/>
    </row>
    <row r="1075" spans="1:27" x14ac:dyDescent="0.25">
      <c r="A1075" s="133">
        <v>1074</v>
      </c>
      <c r="B1075" s="135" t="s">
        <v>9</v>
      </c>
      <c r="C1075" s="137" t="s">
        <v>151</v>
      </c>
      <c r="D1075" s="129"/>
      <c r="E1075" s="129"/>
      <c r="F1075" s="129"/>
      <c r="G1075" s="129"/>
      <c r="H1075" s="129"/>
      <c r="I1075" s="129"/>
      <c r="J1075" s="131">
        <v>1</v>
      </c>
      <c r="K1075" s="131">
        <v>5</v>
      </c>
      <c r="L1075" s="129"/>
      <c r="M1075" s="129"/>
      <c r="N1075" s="129"/>
      <c r="O1075" s="129"/>
      <c r="P1075" s="129"/>
      <c r="Q1075" s="129"/>
      <c r="R1075" s="129"/>
      <c r="S1075" s="129"/>
      <c r="T1075" s="131">
        <v>1</v>
      </c>
      <c r="U1075" s="131">
        <v>5</v>
      </c>
    </row>
    <row r="1076" spans="1:27" x14ac:dyDescent="0.25">
      <c r="A1076" s="133">
        <v>1075</v>
      </c>
      <c r="B1076" s="135" t="s">
        <v>24</v>
      </c>
      <c r="C1076" s="137" t="s">
        <v>151</v>
      </c>
      <c r="D1076" s="129"/>
      <c r="E1076" s="129"/>
      <c r="F1076" s="129"/>
      <c r="G1076" s="129"/>
      <c r="H1076" s="129"/>
      <c r="I1076" s="129"/>
      <c r="J1076" s="131">
        <v>1</v>
      </c>
      <c r="K1076" s="131">
        <v>10</v>
      </c>
      <c r="L1076" s="129"/>
      <c r="M1076" s="129"/>
      <c r="N1076" s="129"/>
      <c r="O1076" s="129"/>
      <c r="P1076" s="129"/>
      <c r="Q1076" s="129"/>
      <c r="R1076" s="129"/>
      <c r="S1076" s="129"/>
      <c r="T1076" s="129"/>
      <c r="U1076" s="129"/>
    </row>
    <row r="1077" spans="1:27" x14ac:dyDescent="0.25">
      <c r="A1077" s="133">
        <v>1076</v>
      </c>
      <c r="B1077" s="135" t="s">
        <v>105</v>
      </c>
      <c r="C1077" s="137" t="s">
        <v>152</v>
      </c>
      <c r="D1077" s="129"/>
      <c r="E1077" s="129"/>
      <c r="F1077" s="129"/>
      <c r="G1077" s="129"/>
      <c r="H1077" s="129"/>
      <c r="I1077" s="129"/>
      <c r="J1077" s="129"/>
      <c r="K1077" s="129"/>
      <c r="L1077" s="129"/>
      <c r="M1077" s="129"/>
      <c r="N1077" s="129"/>
      <c r="O1077" s="129"/>
      <c r="P1077" s="129"/>
      <c r="Q1077" s="129"/>
      <c r="R1077" s="129"/>
      <c r="S1077" s="129"/>
      <c r="T1077" s="131">
        <v>1</v>
      </c>
      <c r="U1077" s="131">
        <v>10</v>
      </c>
    </row>
    <row r="1078" spans="1:27" x14ac:dyDescent="0.25">
      <c r="A1078" s="133">
        <v>1077</v>
      </c>
      <c r="B1078" s="135" t="s">
        <v>24</v>
      </c>
      <c r="C1078" s="137" t="s">
        <v>152</v>
      </c>
      <c r="D1078" s="131">
        <v>1</v>
      </c>
      <c r="E1078" s="131">
        <v>4</v>
      </c>
      <c r="F1078" s="129"/>
      <c r="G1078" s="129"/>
      <c r="H1078" s="129"/>
      <c r="I1078" s="129"/>
      <c r="J1078" s="129"/>
      <c r="K1078" s="129"/>
      <c r="L1078" s="131">
        <v>1</v>
      </c>
      <c r="M1078" s="131">
        <v>5</v>
      </c>
      <c r="N1078" s="129"/>
      <c r="O1078" s="129"/>
      <c r="P1078" s="129"/>
      <c r="Q1078" s="129"/>
      <c r="R1078" s="129"/>
      <c r="S1078" s="129"/>
      <c r="T1078" s="129"/>
      <c r="U1078" s="129"/>
    </row>
    <row r="1079" spans="1:27" x14ac:dyDescent="0.25">
      <c r="A1079" s="133">
        <v>1078</v>
      </c>
      <c r="B1079" s="135" t="s">
        <v>8</v>
      </c>
      <c r="C1079" s="137" t="s">
        <v>153</v>
      </c>
      <c r="D1079" s="131">
        <v>1</v>
      </c>
      <c r="E1079" s="131">
        <v>3</v>
      </c>
      <c r="F1079" s="131">
        <v>1</v>
      </c>
      <c r="G1079" s="131">
        <v>3</v>
      </c>
      <c r="H1079" s="131">
        <v>1</v>
      </c>
      <c r="I1079" s="131">
        <v>3</v>
      </c>
      <c r="J1079" s="129"/>
      <c r="K1079" s="129"/>
      <c r="L1079" s="129"/>
      <c r="M1079" s="129"/>
      <c r="N1079" s="129"/>
      <c r="O1079" s="129"/>
      <c r="P1079" s="129"/>
      <c r="Q1079" s="129"/>
      <c r="R1079" s="129"/>
      <c r="S1079" s="129"/>
      <c r="T1079" s="129"/>
      <c r="U1079" s="129"/>
    </row>
    <row r="1080" spans="1:27" x14ac:dyDescent="0.25">
      <c r="A1080" s="133">
        <v>1079</v>
      </c>
      <c r="B1080" s="135" t="s">
        <v>8</v>
      </c>
      <c r="C1080" s="137" t="s">
        <v>152</v>
      </c>
      <c r="D1080" s="131">
        <v>1</v>
      </c>
      <c r="E1080" s="131">
        <v>3</v>
      </c>
      <c r="F1080" s="131">
        <v>1</v>
      </c>
      <c r="G1080" s="131">
        <v>3</v>
      </c>
      <c r="H1080" s="131">
        <v>1</v>
      </c>
      <c r="I1080" s="131">
        <v>3</v>
      </c>
      <c r="J1080" s="129"/>
      <c r="K1080" s="129"/>
      <c r="L1080" s="129"/>
      <c r="M1080" s="129"/>
      <c r="N1080" s="129"/>
      <c r="O1080" s="129"/>
      <c r="P1080" s="129"/>
      <c r="Q1080" s="129"/>
      <c r="R1080" s="129"/>
      <c r="S1080" s="129"/>
      <c r="T1080" s="129"/>
      <c r="U1080" s="129"/>
    </row>
    <row r="1081" spans="1:27" x14ac:dyDescent="0.25">
      <c r="A1081" s="133">
        <v>1080</v>
      </c>
      <c r="B1081" s="135" t="s">
        <v>24</v>
      </c>
      <c r="C1081" s="137" t="s">
        <v>153</v>
      </c>
      <c r="D1081" s="129"/>
      <c r="E1081" s="129"/>
      <c r="F1081" s="129"/>
      <c r="G1081" s="129"/>
      <c r="H1081" s="129"/>
      <c r="I1081" s="129"/>
      <c r="J1081" s="129"/>
      <c r="K1081" s="129"/>
      <c r="L1081" s="129"/>
      <c r="M1081" s="129"/>
      <c r="N1081" s="129"/>
      <c r="O1081" s="129"/>
      <c r="P1081" s="129"/>
      <c r="Q1081" s="129"/>
      <c r="R1081" s="129"/>
      <c r="S1081" s="129"/>
      <c r="T1081" s="129"/>
      <c r="U1081" s="129"/>
      <c r="V1081" s="129"/>
      <c r="W1081" s="129"/>
      <c r="X1081" s="129"/>
      <c r="Y1081" s="129"/>
      <c r="Z1081" s="131">
        <v>1</v>
      </c>
      <c r="AA1081" s="131">
        <v>9</v>
      </c>
    </row>
    <row r="1082" spans="1:27" x14ac:dyDescent="0.25">
      <c r="A1082" s="133">
        <v>1081</v>
      </c>
      <c r="B1082" s="135" t="s">
        <v>8</v>
      </c>
      <c r="C1082" s="137" t="s">
        <v>153</v>
      </c>
      <c r="D1082" s="129"/>
      <c r="E1082" s="129"/>
      <c r="F1082" s="129"/>
      <c r="G1082" s="129"/>
      <c r="H1082" s="129"/>
      <c r="I1082" s="129"/>
      <c r="J1082" s="129"/>
      <c r="K1082" s="129"/>
      <c r="L1082" s="129"/>
      <c r="M1082" s="129"/>
      <c r="N1082" s="129"/>
      <c r="O1082" s="129"/>
      <c r="P1082" s="131">
        <v>1</v>
      </c>
      <c r="Q1082" s="131">
        <v>8</v>
      </c>
      <c r="R1082" s="129"/>
      <c r="S1082" s="129"/>
      <c r="T1082" s="129"/>
      <c r="U1082" s="129"/>
      <c r="V1082" s="129"/>
      <c r="W1082" s="129"/>
      <c r="X1082" s="129"/>
      <c r="Y1082" s="129"/>
      <c r="Z1082" s="129"/>
      <c r="AA1082" s="129"/>
    </row>
    <row r="1083" spans="1:27" x14ac:dyDescent="0.25">
      <c r="A1083" s="133">
        <v>1082</v>
      </c>
      <c r="B1083" s="135" t="s">
        <v>8</v>
      </c>
      <c r="C1083" s="137" t="s">
        <v>154</v>
      </c>
      <c r="D1083" s="129"/>
      <c r="E1083" s="129"/>
      <c r="F1083" s="129"/>
      <c r="G1083" s="129"/>
      <c r="H1083" s="131">
        <v>1</v>
      </c>
      <c r="I1083" s="131">
        <v>1</v>
      </c>
      <c r="J1083" s="131">
        <v>1</v>
      </c>
      <c r="K1083" s="131">
        <v>2</v>
      </c>
      <c r="L1083" s="129"/>
      <c r="M1083" s="129"/>
      <c r="N1083" s="131">
        <v>2</v>
      </c>
      <c r="O1083" s="131">
        <v>4</v>
      </c>
      <c r="P1083" s="131">
        <v>1</v>
      </c>
      <c r="Q1083" s="131">
        <v>2</v>
      </c>
      <c r="R1083" s="129"/>
      <c r="S1083" s="129"/>
      <c r="T1083" s="129"/>
      <c r="U1083" s="129"/>
      <c r="V1083" s="129"/>
      <c r="W1083" s="129"/>
      <c r="X1083" s="129"/>
      <c r="Y1083" s="129"/>
      <c r="Z1083" s="129"/>
      <c r="AA1083" s="129"/>
    </row>
    <row r="1084" spans="1:27" x14ac:dyDescent="0.25">
      <c r="A1084" s="133">
        <v>1083</v>
      </c>
      <c r="B1084" s="135" t="s">
        <v>100</v>
      </c>
      <c r="C1084" s="137" t="s">
        <v>152</v>
      </c>
      <c r="D1084" s="129"/>
      <c r="E1084" s="129"/>
      <c r="F1084" s="129"/>
      <c r="G1084" s="129"/>
      <c r="H1084" s="129"/>
      <c r="I1084" s="129"/>
      <c r="J1084" s="131">
        <v>1</v>
      </c>
      <c r="K1084" s="131">
        <v>8</v>
      </c>
      <c r="L1084" s="129"/>
      <c r="M1084" s="129"/>
      <c r="N1084" s="129"/>
      <c r="O1084" s="129"/>
      <c r="P1084" s="129"/>
      <c r="Q1084" s="129"/>
      <c r="R1084" s="129"/>
      <c r="S1084" s="129"/>
      <c r="T1084" s="129"/>
      <c r="U1084" s="129"/>
      <c r="V1084" s="129"/>
      <c r="W1084" s="129"/>
      <c r="X1084" s="129"/>
      <c r="Y1084" s="129"/>
      <c r="Z1084" s="129"/>
      <c r="AA1084" s="129"/>
    </row>
    <row r="1085" spans="1:27" x14ac:dyDescent="0.25">
      <c r="A1085" s="133">
        <v>1084</v>
      </c>
      <c r="B1085" s="135" t="s">
        <v>24</v>
      </c>
      <c r="C1085" s="137" t="s">
        <v>152</v>
      </c>
      <c r="D1085" s="129"/>
      <c r="E1085" s="129"/>
      <c r="F1085" s="129"/>
      <c r="G1085" s="129"/>
      <c r="H1085" s="129"/>
      <c r="I1085" s="129"/>
      <c r="J1085" s="129"/>
      <c r="K1085" s="129"/>
      <c r="L1085" s="129"/>
      <c r="M1085" s="129"/>
      <c r="N1085" s="129"/>
      <c r="O1085" s="129"/>
      <c r="P1085" s="129"/>
      <c r="Q1085" s="129"/>
      <c r="R1085" s="131">
        <v>1</v>
      </c>
      <c r="S1085" s="131">
        <v>8</v>
      </c>
      <c r="T1085" s="129"/>
      <c r="U1085" s="129"/>
      <c r="V1085" s="129"/>
      <c r="W1085" s="129"/>
      <c r="X1085" s="129"/>
      <c r="Y1085" s="129"/>
      <c r="Z1085" s="129"/>
      <c r="AA1085" s="129"/>
    </row>
    <row r="1086" spans="1:27" x14ac:dyDescent="0.25">
      <c r="A1086" s="133">
        <v>1085</v>
      </c>
      <c r="B1086" s="135" t="s">
        <v>7</v>
      </c>
      <c r="C1086" s="137" t="s">
        <v>152</v>
      </c>
      <c r="D1086" s="129"/>
      <c r="E1086" s="129"/>
      <c r="F1086" s="129"/>
      <c r="G1086" s="129"/>
      <c r="H1086" s="129"/>
      <c r="I1086" s="129"/>
      <c r="J1086" s="131">
        <v>1</v>
      </c>
      <c r="K1086" s="131">
        <v>8</v>
      </c>
      <c r="L1086" s="129"/>
      <c r="M1086" s="129"/>
      <c r="N1086" s="129"/>
      <c r="O1086" s="129"/>
      <c r="P1086" s="129"/>
      <c r="Q1086" s="129"/>
      <c r="R1086" s="129"/>
      <c r="S1086" s="129"/>
      <c r="T1086" s="129"/>
      <c r="U1086" s="129"/>
      <c r="V1086" s="129"/>
      <c r="W1086" s="129"/>
      <c r="X1086" s="129"/>
      <c r="Y1086" s="129"/>
      <c r="Z1086" s="129"/>
      <c r="AA1086" s="129"/>
    </row>
    <row r="1087" spans="1:27" x14ac:dyDescent="0.25">
      <c r="A1087" s="133">
        <v>1086</v>
      </c>
      <c r="B1087" s="135" t="s">
        <v>108</v>
      </c>
      <c r="C1087" s="137" t="s">
        <v>152</v>
      </c>
      <c r="D1087" s="129"/>
      <c r="E1087" s="129"/>
      <c r="F1087" s="129"/>
      <c r="G1087" s="129"/>
      <c r="H1087" s="129"/>
      <c r="I1087" s="129"/>
      <c r="J1087" s="131">
        <v>1</v>
      </c>
      <c r="K1087" s="131">
        <v>8</v>
      </c>
      <c r="L1087" s="129"/>
      <c r="M1087" s="129"/>
      <c r="N1087" s="129"/>
      <c r="O1087" s="129"/>
      <c r="P1087" s="129"/>
      <c r="Q1087" s="129"/>
      <c r="R1087" s="129"/>
      <c r="S1087" s="129"/>
      <c r="T1087" s="129"/>
      <c r="U1087" s="129"/>
      <c r="V1087" s="129"/>
      <c r="W1087" s="129"/>
      <c r="X1087" s="129"/>
      <c r="Y1087" s="129"/>
      <c r="Z1087" s="129"/>
      <c r="AA1087" s="129"/>
    </row>
    <row r="1088" spans="1:27" x14ac:dyDescent="0.25">
      <c r="A1088" s="133">
        <v>1087</v>
      </c>
      <c r="B1088" s="135" t="s">
        <v>119</v>
      </c>
      <c r="C1088" s="137" t="s">
        <v>153</v>
      </c>
      <c r="D1088" s="129"/>
      <c r="E1088" s="129"/>
      <c r="F1088" s="129"/>
      <c r="G1088" s="129"/>
      <c r="H1088" s="129"/>
      <c r="I1088" s="129"/>
      <c r="J1088" s="131">
        <v>1</v>
      </c>
      <c r="K1088" s="131">
        <v>8</v>
      </c>
      <c r="L1088" s="129"/>
      <c r="M1088" s="129"/>
      <c r="N1088" s="129"/>
      <c r="O1088" s="129"/>
      <c r="P1088" s="129"/>
      <c r="Q1088" s="129"/>
      <c r="R1088" s="129"/>
      <c r="S1088" s="129"/>
      <c r="T1088" s="129"/>
      <c r="U1088" s="129"/>
      <c r="V1088" s="129"/>
      <c r="W1088" s="129"/>
      <c r="X1088" s="129"/>
      <c r="Y1088" s="129"/>
      <c r="Z1088" s="129"/>
      <c r="AA1088" s="129"/>
    </row>
    <row r="1089" spans="1:27" x14ac:dyDescent="0.25">
      <c r="A1089" s="133">
        <v>1088</v>
      </c>
      <c r="B1089" s="135" t="s">
        <v>102</v>
      </c>
      <c r="C1089" s="137" t="s">
        <v>153</v>
      </c>
      <c r="D1089" s="129"/>
      <c r="E1089" s="129"/>
      <c r="F1089" s="129"/>
      <c r="G1089" s="129"/>
      <c r="H1089" s="129"/>
      <c r="I1089" s="129"/>
      <c r="J1089" s="129"/>
      <c r="K1089" s="129"/>
      <c r="L1089" s="129"/>
      <c r="M1089" s="129"/>
      <c r="N1089" s="129"/>
      <c r="O1089" s="129"/>
      <c r="P1089" s="129"/>
      <c r="Q1089" s="129"/>
      <c r="R1089" s="131">
        <v>1</v>
      </c>
      <c r="S1089" s="131">
        <v>7</v>
      </c>
      <c r="T1089" s="129"/>
      <c r="U1089" s="129"/>
      <c r="V1089" s="129"/>
      <c r="W1089" s="129"/>
      <c r="X1089" s="129"/>
      <c r="Y1089" s="129"/>
      <c r="Z1089" s="129"/>
      <c r="AA1089" s="129"/>
    </row>
    <row r="1090" spans="1:27" x14ac:dyDescent="0.25">
      <c r="A1090" s="133">
        <v>1089</v>
      </c>
      <c r="B1090" s="135" t="s">
        <v>67</v>
      </c>
      <c r="C1090" s="137" t="s">
        <v>151</v>
      </c>
      <c r="D1090" s="129"/>
      <c r="E1090" s="129"/>
      <c r="F1090" s="129"/>
      <c r="G1090" s="129"/>
      <c r="H1090" s="129"/>
      <c r="I1090" s="129"/>
      <c r="J1090" s="129"/>
      <c r="K1090" s="129"/>
      <c r="L1090" s="129"/>
      <c r="M1090" s="129"/>
      <c r="N1090" s="129"/>
      <c r="O1090" s="129"/>
      <c r="P1090" s="129"/>
      <c r="Q1090" s="129"/>
      <c r="R1090" s="129"/>
      <c r="S1090" s="129"/>
      <c r="T1090" s="129"/>
      <c r="U1090" s="129"/>
      <c r="V1090" s="129"/>
      <c r="W1090" s="129"/>
      <c r="X1090" s="131">
        <v>1</v>
      </c>
      <c r="Y1090" s="131">
        <v>7</v>
      </c>
      <c r="Z1090" s="129"/>
      <c r="AA1090" s="129"/>
    </row>
    <row r="1091" spans="1:27" x14ac:dyDescent="0.25">
      <c r="A1091" s="133">
        <v>1090</v>
      </c>
      <c r="B1091" s="135" t="s">
        <v>124</v>
      </c>
      <c r="C1091" s="137" t="s">
        <v>153</v>
      </c>
      <c r="D1091" s="129"/>
      <c r="E1091" s="129"/>
      <c r="F1091" s="129"/>
      <c r="G1091" s="129"/>
      <c r="H1091" s="129"/>
      <c r="I1091" s="129"/>
      <c r="J1091" s="131">
        <v>1</v>
      </c>
      <c r="K1091" s="131">
        <v>7</v>
      </c>
      <c r="L1091" s="129"/>
      <c r="M1091" s="129"/>
      <c r="N1091" s="129"/>
      <c r="O1091" s="129"/>
      <c r="P1091" s="129"/>
      <c r="Q1091" s="129"/>
      <c r="R1091" s="129"/>
      <c r="S1091" s="129"/>
      <c r="T1091" s="129"/>
      <c r="U1091" s="129"/>
      <c r="V1091" s="129"/>
      <c r="W1091" s="129"/>
      <c r="X1091" s="129"/>
      <c r="Y1091" s="129"/>
      <c r="Z1091" s="129"/>
      <c r="AA1091" s="129"/>
    </row>
    <row r="1092" spans="1:27" x14ac:dyDescent="0.25">
      <c r="A1092" s="133">
        <v>1091</v>
      </c>
      <c r="B1092" s="135" t="s">
        <v>139</v>
      </c>
      <c r="C1092" s="137" t="s">
        <v>151</v>
      </c>
      <c r="D1092" s="129"/>
      <c r="E1092" s="129"/>
      <c r="F1092" s="129"/>
      <c r="G1092" s="129"/>
      <c r="H1092" s="129"/>
      <c r="I1092" s="129"/>
      <c r="J1092" s="131">
        <v>2</v>
      </c>
      <c r="K1092" s="131">
        <v>7</v>
      </c>
      <c r="L1092" s="129"/>
      <c r="M1092" s="129"/>
      <c r="N1092" s="129"/>
      <c r="O1092" s="129"/>
      <c r="P1092" s="129"/>
      <c r="Q1092" s="129"/>
      <c r="R1092" s="129"/>
      <c r="S1092" s="129"/>
      <c r="T1092" s="129"/>
      <c r="U1092" s="129"/>
      <c r="V1092" s="129"/>
      <c r="W1092" s="129"/>
      <c r="X1092" s="129"/>
      <c r="Y1092" s="129"/>
      <c r="Z1092" s="129"/>
      <c r="AA1092" s="129"/>
    </row>
    <row r="1093" spans="1:27" x14ac:dyDescent="0.25">
      <c r="A1093" s="133">
        <v>1092</v>
      </c>
      <c r="B1093" s="135" t="s">
        <v>144</v>
      </c>
      <c r="C1093" s="137" t="s">
        <v>152</v>
      </c>
      <c r="D1093" s="131">
        <v>1</v>
      </c>
      <c r="E1093" s="131">
        <v>1</v>
      </c>
      <c r="F1093" s="129"/>
      <c r="G1093" s="129"/>
      <c r="H1093" s="129"/>
      <c r="I1093" s="129"/>
      <c r="J1093" s="129"/>
      <c r="K1093" s="129"/>
      <c r="L1093" s="129"/>
      <c r="M1093" s="129"/>
      <c r="N1093" s="131">
        <v>1</v>
      </c>
      <c r="O1093" s="131">
        <v>6</v>
      </c>
      <c r="P1093" s="129"/>
      <c r="Q1093" s="129"/>
      <c r="R1093" s="129"/>
      <c r="S1093" s="129"/>
      <c r="T1093" s="129"/>
      <c r="U1093" s="129"/>
      <c r="V1093" s="129"/>
      <c r="W1093" s="129"/>
      <c r="X1093" s="129"/>
      <c r="Y1093" s="129"/>
      <c r="Z1093" s="129"/>
      <c r="AA1093" s="129"/>
    </row>
    <row r="1094" spans="1:27" x14ac:dyDescent="0.25">
      <c r="A1094" s="133">
        <v>1093</v>
      </c>
      <c r="B1094" s="135" t="s">
        <v>104</v>
      </c>
      <c r="C1094" s="137" t="s">
        <v>152</v>
      </c>
      <c r="D1094" s="129"/>
      <c r="E1094" s="129"/>
      <c r="F1094" s="129"/>
      <c r="G1094" s="129"/>
      <c r="H1094" s="131">
        <v>1</v>
      </c>
      <c r="I1094" s="131">
        <v>6</v>
      </c>
      <c r="J1094" s="129"/>
      <c r="K1094" s="129"/>
      <c r="L1094" s="129"/>
      <c r="M1094" s="129"/>
      <c r="N1094" s="129"/>
      <c r="O1094" s="129"/>
      <c r="P1094" s="129"/>
      <c r="Q1094" s="129"/>
      <c r="R1094" s="129"/>
      <c r="S1094" s="129"/>
      <c r="T1094" s="129"/>
      <c r="U1094" s="129"/>
      <c r="V1094" s="129"/>
      <c r="W1094" s="129"/>
      <c r="X1094" s="129"/>
      <c r="Y1094" s="129"/>
      <c r="Z1094" s="129"/>
      <c r="AA1094" s="129"/>
    </row>
    <row r="1095" spans="1:27" x14ac:dyDescent="0.25">
      <c r="A1095" s="133">
        <v>1094</v>
      </c>
      <c r="B1095" s="135" t="s">
        <v>24</v>
      </c>
      <c r="C1095" s="137" t="s">
        <v>153</v>
      </c>
      <c r="D1095" s="129"/>
      <c r="E1095" s="129"/>
      <c r="F1095" s="129"/>
      <c r="G1095" s="129"/>
      <c r="H1095" s="131">
        <v>2</v>
      </c>
      <c r="I1095" s="131">
        <v>6</v>
      </c>
      <c r="J1095" s="129"/>
      <c r="K1095" s="129"/>
      <c r="L1095" s="129"/>
      <c r="M1095" s="129"/>
      <c r="N1095" s="129"/>
      <c r="O1095" s="129"/>
      <c r="P1095" s="129"/>
      <c r="Q1095" s="129"/>
      <c r="R1095" s="129"/>
      <c r="S1095" s="129"/>
      <c r="T1095" s="129"/>
      <c r="U1095" s="129"/>
      <c r="V1095" s="129"/>
      <c r="W1095" s="129"/>
      <c r="X1095" s="129"/>
      <c r="Y1095" s="129"/>
      <c r="Z1095" s="129"/>
      <c r="AA1095" s="129"/>
    </row>
    <row r="1096" spans="1:27" x14ac:dyDescent="0.25">
      <c r="A1096" s="133">
        <v>1095</v>
      </c>
      <c r="B1096" s="135" t="s">
        <v>8</v>
      </c>
      <c r="C1096" s="137" t="s">
        <v>151</v>
      </c>
      <c r="D1096" s="129"/>
      <c r="E1096" s="129"/>
      <c r="F1096" s="129"/>
      <c r="G1096" s="129"/>
      <c r="H1096" s="129"/>
      <c r="I1096" s="129"/>
      <c r="J1096" s="129"/>
      <c r="K1096" s="129"/>
      <c r="L1096" s="129"/>
      <c r="M1096" s="129"/>
      <c r="N1096" s="129"/>
      <c r="O1096" s="129"/>
      <c r="P1096" s="129"/>
      <c r="Q1096" s="129"/>
      <c r="R1096" s="129"/>
      <c r="S1096" s="129"/>
      <c r="T1096" s="131">
        <v>1</v>
      </c>
      <c r="U1096" s="131">
        <v>6</v>
      </c>
      <c r="V1096" s="129"/>
      <c r="W1096" s="129"/>
      <c r="X1096" s="129"/>
      <c r="Y1096" s="129"/>
      <c r="Z1096" s="129"/>
      <c r="AA1096" s="129"/>
    </row>
    <row r="1097" spans="1:27" x14ac:dyDescent="0.25">
      <c r="A1097" s="133">
        <v>1096</v>
      </c>
      <c r="B1097" s="135" t="s">
        <v>9</v>
      </c>
      <c r="C1097" s="137" t="s">
        <v>154</v>
      </c>
      <c r="D1097" s="129"/>
      <c r="E1097" s="129"/>
      <c r="F1097" s="129"/>
      <c r="G1097" s="129"/>
      <c r="H1097" s="129"/>
      <c r="I1097" s="129"/>
      <c r="J1097" s="129"/>
      <c r="K1097" s="129"/>
      <c r="L1097" s="129"/>
      <c r="M1097" s="129"/>
      <c r="N1097" s="131">
        <v>1</v>
      </c>
      <c r="O1097" s="131">
        <v>6</v>
      </c>
      <c r="P1097" s="129"/>
      <c r="Q1097" s="129"/>
      <c r="R1097" s="129"/>
      <c r="S1097" s="129"/>
      <c r="T1097" s="129"/>
      <c r="U1097" s="129"/>
      <c r="V1097" s="129"/>
      <c r="W1097" s="129"/>
      <c r="X1097" s="129"/>
      <c r="Y1097" s="129"/>
      <c r="Z1097" s="129"/>
      <c r="AA1097" s="129"/>
    </row>
    <row r="1098" spans="1:27" x14ac:dyDescent="0.25">
      <c r="A1098" s="133">
        <v>1097</v>
      </c>
      <c r="B1098" s="135" t="s">
        <v>9</v>
      </c>
      <c r="C1098" s="137" t="s">
        <v>155</v>
      </c>
      <c r="D1098" s="129"/>
      <c r="E1098" s="129"/>
      <c r="F1098" s="129"/>
      <c r="G1098" s="129"/>
      <c r="H1098" s="129"/>
      <c r="I1098" s="129"/>
      <c r="J1098" s="131">
        <v>1</v>
      </c>
      <c r="K1098" s="131">
        <v>6</v>
      </c>
      <c r="L1098" s="129"/>
      <c r="M1098" s="129"/>
      <c r="N1098" s="129"/>
      <c r="O1098" s="129"/>
      <c r="P1098" s="129"/>
      <c r="Q1098" s="129"/>
      <c r="R1098" s="129"/>
      <c r="S1098" s="129"/>
      <c r="T1098" s="129"/>
      <c r="U1098" s="129"/>
      <c r="V1098" s="129"/>
      <c r="W1098" s="129"/>
      <c r="X1098" s="129"/>
      <c r="Y1098" s="129"/>
      <c r="Z1098" s="129"/>
      <c r="AA1098" s="129"/>
    </row>
    <row r="1099" spans="1:27" x14ac:dyDescent="0.25">
      <c r="A1099" s="133">
        <v>1098</v>
      </c>
      <c r="B1099" s="135" t="s">
        <v>7</v>
      </c>
      <c r="C1099" s="137" t="s">
        <v>154</v>
      </c>
      <c r="D1099" s="129"/>
      <c r="E1099" s="129"/>
      <c r="F1099" s="129"/>
      <c r="G1099" s="129"/>
      <c r="H1099" s="129"/>
      <c r="I1099" s="129"/>
      <c r="J1099" s="129"/>
      <c r="K1099" s="129"/>
      <c r="L1099" s="129"/>
      <c r="M1099" s="129"/>
      <c r="N1099" s="129"/>
      <c r="O1099" s="129"/>
      <c r="P1099" s="129"/>
      <c r="Q1099" s="129"/>
      <c r="R1099" s="129"/>
      <c r="S1099" s="129"/>
      <c r="T1099" s="129"/>
      <c r="U1099" s="129"/>
      <c r="V1099" s="129"/>
      <c r="W1099" s="129"/>
      <c r="X1099" s="129"/>
      <c r="Y1099" s="129"/>
      <c r="Z1099" s="131">
        <v>2</v>
      </c>
      <c r="AA1099" s="131">
        <v>6</v>
      </c>
    </row>
    <row r="1100" spans="1:27" x14ac:dyDescent="0.25">
      <c r="A1100" s="133">
        <v>1099</v>
      </c>
      <c r="B1100" s="135" t="s">
        <v>24</v>
      </c>
      <c r="C1100" s="137" t="s">
        <v>152</v>
      </c>
      <c r="D1100" s="129"/>
      <c r="E1100" s="129"/>
      <c r="F1100" s="129"/>
      <c r="G1100" s="129"/>
      <c r="H1100" s="129"/>
      <c r="I1100" s="129"/>
      <c r="J1100" s="131">
        <v>1</v>
      </c>
      <c r="K1100" s="131">
        <v>5</v>
      </c>
      <c r="L1100" s="129"/>
      <c r="M1100" s="129"/>
      <c r="N1100" s="129"/>
      <c r="O1100" s="129"/>
      <c r="P1100" s="129"/>
      <c r="Q1100" s="129"/>
      <c r="R1100" s="129"/>
      <c r="S1100" s="129"/>
      <c r="T1100" s="129"/>
      <c r="U1100" s="129"/>
      <c r="V1100" s="129"/>
      <c r="W1100" s="129"/>
      <c r="X1100" s="129"/>
      <c r="Y1100" s="129"/>
      <c r="Z1100" s="129"/>
      <c r="AA1100" s="129"/>
    </row>
    <row r="1101" spans="1:27" x14ac:dyDescent="0.25">
      <c r="A1101" s="133">
        <v>1100</v>
      </c>
      <c r="B1101" s="135" t="s">
        <v>9</v>
      </c>
      <c r="C1101" s="137" t="s">
        <v>151</v>
      </c>
      <c r="D1101" s="129"/>
      <c r="E1101" s="129"/>
      <c r="F1101" s="129"/>
      <c r="G1101" s="129"/>
      <c r="H1101" s="129"/>
      <c r="I1101" s="129"/>
      <c r="J1101" s="131">
        <v>1</v>
      </c>
      <c r="K1101" s="131">
        <v>5</v>
      </c>
      <c r="L1101" s="129"/>
      <c r="M1101" s="129"/>
      <c r="N1101" s="129"/>
      <c r="O1101" s="129"/>
      <c r="P1101" s="129"/>
      <c r="Q1101" s="129"/>
      <c r="R1101" s="129"/>
      <c r="S1101" s="129"/>
      <c r="T1101" s="129"/>
      <c r="U1101" s="129"/>
      <c r="V1101" s="129"/>
      <c r="W1101" s="129"/>
      <c r="X1101" s="129"/>
      <c r="Y1101" s="129"/>
      <c r="Z1101" s="129"/>
      <c r="AA1101" s="129"/>
    </row>
    <row r="1102" spans="1:27" x14ac:dyDescent="0.25">
      <c r="A1102" s="133">
        <v>1101</v>
      </c>
      <c r="B1102" s="135" t="s">
        <v>102</v>
      </c>
      <c r="C1102" s="137" t="s">
        <v>154</v>
      </c>
      <c r="D1102" s="129"/>
      <c r="E1102" s="129"/>
      <c r="F1102" s="129"/>
      <c r="G1102" s="129"/>
      <c r="H1102" s="129"/>
      <c r="I1102" s="129"/>
      <c r="J1102" s="129"/>
      <c r="K1102" s="129"/>
      <c r="L1102" s="131">
        <v>1</v>
      </c>
      <c r="M1102" s="131">
        <v>3</v>
      </c>
      <c r="N1102" s="129"/>
      <c r="O1102" s="129"/>
      <c r="P1102" s="131">
        <v>1</v>
      </c>
      <c r="Q1102" s="131">
        <v>3</v>
      </c>
      <c r="R1102" s="129"/>
      <c r="S1102" s="129"/>
      <c r="T1102" s="129"/>
      <c r="U1102" s="129"/>
      <c r="V1102" s="129"/>
      <c r="W1102" s="129"/>
      <c r="X1102" s="129"/>
      <c r="Y1102" s="129"/>
      <c r="Z1102" s="129"/>
      <c r="AA1102" s="129"/>
    </row>
    <row r="1103" spans="1:27" x14ac:dyDescent="0.25">
      <c r="A1103" s="133">
        <v>1102</v>
      </c>
      <c r="B1103" s="135" t="s">
        <v>102</v>
      </c>
      <c r="C1103" s="137" t="s">
        <v>152</v>
      </c>
      <c r="D1103" s="129"/>
      <c r="E1103" s="129"/>
      <c r="F1103" s="129"/>
      <c r="G1103" s="129"/>
      <c r="H1103" s="129"/>
      <c r="I1103" s="129"/>
      <c r="J1103" s="129"/>
      <c r="K1103" s="129"/>
      <c r="L1103" s="129"/>
      <c r="M1103" s="129"/>
      <c r="N1103" s="131">
        <v>1</v>
      </c>
      <c r="O1103" s="131">
        <v>5</v>
      </c>
      <c r="P1103" s="129"/>
      <c r="Q1103" s="129"/>
      <c r="R1103" s="129"/>
      <c r="S1103" s="129"/>
      <c r="T1103" s="129"/>
      <c r="U1103" s="129"/>
      <c r="V1103" s="129"/>
      <c r="W1103" s="129"/>
      <c r="X1103" s="129"/>
      <c r="Y1103" s="129"/>
      <c r="Z1103" s="129"/>
      <c r="AA1103" s="129"/>
    </row>
    <row r="1104" spans="1:27" x14ac:dyDescent="0.25">
      <c r="A1104" s="133">
        <v>1103</v>
      </c>
      <c r="B1104" s="135" t="s">
        <v>24</v>
      </c>
      <c r="C1104" s="137" t="s">
        <v>154</v>
      </c>
      <c r="D1104" s="129"/>
      <c r="E1104" s="129"/>
      <c r="F1104" s="129"/>
      <c r="G1104" s="129"/>
      <c r="H1104" s="129"/>
      <c r="I1104" s="129"/>
      <c r="J1104" s="129"/>
      <c r="K1104" s="129"/>
      <c r="L1104" s="129"/>
      <c r="M1104" s="129"/>
      <c r="N1104" s="129"/>
      <c r="O1104" s="129"/>
      <c r="P1104" s="129"/>
      <c r="Q1104" s="129"/>
      <c r="R1104" s="131">
        <v>1</v>
      </c>
      <c r="S1104" s="131">
        <v>5</v>
      </c>
      <c r="T1104" s="129"/>
      <c r="U1104" s="129"/>
      <c r="V1104" s="129"/>
      <c r="W1104" s="129"/>
      <c r="X1104" s="129"/>
      <c r="Y1104" s="129"/>
      <c r="Z1104" s="129"/>
      <c r="AA1104" s="129"/>
    </row>
    <row r="1105" spans="1:27" x14ac:dyDescent="0.25">
      <c r="A1105" s="133">
        <v>1104</v>
      </c>
      <c r="B1105" s="135" t="s">
        <v>125</v>
      </c>
      <c r="C1105" s="137" t="s">
        <v>154</v>
      </c>
      <c r="D1105" s="129"/>
      <c r="E1105" s="129"/>
      <c r="F1105" s="129"/>
      <c r="G1105" s="129"/>
      <c r="H1105" s="129"/>
      <c r="I1105" s="129"/>
      <c r="J1105" s="129"/>
      <c r="K1105" s="129"/>
      <c r="L1105" s="131">
        <v>3</v>
      </c>
      <c r="M1105" s="131">
        <v>5</v>
      </c>
      <c r="N1105" s="129"/>
      <c r="O1105" s="129"/>
      <c r="P1105" s="129"/>
      <c r="Q1105" s="129"/>
      <c r="R1105" s="129"/>
      <c r="S1105" s="129"/>
      <c r="T1105" s="129"/>
      <c r="U1105" s="129"/>
      <c r="V1105" s="129"/>
      <c r="W1105" s="129"/>
      <c r="X1105" s="129"/>
      <c r="Y1105" s="129"/>
      <c r="Z1105" s="129"/>
      <c r="AA1105" s="129"/>
    </row>
    <row r="1106" spans="1:27" x14ac:dyDescent="0.25">
      <c r="A1106" s="133">
        <v>1105</v>
      </c>
      <c r="B1106" s="135" t="s">
        <v>8</v>
      </c>
      <c r="C1106" s="137" t="s">
        <v>152</v>
      </c>
      <c r="D1106" s="129"/>
      <c r="E1106" s="129"/>
      <c r="F1106" s="129"/>
      <c r="G1106" s="129"/>
      <c r="H1106" s="129"/>
      <c r="I1106" s="129"/>
      <c r="J1106" s="131">
        <v>1</v>
      </c>
      <c r="K1106" s="131">
        <v>4</v>
      </c>
      <c r="L1106" s="129"/>
      <c r="M1106" s="129"/>
      <c r="N1106" s="129"/>
      <c r="O1106" s="129"/>
      <c r="P1106" s="129"/>
      <c r="Q1106" s="129"/>
      <c r="R1106" s="129"/>
      <c r="S1106" s="129"/>
      <c r="T1106" s="129"/>
      <c r="U1106" s="129"/>
      <c r="V1106" s="129"/>
      <c r="W1106" s="129"/>
      <c r="X1106" s="129"/>
      <c r="Y1106" s="129"/>
      <c r="Z1106" s="129"/>
      <c r="AA1106" s="129"/>
    </row>
    <row r="1107" spans="1:27" x14ac:dyDescent="0.25">
      <c r="A1107" s="133">
        <v>1106</v>
      </c>
      <c r="B1107" s="135" t="s">
        <v>8</v>
      </c>
      <c r="C1107" s="137" t="s">
        <v>154</v>
      </c>
      <c r="D1107" s="129"/>
      <c r="E1107" s="129"/>
      <c r="F1107" s="129"/>
      <c r="G1107" s="129"/>
      <c r="H1107" s="129"/>
      <c r="I1107" s="129"/>
      <c r="J1107" s="129"/>
      <c r="K1107" s="129"/>
      <c r="L1107" s="129"/>
      <c r="M1107" s="129"/>
      <c r="N1107" s="129"/>
      <c r="O1107" s="129"/>
      <c r="P1107" s="129"/>
      <c r="Q1107" s="129"/>
      <c r="R1107" s="129"/>
      <c r="S1107" s="129"/>
      <c r="T1107" s="129"/>
      <c r="U1107" s="129"/>
      <c r="V1107" s="131">
        <v>1</v>
      </c>
      <c r="W1107" s="131">
        <v>4</v>
      </c>
      <c r="X1107" s="129"/>
      <c r="Y1107" s="129"/>
      <c r="Z1107" s="129"/>
      <c r="AA1107" s="129"/>
    </row>
    <row r="1108" spans="1:27" x14ac:dyDescent="0.25">
      <c r="A1108" s="133">
        <v>1107</v>
      </c>
      <c r="B1108" s="135" t="s">
        <v>8</v>
      </c>
      <c r="C1108" s="137" t="s">
        <v>154</v>
      </c>
      <c r="D1108" s="129"/>
      <c r="E1108" s="129"/>
      <c r="F1108" s="129"/>
      <c r="G1108" s="129"/>
      <c r="H1108" s="129"/>
      <c r="I1108" s="129"/>
      <c r="J1108" s="129"/>
      <c r="K1108" s="129"/>
      <c r="L1108" s="129"/>
      <c r="M1108" s="129"/>
      <c r="N1108" s="131">
        <v>1</v>
      </c>
      <c r="O1108" s="131">
        <v>4</v>
      </c>
      <c r="P1108" s="129"/>
      <c r="Q1108" s="129"/>
      <c r="R1108" s="129"/>
      <c r="S1108" s="129"/>
      <c r="T1108" s="129"/>
      <c r="U1108" s="129"/>
      <c r="V1108" s="129"/>
      <c r="W1108" s="129"/>
      <c r="X1108" s="129"/>
      <c r="Y1108" s="129"/>
      <c r="Z1108" s="129"/>
      <c r="AA1108" s="129"/>
    </row>
    <row r="1109" spans="1:27" x14ac:dyDescent="0.25">
      <c r="A1109" s="133">
        <v>1108</v>
      </c>
      <c r="B1109" s="135" t="s">
        <v>102</v>
      </c>
      <c r="C1109" s="137" t="s">
        <v>153</v>
      </c>
      <c r="D1109" s="129"/>
      <c r="E1109" s="129"/>
      <c r="F1109" s="129"/>
      <c r="G1109" s="129"/>
      <c r="H1109" s="129"/>
      <c r="I1109" s="129"/>
      <c r="J1109" s="129"/>
      <c r="K1109" s="129"/>
      <c r="L1109" s="129"/>
      <c r="M1109" s="129"/>
      <c r="N1109" s="129"/>
      <c r="O1109" s="129"/>
      <c r="P1109" s="131">
        <v>1</v>
      </c>
      <c r="Q1109" s="131">
        <v>4</v>
      </c>
      <c r="R1109" s="129"/>
      <c r="S1109" s="129"/>
      <c r="T1109" s="129"/>
      <c r="U1109" s="129"/>
      <c r="V1109" s="129"/>
      <c r="W1109" s="129"/>
      <c r="X1109" s="129"/>
      <c r="Y1109" s="129"/>
      <c r="Z1109" s="129"/>
      <c r="AA1109" s="129"/>
    </row>
    <row r="1110" spans="1:27" x14ac:dyDescent="0.25">
      <c r="A1110" s="133">
        <v>1109</v>
      </c>
      <c r="B1110" s="135" t="s">
        <v>24</v>
      </c>
      <c r="C1110" s="137" t="s">
        <v>152</v>
      </c>
      <c r="D1110" s="129"/>
      <c r="E1110" s="129"/>
      <c r="F1110" s="131">
        <v>1</v>
      </c>
      <c r="G1110" s="131">
        <v>1</v>
      </c>
      <c r="H1110" s="129"/>
      <c r="I1110" s="129"/>
      <c r="J1110" s="129"/>
      <c r="K1110" s="129"/>
      <c r="L1110" s="129"/>
      <c r="M1110" s="129"/>
      <c r="N1110" s="129"/>
      <c r="O1110" s="129"/>
      <c r="P1110" s="129"/>
      <c r="Q1110" s="129"/>
      <c r="R1110" s="129"/>
      <c r="S1110" s="129"/>
      <c r="T1110" s="129"/>
      <c r="U1110" s="129"/>
      <c r="V1110" s="131">
        <v>2</v>
      </c>
      <c r="W1110" s="131">
        <v>2</v>
      </c>
      <c r="X1110" s="129"/>
      <c r="Y1110" s="129"/>
      <c r="Z1110" s="129"/>
      <c r="AA1110" s="129"/>
    </row>
    <row r="1111" spans="1:27" x14ac:dyDescent="0.25">
      <c r="A1111" s="133">
        <v>1110</v>
      </c>
      <c r="B1111" s="135" t="s">
        <v>5</v>
      </c>
      <c r="C1111" s="137" t="s">
        <v>153</v>
      </c>
      <c r="D1111" s="129"/>
      <c r="E1111" s="129"/>
      <c r="F1111" s="129"/>
      <c r="G1111" s="129"/>
      <c r="H1111" s="129"/>
      <c r="I1111" s="129"/>
      <c r="J1111" s="129"/>
      <c r="K1111" s="129"/>
      <c r="L1111" s="129"/>
      <c r="M1111" s="129"/>
      <c r="N1111" s="131">
        <v>1</v>
      </c>
      <c r="O1111" s="131">
        <v>3</v>
      </c>
      <c r="P1111" s="129"/>
      <c r="Q1111" s="129"/>
      <c r="R1111" s="129"/>
      <c r="S1111" s="129"/>
      <c r="T1111" s="129"/>
      <c r="U1111" s="129"/>
      <c r="V1111" s="129"/>
      <c r="W1111" s="129"/>
      <c r="X1111" s="129"/>
      <c r="Y1111" s="129"/>
      <c r="Z1111" s="129"/>
      <c r="AA1111" s="129"/>
    </row>
    <row r="1112" spans="1:27" x14ac:dyDescent="0.25">
      <c r="A1112" s="133">
        <v>1111</v>
      </c>
      <c r="B1112" s="135" t="s">
        <v>24</v>
      </c>
      <c r="C1112" s="137" t="s">
        <v>153</v>
      </c>
      <c r="D1112" s="129"/>
      <c r="E1112" s="129"/>
      <c r="F1112" s="129"/>
      <c r="G1112" s="129"/>
      <c r="H1112" s="129"/>
      <c r="I1112" s="129"/>
      <c r="J1112" s="129"/>
      <c r="K1112" s="129"/>
      <c r="L1112" s="129"/>
      <c r="M1112" s="129"/>
      <c r="N1112" s="131">
        <v>3</v>
      </c>
      <c r="O1112" s="131">
        <v>2</v>
      </c>
      <c r="P1112" s="129"/>
      <c r="Q1112" s="129"/>
      <c r="R1112" s="129"/>
      <c r="S1112" s="129"/>
      <c r="T1112" s="129"/>
      <c r="U1112" s="129"/>
      <c r="V1112" s="129"/>
      <c r="W1112" s="129"/>
      <c r="X1112" s="129"/>
      <c r="Y1112" s="129"/>
      <c r="Z1112" s="129"/>
      <c r="AA1112" s="129"/>
    </row>
    <row r="1113" spans="1:27" x14ac:dyDescent="0.25">
      <c r="A1113" s="133">
        <v>1112</v>
      </c>
      <c r="B1113" s="135" t="s">
        <v>8</v>
      </c>
      <c r="C1113" s="137" t="s">
        <v>154</v>
      </c>
      <c r="D1113" s="129"/>
      <c r="E1113" s="129"/>
      <c r="F1113" s="129"/>
      <c r="G1113" s="129"/>
      <c r="H1113" s="129"/>
      <c r="I1113" s="129"/>
      <c r="J1113" s="129"/>
      <c r="K1113" s="129"/>
      <c r="L1113" s="129"/>
      <c r="M1113" s="129"/>
      <c r="N1113" s="129"/>
      <c r="O1113" s="129"/>
      <c r="P1113" s="129"/>
      <c r="Q1113" s="129"/>
      <c r="R1113" s="131">
        <v>3</v>
      </c>
      <c r="S1113" s="131">
        <v>1</v>
      </c>
      <c r="T1113" s="129"/>
      <c r="U1113" s="129"/>
      <c r="V1113" s="131">
        <v>1</v>
      </c>
      <c r="W1113" s="131">
        <v>0</v>
      </c>
      <c r="X1113" s="129"/>
      <c r="Y1113" s="129"/>
      <c r="Z1113" s="131">
        <v>1</v>
      </c>
      <c r="AA1113" s="131">
        <v>0</v>
      </c>
    </row>
    <row r="1114" spans="1:27" x14ac:dyDescent="0.25">
      <c r="A1114" s="133">
        <v>1113</v>
      </c>
      <c r="B1114" s="135" t="s">
        <v>24</v>
      </c>
      <c r="C1114" s="137" t="s">
        <v>151</v>
      </c>
      <c r="D1114" s="129"/>
      <c r="E1114" s="129"/>
      <c r="F1114" s="129"/>
      <c r="G1114" s="129"/>
      <c r="H1114" s="129"/>
      <c r="I1114" s="129"/>
      <c r="J1114" s="129"/>
      <c r="K1114" s="129"/>
      <c r="L1114" s="129"/>
      <c r="M1114" s="129"/>
      <c r="N1114" s="131">
        <v>1</v>
      </c>
      <c r="O1114" s="131">
        <v>1</v>
      </c>
      <c r="P1114" s="129"/>
      <c r="Q1114" s="129"/>
      <c r="R1114" s="129"/>
      <c r="S1114" s="129"/>
      <c r="T1114" s="129"/>
      <c r="U1114" s="129"/>
      <c r="V1114" s="129"/>
      <c r="W1114" s="129"/>
      <c r="X1114" s="129"/>
      <c r="Y1114" s="129"/>
      <c r="Z1114" s="129"/>
      <c r="AA1114" s="12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5DA7-6D91-47EC-A42F-EF7C06841E88}">
  <sheetPr codeName="Blad12"/>
  <dimension ref="A1:AA1252"/>
  <sheetViews>
    <sheetView workbookViewId="0"/>
  </sheetViews>
  <sheetFormatPr defaultRowHeight="15" x14ac:dyDescent="0.25"/>
  <cols>
    <col min="2" max="3" width="22.7109375" customWidth="1"/>
  </cols>
  <sheetData>
    <row r="1" spans="1:27" ht="60" x14ac:dyDescent="0.25">
      <c r="A1" s="121" t="s">
        <v>250</v>
      </c>
      <c r="B1" s="123" t="s">
        <v>0</v>
      </c>
      <c r="C1" s="136" t="s">
        <v>150</v>
      </c>
      <c r="D1" s="127" t="s">
        <v>251</v>
      </c>
      <c r="E1" s="127" t="s">
        <v>252</v>
      </c>
      <c r="F1" s="127" t="s">
        <v>253</v>
      </c>
      <c r="G1" s="127" t="s">
        <v>254</v>
      </c>
      <c r="H1" s="127" t="s">
        <v>255</v>
      </c>
      <c r="I1" s="127" t="s">
        <v>256</v>
      </c>
      <c r="J1" s="127" t="s">
        <v>257</v>
      </c>
      <c r="K1" s="127" t="s">
        <v>258</v>
      </c>
      <c r="L1" s="127" t="s">
        <v>259</v>
      </c>
      <c r="M1" s="127" t="s">
        <v>260</v>
      </c>
      <c r="N1" s="127" t="s">
        <v>261</v>
      </c>
      <c r="O1" s="127" t="s">
        <v>262</v>
      </c>
      <c r="P1" s="127" t="s">
        <v>263</v>
      </c>
      <c r="Q1" s="127" t="s">
        <v>264</v>
      </c>
      <c r="R1" s="127" t="s">
        <v>265</v>
      </c>
      <c r="S1" s="127" t="s">
        <v>266</v>
      </c>
      <c r="T1" s="127" t="s">
        <v>267</v>
      </c>
      <c r="U1" s="127" t="s">
        <v>268</v>
      </c>
      <c r="V1" s="127" t="s">
        <v>269</v>
      </c>
      <c r="W1" s="127" t="s">
        <v>270</v>
      </c>
      <c r="X1" s="127" t="s">
        <v>271</v>
      </c>
      <c r="Y1" s="127" t="s">
        <v>272</v>
      </c>
      <c r="Z1" s="127" t="s">
        <v>273</v>
      </c>
      <c r="AA1" s="127" t="s">
        <v>274</v>
      </c>
    </row>
    <row r="2" spans="1:27" x14ac:dyDescent="0.25">
      <c r="A2" s="122">
        <v>1</v>
      </c>
      <c r="B2" s="124" t="s">
        <v>5</v>
      </c>
      <c r="C2" s="125" t="s">
        <v>151</v>
      </c>
      <c r="D2" s="128">
        <v>98</v>
      </c>
      <c r="E2" s="128">
        <v>3763</v>
      </c>
      <c r="F2" s="128">
        <v>3252</v>
      </c>
      <c r="G2" s="128">
        <v>118753</v>
      </c>
      <c r="H2" s="128">
        <v>13471</v>
      </c>
      <c r="I2" s="128">
        <v>459982</v>
      </c>
      <c r="J2" s="128">
        <v>14291</v>
      </c>
      <c r="K2" s="128">
        <v>468992</v>
      </c>
      <c r="L2" s="128">
        <v>5121</v>
      </c>
      <c r="M2" s="128">
        <v>195571</v>
      </c>
      <c r="N2" s="128">
        <v>3151</v>
      </c>
      <c r="O2" s="128">
        <v>116711</v>
      </c>
      <c r="P2" s="128">
        <v>4537</v>
      </c>
      <c r="Q2" s="128">
        <v>157684</v>
      </c>
      <c r="R2" s="128">
        <v>3202</v>
      </c>
      <c r="S2" s="128">
        <v>110762</v>
      </c>
      <c r="T2" s="128">
        <v>1347</v>
      </c>
      <c r="U2" s="128">
        <v>51084</v>
      </c>
      <c r="V2" s="128">
        <v>480</v>
      </c>
      <c r="W2" s="128">
        <v>18484</v>
      </c>
      <c r="X2" s="128">
        <v>144</v>
      </c>
      <c r="Y2" s="128">
        <v>5096</v>
      </c>
      <c r="Z2" s="128">
        <v>64</v>
      </c>
      <c r="AA2" s="128">
        <v>2397</v>
      </c>
    </row>
    <row r="3" spans="1:27" x14ac:dyDescent="0.25">
      <c r="A3" s="122">
        <v>2</v>
      </c>
      <c r="B3" s="124" t="s">
        <v>24</v>
      </c>
      <c r="C3" s="125" t="s">
        <v>152</v>
      </c>
      <c r="D3" s="128">
        <v>308</v>
      </c>
      <c r="E3" s="128">
        <v>5440</v>
      </c>
      <c r="F3" s="128">
        <v>4612</v>
      </c>
      <c r="G3" s="128">
        <v>80821</v>
      </c>
      <c r="H3" s="128">
        <v>10168</v>
      </c>
      <c r="I3" s="128">
        <v>178127</v>
      </c>
      <c r="J3" s="128">
        <v>11460</v>
      </c>
      <c r="K3" s="128">
        <v>204446</v>
      </c>
      <c r="L3" s="128">
        <v>9532</v>
      </c>
      <c r="M3" s="128">
        <v>170837</v>
      </c>
      <c r="N3" s="128">
        <v>5983</v>
      </c>
      <c r="O3" s="128">
        <v>103238</v>
      </c>
      <c r="P3" s="128">
        <v>5412</v>
      </c>
      <c r="Q3" s="128">
        <v>97001</v>
      </c>
      <c r="R3" s="128">
        <v>3800</v>
      </c>
      <c r="S3" s="128">
        <v>68206</v>
      </c>
      <c r="T3" s="128">
        <v>2178</v>
      </c>
      <c r="U3" s="128">
        <v>39029</v>
      </c>
      <c r="V3" s="128">
        <v>697</v>
      </c>
      <c r="W3" s="128">
        <v>12409</v>
      </c>
      <c r="X3" s="128">
        <v>381</v>
      </c>
      <c r="Y3" s="128">
        <v>5985</v>
      </c>
      <c r="Z3" s="128">
        <v>120</v>
      </c>
      <c r="AA3" s="128">
        <v>2101</v>
      </c>
    </row>
    <row r="4" spans="1:27" x14ac:dyDescent="0.25">
      <c r="A4" s="122">
        <v>3</v>
      </c>
      <c r="B4" s="124" t="s">
        <v>5</v>
      </c>
      <c r="C4" s="125" t="s">
        <v>152</v>
      </c>
      <c r="D4" s="128">
        <v>1939</v>
      </c>
      <c r="E4" s="128">
        <v>25843</v>
      </c>
      <c r="F4" s="128">
        <v>17948</v>
      </c>
      <c r="G4" s="128">
        <v>230231</v>
      </c>
      <c r="H4" s="128">
        <v>16487</v>
      </c>
      <c r="I4" s="128">
        <v>217809</v>
      </c>
      <c r="J4" s="128">
        <v>10103</v>
      </c>
      <c r="K4" s="128">
        <v>136354</v>
      </c>
      <c r="L4" s="128">
        <v>3246</v>
      </c>
      <c r="M4" s="128">
        <v>45767</v>
      </c>
      <c r="N4" s="128">
        <v>1445</v>
      </c>
      <c r="O4" s="128">
        <v>20138</v>
      </c>
      <c r="P4" s="128">
        <v>1231</v>
      </c>
      <c r="Q4" s="128">
        <v>17521</v>
      </c>
      <c r="R4" s="128">
        <v>1270</v>
      </c>
      <c r="S4" s="128">
        <v>18059</v>
      </c>
      <c r="T4" s="128">
        <v>2088</v>
      </c>
      <c r="U4" s="128">
        <v>29296</v>
      </c>
      <c r="V4" s="128">
        <v>6080</v>
      </c>
      <c r="W4" s="128">
        <v>81232</v>
      </c>
      <c r="X4" s="128">
        <v>2329</v>
      </c>
      <c r="Y4" s="128">
        <v>31719</v>
      </c>
      <c r="Z4" s="128">
        <v>1048</v>
      </c>
      <c r="AA4" s="128">
        <v>15009</v>
      </c>
    </row>
    <row r="5" spans="1:27" x14ac:dyDescent="0.25">
      <c r="A5" s="122">
        <v>4</v>
      </c>
      <c r="B5" s="124" t="s">
        <v>11</v>
      </c>
      <c r="C5" s="125" t="s">
        <v>152</v>
      </c>
      <c r="D5" s="128">
        <v>3413</v>
      </c>
      <c r="E5" s="128">
        <v>37850</v>
      </c>
      <c r="F5" s="128">
        <v>28707</v>
      </c>
      <c r="G5" s="128">
        <v>295028</v>
      </c>
      <c r="H5" s="128">
        <v>20850</v>
      </c>
      <c r="I5" s="128">
        <v>218379</v>
      </c>
      <c r="J5" s="128">
        <v>7537</v>
      </c>
      <c r="K5" s="128">
        <v>88154</v>
      </c>
      <c r="L5" s="128">
        <v>2614</v>
      </c>
      <c r="M5" s="128">
        <v>31025</v>
      </c>
      <c r="N5" s="128">
        <v>1251</v>
      </c>
      <c r="O5" s="128">
        <v>14279</v>
      </c>
      <c r="P5" s="128">
        <v>949</v>
      </c>
      <c r="Q5" s="128">
        <v>11284</v>
      </c>
      <c r="R5" s="128">
        <v>906</v>
      </c>
      <c r="S5" s="128">
        <v>10748</v>
      </c>
      <c r="T5" s="128">
        <v>2727</v>
      </c>
      <c r="U5" s="128">
        <v>30080</v>
      </c>
      <c r="V5" s="128">
        <v>4846</v>
      </c>
      <c r="W5" s="128">
        <v>56482</v>
      </c>
      <c r="X5" s="128">
        <v>3667</v>
      </c>
      <c r="Y5" s="128">
        <v>40985</v>
      </c>
      <c r="Z5" s="128">
        <v>2139</v>
      </c>
      <c r="AA5" s="128">
        <v>24477</v>
      </c>
    </row>
    <row r="6" spans="1:27" x14ac:dyDescent="0.25">
      <c r="A6" s="122">
        <v>5</v>
      </c>
      <c r="B6" s="124" t="s">
        <v>11</v>
      </c>
      <c r="C6" s="125" t="s">
        <v>151</v>
      </c>
      <c r="D6" s="128">
        <v>16</v>
      </c>
      <c r="E6" s="128">
        <v>541</v>
      </c>
      <c r="F6" s="128">
        <v>535</v>
      </c>
      <c r="G6" s="128">
        <v>19563</v>
      </c>
      <c r="H6" s="128">
        <v>5775</v>
      </c>
      <c r="I6" s="128">
        <v>175337</v>
      </c>
      <c r="J6" s="128">
        <v>3607</v>
      </c>
      <c r="K6" s="128">
        <v>116056</v>
      </c>
      <c r="L6" s="128">
        <v>1758</v>
      </c>
      <c r="M6" s="128">
        <v>65542</v>
      </c>
      <c r="N6" s="128">
        <v>1699</v>
      </c>
      <c r="O6" s="128">
        <v>58986</v>
      </c>
      <c r="P6" s="128">
        <v>1451</v>
      </c>
      <c r="Q6" s="128">
        <v>54105</v>
      </c>
      <c r="R6" s="128">
        <v>807</v>
      </c>
      <c r="S6" s="128">
        <v>30198</v>
      </c>
      <c r="T6" s="128">
        <v>228</v>
      </c>
      <c r="U6" s="128">
        <v>8487</v>
      </c>
      <c r="V6" s="128">
        <v>61</v>
      </c>
      <c r="W6" s="128">
        <v>2262</v>
      </c>
      <c r="X6" s="128">
        <v>62</v>
      </c>
      <c r="Y6" s="128">
        <v>1900</v>
      </c>
      <c r="Z6" s="128">
        <v>4</v>
      </c>
      <c r="AA6" s="128">
        <v>118</v>
      </c>
    </row>
    <row r="7" spans="1:27" x14ac:dyDescent="0.25">
      <c r="A7" s="122">
        <v>6</v>
      </c>
      <c r="B7" s="124" t="s">
        <v>5</v>
      </c>
      <c r="C7" s="125" t="s">
        <v>151</v>
      </c>
      <c r="D7" s="128">
        <v>57</v>
      </c>
      <c r="E7" s="128">
        <v>1587</v>
      </c>
      <c r="F7" s="128">
        <v>1273</v>
      </c>
      <c r="G7" s="128">
        <v>36107</v>
      </c>
      <c r="H7" s="128">
        <v>4447</v>
      </c>
      <c r="I7" s="128">
        <v>115909</v>
      </c>
      <c r="J7" s="128">
        <v>4024</v>
      </c>
      <c r="K7" s="128">
        <v>109932</v>
      </c>
      <c r="L7" s="128">
        <v>3198</v>
      </c>
      <c r="M7" s="128">
        <v>88413</v>
      </c>
      <c r="N7" s="128">
        <v>1588</v>
      </c>
      <c r="O7" s="128">
        <v>44323</v>
      </c>
      <c r="P7" s="128">
        <v>2085</v>
      </c>
      <c r="Q7" s="128">
        <v>55963</v>
      </c>
      <c r="R7" s="128">
        <v>1261</v>
      </c>
      <c r="S7" s="128">
        <v>35667</v>
      </c>
      <c r="T7" s="128">
        <v>822</v>
      </c>
      <c r="U7" s="128">
        <v>23242</v>
      </c>
      <c r="V7" s="128">
        <v>316</v>
      </c>
      <c r="W7" s="128">
        <v>8964</v>
      </c>
      <c r="X7" s="128">
        <v>80</v>
      </c>
      <c r="Y7" s="128">
        <v>2109</v>
      </c>
      <c r="Z7" s="128">
        <v>27</v>
      </c>
      <c r="AA7" s="128">
        <v>750</v>
      </c>
    </row>
    <row r="8" spans="1:27" x14ac:dyDescent="0.25">
      <c r="A8" s="122">
        <v>7</v>
      </c>
      <c r="B8" s="124" t="s">
        <v>100</v>
      </c>
      <c r="C8" s="125" t="s">
        <v>152</v>
      </c>
      <c r="D8" s="128">
        <v>90</v>
      </c>
      <c r="E8" s="128">
        <v>2747</v>
      </c>
      <c r="F8" s="128">
        <v>2678</v>
      </c>
      <c r="G8" s="128">
        <v>73927</v>
      </c>
      <c r="H8" s="128">
        <v>3249</v>
      </c>
      <c r="I8" s="128">
        <v>96930</v>
      </c>
      <c r="J8" s="128">
        <v>4478</v>
      </c>
      <c r="K8" s="128">
        <v>129013</v>
      </c>
      <c r="L8" s="128">
        <v>2388</v>
      </c>
      <c r="M8" s="128">
        <v>73192</v>
      </c>
      <c r="N8" s="128">
        <v>1326</v>
      </c>
      <c r="O8" s="128">
        <v>39407</v>
      </c>
      <c r="P8" s="128">
        <v>1409</v>
      </c>
      <c r="Q8" s="128">
        <v>43383</v>
      </c>
      <c r="R8" s="128">
        <v>785</v>
      </c>
      <c r="S8" s="128">
        <v>24142</v>
      </c>
      <c r="T8" s="128">
        <v>593</v>
      </c>
      <c r="U8" s="128">
        <v>18257</v>
      </c>
      <c r="V8" s="128">
        <v>250</v>
      </c>
      <c r="W8" s="128">
        <v>7590</v>
      </c>
      <c r="X8" s="128">
        <v>181</v>
      </c>
      <c r="Y8" s="128">
        <v>4993</v>
      </c>
      <c r="Z8" s="128">
        <v>140</v>
      </c>
      <c r="AA8" s="128">
        <v>4278</v>
      </c>
    </row>
    <row r="9" spans="1:27" x14ac:dyDescent="0.25">
      <c r="A9" s="122">
        <v>8</v>
      </c>
      <c r="B9" s="124" t="s">
        <v>24</v>
      </c>
      <c r="C9" s="125" t="s">
        <v>151</v>
      </c>
      <c r="D9" s="128">
        <v>35</v>
      </c>
      <c r="E9" s="128">
        <v>1081</v>
      </c>
      <c r="F9" s="128">
        <v>1884</v>
      </c>
      <c r="G9" s="128">
        <v>56722</v>
      </c>
      <c r="H9" s="128">
        <v>4815</v>
      </c>
      <c r="I9" s="128">
        <v>123223</v>
      </c>
      <c r="J9" s="128">
        <v>4030</v>
      </c>
      <c r="K9" s="128">
        <v>111798</v>
      </c>
      <c r="L9" s="128">
        <v>2906</v>
      </c>
      <c r="M9" s="128">
        <v>80717</v>
      </c>
      <c r="N9" s="128">
        <v>2614</v>
      </c>
      <c r="O9" s="128">
        <v>66605</v>
      </c>
      <c r="P9" s="128">
        <v>1170</v>
      </c>
      <c r="Q9" s="128">
        <v>34798</v>
      </c>
      <c r="R9" s="128">
        <v>789</v>
      </c>
      <c r="S9" s="128">
        <v>23603</v>
      </c>
      <c r="T9" s="128">
        <v>312</v>
      </c>
      <c r="U9" s="128">
        <v>9328</v>
      </c>
      <c r="V9" s="128">
        <v>121</v>
      </c>
      <c r="W9" s="128">
        <v>3622</v>
      </c>
      <c r="X9" s="128">
        <v>43</v>
      </c>
      <c r="Y9" s="128">
        <v>1149</v>
      </c>
      <c r="Z9" s="128">
        <v>6</v>
      </c>
      <c r="AA9" s="128">
        <v>189</v>
      </c>
    </row>
    <row r="10" spans="1:27" x14ac:dyDescent="0.25">
      <c r="A10" s="122">
        <v>9</v>
      </c>
      <c r="B10" s="124" t="s">
        <v>24</v>
      </c>
      <c r="C10" s="125" t="s">
        <v>152</v>
      </c>
      <c r="D10" s="128">
        <v>1077</v>
      </c>
      <c r="E10" s="128">
        <v>10598</v>
      </c>
      <c r="F10" s="128">
        <v>11756</v>
      </c>
      <c r="G10" s="128">
        <v>125199</v>
      </c>
      <c r="H10" s="128">
        <v>8845</v>
      </c>
      <c r="I10" s="128">
        <v>87037</v>
      </c>
      <c r="J10" s="128">
        <v>5332</v>
      </c>
      <c r="K10" s="128">
        <v>63347</v>
      </c>
      <c r="L10" s="128">
        <v>1252</v>
      </c>
      <c r="M10" s="128">
        <v>14581</v>
      </c>
      <c r="N10" s="128">
        <v>622</v>
      </c>
      <c r="O10" s="128">
        <v>7149</v>
      </c>
      <c r="P10" s="128">
        <v>470</v>
      </c>
      <c r="Q10" s="128">
        <v>5405</v>
      </c>
      <c r="R10" s="128">
        <v>483</v>
      </c>
      <c r="S10" s="128">
        <v>5550</v>
      </c>
      <c r="T10" s="128">
        <v>1005</v>
      </c>
      <c r="U10" s="128">
        <v>11547</v>
      </c>
      <c r="V10" s="128">
        <v>4268</v>
      </c>
      <c r="W10" s="128">
        <v>49037</v>
      </c>
      <c r="X10" s="128">
        <v>1513</v>
      </c>
      <c r="Y10" s="128">
        <v>17380</v>
      </c>
      <c r="Z10" s="128">
        <v>858</v>
      </c>
      <c r="AA10" s="128">
        <v>9747</v>
      </c>
    </row>
    <row r="11" spans="1:27" x14ac:dyDescent="0.25">
      <c r="A11" s="122">
        <v>10</v>
      </c>
      <c r="B11" s="124" t="s">
        <v>5</v>
      </c>
      <c r="C11" s="125" t="s">
        <v>151</v>
      </c>
      <c r="D11" s="128">
        <v>52</v>
      </c>
      <c r="E11" s="128">
        <v>849</v>
      </c>
      <c r="F11" s="128">
        <v>1555</v>
      </c>
      <c r="G11" s="128">
        <v>29461</v>
      </c>
      <c r="H11" s="128">
        <v>4194</v>
      </c>
      <c r="I11" s="128">
        <v>78262</v>
      </c>
      <c r="J11" s="128">
        <v>4774</v>
      </c>
      <c r="K11" s="128">
        <v>90177</v>
      </c>
      <c r="L11" s="128">
        <v>3486</v>
      </c>
      <c r="M11" s="128">
        <v>66690</v>
      </c>
      <c r="N11" s="128">
        <v>1956</v>
      </c>
      <c r="O11" s="128">
        <v>37188</v>
      </c>
      <c r="P11" s="128">
        <v>2317</v>
      </c>
      <c r="Q11" s="128">
        <v>43141</v>
      </c>
      <c r="R11" s="128">
        <v>1573</v>
      </c>
      <c r="S11" s="128">
        <v>30223</v>
      </c>
      <c r="T11" s="128">
        <v>979</v>
      </c>
      <c r="U11" s="128">
        <v>18686</v>
      </c>
      <c r="V11" s="128">
        <v>400</v>
      </c>
      <c r="W11" s="128">
        <v>7688</v>
      </c>
      <c r="X11" s="128">
        <v>86</v>
      </c>
      <c r="Y11" s="128">
        <v>1583</v>
      </c>
      <c r="Z11" s="128">
        <v>18</v>
      </c>
      <c r="AA11" s="128">
        <v>350</v>
      </c>
    </row>
    <row r="12" spans="1:27" x14ac:dyDescent="0.25">
      <c r="A12" s="122">
        <v>11</v>
      </c>
      <c r="B12" s="124" t="s">
        <v>11</v>
      </c>
      <c r="C12" s="125" t="s">
        <v>151</v>
      </c>
      <c r="D12" s="128">
        <v>24</v>
      </c>
      <c r="E12" s="128">
        <v>955</v>
      </c>
      <c r="F12" s="128">
        <v>820</v>
      </c>
      <c r="G12" s="128">
        <v>33004</v>
      </c>
      <c r="H12" s="128">
        <v>3225</v>
      </c>
      <c r="I12" s="128">
        <v>130343</v>
      </c>
      <c r="J12" s="128">
        <v>2564</v>
      </c>
      <c r="K12" s="128">
        <v>104547</v>
      </c>
      <c r="L12" s="128">
        <v>1357</v>
      </c>
      <c r="M12" s="128">
        <v>56085</v>
      </c>
      <c r="N12" s="128">
        <v>512</v>
      </c>
      <c r="O12" s="128">
        <v>20348</v>
      </c>
      <c r="P12" s="128">
        <v>467</v>
      </c>
      <c r="Q12" s="128">
        <v>19330</v>
      </c>
      <c r="R12" s="128">
        <v>279</v>
      </c>
      <c r="S12" s="128">
        <v>11568</v>
      </c>
      <c r="T12" s="128">
        <v>92</v>
      </c>
      <c r="U12" s="128">
        <v>3824</v>
      </c>
      <c r="V12" s="128">
        <v>17</v>
      </c>
      <c r="W12" s="128">
        <v>667</v>
      </c>
      <c r="X12" s="128">
        <v>25</v>
      </c>
      <c r="Y12" s="128">
        <v>901</v>
      </c>
      <c r="Z12" s="128">
        <v>7</v>
      </c>
      <c r="AA12" s="128">
        <v>241</v>
      </c>
    </row>
    <row r="13" spans="1:27" x14ac:dyDescent="0.25">
      <c r="A13" s="122">
        <v>12</v>
      </c>
      <c r="B13" s="124" t="s">
        <v>8</v>
      </c>
      <c r="C13" s="125" t="s">
        <v>154</v>
      </c>
      <c r="D13" s="128">
        <v>8728</v>
      </c>
      <c r="E13" s="128">
        <v>32458</v>
      </c>
      <c r="F13" s="128">
        <v>8777</v>
      </c>
      <c r="G13" s="128">
        <v>29938</v>
      </c>
      <c r="H13" s="128">
        <v>9254</v>
      </c>
      <c r="I13" s="128">
        <v>35131</v>
      </c>
      <c r="J13" s="128">
        <v>8458</v>
      </c>
      <c r="K13" s="128">
        <v>32414</v>
      </c>
      <c r="L13" s="128">
        <v>9783</v>
      </c>
      <c r="M13" s="128">
        <v>37583</v>
      </c>
      <c r="N13" s="128">
        <v>5788</v>
      </c>
      <c r="O13" s="128">
        <v>21795</v>
      </c>
      <c r="P13" s="128">
        <v>7444</v>
      </c>
      <c r="Q13" s="128">
        <v>28969</v>
      </c>
      <c r="R13" s="128">
        <v>7187</v>
      </c>
      <c r="S13" s="128">
        <v>28096</v>
      </c>
      <c r="T13" s="128">
        <v>6637</v>
      </c>
      <c r="U13" s="128">
        <v>26017</v>
      </c>
      <c r="V13" s="128">
        <v>9005</v>
      </c>
      <c r="W13" s="128">
        <v>35436</v>
      </c>
      <c r="X13" s="128">
        <v>6868</v>
      </c>
      <c r="Y13" s="128">
        <v>26886</v>
      </c>
      <c r="Z13" s="128">
        <v>6111</v>
      </c>
      <c r="AA13" s="128">
        <v>23776</v>
      </c>
    </row>
    <row r="14" spans="1:27" x14ac:dyDescent="0.25">
      <c r="A14" s="122">
        <v>13</v>
      </c>
      <c r="B14" s="124" t="s">
        <v>11</v>
      </c>
      <c r="C14" s="125" t="s">
        <v>151</v>
      </c>
      <c r="D14" s="128">
        <v>34</v>
      </c>
      <c r="E14" s="128">
        <v>1469</v>
      </c>
      <c r="F14" s="128">
        <v>987</v>
      </c>
      <c r="G14" s="128">
        <v>41820</v>
      </c>
      <c r="H14" s="128">
        <v>2296</v>
      </c>
      <c r="I14" s="128">
        <v>97998</v>
      </c>
      <c r="J14" s="128">
        <v>1833</v>
      </c>
      <c r="K14" s="128">
        <v>79865</v>
      </c>
      <c r="L14" s="128">
        <v>1064</v>
      </c>
      <c r="M14" s="128">
        <v>47108</v>
      </c>
      <c r="N14" s="128">
        <v>650</v>
      </c>
      <c r="O14" s="128">
        <v>26801</v>
      </c>
      <c r="P14" s="128">
        <v>518</v>
      </c>
      <c r="Q14" s="128">
        <v>23018</v>
      </c>
      <c r="R14" s="128">
        <v>364</v>
      </c>
      <c r="S14" s="128">
        <v>16133</v>
      </c>
      <c r="T14" s="128">
        <v>182</v>
      </c>
      <c r="U14" s="128">
        <v>8081</v>
      </c>
      <c r="V14" s="128">
        <v>150</v>
      </c>
      <c r="W14" s="128">
        <v>6591</v>
      </c>
      <c r="X14" s="128">
        <v>37</v>
      </c>
      <c r="Y14" s="128">
        <v>1467</v>
      </c>
      <c r="Z14" s="128">
        <v>16</v>
      </c>
      <c r="AA14" s="128">
        <v>702</v>
      </c>
    </row>
    <row r="15" spans="1:27" x14ac:dyDescent="0.25">
      <c r="A15" s="122">
        <v>14</v>
      </c>
      <c r="B15" s="124" t="s">
        <v>8</v>
      </c>
      <c r="C15" s="125" t="s">
        <v>154</v>
      </c>
      <c r="D15" s="128">
        <v>4174</v>
      </c>
      <c r="E15" s="128">
        <v>24846</v>
      </c>
      <c r="F15" s="128">
        <v>4591</v>
      </c>
      <c r="G15" s="128">
        <v>26848</v>
      </c>
      <c r="H15" s="128">
        <v>5193</v>
      </c>
      <c r="I15" s="128">
        <v>30165</v>
      </c>
      <c r="J15" s="128">
        <v>5162</v>
      </c>
      <c r="K15" s="128">
        <v>30250</v>
      </c>
      <c r="L15" s="128">
        <v>6423</v>
      </c>
      <c r="M15" s="128">
        <v>37703</v>
      </c>
      <c r="N15" s="128">
        <v>3989</v>
      </c>
      <c r="O15" s="128">
        <v>22681</v>
      </c>
      <c r="P15" s="128">
        <v>4944</v>
      </c>
      <c r="Q15" s="128">
        <v>28864</v>
      </c>
      <c r="R15" s="128">
        <v>4228</v>
      </c>
      <c r="S15" s="128">
        <v>24927</v>
      </c>
      <c r="T15" s="128">
        <v>3894</v>
      </c>
      <c r="U15" s="128">
        <v>23250</v>
      </c>
      <c r="V15" s="128">
        <v>4892</v>
      </c>
      <c r="W15" s="128">
        <v>29153</v>
      </c>
      <c r="X15" s="128">
        <v>3679</v>
      </c>
      <c r="Y15" s="128">
        <v>21755</v>
      </c>
      <c r="Z15" s="128">
        <v>3744</v>
      </c>
      <c r="AA15" s="128">
        <v>21884</v>
      </c>
    </row>
    <row r="16" spans="1:27" x14ac:dyDescent="0.25">
      <c r="A16" s="122">
        <v>15</v>
      </c>
      <c r="B16" s="124" t="s">
        <v>24</v>
      </c>
      <c r="C16" s="125" t="s">
        <v>151</v>
      </c>
      <c r="D16" s="128">
        <v>21</v>
      </c>
      <c r="E16" s="128">
        <v>725</v>
      </c>
      <c r="F16" s="128">
        <v>2094</v>
      </c>
      <c r="G16" s="128">
        <v>63134</v>
      </c>
      <c r="H16" s="128">
        <v>3729</v>
      </c>
      <c r="I16" s="128">
        <v>114280</v>
      </c>
      <c r="J16" s="128">
        <v>1494</v>
      </c>
      <c r="K16" s="128">
        <v>53157</v>
      </c>
      <c r="L16" s="128">
        <v>901</v>
      </c>
      <c r="M16" s="128">
        <v>32245</v>
      </c>
      <c r="N16" s="128">
        <v>485</v>
      </c>
      <c r="O16" s="128">
        <v>16256</v>
      </c>
      <c r="P16" s="128">
        <v>356</v>
      </c>
      <c r="Q16" s="128">
        <v>12753</v>
      </c>
      <c r="R16" s="128">
        <v>333</v>
      </c>
      <c r="S16" s="128">
        <v>11973</v>
      </c>
      <c r="T16" s="128">
        <v>162</v>
      </c>
      <c r="U16" s="128">
        <v>5777</v>
      </c>
      <c r="V16" s="128">
        <v>127</v>
      </c>
      <c r="W16" s="128">
        <v>4565</v>
      </c>
      <c r="X16" s="128">
        <v>49</v>
      </c>
      <c r="Y16" s="128">
        <v>1552</v>
      </c>
      <c r="Z16" s="128">
        <v>8</v>
      </c>
      <c r="AA16" s="128">
        <v>272</v>
      </c>
    </row>
    <row r="17" spans="1:27" x14ac:dyDescent="0.25">
      <c r="A17" s="122">
        <v>16</v>
      </c>
      <c r="B17" s="124" t="s">
        <v>24</v>
      </c>
      <c r="C17" s="125" t="s">
        <v>152</v>
      </c>
      <c r="D17" s="128">
        <v>57</v>
      </c>
      <c r="E17" s="128">
        <v>932</v>
      </c>
      <c r="F17" s="128">
        <v>1390</v>
      </c>
      <c r="G17" s="128">
        <v>23361</v>
      </c>
      <c r="H17" s="128">
        <v>3193</v>
      </c>
      <c r="I17" s="128">
        <v>54351</v>
      </c>
      <c r="J17" s="128">
        <v>4191</v>
      </c>
      <c r="K17" s="128">
        <v>72496</v>
      </c>
      <c r="L17" s="128">
        <v>3100</v>
      </c>
      <c r="M17" s="128">
        <v>54094</v>
      </c>
      <c r="N17" s="128">
        <v>1993</v>
      </c>
      <c r="O17" s="128">
        <v>33084</v>
      </c>
      <c r="P17" s="128">
        <v>1778</v>
      </c>
      <c r="Q17" s="128">
        <v>31052</v>
      </c>
      <c r="R17" s="128">
        <v>1227</v>
      </c>
      <c r="S17" s="128">
        <v>21409</v>
      </c>
      <c r="T17" s="128">
        <v>589</v>
      </c>
      <c r="U17" s="128">
        <v>10292</v>
      </c>
      <c r="V17" s="128">
        <v>189</v>
      </c>
      <c r="W17" s="128">
        <v>3258</v>
      </c>
      <c r="X17" s="128">
        <v>124</v>
      </c>
      <c r="Y17" s="128">
        <v>1852</v>
      </c>
      <c r="Z17" s="128">
        <v>20</v>
      </c>
      <c r="AA17" s="128">
        <v>353</v>
      </c>
    </row>
    <row r="18" spans="1:27" x14ac:dyDescent="0.25">
      <c r="A18" s="122">
        <v>17</v>
      </c>
      <c r="B18" s="124" t="s">
        <v>8</v>
      </c>
      <c r="C18" s="125" t="s">
        <v>153</v>
      </c>
      <c r="D18" s="128">
        <v>222</v>
      </c>
      <c r="E18" s="128">
        <v>1305</v>
      </c>
      <c r="F18" s="128">
        <v>1250</v>
      </c>
      <c r="G18" s="128">
        <v>7358</v>
      </c>
      <c r="H18" s="128">
        <v>2883</v>
      </c>
      <c r="I18" s="128">
        <v>16772</v>
      </c>
      <c r="J18" s="128">
        <v>7361</v>
      </c>
      <c r="K18" s="128">
        <v>43276</v>
      </c>
      <c r="L18" s="128">
        <v>13281</v>
      </c>
      <c r="M18" s="128">
        <v>77659</v>
      </c>
      <c r="N18" s="128">
        <v>8968</v>
      </c>
      <c r="O18" s="128">
        <v>50922</v>
      </c>
      <c r="P18" s="128">
        <v>11796</v>
      </c>
      <c r="Q18" s="128">
        <v>63208</v>
      </c>
      <c r="R18" s="128">
        <v>5322</v>
      </c>
      <c r="S18" s="128">
        <v>27751</v>
      </c>
      <c r="T18" s="128">
        <v>1462</v>
      </c>
      <c r="U18" s="128">
        <v>8664</v>
      </c>
      <c r="V18" s="128">
        <v>494</v>
      </c>
      <c r="W18" s="128">
        <v>2931</v>
      </c>
      <c r="X18" s="128">
        <v>268</v>
      </c>
      <c r="Y18" s="128">
        <v>1577</v>
      </c>
      <c r="Z18" s="128">
        <v>239</v>
      </c>
      <c r="AA18" s="128">
        <v>1326</v>
      </c>
    </row>
    <row r="19" spans="1:27" x14ac:dyDescent="0.25">
      <c r="A19" s="122">
        <v>18</v>
      </c>
      <c r="B19" s="124" t="s">
        <v>24</v>
      </c>
      <c r="C19" s="125" t="s">
        <v>152</v>
      </c>
      <c r="D19" s="128">
        <v>2673</v>
      </c>
      <c r="E19" s="128">
        <v>21627</v>
      </c>
      <c r="F19" s="128">
        <v>9791</v>
      </c>
      <c r="G19" s="128">
        <v>80187</v>
      </c>
      <c r="H19" s="128">
        <v>7641</v>
      </c>
      <c r="I19" s="128">
        <v>63576</v>
      </c>
      <c r="J19" s="128">
        <v>4009</v>
      </c>
      <c r="K19" s="128">
        <v>33794</v>
      </c>
      <c r="L19" s="128">
        <v>1452</v>
      </c>
      <c r="M19" s="128">
        <v>12294</v>
      </c>
      <c r="N19" s="128">
        <v>704</v>
      </c>
      <c r="O19" s="128">
        <v>5606</v>
      </c>
      <c r="P19" s="128">
        <v>512</v>
      </c>
      <c r="Q19" s="128">
        <v>4351</v>
      </c>
      <c r="R19" s="128">
        <v>612</v>
      </c>
      <c r="S19" s="128">
        <v>5185</v>
      </c>
      <c r="T19" s="128">
        <v>1587</v>
      </c>
      <c r="U19" s="128">
        <v>13438</v>
      </c>
      <c r="V19" s="128">
        <v>3379</v>
      </c>
      <c r="W19" s="128">
        <v>28180</v>
      </c>
      <c r="X19" s="128">
        <v>2690</v>
      </c>
      <c r="Y19" s="128">
        <v>21518</v>
      </c>
      <c r="Z19" s="128">
        <v>1231</v>
      </c>
      <c r="AA19" s="128">
        <v>10300</v>
      </c>
    </row>
    <row r="20" spans="1:27" x14ac:dyDescent="0.25">
      <c r="A20" s="122">
        <v>19</v>
      </c>
      <c r="B20" s="124" t="s">
        <v>11</v>
      </c>
      <c r="C20" s="125" t="s">
        <v>151</v>
      </c>
      <c r="D20" s="128">
        <v>30</v>
      </c>
      <c r="E20" s="128">
        <v>1109</v>
      </c>
      <c r="F20" s="128">
        <v>703</v>
      </c>
      <c r="G20" s="128">
        <v>27851</v>
      </c>
      <c r="H20" s="128">
        <v>1736</v>
      </c>
      <c r="I20" s="128">
        <v>66892</v>
      </c>
      <c r="J20" s="128">
        <v>2029</v>
      </c>
      <c r="K20" s="128">
        <v>76944</v>
      </c>
      <c r="L20" s="128">
        <v>1213</v>
      </c>
      <c r="M20" s="128">
        <v>45958</v>
      </c>
      <c r="N20" s="128">
        <v>530</v>
      </c>
      <c r="O20" s="128">
        <v>19946</v>
      </c>
      <c r="P20" s="128">
        <v>548</v>
      </c>
      <c r="Q20" s="128">
        <v>21849</v>
      </c>
      <c r="R20" s="128">
        <v>377</v>
      </c>
      <c r="S20" s="128">
        <v>14780</v>
      </c>
      <c r="T20" s="128">
        <v>300</v>
      </c>
      <c r="U20" s="128">
        <v>11934</v>
      </c>
      <c r="V20" s="128">
        <v>136</v>
      </c>
      <c r="W20" s="128">
        <v>5406</v>
      </c>
      <c r="X20" s="128">
        <v>62</v>
      </c>
      <c r="Y20" s="128">
        <v>2292</v>
      </c>
      <c r="Z20" s="128">
        <v>8</v>
      </c>
      <c r="AA20" s="128">
        <v>260</v>
      </c>
    </row>
    <row r="21" spans="1:27" x14ac:dyDescent="0.25">
      <c r="A21" s="122">
        <v>20</v>
      </c>
      <c r="B21" s="124" t="s">
        <v>8</v>
      </c>
      <c r="C21" s="125" t="s">
        <v>151</v>
      </c>
      <c r="D21" s="128">
        <v>41</v>
      </c>
      <c r="E21" s="128">
        <v>404</v>
      </c>
      <c r="F21" s="128">
        <v>459</v>
      </c>
      <c r="G21" s="128">
        <v>5164</v>
      </c>
      <c r="H21" s="128">
        <v>1906</v>
      </c>
      <c r="I21" s="128">
        <v>21499</v>
      </c>
      <c r="J21" s="128">
        <v>3608</v>
      </c>
      <c r="K21" s="128">
        <v>40126</v>
      </c>
      <c r="L21" s="128">
        <v>5221</v>
      </c>
      <c r="M21" s="128">
        <v>58182</v>
      </c>
      <c r="N21" s="128">
        <v>3894</v>
      </c>
      <c r="O21" s="128">
        <v>43324</v>
      </c>
      <c r="P21" s="128">
        <v>4165</v>
      </c>
      <c r="Q21" s="128">
        <v>47726</v>
      </c>
      <c r="R21" s="128">
        <v>3383</v>
      </c>
      <c r="S21" s="128">
        <v>38775</v>
      </c>
      <c r="T21" s="128">
        <v>1876</v>
      </c>
      <c r="U21" s="128">
        <v>21577</v>
      </c>
      <c r="V21" s="128">
        <v>773</v>
      </c>
      <c r="W21" s="128">
        <v>8905</v>
      </c>
      <c r="X21" s="128">
        <v>111</v>
      </c>
      <c r="Y21" s="128">
        <v>1212</v>
      </c>
      <c r="Z21" s="128">
        <v>23</v>
      </c>
      <c r="AA21" s="128">
        <v>261</v>
      </c>
    </row>
    <row r="22" spans="1:27" x14ac:dyDescent="0.25">
      <c r="A22" s="122">
        <v>21</v>
      </c>
      <c r="B22" s="124" t="s">
        <v>24</v>
      </c>
      <c r="C22" s="125" t="s">
        <v>151</v>
      </c>
      <c r="D22" s="128">
        <v>45</v>
      </c>
      <c r="E22" s="128">
        <v>697</v>
      </c>
      <c r="F22" s="128">
        <v>1173</v>
      </c>
      <c r="G22" s="128">
        <v>18820</v>
      </c>
      <c r="H22" s="128">
        <v>2509</v>
      </c>
      <c r="I22" s="128">
        <v>40826</v>
      </c>
      <c r="J22" s="128">
        <v>3254</v>
      </c>
      <c r="K22" s="128">
        <v>54178</v>
      </c>
      <c r="L22" s="128">
        <v>3023</v>
      </c>
      <c r="M22" s="128">
        <v>50484</v>
      </c>
      <c r="N22" s="128">
        <v>2026</v>
      </c>
      <c r="O22" s="128">
        <v>32332</v>
      </c>
      <c r="P22" s="128">
        <v>2441</v>
      </c>
      <c r="Q22" s="128">
        <v>40864</v>
      </c>
      <c r="R22" s="128">
        <v>1460</v>
      </c>
      <c r="S22" s="128">
        <v>24447</v>
      </c>
      <c r="T22" s="128">
        <v>829</v>
      </c>
      <c r="U22" s="128">
        <v>13865</v>
      </c>
      <c r="V22" s="128">
        <v>194</v>
      </c>
      <c r="W22" s="128">
        <v>3258</v>
      </c>
      <c r="X22" s="128">
        <v>63</v>
      </c>
      <c r="Y22" s="128">
        <v>894</v>
      </c>
      <c r="Z22" s="128">
        <v>27</v>
      </c>
      <c r="AA22" s="128">
        <v>445</v>
      </c>
    </row>
    <row r="23" spans="1:27" x14ac:dyDescent="0.25">
      <c r="A23" s="122">
        <v>22</v>
      </c>
      <c r="B23" s="124" t="s">
        <v>5</v>
      </c>
      <c r="C23" s="125" t="s">
        <v>152</v>
      </c>
      <c r="D23" s="128">
        <v>916</v>
      </c>
      <c r="E23" s="128">
        <v>8977</v>
      </c>
      <c r="F23" s="128">
        <v>4413</v>
      </c>
      <c r="G23" s="128">
        <v>42626</v>
      </c>
      <c r="H23" s="128">
        <v>6368</v>
      </c>
      <c r="I23" s="128">
        <v>60287</v>
      </c>
      <c r="J23" s="128">
        <v>5030</v>
      </c>
      <c r="K23" s="128">
        <v>47973</v>
      </c>
      <c r="L23" s="128">
        <v>2697</v>
      </c>
      <c r="M23" s="128">
        <v>25901</v>
      </c>
      <c r="N23" s="128">
        <v>1118</v>
      </c>
      <c r="O23" s="128">
        <v>10663</v>
      </c>
      <c r="P23" s="128">
        <v>1131</v>
      </c>
      <c r="Q23" s="128">
        <v>10904</v>
      </c>
      <c r="R23" s="128">
        <v>1138</v>
      </c>
      <c r="S23" s="128">
        <v>10942</v>
      </c>
      <c r="T23" s="128">
        <v>1383</v>
      </c>
      <c r="U23" s="128">
        <v>13394</v>
      </c>
      <c r="V23" s="128">
        <v>2116</v>
      </c>
      <c r="W23" s="128">
        <v>20692</v>
      </c>
      <c r="X23" s="128">
        <v>1226</v>
      </c>
      <c r="Y23" s="128">
        <v>11734</v>
      </c>
      <c r="Z23" s="128">
        <v>675</v>
      </c>
      <c r="AA23" s="128">
        <v>6556</v>
      </c>
    </row>
    <row r="24" spans="1:27" x14ac:dyDescent="0.25">
      <c r="A24" s="122">
        <v>23</v>
      </c>
      <c r="B24" s="124" t="s">
        <v>24</v>
      </c>
      <c r="C24" s="125" t="s">
        <v>152</v>
      </c>
      <c r="D24" s="128">
        <v>328</v>
      </c>
      <c r="E24" s="128">
        <v>816</v>
      </c>
      <c r="F24" s="128">
        <v>19535</v>
      </c>
      <c r="G24" s="128">
        <v>48643</v>
      </c>
      <c r="H24" s="128">
        <v>28482</v>
      </c>
      <c r="I24" s="128">
        <v>70921</v>
      </c>
      <c r="J24" s="128">
        <v>20299</v>
      </c>
      <c r="K24" s="128">
        <v>50544</v>
      </c>
      <c r="L24" s="128">
        <v>11524</v>
      </c>
      <c r="M24" s="128">
        <v>27887</v>
      </c>
      <c r="N24" s="128">
        <v>4750</v>
      </c>
      <c r="O24" s="128">
        <v>11495</v>
      </c>
      <c r="P24" s="128">
        <v>3795</v>
      </c>
      <c r="Q24" s="128">
        <v>9449</v>
      </c>
      <c r="R24" s="128">
        <v>1971</v>
      </c>
      <c r="S24" s="128">
        <v>4907</v>
      </c>
      <c r="T24" s="128">
        <v>6</v>
      </c>
      <c r="U24" s="128">
        <v>16</v>
      </c>
      <c r="V24" s="126"/>
      <c r="W24" s="126"/>
      <c r="X24" s="128">
        <v>2</v>
      </c>
      <c r="Y24" s="128">
        <v>5</v>
      </c>
      <c r="Z24" s="126"/>
      <c r="AA24" s="126"/>
    </row>
    <row r="25" spans="1:27" x14ac:dyDescent="0.25">
      <c r="A25" s="122">
        <v>24</v>
      </c>
      <c r="B25" s="124" t="s">
        <v>8</v>
      </c>
      <c r="C25" s="125" t="s">
        <v>153</v>
      </c>
      <c r="D25" s="128">
        <v>125</v>
      </c>
      <c r="E25" s="128">
        <v>1124</v>
      </c>
      <c r="F25" s="128">
        <v>709</v>
      </c>
      <c r="G25" s="128">
        <v>6737</v>
      </c>
      <c r="H25" s="128">
        <v>1541</v>
      </c>
      <c r="I25" s="128">
        <v>14824</v>
      </c>
      <c r="J25" s="128">
        <v>4307</v>
      </c>
      <c r="K25" s="128">
        <v>41194</v>
      </c>
      <c r="L25" s="128">
        <v>7494</v>
      </c>
      <c r="M25" s="128">
        <v>71295</v>
      </c>
      <c r="N25" s="128">
        <v>3288</v>
      </c>
      <c r="O25" s="128">
        <v>30452</v>
      </c>
      <c r="P25" s="128">
        <v>2810</v>
      </c>
      <c r="Q25" s="128">
        <v>26519</v>
      </c>
      <c r="R25" s="128">
        <v>1406</v>
      </c>
      <c r="S25" s="128">
        <v>11141</v>
      </c>
      <c r="T25" s="128">
        <v>489</v>
      </c>
      <c r="U25" s="128">
        <v>4247</v>
      </c>
      <c r="V25" s="128">
        <v>489</v>
      </c>
      <c r="W25" s="128">
        <v>4279</v>
      </c>
      <c r="X25" s="128">
        <v>219</v>
      </c>
      <c r="Y25" s="128">
        <v>1982</v>
      </c>
      <c r="Z25" s="128">
        <v>193</v>
      </c>
      <c r="AA25" s="128">
        <v>1760</v>
      </c>
    </row>
    <row r="26" spans="1:27" x14ac:dyDescent="0.25">
      <c r="A26" s="122">
        <v>25</v>
      </c>
      <c r="B26" s="124" t="s">
        <v>5</v>
      </c>
      <c r="C26" s="125" t="s">
        <v>152</v>
      </c>
      <c r="D26" s="128">
        <v>960</v>
      </c>
      <c r="E26" s="128">
        <v>6584</v>
      </c>
      <c r="F26" s="128">
        <v>4693</v>
      </c>
      <c r="G26" s="128">
        <v>32183</v>
      </c>
      <c r="H26" s="128">
        <v>7352</v>
      </c>
      <c r="I26" s="128">
        <v>49495</v>
      </c>
      <c r="J26" s="128">
        <v>5753</v>
      </c>
      <c r="K26" s="128">
        <v>39122</v>
      </c>
      <c r="L26" s="128">
        <v>3317</v>
      </c>
      <c r="M26" s="128">
        <v>22765</v>
      </c>
      <c r="N26" s="128">
        <v>1414</v>
      </c>
      <c r="O26" s="128">
        <v>9703</v>
      </c>
      <c r="P26" s="128">
        <v>1347</v>
      </c>
      <c r="Q26" s="128">
        <v>9254</v>
      </c>
      <c r="R26" s="128">
        <v>1228</v>
      </c>
      <c r="S26" s="128">
        <v>8466</v>
      </c>
      <c r="T26" s="128">
        <v>1550</v>
      </c>
      <c r="U26" s="128">
        <v>10688</v>
      </c>
      <c r="V26" s="128">
        <v>2184</v>
      </c>
      <c r="W26" s="128">
        <v>15052</v>
      </c>
      <c r="X26" s="128">
        <v>1083</v>
      </c>
      <c r="Y26" s="128">
        <v>7389</v>
      </c>
      <c r="Z26" s="128">
        <v>514</v>
      </c>
      <c r="AA26" s="128">
        <v>3517</v>
      </c>
    </row>
    <row r="27" spans="1:27" x14ac:dyDescent="0.25">
      <c r="A27" s="122">
        <v>26</v>
      </c>
      <c r="B27" s="124" t="s">
        <v>8</v>
      </c>
      <c r="C27" s="125" t="s">
        <v>151</v>
      </c>
      <c r="D27" s="128">
        <v>48</v>
      </c>
      <c r="E27" s="128">
        <v>664</v>
      </c>
      <c r="F27" s="128">
        <v>230</v>
      </c>
      <c r="G27" s="128">
        <v>4275</v>
      </c>
      <c r="H27" s="128">
        <v>1131</v>
      </c>
      <c r="I27" s="128">
        <v>20708</v>
      </c>
      <c r="J27" s="128">
        <v>1846</v>
      </c>
      <c r="K27" s="128">
        <v>33335</v>
      </c>
      <c r="L27" s="128">
        <v>2590</v>
      </c>
      <c r="M27" s="128">
        <v>48026</v>
      </c>
      <c r="N27" s="128">
        <v>2041</v>
      </c>
      <c r="O27" s="128">
        <v>38990</v>
      </c>
      <c r="P27" s="128">
        <v>1761</v>
      </c>
      <c r="Q27" s="128">
        <v>33909</v>
      </c>
      <c r="R27" s="128">
        <v>1007</v>
      </c>
      <c r="S27" s="128">
        <v>19398</v>
      </c>
      <c r="T27" s="128">
        <v>319</v>
      </c>
      <c r="U27" s="128">
        <v>6106</v>
      </c>
      <c r="V27" s="128">
        <v>121</v>
      </c>
      <c r="W27" s="128">
        <v>2330</v>
      </c>
      <c r="X27" s="128">
        <v>32</v>
      </c>
      <c r="Y27" s="128">
        <v>604</v>
      </c>
      <c r="Z27" s="128">
        <v>20</v>
      </c>
      <c r="AA27" s="128">
        <v>356</v>
      </c>
    </row>
    <row r="28" spans="1:27" x14ac:dyDescent="0.25">
      <c r="A28" s="122">
        <v>27</v>
      </c>
      <c r="B28" s="124" t="s">
        <v>8</v>
      </c>
      <c r="C28" s="125" t="s">
        <v>151</v>
      </c>
      <c r="D28" s="128">
        <v>174</v>
      </c>
      <c r="E28" s="128">
        <v>1269</v>
      </c>
      <c r="F28" s="128">
        <v>1839</v>
      </c>
      <c r="G28" s="128">
        <v>14242</v>
      </c>
      <c r="H28" s="128">
        <v>4232</v>
      </c>
      <c r="I28" s="128">
        <v>32904</v>
      </c>
      <c r="J28" s="128">
        <v>5554</v>
      </c>
      <c r="K28" s="128">
        <v>42861</v>
      </c>
      <c r="L28" s="128">
        <v>5286</v>
      </c>
      <c r="M28" s="128">
        <v>40857</v>
      </c>
      <c r="N28" s="128">
        <v>2527</v>
      </c>
      <c r="O28" s="128">
        <v>19552</v>
      </c>
      <c r="P28" s="128">
        <v>2755</v>
      </c>
      <c r="Q28" s="128">
        <v>21360</v>
      </c>
      <c r="R28" s="128">
        <v>1742</v>
      </c>
      <c r="S28" s="128">
        <v>13401</v>
      </c>
      <c r="T28" s="128">
        <v>1100</v>
      </c>
      <c r="U28" s="128">
        <v>8519</v>
      </c>
      <c r="V28" s="128">
        <v>489</v>
      </c>
      <c r="W28" s="128">
        <v>3792</v>
      </c>
      <c r="X28" s="128">
        <v>155</v>
      </c>
      <c r="Y28" s="128">
        <v>1188</v>
      </c>
      <c r="Z28" s="128">
        <v>71</v>
      </c>
      <c r="AA28" s="128">
        <v>561</v>
      </c>
    </row>
    <row r="29" spans="1:27" x14ac:dyDescent="0.25">
      <c r="A29" s="122">
        <v>28</v>
      </c>
      <c r="B29" s="124" t="s">
        <v>8</v>
      </c>
      <c r="C29" s="125" t="s">
        <v>151</v>
      </c>
      <c r="D29" s="128">
        <v>83</v>
      </c>
      <c r="E29" s="128">
        <v>1173</v>
      </c>
      <c r="F29" s="128">
        <v>990</v>
      </c>
      <c r="G29" s="128">
        <v>14938</v>
      </c>
      <c r="H29" s="128">
        <v>2103</v>
      </c>
      <c r="I29" s="128">
        <v>31677</v>
      </c>
      <c r="J29" s="128">
        <v>2960</v>
      </c>
      <c r="K29" s="128">
        <v>42899</v>
      </c>
      <c r="L29" s="128">
        <v>2611</v>
      </c>
      <c r="M29" s="128">
        <v>37578</v>
      </c>
      <c r="N29" s="128">
        <v>1334</v>
      </c>
      <c r="O29" s="128">
        <v>19763</v>
      </c>
      <c r="P29" s="128">
        <v>1382</v>
      </c>
      <c r="Q29" s="128">
        <v>20503</v>
      </c>
      <c r="R29" s="128">
        <v>1082</v>
      </c>
      <c r="S29" s="128">
        <v>15994</v>
      </c>
      <c r="T29" s="128">
        <v>676</v>
      </c>
      <c r="U29" s="128">
        <v>9978</v>
      </c>
      <c r="V29" s="128">
        <v>239</v>
      </c>
      <c r="W29" s="128">
        <v>3463</v>
      </c>
      <c r="X29" s="128">
        <v>59</v>
      </c>
      <c r="Y29" s="128">
        <v>846</v>
      </c>
      <c r="Z29" s="128">
        <v>42</v>
      </c>
      <c r="AA29" s="128">
        <v>600</v>
      </c>
    </row>
    <row r="30" spans="1:27" x14ac:dyDescent="0.25">
      <c r="A30" s="122">
        <v>29</v>
      </c>
      <c r="B30" s="124" t="s">
        <v>24</v>
      </c>
      <c r="C30" s="125" t="s">
        <v>151</v>
      </c>
      <c r="D30" s="128">
        <v>6</v>
      </c>
      <c r="E30" s="128">
        <v>13</v>
      </c>
      <c r="F30" s="128">
        <v>369</v>
      </c>
      <c r="G30" s="128">
        <v>1548</v>
      </c>
      <c r="H30" s="128">
        <v>2576</v>
      </c>
      <c r="I30" s="128">
        <v>11822</v>
      </c>
      <c r="J30" s="128">
        <v>12361</v>
      </c>
      <c r="K30" s="128">
        <v>56735</v>
      </c>
      <c r="L30" s="128">
        <v>16149</v>
      </c>
      <c r="M30" s="128">
        <v>74124</v>
      </c>
      <c r="N30" s="128">
        <v>6998</v>
      </c>
      <c r="O30" s="128">
        <v>32122</v>
      </c>
      <c r="P30" s="128">
        <v>4171</v>
      </c>
      <c r="Q30" s="128">
        <v>19143</v>
      </c>
      <c r="R30" s="128">
        <v>533</v>
      </c>
      <c r="S30" s="128">
        <v>2448</v>
      </c>
      <c r="T30" s="126"/>
      <c r="U30" s="126"/>
      <c r="V30" s="126"/>
      <c r="W30" s="126"/>
      <c r="X30" s="126"/>
      <c r="Y30" s="126"/>
      <c r="Z30" s="126"/>
      <c r="AA30" s="126"/>
    </row>
    <row r="31" spans="1:27" x14ac:dyDescent="0.25">
      <c r="A31" s="122">
        <v>30</v>
      </c>
      <c r="B31" s="124" t="s">
        <v>18</v>
      </c>
      <c r="C31" s="125" t="s">
        <v>154</v>
      </c>
      <c r="D31" s="128">
        <v>3087</v>
      </c>
      <c r="E31" s="128">
        <v>3272</v>
      </c>
      <c r="F31" s="128">
        <v>10809</v>
      </c>
      <c r="G31" s="128">
        <v>11998</v>
      </c>
      <c r="H31" s="128">
        <v>17736</v>
      </c>
      <c r="I31" s="128">
        <v>19686</v>
      </c>
      <c r="J31" s="128">
        <v>29931</v>
      </c>
      <c r="K31" s="128">
        <v>33224</v>
      </c>
      <c r="L31" s="128">
        <v>32832</v>
      </c>
      <c r="M31" s="128">
        <v>36444</v>
      </c>
      <c r="N31" s="128">
        <v>30316</v>
      </c>
      <c r="O31" s="128">
        <v>33650</v>
      </c>
      <c r="P31" s="128">
        <v>36997</v>
      </c>
      <c r="Q31" s="128">
        <v>41066</v>
      </c>
      <c r="R31" s="128">
        <v>11450</v>
      </c>
      <c r="S31" s="128">
        <v>12710</v>
      </c>
      <c r="T31" s="128">
        <v>121</v>
      </c>
      <c r="U31" s="128">
        <v>134</v>
      </c>
      <c r="V31" s="128">
        <v>23</v>
      </c>
      <c r="W31" s="128">
        <v>26</v>
      </c>
      <c r="X31" s="128">
        <v>9</v>
      </c>
      <c r="Y31" s="128">
        <v>10</v>
      </c>
      <c r="Z31" s="128">
        <v>123</v>
      </c>
      <c r="AA31" s="128">
        <v>136</v>
      </c>
    </row>
    <row r="32" spans="1:27" x14ac:dyDescent="0.25">
      <c r="A32" s="122">
        <v>31</v>
      </c>
      <c r="B32" s="124" t="s">
        <v>5</v>
      </c>
      <c r="C32" s="125" t="s">
        <v>151</v>
      </c>
      <c r="D32" s="128">
        <v>70</v>
      </c>
      <c r="E32" s="128">
        <v>687</v>
      </c>
      <c r="F32" s="128">
        <v>1399</v>
      </c>
      <c r="G32" s="128">
        <v>13686</v>
      </c>
      <c r="H32" s="128">
        <v>3615</v>
      </c>
      <c r="I32" s="128">
        <v>35272</v>
      </c>
      <c r="J32" s="128">
        <v>4260</v>
      </c>
      <c r="K32" s="128">
        <v>41690</v>
      </c>
      <c r="L32" s="128">
        <v>3351</v>
      </c>
      <c r="M32" s="128">
        <v>32809</v>
      </c>
      <c r="N32" s="128">
        <v>1902</v>
      </c>
      <c r="O32" s="128">
        <v>18541</v>
      </c>
      <c r="P32" s="128">
        <v>2084</v>
      </c>
      <c r="Q32" s="128">
        <v>19931</v>
      </c>
      <c r="R32" s="128">
        <v>1488</v>
      </c>
      <c r="S32" s="128">
        <v>14591</v>
      </c>
      <c r="T32" s="128">
        <v>970</v>
      </c>
      <c r="U32" s="128">
        <v>9550</v>
      </c>
      <c r="V32" s="128">
        <v>362</v>
      </c>
      <c r="W32" s="128">
        <v>3558</v>
      </c>
      <c r="X32" s="128">
        <v>85</v>
      </c>
      <c r="Y32" s="128">
        <v>820</v>
      </c>
      <c r="Z32" s="128">
        <v>45</v>
      </c>
      <c r="AA32" s="128">
        <v>444</v>
      </c>
    </row>
    <row r="33" spans="1:27" x14ac:dyDescent="0.25">
      <c r="A33" s="122">
        <v>32</v>
      </c>
      <c r="B33" s="124" t="s">
        <v>8</v>
      </c>
      <c r="C33" s="125" t="s">
        <v>154</v>
      </c>
      <c r="D33" s="128">
        <v>3517</v>
      </c>
      <c r="E33" s="128">
        <v>17391</v>
      </c>
      <c r="F33" s="128">
        <v>3353</v>
      </c>
      <c r="G33" s="128">
        <v>16116</v>
      </c>
      <c r="H33" s="128">
        <v>3625</v>
      </c>
      <c r="I33" s="128">
        <v>17294</v>
      </c>
      <c r="J33" s="128">
        <v>3460</v>
      </c>
      <c r="K33" s="128">
        <v>16703</v>
      </c>
      <c r="L33" s="128">
        <v>4455</v>
      </c>
      <c r="M33" s="128">
        <v>21511</v>
      </c>
      <c r="N33" s="128">
        <v>2571</v>
      </c>
      <c r="O33" s="128">
        <v>12327</v>
      </c>
      <c r="P33" s="128">
        <v>3326</v>
      </c>
      <c r="Q33" s="128">
        <v>16276</v>
      </c>
      <c r="R33" s="128">
        <v>3366</v>
      </c>
      <c r="S33" s="128">
        <v>16452</v>
      </c>
      <c r="T33" s="128">
        <v>2666</v>
      </c>
      <c r="U33" s="128">
        <v>13024</v>
      </c>
      <c r="V33" s="128">
        <v>2438</v>
      </c>
      <c r="W33" s="128">
        <v>11820</v>
      </c>
      <c r="X33" s="128">
        <v>2700</v>
      </c>
      <c r="Y33" s="128">
        <v>13151</v>
      </c>
      <c r="Z33" s="128">
        <v>2752</v>
      </c>
      <c r="AA33" s="128">
        <v>13387</v>
      </c>
    </row>
    <row r="34" spans="1:27" x14ac:dyDescent="0.25">
      <c r="A34" s="122">
        <v>33</v>
      </c>
      <c r="B34" s="124" t="s">
        <v>11</v>
      </c>
      <c r="C34" s="125" t="s">
        <v>151</v>
      </c>
      <c r="D34" s="128">
        <v>5</v>
      </c>
      <c r="E34" s="128">
        <v>198</v>
      </c>
      <c r="F34" s="128">
        <v>1</v>
      </c>
      <c r="G34" s="128">
        <v>43</v>
      </c>
      <c r="H34" s="128">
        <v>6</v>
      </c>
      <c r="I34" s="128">
        <v>221</v>
      </c>
      <c r="J34" s="128">
        <v>19</v>
      </c>
      <c r="K34" s="128">
        <v>765</v>
      </c>
      <c r="L34" s="128">
        <v>4</v>
      </c>
      <c r="M34" s="128">
        <v>171</v>
      </c>
      <c r="N34" s="128">
        <v>16</v>
      </c>
      <c r="O34" s="128">
        <v>652</v>
      </c>
      <c r="P34" s="128">
        <v>3</v>
      </c>
      <c r="Q34" s="128">
        <v>111</v>
      </c>
      <c r="R34" s="128">
        <v>186</v>
      </c>
      <c r="S34" s="128">
        <v>8182</v>
      </c>
      <c r="T34" s="128">
        <v>2317</v>
      </c>
      <c r="U34" s="128">
        <v>94632</v>
      </c>
      <c r="V34" s="128">
        <v>1441</v>
      </c>
      <c r="W34" s="128">
        <v>62657</v>
      </c>
      <c r="X34" s="128">
        <v>267</v>
      </c>
      <c r="Y34" s="128">
        <v>11364</v>
      </c>
      <c r="Z34" s="128">
        <v>51</v>
      </c>
      <c r="AA34" s="128">
        <v>2202</v>
      </c>
    </row>
    <row r="35" spans="1:27" x14ac:dyDescent="0.25">
      <c r="A35" s="122">
        <v>34</v>
      </c>
      <c r="B35" s="124" t="s">
        <v>8</v>
      </c>
      <c r="C35" s="125" t="s">
        <v>151</v>
      </c>
      <c r="D35" s="128">
        <v>42</v>
      </c>
      <c r="E35" s="128">
        <v>827</v>
      </c>
      <c r="F35" s="128">
        <v>766</v>
      </c>
      <c r="G35" s="128">
        <v>15882</v>
      </c>
      <c r="H35" s="128">
        <v>1373</v>
      </c>
      <c r="I35" s="128">
        <v>28242</v>
      </c>
      <c r="J35" s="128">
        <v>1880</v>
      </c>
      <c r="K35" s="128">
        <v>38343</v>
      </c>
      <c r="L35" s="128">
        <v>1615</v>
      </c>
      <c r="M35" s="128">
        <v>33149</v>
      </c>
      <c r="N35" s="128">
        <v>813</v>
      </c>
      <c r="O35" s="128">
        <v>16680</v>
      </c>
      <c r="P35" s="128">
        <v>898</v>
      </c>
      <c r="Q35" s="128">
        <v>18478</v>
      </c>
      <c r="R35" s="128">
        <v>527</v>
      </c>
      <c r="S35" s="128">
        <v>11846</v>
      </c>
      <c r="T35" s="128">
        <v>325</v>
      </c>
      <c r="U35" s="128">
        <v>7795</v>
      </c>
      <c r="V35" s="128">
        <v>107</v>
      </c>
      <c r="W35" s="128">
        <v>2613</v>
      </c>
      <c r="X35" s="128">
        <v>30</v>
      </c>
      <c r="Y35" s="128">
        <v>723</v>
      </c>
      <c r="Z35" s="128">
        <v>16</v>
      </c>
      <c r="AA35" s="128">
        <v>393</v>
      </c>
    </row>
    <row r="36" spans="1:27" x14ac:dyDescent="0.25">
      <c r="A36" s="122">
        <v>35</v>
      </c>
      <c r="B36" s="124" t="s">
        <v>11</v>
      </c>
      <c r="C36" s="125" t="s">
        <v>151</v>
      </c>
      <c r="D36" s="128">
        <v>19</v>
      </c>
      <c r="E36" s="128">
        <v>458</v>
      </c>
      <c r="F36" s="128">
        <v>631</v>
      </c>
      <c r="G36" s="128">
        <v>15390</v>
      </c>
      <c r="H36" s="128">
        <v>2196</v>
      </c>
      <c r="I36" s="128">
        <v>53069</v>
      </c>
      <c r="J36" s="128">
        <v>1824</v>
      </c>
      <c r="K36" s="128">
        <v>44063</v>
      </c>
      <c r="L36" s="128">
        <v>1094</v>
      </c>
      <c r="M36" s="128">
        <v>25838</v>
      </c>
      <c r="N36" s="128">
        <v>417</v>
      </c>
      <c r="O36" s="128">
        <v>9952</v>
      </c>
      <c r="P36" s="128">
        <v>406</v>
      </c>
      <c r="Q36" s="128">
        <v>9933</v>
      </c>
      <c r="R36" s="128">
        <v>267</v>
      </c>
      <c r="S36" s="128">
        <v>6542</v>
      </c>
      <c r="T36" s="128">
        <v>114</v>
      </c>
      <c r="U36" s="128">
        <v>2773</v>
      </c>
      <c r="V36" s="128">
        <v>46</v>
      </c>
      <c r="W36" s="128">
        <v>1133</v>
      </c>
      <c r="X36" s="128">
        <v>13</v>
      </c>
      <c r="Y36" s="128">
        <v>295</v>
      </c>
      <c r="Z36" s="128">
        <v>2</v>
      </c>
      <c r="AA36" s="128">
        <v>49</v>
      </c>
    </row>
    <row r="37" spans="1:27" x14ac:dyDescent="0.25">
      <c r="A37" s="122">
        <v>36</v>
      </c>
      <c r="B37" s="124" t="s">
        <v>5</v>
      </c>
      <c r="C37" s="125" t="s">
        <v>152</v>
      </c>
      <c r="D37" s="128">
        <v>58</v>
      </c>
      <c r="E37" s="128">
        <v>1086</v>
      </c>
      <c r="F37" s="128">
        <v>711</v>
      </c>
      <c r="G37" s="128">
        <v>12973</v>
      </c>
      <c r="H37" s="128">
        <v>2066</v>
      </c>
      <c r="I37" s="128">
        <v>35563</v>
      </c>
      <c r="J37" s="128">
        <v>2494</v>
      </c>
      <c r="K37" s="128">
        <v>42514</v>
      </c>
      <c r="L37" s="128">
        <v>1615</v>
      </c>
      <c r="M37" s="128">
        <v>28174</v>
      </c>
      <c r="N37" s="128">
        <v>764</v>
      </c>
      <c r="O37" s="128">
        <v>13048</v>
      </c>
      <c r="P37" s="128">
        <v>813</v>
      </c>
      <c r="Q37" s="128">
        <v>14464</v>
      </c>
      <c r="R37" s="128">
        <v>554</v>
      </c>
      <c r="S37" s="128">
        <v>9728</v>
      </c>
      <c r="T37" s="128">
        <v>333</v>
      </c>
      <c r="U37" s="128">
        <v>6164</v>
      </c>
      <c r="V37" s="128">
        <v>152</v>
      </c>
      <c r="W37" s="128">
        <v>2824</v>
      </c>
      <c r="X37" s="128">
        <v>68</v>
      </c>
      <c r="Y37" s="128">
        <v>1215</v>
      </c>
      <c r="Z37" s="128">
        <v>32</v>
      </c>
      <c r="AA37" s="128">
        <v>552</v>
      </c>
    </row>
    <row r="38" spans="1:27" x14ac:dyDescent="0.25">
      <c r="A38" s="122">
        <v>37</v>
      </c>
      <c r="B38" s="124" t="s">
        <v>18</v>
      </c>
      <c r="C38" s="125" t="s">
        <v>154</v>
      </c>
      <c r="D38" s="128">
        <v>10900</v>
      </c>
      <c r="E38" s="128">
        <v>10464</v>
      </c>
      <c r="F38" s="128">
        <v>15577</v>
      </c>
      <c r="G38" s="128">
        <v>15421</v>
      </c>
      <c r="H38" s="128">
        <v>17792</v>
      </c>
      <c r="I38" s="128">
        <v>17614</v>
      </c>
      <c r="J38" s="128">
        <v>18872</v>
      </c>
      <c r="K38" s="128">
        <v>18683</v>
      </c>
      <c r="L38" s="128">
        <v>25587</v>
      </c>
      <c r="M38" s="128">
        <v>25332</v>
      </c>
      <c r="N38" s="128">
        <v>16727</v>
      </c>
      <c r="O38" s="128">
        <v>16559</v>
      </c>
      <c r="P38" s="128">
        <v>20754</v>
      </c>
      <c r="Q38" s="128">
        <v>20547</v>
      </c>
      <c r="R38" s="128">
        <v>13998</v>
      </c>
      <c r="S38" s="128">
        <v>13858</v>
      </c>
      <c r="T38" s="128">
        <v>9984</v>
      </c>
      <c r="U38" s="128">
        <v>9885</v>
      </c>
      <c r="V38" s="128">
        <v>9006</v>
      </c>
      <c r="W38" s="128">
        <v>8916</v>
      </c>
      <c r="X38" s="128">
        <v>5926</v>
      </c>
      <c r="Y38" s="128">
        <v>5867</v>
      </c>
      <c r="Z38" s="128">
        <v>4444</v>
      </c>
      <c r="AA38" s="128">
        <v>4399</v>
      </c>
    </row>
    <row r="39" spans="1:27" x14ac:dyDescent="0.25">
      <c r="A39" s="122">
        <v>38</v>
      </c>
      <c r="B39" s="124" t="s">
        <v>8</v>
      </c>
      <c r="C39" s="125" t="s">
        <v>151</v>
      </c>
      <c r="D39" s="128">
        <v>48</v>
      </c>
      <c r="E39" s="128">
        <v>671</v>
      </c>
      <c r="F39" s="128">
        <v>937</v>
      </c>
      <c r="G39" s="128">
        <v>13451</v>
      </c>
      <c r="H39" s="128">
        <v>2727</v>
      </c>
      <c r="I39" s="128">
        <v>38984</v>
      </c>
      <c r="J39" s="128">
        <v>2736</v>
      </c>
      <c r="K39" s="128">
        <v>37150</v>
      </c>
      <c r="L39" s="128">
        <v>2023</v>
      </c>
      <c r="M39" s="128">
        <v>27044</v>
      </c>
      <c r="N39" s="128">
        <v>734</v>
      </c>
      <c r="O39" s="128">
        <v>10446</v>
      </c>
      <c r="P39" s="128">
        <v>771</v>
      </c>
      <c r="Q39" s="128">
        <v>11040</v>
      </c>
      <c r="R39" s="128">
        <v>671</v>
      </c>
      <c r="S39" s="128">
        <v>9753</v>
      </c>
      <c r="T39" s="128">
        <v>623</v>
      </c>
      <c r="U39" s="128">
        <v>9089</v>
      </c>
      <c r="V39" s="128">
        <v>493</v>
      </c>
      <c r="W39" s="128">
        <v>7211</v>
      </c>
      <c r="X39" s="128">
        <v>104</v>
      </c>
      <c r="Y39" s="128">
        <v>1519</v>
      </c>
      <c r="Z39" s="128">
        <v>34</v>
      </c>
      <c r="AA39" s="128">
        <v>490</v>
      </c>
    </row>
    <row r="40" spans="1:27" x14ac:dyDescent="0.25">
      <c r="A40" s="122">
        <v>39</v>
      </c>
      <c r="B40" s="124" t="s">
        <v>24</v>
      </c>
      <c r="C40" s="125" t="s">
        <v>151</v>
      </c>
      <c r="D40" s="128">
        <v>9</v>
      </c>
      <c r="E40" s="128">
        <v>282</v>
      </c>
      <c r="F40" s="126"/>
      <c r="G40" s="126"/>
      <c r="H40" s="128">
        <v>3</v>
      </c>
      <c r="I40" s="128">
        <v>69</v>
      </c>
      <c r="J40" s="128">
        <v>1</v>
      </c>
      <c r="K40" s="128">
        <v>40</v>
      </c>
      <c r="L40" s="128">
        <v>1</v>
      </c>
      <c r="M40" s="128">
        <v>40</v>
      </c>
      <c r="N40" s="128">
        <v>4</v>
      </c>
      <c r="O40" s="128">
        <v>97</v>
      </c>
      <c r="P40" s="126"/>
      <c r="Q40" s="126"/>
      <c r="R40" s="128">
        <v>153</v>
      </c>
      <c r="S40" s="128">
        <v>4880</v>
      </c>
      <c r="T40" s="128">
        <v>2738</v>
      </c>
      <c r="U40" s="128">
        <v>79558</v>
      </c>
      <c r="V40" s="128">
        <v>2553</v>
      </c>
      <c r="W40" s="128">
        <v>74356</v>
      </c>
      <c r="X40" s="128">
        <v>207</v>
      </c>
      <c r="Y40" s="128">
        <v>6322</v>
      </c>
      <c r="Z40" s="128">
        <v>14</v>
      </c>
      <c r="AA40" s="128">
        <v>460</v>
      </c>
    </row>
    <row r="41" spans="1:27" x14ac:dyDescent="0.25">
      <c r="A41" s="122">
        <v>40</v>
      </c>
      <c r="B41" s="124" t="s">
        <v>8</v>
      </c>
      <c r="C41" s="125" t="s">
        <v>152</v>
      </c>
      <c r="D41" s="128">
        <v>122</v>
      </c>
      <c r="E41" s="128">
        <v>1638</v>
      </c>
      <c r="F41" s="128">
        <v>1336</v>
      </c>
      <c r="G41" s="128">
        <v>18538</v>
      </c>
      <c r="H41" s="128">
        <v>2456</v>
      </c>
      <c r="I41" s="128">
        <v>33842</v>
      </c>
      <c r="J41" s="128">
        <v>2718</v>
      </c>
      <c r="K41" s="128">
        <v>37877</v>
      </c>
      <c r="L41" s="128">
        <v>1783</v>
      </c>
      <c r="M41" s="128">
        <v>24753</v>
      </c>
      <c r="N41" s="128">
        <v>902</v>
      </c>
      <c r="O41" s="128">
        <v>12559</v>
      </c>
      <c r="P41" s="128">
        <v>812</v>
      </c>
      <c r="Q41" s="128">
        <v>11232</v>
      </c>
      <c r="R41" s="128">
        <v>552</v>
      </c>
      <c r="S41" s="128">
        <v>7716</v>
      </c>
      <c r="T41" s="128">
        <v>464</v>
      </c>
      <c r="U41" s="128">
        <v>6478</v>
      </c>
      <c r="V41" s="128">
        <v>395</v>
      </c>
      <c r="W41" s="128">
        <v>5522</v>
      </c>
      <c r="X41" s="128">
        <v>110</v>
      </c>
      <c r="Y41" s="128">
        <v>1505</v>
      </c>
      <c r="Z41" s="128">
        <v>75</v>
      </c>
      <c r="AA41" s="128">
        <v>1045</v>
      </c>
    </row>
    <row r="42" spans="1:27" x14ac:dyDescent="0.25">
      <c r="A42" s="122">
        <v>41</v>
      </c>
      <c r="B42" s="124" t="s">
        <v>100</v>
      </c>
      <c r="C42" s="125" t="s">
        <v>152</v>
      </c>
      <c r="D42" s="128">
        <v>62</v>
      </c>
      <c r="E42" s="128">
        <v>1155</v>
      </c>
      <c r="F42" s="128">
        <v>697</v>
      </c>
      <c r="G42" s="128">
        <v>12827</v>
      </c>
      <c r="H42" s="128">
        <v>1485</v>
      </c>
      <c r="I42" s="128">
        <v>27630</v>
      </c>
      <c r="J42" s="128">
        <v>1833</v>
      </c>
      <c r="K42" s="128">
        <v>34025</v>
      </c>
      <c r="L42" s="128">
        <v>1489</v>
      </c>
      <c r="M42" s="128">
        <v>27743</v>
      </c>
      <c r="N42" s="128">
        <v>808</v>
      </c>
      <c r="O42" s="128">
        <v>14888</v>
      </c>
      <c r="P42" s="128">
        <v>860</v>
      </c>
      <c r="Q42" s="128">
        <v>16104</v>
      </c>
      <c r="R42" s="128">
        <v>609</v>
      </c>
      <c r="S42" s="128">
        <v>11445</v>
      </c>
      <c r="T42" s="128">
        <v>382</v>
      </c>
      <c r="U42" s="128">
        <v>7165</v>
      </c>
      <c r="V42" s="128">
        <v>225</v>
      </c>
      <c r="W42" s="128">
        <v>4163</v>
      </c>
      <c r="X42" s="128">
        <v>48</v>
      </c>
      <c r="Y42" s="128">
        <v>857</v>
      </c>
      <c r="Z42" s="128">
        <v>24</v>
      </c>
      <c r="AA42" s="128">
        <v>451</v>
      </c>
    </row>
    <row r="43" spans="1:27" x14ac:dyDescent="0.25">
      <c r="A43" s="122">
        <v>42</v>
      </c>
      <c r="B43" s="124" t="s">
        <v>11</v>
      </c>
      <c r="C43" s="125" t="s">
        <v>151</v>
      </c>
      <c r="D43" s="128">
        <v>33</v>
      </c>
      <c r="E43" s="128">
        <v>795</v>
      </c>
      <c r="F43" s="128">
        <v>588</v>
      </c>
      <c r="G43" s="128">
        <v>13709</v>
      </c>
      <c r="H43" s="128">
        <v>1510</v>
      </c>
      <c r="I43" s="128">
        <v>35360</v>
      </c>
      <c r="J43" s="128">
        <v>1449</v>
      </c>
      <c r="K43" s="128">
        <v>32548</v>
      </c>
      <c r="L43" s="128">
        <v>1151</v>
      </c>
      <c r="M43" s="128">
        <v>26440</v>
      </c>
      <c r="N43" s="128">
        <v>441</v>
      </c>
      <c r="O43" s="128">
        <v>10262</v>
      </c>
      <c r="P43" s="128">
        <v>536</v>
      </c>
      <c r="Q43" s="128">
        <v>12739</v>
      </c>
      <c r="R43" s="128">
        <v>388</v>
      </c>
      <c r="S43" s="128">
        <v>9133</v>
      </c>
      <c r="T43" s="128">
        <v>354</v>
      </c>
      <c r="U43" s="128">
        <v>8422</v>
      </c>
      <c r="V43" s="128">
        <v>203</v>
      </c>
      <c r="W43" s="128">
        <v>4741</v>
      </c>
      <c r="X43" s="128">
        <v>42</v>
      </c>
      <c r="Y43" s="128">
        <v>980</v>
      </c>
      <c r="Z43" s="128">
        <v>4</v>
      </c>
      <c r="AA43" s="128">
        <v>85</v>
      </c>
    </row>
    <row r="44" spans="1:27" x14ac:dyDescent="0.25">
      <c r="A44" s="122">
        <v>43</v>
      </c>
      <c r="B44" s="124" t="s">
        <v>8</v>
      </c>
      <c r="C44" s="125" t="s">
        <v>151</v>
      </c>
      <c r="D44" s="128">
        <v>8</v>
      </c>
      <c r="E44" s="128">
        <v>196</v>
      </c>
      <c r="F44" s="128">
        <v>121</v>
      </c>
      <c r="G44" s="128">
        <v>3292</v>
      </c>
      <c r="H44" s="128">
        <v>446</v>
      </c>
      <c r="I44" s="128">
        <v>12174</v>
      </c>
      <c r="J44" s="128">
        <v>767</v>
      </c>
      <c r="K44" s="128">
        <v>20802</v>
      </c>
      <c r="L44" s="128">
        <v>1076</v>
      </c>
      <c r="M44" s="128">
        <v>29330</v>
      </c>
      <c r="N44" s="128">
        <v>918</v>
      </c>
      <c r="O44" s="128">
        <v>24799</v>
      </c>
      <c r="P44" s="128">
        <v>1109</v>
      </c>
      <c r="Q44" s="128">
        <v>30593</v>
      </c>
      <c r="R44" s="128">
        <v>793</v>
      </c>
      <c r="S44" s="128">
        <v>21964</v>
      </c>
      <c r="T44" s="128">
        <v>324</v>
      </c>
      <c r="U44" s="128">
        <v>8880</v>
      </c>
      <c r="V44" s="128">
        <v>86</v>
      </c>
      <c r="W44" s="128">
        <v>2356</v>
      </c>
      <c r="X44" s="128">
        <v>15</v>
      </c>
      <c r="Y44" s="128">
        <v>404</v>
      </c>
      <c r="Z44" s="128">
        <v>2</v>
      </c>
      <c r="AA44" s="128">
        <v>62</v>
      </c>
    </row>
    <row r="45" spans="1:27" x14ac:dyDescent="0.25">
      <c r="A45" s="122">
        <v>44</v>
      </c>
      <c r="B45" s="124" t="s">
        <v>11</v>
      </c>
      <c r="C45" s="125" t="s">
        <v>151</v>
      </c>
      <c r="D45" s="128">
        <v>10</v>
      </c>
      <c r="E45" s="128">
        <v>274</v>
      </c>
      <c r="F45" s="128">
        <v>199</v>
      </c>
      <c r="G45" s="128">
        <v>5220</v>
      </c>
      <c r="H45" s="128">
        <v>592</v>
      </c>
      <c r="I45" s="128">
        <v>15624</v>
      </c>
      <c r="J45" s="128">
        <v>805</v>
      </c>
      <c r="K45" s="128">
        <v>21103</v>
      </c>
      <c r="L45" s="128">
        <v>1150</v>
      </c>
      <c r="M45" s="128">
        <v>29474</v>
      </c>
      <c r="N45" s="128">
        <v>1216</v>
      </c>
      <c r="O45" s="128">
        <v>29669</v>
      </c>
      <c r="P45" s="128">
        <v>1030</v>
      </c>
      <c r="Q45" s="128">
        <v>27595</v>
      </c>
      <c r="R45" s="128">
        <v>609</v>
      </c>
      <c r="S45" s="128">
        <v>16261</v>
      </c>
      <c r="T45" s="128">
        <v>228</v>
      </c>
      <c r="U45" s="128">
        <v>6114</v>
      </c>
      <c r="V45" s="128">
        <v>65</v>
      </c>
      <c r="W45" s="128">
        <v>1740</v>
      </c>
      <c r="X45" s="128">
        <v>16</v>
      </c>
      <c r="Y45" s="128">
        <v>407</v>
      </c>
      <c r="Z45" s="128">
        <v>1</v>
      </c>
      <c r="AA45" s="128">
        <v>34</v>
      </c>
    </row>
    <row r="46" spans="1:27" x14ac:dyDescent="0.25">
      <c r="A46" s="122">
        <v>45</v>
      </c>
      <c r="B46" s="124" t="s">
        <v>24</v>
      </c>
      <c r="C46" s="125" t="s">
        <v>152</v>
      </c>
      <c r="D46" s="128">
        <v>38</v>
      </c>
      <c r="E46" s="128">
        <v>737</v>
      </c>
      <c r="F46" s="128">
        <v>868</v>
      </c>
      <c r="G46" s="128">
        <v>17220</v>
      </c>
      <c r="H46" s="128">
        <v>2114</v>
      </c>
      <c r="I46" s="128">
        <v>39620</v>
      </c>
      <c r="J46" s="128">
        <v>1940</v>
      </c>
      <c r="K46" s="128">
        <v>36026</v>
      </c>
      <c r="L46" s="128">
        <v>1078</v>
      </c>
      <c r="M46" s="128">
        <v>21461</v>
      </c>
      <c r="N46" s="128">
        <v>563</v>
      </c>
      <c r="O46" s="128">
        <v>10741</v>
      </c>
      <c r="P46" s="128">
        <v>564</v>
      </c>
      <c r="Q46" s="128">
        <v>11222</v>
      </c>
      <c r="R46" s="128">
        <v>351</v>
      </c>
      <c r="S46" s="128">
        <v>6976</v>
      </c>
      <c r="T46" s="128">
        <v>204</v>
      </c>
      <c r="U46" s="128">
        <v>4069</v>
      </c>
      <c r="V46" s="128">
        <v>126</v>
      </c>
      <c r="W46" s="128">
        <v>2523</v>
      </c>
      <c r="X46" s="128">
        <v>53</v>
      </c>
      <c r="Y46" s="128">
        <v>994</v>
      </c>
      <c r="Z46" s="128">
        <v>32</v>
      </c>
      <c r="AA46" s="128">
        <v>631</v>
      </c>
    </row>
    <row r="47" spans="1:27" x14ac:dyDescent="0.25">
      <c r="A47" s="122">
        <v>46</v>
      </c>
      <c r="B47" s="124" t="s">
        <v>11</v>
      </c>
      <c r="C47" s="125" t="s">
        <v>152</v>
      </c>
      <c r="D47" s="128">
        <v>388</v>
      </c>
      <c r="E47" s="128">
        <v>2732</v>
      </c>
      <c r="F47" s="128">
        <v>1381</v>
      </c>
      <c r="G47" s="128">
        <v>9708</v>
      </c>
      <c r="H47" s="128">
        <v>2404</v>
      </c>
      <c r="I47" s="128">
        <v>17212</v>
      </c>
      <c r="J47" s="128">
        <v>3477</v>
      </c>
      <c r="K47" s="128">
        <v>24702</v>
      </c>
      <c r="L47" s="128">
        <v>3782</v>
      </c>
      <c r="M47" s="128">
        <v>27073</v>
      </c>
      <c r="N47" s="128">
        <v>1574</v>
      </c>
      <c r="O47" s="128">
        <v>11050</v>
      </c>
      <c r="P47" s="128">
        <v>1655</v>
      </c>
      <c r="Q47" s="128">
        <v>11893</v>
      </c>
      <c r="R47" s="128">
        <v>1479</v>
      </c>
      <c r="S47" s="128">
        <v>10589</v>
      </c>
      <c r="T47" s="128">
        <v>1340</v>
      </c>
      <c r="U47" s="128">
        <v>9665</v>
      </c>
      <c r="V47" s="128">
        <v>1671</v>
      </c>
      <c r="W47" s="128">
        <v>12007</v>
      </c>
      <c r="X47" s="128">
        <v>1267</v>
      </c>
      <c r="Y47" s="128">
        <v>9014</v>
      </c>
      <c r="Z47" s="128">
        <v>579</v>
      </c>
      <c r="AA47" s="128">
        <v>4152</v>
      </c>
    </row>
    <row r="48" spans="1:27" x14ac:dyDescent="0.25">
      <c r="A48" s="122">
        <v>47</v>
      </c>
      <c r="B48" s="124" t="s">
        <v>18</v>
      </c>
      <c r="C48" s="125" t="s">
        <v>155</v>
      </c>
      <c r="D48" s="128">
        <v>273</v>
      </c>
      <c r="E48" s="128">
        <v>543</v>
      </c>
      <c r="F48" s="128">
        <v>3207</v>
      </c>
      <c r="G48" s="128">
        <v>6381</v>
      </c>
      <c r="H48" s="128">
        <v>8156</v>
      </c>
      <c r="I48" s="128">
        <v>16231</v>
      </c>
      <c r="J48" s="128">
        <v>16318</v>
      </c>
      <c r="K48" s="128">
        <v>32473</v>
      </c>
      <c r="L48" s="128">
        <v>20829</v>
      </c>
      <c r="M48" s="128">
        <v>41449</v>
      </c>
      <c r="N48" s="128">
        <v>11340</v>
      </c>
      <c r="O48" s="128">
        <v>22567</v>
      </c>
      <c r="P48" s="128">
        <v>11065</v>
      </c>
      <c r="Q48" s="128">
        <v>22019</v>
      </c>
      <c r="R48" s="128">
        <v>2554</v>
      </c>
      <c r="S48" s="128">
        <v>5082</v>
      </c>
      <c r="T48" s="128">
        <v>99</v>
      </c>
      <c r="U48" s="128">
        <v>196</v>
      </c>
      <c r="V48" s="128">
        <v>51</v>
      </c>
      <c r="W48" s="128">
        <v>102</v>
      </c>
      <c r="X48" s="128">
        <v>17</v>
      </c>
      <c r="Y48" s="128">
        <v>33</v>
      </c>
      <c r="Z48" s="128">
        <v>15</v>
      </c>
      <c r="AA48" s="128">
        <v>29</v>
      </c>
    </row>
    <row r="49" spans="1:27" x14ac:dyDescent="0.25">
      <c r="A49" s="122">
        <v>48</v>
      </c>
      <c r="B49" s="124" t="s">
        <v>18</v>
      </c>
      <c r="C49" s="125" t="s">
        <v>152</v>
      </c>
      <c r="D49" s="126"/>
      <c r="E49" s="126"/>
      <c r="F49" s="126"/>
      <c r="G49" s="126"/>
      <c r="H49" s="126"/>
      <c r="I49" s="126"/>
      <c r="J49" s="128">
        <v>1760</v>
      </c>
      <c r="K49" s="128">
        <v>2622</v>
      </c>
      <c r="L49" s="128">
        <v>27717</v>
      </c>
      <c r="M49" s="128">
        <v>41298</v>
      </c>
      <c r="N49" s="128">
        <v>18345</v>
      </c>
      <c r="O49" s="128">
        <v>27333</v>
      </c>
      <c r="P49" s="128">
        <v>21507</v>
      </c>
      <c r="Q49" s="128">
        <v>32046</v>
      </c>
      <c r="R49" s="128">
        <v>12189</v>
      </c>
      <c r="S49" s="128">
        <v>18162</v>
      </c>
      <c r="T49" s="128">
        <v>6748</v>
      </c>
      <c r="U49" s="128">
        <v>10055</v>
      </c>
      <c r="V49" s="128">
        <v>3940</v>
      </c>
      <c r="W49" s="128">
        <v>5870</v>
      </c>
      <c r="X49" s="128">
        <v>2253</v>
      </c>
      <c r="Y49" s="128">
        <v>3357</v>
      </c>
      <c r="Z49" s="128">
        <v>1567</v>
      </c>
      <c r="AA49" s="128">
        <v>2334</v>
      </c>
    </row>
    <row r="50" spans="1:27" x14ac:dyDescent="0.25">
      <c r="A50" s="122">
        <v>49</v>
      </c>
      <c r="B50" s="124" t="s">
        <v>8</v>
      </c>
      <c r="C50" s="125" t="s">
        <v>154</v>
      </c>
      <c r="D50" s="128">
        <v>646</v>
      </c>
      <c r="E50" s="128">
        <v>3979</v>
      </c>
      <c r="F50" s="128">
        <v>1013</v>
      </c>
      <c r="G50" s="128">
        <v>6384</v>
      </c>
      <c r="H50" s="128">
        <v>1463</v>
      </c>
      <c r="I50" s="128">
        <v>9195</v>
      </c>
      <c r="J50" s="128">
        <v>2682</v>
      </c>
      <c r="K50" s="128">
        <v>17022</v>
      </c>
      <c r="L50" s="128">
        <v>3983</v>
      </c>
      <c r="M50" s="128">
        <v>25402</v>
      </c>
      <c r="N50" s="128">
        <v>2951</v>
      </c>
      <c r="O50" s="128">
        <v>17951</v>
      </c>
      <c r="P50" s="128">
        <v>5185</v>
      </c>
      <c r="Q50" s="128">
        <v>28499</v>
      </c>
      <c r="R50" s="128">
        <v>2886</v>
      </c>
      <c r="S50" s="128">
        <v>15652</v>
      </c>
      <c r="T50" s="128">
        <v>1050</v>
      </c>
      <c r="U50" s="128">
        <v>6844</v>
      </c>
      <c r="V50" s="128">
        <v>835</v>
      </c>
      <c r="W50" s="128">
        <v>5444</v>
      </c>
      <c r="X50" s="128">
        <v>538</v>
      </c>
      <c r="Y50" s="128">
        <v>3484</v>
      </c>
      <c r="Z50" s="128">
        <v>503</v>
      </c>
      <c r="AA50" s="128">
        <v>3148</v>
      </c>
    </row>
    <row r="51" spans="1:27" x14ac:dyDescent="0.25">
      <c r="A51" s="122">
        <v>50</v>
      </c>
      <c r="B51" s="124" t="s">
        <v>8</v>
      </c>
      <c r="C51" s="125" t="s">
        <v>151</v>
      </c>
      <c r="D51" s="128">
        <v>64</v>
      </c>
      <c r="E51" s="128">
        <v>1004</v>
      </c>
      <c r="F51" s="128">
        <v>585</v>
      </c>
      <c r="G51" s="128">
        <v>11091</v>
      </c>
      <c r="H51" s="128">
        <v>1602</v>
      </c>
      <c r="I51" s="128">
        <v>30611</v>
      </c>
      <c r="J51" s="128">
        <v>1506</v>
      </c>
      <c r="K51" s="128">
        <v>28961</v>
      </c>
      <c r="L51" s="128">
        <v>1161</v>
      </c>
      <c r="M51" s="128">
        <v>22371</v>
      </c>
      <c r="N51" s="128">
        <v>613</v>
      </c>
      <c r="O51" s="128">
        <v>11829</v>
      </c>
      <c r="P51" s="128">
        <v>663</v>
      </c>
      <c r="Q51" s="128">
        <v>12948</v>
      </c>
      <c r="R51" s="128">
        <v>499</v>
      </c>
      <c r="S51" s="128">
        <v>9650</v>
      </c>
      <c r="T51" s="128">
        <v>383</v>
      </c>
      <c r="U51" s="128">
        <v>7418</v>
      </c>
      <c r="V51" s="128">
        <v>222</v>
      </c>
      <c r="W51" s="128">
        <v>4358</v>
      </c>
      <c r="X51" s="128">
        <v>49</v>
      </c>
      <c r="Y51" s="128">
        <v>928</v>
      </c>
      <c r="Z51" s="128">
        <v>22</v>
      </c>
      <c r="AA51" s="128">
        <v>393</v>
      </c>
    </row>
    <row r="52" spans="1:27" x14ac:dyDescent="0.25">
      <c r="A52" s="122">
        <v>51</v>
      </c>
      <c r="B52" s="124" t="s">
        <v>24</v>
      </c>
      <c r="C52" s="125" t="s">
        <v>152</v>
      </c>
      <c r="D52" s="128">
        <v>132</v>
      </c>
      <c r="E52" s="128">
        <v>1773</v>
      </c>
      <c r="F52" s="128">
        <v>1176</v>
      </c>
      <c r="G52" s="128">
        <v>16417</v>
      </c>
      <c r="H52" s="128">
        <v>2266</v>
      </c>
      <c r="I52" s="128">
        <v>31248</v>
      </c>
      <c r="J52" s="128">
        <v>2166</v>
      </c>
      <c r="K52" s="128">
        <v>30064</v>
      </c>
      <c r="L52" s="128">
        <v>1644</v>
      </c>
      <c r="M52" s="128">
        <v>22769</v>
      </c>
      <c r="N52" s="128">
        <v>554</v>
      </c>
      <c r="O52" s="128">
        <v>7695</v>
      </c>
      <c r="P52" s="128">
        <v>699</v>
      </c>
      <c r="Q52" s="128">
        <v>9758</v>
      </c>
      <c r="R52" s="128">
        <v>482</v>
      </c>
      <c r="S52" s="128">
        <v>6618</v>
      </c>
      <c r="T52" s="128">
        <v>369</v>
      </c>
      <c r="U52" s="128">
        <v>5125</v>
      </c>
      <c r="V52" s="128">
        <v>309</v>
      </c>
      <c r="W52" s="128">
        <v>4277</v>
      </c>
      <c r="X52" s="128">
        <v>103</v>
      </c>
      <c r="Y52" s="128">
        <v>1413</v>
      </c>
      <c r="Z52" s="128">
        <v>73</v>
      </c>
      <c r="AA52" s="128">
        <v>1011</v>
      </c>
    </row>
    <row r="53" spans="1:27" x14ac:dyDescent="0.25">
      <c r="A53" s="122">
        <v>52</v>
      </c>
      <c r="B53" s="124" t="s">
        <v>8</v>
      </c>
      <c r="C53" s="125" t="s">
        <v>152</v>
      </c>
      <c r="D53" s="128">
        <v>122</v>
      </c>
      <c r="E53" s="128">
        <v>932</v>
      </c>
      <c r="F53" s="128">
        <v>1424</v>
      </c>
      <c r="G53" s="128">
        <v>11337</v>
      </c>
      <c r="H53" s="128">
        <v>2856</v>
      </c>
      <c r="I53" s="128">
        <v>22754</v>
      </c>
      <c r="J53" s="128">
        <v>3949</v>
      </c>
      <c r="K53" s="128">
        <v>31693</v>
      </c>
      <c r="L53" s="128">
        <v>3149</v>
      </c>
      <c r="M53" s="128">
        <v>25324</v>
      </c>
      <c r="N53" s="128">
        <v>1353</v>
      </c>
      <c r="O53" s="128">
        <v>10943</v>
      </c>
      <c r="P53" s="128">
        <v>1362</v>
      </c>
      <c r="Q53" s="128">
        <v>10896</v>
      </c>
      <c r="R53" s="128">
        <v>882</v>
      </c>
      <c r="S53" s="128">
        <v>7081</v>
      </c>
      <c r="T53" s="128">
        <v>725</v>
      </c>
      <c r="U53" s="128">
        <v>5816</v>
      </c>
      <c r="V53" s="128">
        <v>533</v>
      </c>
      <c r="W53" s="128">
        <v>4263</v>
      </c>
      <c r="X53" s="128">
        <v>227</v>
      </c>
      <c r="Y53" s="128">
        <v>1804</v>
      </c>
      <c r="Z53" s="128">
        <v>115</v>
      </c>
      <c r="AA53" s="128">
        <v>920</v>
      </c>
    </row>
    <row r="54" spans="1:27" x14ac:dyDescent="0.25">
      <c r="A54" s="122">
        <v>53</v>
      </c>
      <c r="B54" s="124" t="s">
        <v>11</v>
      </c>
      <c r="C54" s="125" t="s">
        <v>151</v>
      </c>
      <c r="D54" s="128">
        <v>33</v>
      </c>
      <c r="E54" s="128">
        <v>790</v>
      </c>
      <c r="F54" s="128">
        <v>444</v>
      </c>
      <c r="G54" s="128">
        <v>11344</v>
      </c>
      <c r="H54" s="128">
        <v>1297</v>
      </c>
      <c r="I54" s="128">
        <v>32879</v>
      </c>
      <c r="J54" s="128">
        <v>1241</v>
      </c>
      <c r="K54" s="128">
        <v>31506</v>
      </c>
      <c r="L54" s="128">
        <v>874</v>
      </c>
      <c r="M54" s="128">
        <v>21885</v>
      </c>
      <c r="N54" s="128">
        <v>361</v>
      </c>
      <c r="O54" s="128">
        <v>9098</v>
      </c>
      <c r="P54" s="128">
        <v>386</v>
      </c>
      <c r="Q54" s="128">
        <v>9927</v>
      </c>
      <c r="R54" s="128">
        <v>277</v>
      </c>
      <c r="S54" s="128">
        <v>7138</v>
      </c>
      <c r="T54" s="128">
        <v>191</v>
      </c>
      <c r="U54" s="128">
        <v>4917</v>
      </c>
      <c r="V54" s="128">
        <v>127</v>
      </c>
      <c r="W54" s="128">
        <v>3241</v>
      </c>
      <c r="X54" s="128">
        <v>25</v>
      </c>
      <c r="Y54" s="128">
        <v>616</v>
      </c>
      <c r="Z54" s="128">
        <v>9</v>
      </c>
      <c r="AA54" s="128">
        <v>228</v>
      </c>
    </row>
    <row r="55" spans="1:27" x14ac:dyDescent="0.25">
      <c r="A55" s="122">
        <v>54</v>
      </c>
      <c r="B55" s="124" t="s">
        <v>8</v>
      </c>
      <c r="C55" s="125" t="s">
        <v>151</v>
      </c>
      <c r="D55" s="128">
        <v>121</v>
      </c>
      <c r="E55" s="128">
        <v>1653</v>
      </c>
      <c r="F55" s="128">
        <v>1522</v>
      </c>
      <c r="G55" s="128">
        <v>21674</v>
      </c>
      <c r="H55" s="128">
        <v>3554</v>
      </c>
      <c r="I55" s="128">
        <v>50130</v>
      </c>
      <c r="J55" s="128">
        <v>2184</v>
      </c>
      <c r="K55" s="128">
        <v>30250</v>
      </c>
      <c r="L55" s="128">
        <v>728</v>
      </c>
      <c r="M55" s="128">
        <v>9922</v>
      </c>
      <c r="N55" s="128">
        <v>215</v>
      </c>
      <c r="O55" s="128">
        <v>2989</v>
      </c>
      <c r="P55" s="128">
        <v>154</v>
      </c>
      <c r="Q55" s="128">
        <v>2109</v>
      </c>
      <c r="R55" s="128">
        <v>214</v>
      </c>
      <c r="S55" s="128">
        <v>3067</v>
      </c>
      <c r="T55" s="128">
        <v>219</v>
      </c>
      <c r="U55" s="128">
        <v>3174</v>
      </c>
      <c r="V55" s="128">
        <v>363</v>
      </c>
      <c r="W55" s="128">
        <v>5272</v>
      </c>
      <c r="X55" s="128">
        <v>144</v>
      </c>
      <c r="Y55" s="128">
        <v>1950</v>
      </c>
      <c r="Z55" s="128">
        <v>65</v>
      </c>
      <c r="AA55" s="128">
        <v>925</v>
      </c>
    </row>
    <row r="56" spans="1:27" x14ac:dyDescent="0.25">
      <c r="A56" s="122">
        <v>55</v>
      </c>
      <c r="B56" s="124" t="s">
        <v>24</v>
      </c>
      <c r="C56" s="125" t="s">
        <v>152</v>
      </c>
      <c r="D56" s="128">
        <v>68</v>
      </c>
      <c r="E56" s="128">
        <v>883</v>
      </c>
      <c r="F56" s="128">
        <v>1323</v>
      </c>
      <c r="G56" s="128">
        <v>14590</v>
      </c>
      <c r="H56" s="128">
        <v>1827</v>
      </c>
      <c r="I56" s="128">
        <v>23647</v>
      </c>
      <c r="J56" s="128">
        <v>2284</v>
      </c>
      <c r="K56" s="128">
        <v>29392</v>
      </c>
      <c r="L56" s="128">
        <v>1644</v>
      </c>
      <c r="M56" s="128">
        <v>21291</v>
      </c>
      <c r="N56" s="128">
        <v>646</v>
      </c>
      <c r="O56" s="128">
        <v>8392</v>
      </c>
      <c r="P56" s="128">
        <v>647</v>
      </c>
      <c r="Q56" s="128">
        <v>8403</v>
      </c>
      <c r="R56" s="128">
        <v>503</v>
      </c>
      <c r="S56" s="128">
        <v>6861</v>
      </c>
      <c r="T56" s="128">
        <v>457</v>
      </c>
      <c r="U56" s="128">
        <v>6363</v>
      </c>
      <c r="V56" s="128">
        <v>410</v>
      </c>
      <c r="W56" s="128">
        <v>5723</v>
      </c>
      <c r="X56" s="128">
        <v>204</v>
      </c>
      <c r="Y56" s="128">
        <v>2829</v>
      </c>
      <c r="Z56" s="128">
        <v>127</v>
      </c>
      <c r="AA56" s="128">
        <v>1768</v>
      </c>
    </row>
    <row r="57" spans="1:27" x14ac:dyDescent="0.25">
      <c r="A57" s="122">
        <v>56</v>
      </c>
      <c r="B57" s="124" t="s">
        <v>8</v>
      </c>
      <c r="C57" s="125" t="s">
        <v>151</v>
      </c>
      <c r="D57" s="128">
        <v>43</v>
      </c>
      <c r="E57" s="128">
        <v>422</v>
      </c>
      <c r="F57" s="128">
        <v>722</v>
      </c>
      <c r="G57" s="128">
        <v>7031</v>
      </c>
      <c r="H57" s="128">
        <v>2521</v>
      </c>
      <c r="I57" s="128">
        <v>24613</v>
      </c>
      <c r="J57" s="128">
        <v>2715</v>
      </c>
      <c r="K57" s="128">
        <v>25971</v>
      </c>
      <c r="L57" s="128">
        <v>2394</v>
      </c>
      <c r="M57" s="128">
        <v>22660</v>
      </c>
      <c r="N57" s="128">
        <v>1055</v>
      </c>
      <c r="O57" s="128">
        <v>10293</v>
      </c>
      <c r="P57" s="128">
        <v>1049</v>
      </c>
      <c r="Q57" s="128">
        <v>10331</v>
      </c>
      <c r="R57" s="128">
        <v>868</v>
      </c>
      <c r="S57" s="128">
        <v>8530</v>
      </c>
      <c r="T57" s="128">
        <v>882</v>
      </c>
      <c r="U57" s="128">
        <v>8581</v>
      </c>
      <c r="V57" s="128">
        <v>717</v>
      </c>
      <c r="W57" s="128">
        <v>7019</v>
      </c>
      <c r="X57" s="128">
        <v>164</v>
      </c>
      <c r="Y57" s="128">
        <v>1611</v>
      </c>
      <c r="Z57" s="128">
        <v>43</v>
      </c>
      <c r="AA57" s="128">
        <v>425</v>
      </c>
    </row>
    <row r="58" spans="1:27" x14ac:dyDescent="0.25">
      <c r="A58" s="122">
        <v>57</v>
      </c>
      <c r="B58" s="124" t="s">
        <v>11</v>
      </c>
      <c r="C58" s="125" t="s">
        <v>151</v>
      </c>
      <c r="D58" s="128">
        <v>7</v>
      </c>
      <c r="E58" s="128">
        <v>150</v>
      </c>
      <c r="F58" s="128">
        <v>280</v>
      </c>
      <c r="G58" s="128">
        <v>6079</v>
      </c>
      <c r="H58" s="128">
        <v>791</v>
      </c>
      <c r="I58" s="128">
        <v>16960</v>
      </c>
      <c r="J58" s="128">
        <v>1112</v>
      </c>
      <c r="K58" s="128">
        <v>24082</v>
      </c>
      <c r="L58" s="128">
        <v>1354</v>
      </c>
      <c r="M58" s="128">
        <v>27834</v>
      </c>
      <c r="N58" s="128">
        <v>751</v>
      </c>
      <c r="O58" s="128">
        <v>16106</v>
      </c>
      <c r="P58" s="128">
        <v>881</v>
      </c>
      <c r="Q58" s="128">
        <v>19319</v>
      </c>
      <c r="R58" s="128">
        <v>500</v>
      </c>
      <c r="S58" s="128">
        <v>10809</v>
      </c>
      <c r="T58" s="128">
        <v>163</v>
      </c>
      <c r="U58" s="128">
        <v>3586</v>
      </c>
      <c r="V58" s="128">
        <v>57</v>
      </c>
      <c r="W58" s="128">
        <v>1242</v>
      </c>
      <c r="X58" s="128">
        <v>2</v>
      </c>
      <c r="Y58" s="128">
        <v>43</v>
      </c>
      <c r="Z58" s="128">
        <v>4</v>
      </c>
      <c r="AA58" s="128">
        <v>76</v>
      </c>
    </row>
    <row r="59" spans="1:27" x14ac:dyDescent="0.25">
      <c r="A59" s="122">
        <v>58</v>
      </c>
      <c r="B59" s="124" t="s">
        <v>8</v>
      </c>
      <c r="C59" s="125" t="s">
        <v>153</v>
      </c>
      <c r="D59" s="128">
        <v>60</v>
      </c>
      <c r="E59" s="128">
        <v>588</v>
      </c>
      <c r="F59" s="128">
        <v>356</v>
      </c>
      <c r="G59" s="128">
        <v>3462</v>
      </c>
      <c r="H59" s="128">
        <v>988</v>
      </c>
      <c r="I59" s="128">
        <v>9495</v>
      </c>
      <c r="J59" s="128">
        <v>3138</v>
      </c>
      <c r="K59" s="128">
        <v>28177</v>
      </c>
      <c r="L59" s="128">
        <v>4463</v>
      </c>
      <c r="M59" s="128">
        <v>40330</v>
      </c>
      <c r="N59" s="128">
        <v>1855</v>
      </c>
      <c r="O59" s="128">
        <v>16120</v>
      </c>
      <c r="P59" s="128">
        <v>1555</v>
      </c>
      <c r="Q59" s="128">
        <v>14390</v>
      </c>
      <c r="R59" s="128">
        <v>648</v>
      </c>
      <c r="S59" s="128">
        <v>6101</v>
      </c>
      <c r="T59" s="128">
        <v>219</v>
      </c>
      <c r="U59" s="128">
        <v>2053</v>
      </c>
      <c r="V59" s="128">
        <v>174</v>
      </c>
      <c r="W59" s="128">
        <v>1639</v>
      </c>
      <c r="X59" s="128">
        <v>88</v>
      </c>
      <c r="Y59" s="128">
        <v>833</v>
      </c>
      <c r="Z59" s="128">
        <v>72</v>
      </c>
      <c r="AA59" s="128">
        <v>684</v>
      </c>
    </row>
    <row r="60" spans="1:27" x14ac:dyDescent="0.25">
      <c r="A60" s="122">
        <v>59</v>
      </c>
      <c r="B60" s="124" t="s">
        <v>8</v>
      </c>
      <c r="C60" s="125" t="s">
        <v>151</v>
      </c>
      <c r="D60" s="128">
        <v>13</v>
      </c>
      <c r="E60" s="128">
        <v>315</v>
      </c>
      <c r="F60" s="128">
        <v>362</v>
      </c>
      <c r="G60" s="128">
        <v>8626</v>
      </c>
      <c r="H60" s="128">
        <v>1164</v>
      </c>
      <c r="I60" s="128">
        <v>27966</v>
      </c>
      <c r="J60" s="128">
        <v>1234</v>
      </c>
      <c r="K60" s="128">
        <v>28208</v>
      </c>
      <c r="L60" s="128">
        <v>886</v>
      </c>
      <c r="M60" s="128">
        <v>20012</v>
      </c>
      <c r="N60" s="128">
        <v>347</v>
      </c>
      <c r="O60" s="128">
        <v>8314</v>
      </c>
      <c r="P60" s="128">
        <v>342</v>
      </c>
      <c r="Q60" s="128">
        <v>8162</v>
      </c>
      <c r="R60" s="128">
        <v>301</v>
      </c>
      <c r="S60" s="128">
        <v>7116</v>
      </c>
      <c r="T60" s="128">
        <v>262</v>
      </c>
      <c r="U60" s="128">
        <v>6264</v>
      </c>
      <c r="V60" s="128">
        <v>184</v>
      </c>
      <c r="W60" s="128">
        <v>4471</v>
      </c>
      <c r="X60" s="128">
        <v>54</v>
      </c>
      <c r="Y60" s="128">
        <v>1335</v>
      </c>
      <c r="Z60" s="128">
        <v>15</v>
      </c>
      <c r="AA60" s="128">
        <v>331</v>
      </c>
    </row>
    <row r="61" spans="1:27" x14ac:dyDescent="0.25">
      <c r="A61" s="122">
        <v>60</v>
      </c>
      <c r="B61" s="124" t="s">
        <v>5</v>
      </c>
      <c r="C61" s="125" t="s">
        <v>152</v>
      </c>
      <c r="D61" s="128">
        <v>456</v>
      </c>
      <c r="E61" s="128">
        <v>2253</v>
      </c>
      <c r="F61" s="128">
        <v>2892</v>
      </c>
      <c r="G61" s="128">
        <v>14127</v>
      </c>
      <c r="H61" s="128">
        <v>4845</v>
      </c>
      <c r="I61" s="128">
        <v>23624</v>
      </c>
      <c r="J61" s="128">
        <v>4719</v>
      </c>
      <c r="K61" s="128">
        <v>23105</v>
      </c>
      <c r="L61" s="128">
        <v>3000</v>
      </c>
      <c r="M61" s="128">
        <v>14714</v>
      </c>
      <c r="N61" s="128">
        <v>1412</v>
      </c>
      <c r="O61" s="128">
        <v>6885</v>
      </c>
      <c r="P61" s="128">
        <v>1580</v>
      </c>
      <c r="Q61" s="128">
        <v>7802</v>
      </c>
      <c r="R61" s="128">
        <v>1232</v>
      </c>
      <c r="S61" s="128">
        <v>6055</v>
      </c>
      <c r="T61" s="128">
        <v>1187</v>
      </c>
      <c r="U61" s="128">
        <v>5845</v>
      </c>
      <c r="V61" s="128">
        <v>1519</v>
      </c>
      <c r="W61" s="128">
        <v>7452</v>
      </c>
      <c r="X61" s="128">
        <v>678</v>
      </c>
      <c r="Y61" s="128">
        <v>3329</v>
      </c>
      <c r="Z61" s="128">
        <v>309</v>
      </c>
      <c r="AA61" s="128">
        <v>1521</v>
      </c>
    </row>
    <row r="62" spans="1:27" x14ac:dyDescent="0.25">
      <c r="A62" s="122">
        <v>61</v>
      </c>
      <c r="B62" s="124" t="s">
        <v>101</v>
      </c>
      <c r="C62" s="125" t="s">
        <v>152</v>
      </c>
      <c r="D62" s="128">
        <v>194</v>
      </c>
      <c r="E62" s="128">
        <v>1762</v>
      </c>
      <c r="F62" s="128">
        <v>1287</v>
      </c>
      <c r="G62" s="128">
        <v>12089</v>
      </c>
      <c r="H62" s="128">
        <v>2341</v>
      </c>
      <c r="I62" s="128">
        <v>22831</v>
      </c>
      <c r="J62" s="128">
        <v>3161</v>
      </c>
      <c r="K62" s="128">
        <v>27932</v>
      </c>
      <c r="L62" s="128">
        <v>1889</v>
      </c>
      <c r="M62" s="128">
        <v>18627</v>
      </c>
      <c r="N62" s="128">
        <v>831</v>
      </c>
      <c r="O62" s="128">
        <v>8092</v>
      </c>
      <c r="P62" s="128">
        <v>718</v>
      </c>
      <c r="Q62" s="128">
        <v>7257</v>
      </c>
      <c r="R62" s="128">
        <v>602</v>
      </c>
      <c r="S62" s="128">
        <v>6145</v>
      </c>
      <c r="T62" s="128">
        <v>490</v>
      </c>
      <c r="U62" s="128">
        <v>5009</v>
      </c>
      <c r="V62" s="128">
        <v>389</v>
      </c>
      <c r="W62" s="128">
        <v>3978</v>
      </c>
      <c r="X62" s="128">
        <v>131</v>
      </c>
      <c r="Y62" s="128">
        <v>1350</v>
      </c>
      <c r="Z62" s="128">
        <v>125</v>
      </c>
      <c r="AA62" s="128">
        <v>1185</v>
      </c>
    </row>
    <row r="63" spans="1:27" x14ac:dyDescent="0.25">
      <c r="A63" s="122">
        <v>62</v>
      </c>
      <c r="B63" s="124" t="s">
        <v>5</v>
      </c>
      <c r="C63" s="125" t="s">
        <v>152</v>
      </c>
      <c r="D63" s="128">
        <v>61</v>
      </c>
      <c r="E63" s="128">
        <v>607</v>
      </c>
      <c r="F63" s="128">
        <v>803</v>
      </c>
      <c r="G63" s="128">
        <v>8468</v>
      </c>
      <c r="H63" s="128">
        <v>1916</v>
      </c>
      <c r="I63" s="128">
        <v>20622</v>
      </c>
      <c r="J63" s="128">
        <v>2511</v>
      </c>
      <c r="K63" s="128">
        <v>27090</v>
      </c>
      <c r="L63" s="128">
        <v>2149</v>
      </c>
      <c r="M63" s="128">
        <v>23255</v>
      </c>
      <c r="N63" s="128">
        <v>984</v>
      </c>
      <c r="O63" s="128">
        <v>10648</v>
      </c>
      <c r="P63" s="128">
        <v>959</v>
      </c>
      <c r="Q63" s="128">
        <v>10558</v>
      </c>
      <c r="R63" s="128">
        <v>610</v>
      </c>
      <c r="S63" s="128">
        <v>6679</v>
      </c>
      <c r="T63" s="128">
        <v>397</v>
      </c>
      <c r="U63" s="128">
        <v>4375</v>
      </c>
      <c r="V63" s="128">
        <v>187</v>
      </c>
      <c r="W63" s="128">
        <v>2049</v>
      </c>
      <c r="X63" s="128">
        <v>56</v>
      </c>
      <c r="Y63" s="128">
        <v>609</v>
      </c>
      <c r="Z63" s="128">
        <v>33</v>
      </c>
      <c r="AA63" s="128">
        <v>373</v>
      </c>
    </row>
    <row r="64" spans="1:27" x14ac:dyDescent="0.25">
      <c r="A64" s="122">
        <v>63</v>
      </c>
      <c r="B64" s="124" t="s">
        <v>11</v>
      </c>
      <c r="C64" s="125" t="s">
        <v>152</v>
      </c>
      <c r="D64" s="128">
        <v>59</v>
      </c>
      <c r="E64" s="128">
        <v>473</v>
      </c>
      <c r="F64" s="128">
        <v>466</v>
      </c>
      <c r="G64" s="128">
        <v>3514</v>
      </c>
      <c r="H64" s="128">
        <v>886</v>
      </c>
      <c r="I64" s="128">
        <v>6589</v>
      </c>
      <c r="J64" s="128">
        <v>2494</v>
      </c>
      <c r="K64" s="128">
        <v>17738</v>
      </c>
      <c r="L64" s="128">
        <v>4757</v>
      </c>
      <c r="M64" s="128">
        <v>35430</v>
      </c>
      <c r="N64" s="128">
        <v>1671</v>
      </c>
      <c r="O64" s="128">
        <v>12832</v>
      </c>
      <c r="P64" s="128">
        <v>1758</v>
      </c>
      <c r="Q64" s="128">
        <v>13777</v>
      </c>
      <c r="R64" s="128">
        <v>2198</v>
      </c>
      <c r="S64" s="128">
        <v>17107</v>
      </c>
      <c r="T64" s="128">
        <v>546</v>
      </c>
      <c r="U64" s="128">
        <v>4327</v>
      </c>
      <c r="V64" s="128">
        <v>201</v>
      </c>
      <c r="W64" s="128">
        <v>1601</v>
      </c>
      <c r="X64" s="128">
        <v>103</v>
      </c>
      <c r="Y64" s="128">
        <v>783</v>
      </c>
      <c r="Z64" s="128">
        <v>64</v>
      </c>
      <c r="AA64" s="128">
        <v>489</v>
      </c>
    </row>
    <row r="65" spans="1:27" x14ac:dyDescent="0.25">
      <c r="A65" s="122">
        <v>64</v>
      </c>
      <c r="B65" s="124" t="s">
        <v>24</v>
      </c>
      <c r="C65" s="125" t="s">
        <v>152</v>
      </c>
      <c r="D65" s="128">
        <v>240</v>
      </c>
      <c r="E65" s="128">
        <v>2258</v>
      </c>
      <c r="F65" s="128">
        <v>1112</v>
      </c>
      <c r="G65" s="128">
        <v>12125</v>
      </c>
      <c r="H65" s="128">
        <v>1901</v>
      </c>
      <c r="I65" s="128">
        <v>20557</v>
      </c>
      <c r="J65" s="128">
        <v>2228</v>
      </c>
      <c r="K65" s="128">
        <v>23731</v>
      </c>
      <c r="L65" s="128">
        <v>1798</v>
      </c>
      <c r="M65" s="128">
        <v>19317</v>
      </c>
      <c r="N65" s="128">
        <v>762</v>
      </c>
      <c r="O65" s="128">
        <v>8359</v>
      </c>
      <c r="P65" s="128">
        <v>837</v>
      </c>
      <c r="Q65" s="128">
        <v>9235</v>
      </c>
      <c r="R65" s="128">
        <v>565</v>
      </c>
      <c r="S65" s="128">
        <v>6209</v>
      </c>
      <c r="T65" s="128">
        <v>516</v>
      </c>
      <c r="U65" s="128">
        <v>5686</v>
      </c>
      <c r="V65" s="128">
        <v>374</v>
      </c>
      <c r="W65" s="128">
        <v>4106</v>
      </c>
      <c r="X65" s="128">
        <v>131</v>
      </c>
      <c r="Y65" s="128">
        <v>1448</v>
      </c>
      <c r="Z65" s="128">
        <v>92</v>
      </c>
      <c r="AA65" s="128">
        <v>997</v>
      </c>
    </row>
    <row r="66" spans="1:27" x14ac:dyDescent="0.25">
      <c r="A66" s="122">
        <v>65</v>
      </c>
      <c r="B66" s="124" t="s">
        <v>8</v>
      </c>
      <c r="C66" s="125" t="s">
        <v>153</v>
      </c>
      <c r="D66" s="128">
        <v>33</v>
      </c>
      <c r="E66" s="128">
        <v>631</v>
      </c>
      <c r="F66" s="128">
        <v>282</v>
      </c>
      <c r="G66" s="128">
        <v>5381</v>
      </c>
      <c r="H66" s="128">
        <v>570</v>
      </c>
      <c r="I66" s="128">
        <v>10972</v>
      </c>
      <c r="J66" s="128">
        <v>1196</v>
      </c>
      <c r="K66" s="128">
        <v>23300</v>
      </c>
      <c r="L66" s="128">
        <v>1732</v>
      </c>
      <c r="M66" s="128">
        <v>33734</v>
      </c>
      <c r="N66" s="128">
        <v>781</v>
      </c>
      <c r="O66" s="128">
        <v>14270</v>
      </c>
      <c r="P66" s="128">
        <v>712</v>
      </c>
      <c r="Q66" s="128">
        <v>14023</v>
      </c>
      <c r="R66" s="128">
        <v>283</v>
      </c>
      <c r="S66" s="128">
        <v>5561</v>
      </c>
      <c r="T66" s="128">
        <v>126</v>
      </c>
      <c r="U66" s="128">
        <v>2520</v>
      </c>
      <c r="V66" s="128">
        <v>80</v>
      </c>
      <c r="W66" s="128">
        <v>1522</v>
      </c>
      <c r="X66" s="128">
        <v>48</v>
      </c>
      <c r="Y66" s="128">
        <v>918</v>
      </c>
      <c r="Z66" s="128">
        <v>23</v>
      </c>
      <c r="AA66" s="128">
        <v>459</v>
      </c>
    </row>
    <row r="67" spans="1:27" x14ac:dyDescent="0.25">
      <c r="A67" s="122">
        <v>66</v>
      </c>
      <c r="B67" s="124" t="s">
        <v>8</v>
      </c>
      <c r="C67" s="125" t="s">
        <v>151</v>
      </c>
      <c r="D67" s="128">
        <v>158</v>
      </c>
      <c r="E67" s="128">
        <v>1264</v>
      </c>
      <c r="F67" s="128">
        <v>1885</v>
      </c>
      <c r="G67" s="128">
        <v>16870</v>
      </c>
      <c r="H67" s="128">
        <v>4254</v>
      </c>
      <c r="I67" s="128">
        <v>38009</v>
      </c>
      <c r="J67" s="128">
        <v>2971</v>
      </c>
      <c r="K67" s="128">
        <v>25297</v>
      </c>
      <c r="L67" s="128">
        <v>1206</v>
      </c>
      <c r="M67" s="128">
        <v>10269</v>
      </c>
      <c r="N67" s="128">
        <v>446</v>
      </c>
      <c r="O67" s="128">
        <v>3891</v>
      </c>
      <c r="P67" s="128">
        <v>321</v>
      </c>
      <c r="Q67" s="128">
        <v>2813</v>
      </c>
      <c r="R67" s="128">
        <v>320</v>
      </c>
      <c r="S67" s="128">
        <v>2817</v>
      </c>
      <c r="T67" s="128">
        <v>405</v>
      </c>
      <c r="U67" s="128">
        <v>3608</v>
      </c>
      <c r="V67" s="128">
        <v>503</v>
      </c>
      <c r="W67" s="128">
        <v>4536</v>
      </c>
      <c r="X67" s="128">
        <v>177</v>
      </c>
      <c r="Y67" s="128">
        <v>1576</v>
      </c>
      <c r="Z67" s="128">
        <v>77</v>
      </c>
      <c r="AA67" s="128">
        <v>665</v>
      </c>
    </row>
    <row r="68" spans="1:27" x14ac:dyDescent="0.25">
      <c r="A68" s="122">
        <v>67</v>
      </c>
      <c r="B68" s="124" t="s">
        <v>11</v>
      </c>
      <c r="C68" s="125" t="s">
        <v>151</v>
      </c>
      <c r="D68" s="128">
        <v>10</v>
      </c>
      <c r="E68" s="128">
        <v>258</v>
      </c>
      <c r="F68" s="128">
        <v>6</v>
      </c>
      <c r="G68" s="128">
        <v>153</v>
      </c>
      <c r="H68" s="128">
        <v>1</v>
      </c>
      <c r="I68" s="128">
        <v>26</v>
      </c>
      <c r="J68" s="128">
        <v>10</v>
      </c>
      <c r="K68" s="128">
        <v>248</v>
      </c>
      <c r="L68" s="128">
        <v>1</v>
      </c>
      <c r="M68" s="128">
        <v>33</v>
      </c>
      <c r="N68" s="128">
        <v>5</v>
      </c>
      <c r="O68" s="128">
        <v>111</v>
      </c>
      <c r="P68" s="128">
        <v>11</v>
      </c>
      <c r="Q68" s="128">
        <v>287</v>
      </c>
      <c r="R68" s="128">
        <v>174</v>
      </c>
      <c r="S68" s="128">
        <v>4481</v>
      </c>
      <c r="T68" s="128">
        <v>1917</v>
      </c>
      <c r="U68" s="128">
        <v>47637</v>
      </c>
      <c r="V68" s="128">
        <v>1851</v>
      </c>
      <c r="W68" s="128">
        <v>46507</v>
      </c>
      <c r="X68" s="128">
        <v>383</v>
      </c>
      <c r="Y68" s="128">
        <v>9645</v>
      </c>
      <c r="Z68" s="128">
        <v>68</v>
      </c>
      <c r="AA68" s="128">
        <v>1737</v>
      </c>
    </row>
    <row r="69" spans="1:27" x14ac:dyDescent="0.25">
      <c r="A69" s="122">
        <v>68</v>
      </c>
      <c r="B69" s="124" t="s">
        <v>8</v>
      </c>
      <c r="C69" s="125" t="s">
        <v>154</v>
      </c>
      <c r="D69" s="128">
        <v>1779</v>
      </c>
      <c r="E69" s="128">
        <v>8110</v>
      </c>
      <c r="F69" s="128">
        <v>1942</v>
      </c>
      <c r="G69" s="128">
        <v>8918</v>
      </c>
      <c r="H69" s="128">
        <v>2182</v>
      </c>
      <c r="I69" s="128">
        <v>10040</v>
      </c>
      <c r="J69" s="128">
        <v>2371</v>
      </c>
      <c r="K69" s="128">
        <v>10858</v>
      </c>
      <c r="L69" s="128">
        <v>2748</v>
      </c>
      <c r="M69" s="128">
        <v>12701</v>
      </c>
      <c r="N69" s="128">
        <v>1885</v>
      </c>
      <c r="O69" s="128">
        <v>8728</v>
      </c>
      <c r="P69" s="128">
        <v>2171</v>
      </c>
      <c r="Q69" s="128">
        <v>10123</v>
      </c>
      <c r="R69" s="128">
        <v>2065</v>
      </c>
      <c r="S69" s="128">
        <v>9631</v>
      </c>
      <c r="T69" s="128">
        <v>1587</v>
      </c>
      <c r="U69" s="128">
        <v>7410</v>
      </c>
      <c r="V69" s="128">
        <v>1702</v>
      </c>
      <c r="W69" s="128">
        <v>8009</v>
      </c>
      <c r="X69" s="128">
        <v>1276</v>
      </c>
      <c r="Y69" s="128">
        <v>5956</v>
      </c>
      <c r="Z69" s="128">
        <v>1178</v>
      </c>
      <c r="AA69" s="128">
        <v>5526</v>
      </c>
    </row>
    <row r="70" spans="1:27" x14ac:dyDescent="0.25">
      <c r="A70" s="122">
        <v>69</v>
      </c>
      <c r="B70" s="124" t="s">
        <v>5</v>
      </c>
      <c r="C70" s="125" t="s">
        <v>151</v>
      </c>
      <c r="D70" s="128">
        <v>2</v>
      </c>
      <c r="E70" s="128">
        <v>61</v>
      </c>
      <c r="F70" s="128">
        <v>2</v>
      </c>
      <c r="G70" s="128">
        <v>52</v>
      </c>
      <c r="H70" s="128">
        <v>4</v>
      </c>
      <c r="I70" s="128">
        <v>115</v>
      </c>
      <c r="J70" s="128">
        <v>5</v>
      </c>
      <c r="K70" s="128">
        <v>134</v>
      </c>
      <c r="L70" s="126"/>
      <c r="M70" s="126"/>
      <c r="N70" s="128">
        <v>2</v>
      </c>
      <c r="O70" s="128">
        <v>52</v>
      </c>
      <c r="P70" s="128">
        <v>6</v>
      </c>
      <c r="Q70" s="128">
        <v>135</v>
      </c>
      <c r="R70" s="128">
        <v>121</v>
      </c>
      <c r="S70" s="128">
        <v>3126</v>
      </c>
      <c r="T70" s="128">
        <v>1912</v>
      </c>
      <c r="U70" s="128">
        <v>44692</v>
      </c>
      <c r="V70" s="128">
        <v>2112</v>
      </c>
      <c r="W70" s="128">
        <v>49368</v>
      </c>
      <c r="X70" s="128">
        <v>268</v>
      </c>
      <c r="Y70" s="128">
        <v>6760</v>
      </c>
      <c r="Z70" s="128">
        <v>45</v>
      </c>
      <c r="AA70" s="128">
        <v>1152</v>
      </c>
    </row>
    <row r="71" spans="1:27" x14ac:dyDescent="0.25">
      <c r="A71" s="122">
        <v>70</v>
      </c>
      <c r="B71" s="124" t="s">
        <v>8</v>
      </c>
      <c r="C71" s="125" t="s">
        <v>154</v>
      </c>
      <c r="D71" s="128">
        <v>216</v>
      </c>
      <c r="E71" s="128">
        <v>816</v>
      </c>
      <c r="F71" s="128">
        <v>740</v>
      </c>
      <c r="G71" s="128">
        <v>2866</v>
      </c>
      <c r="H71" s="128">
        <v>1565</v>
      </c>
      <c r="I71" s="128">
        <v>5842</v>
      </c>
      <c r="J71" s="128">
        <v>4291</v>
      </c>
      <c r="K71" s="128">
        <v>15978</v>
      </c>
      <c r="L71" s="128">
        <v>6915</v>
      </c>
      <c r="M71" s="128">
        <v>26682</v>
      </c>
      <c r="N71" s="128">
        <v>4440</v>
      </c>
      <c r="O71" s="128">
        <v>17056</v>
      </c>
      <c r="P71" s="128">
        <v>5136</v>
      </c>
      <c r="Q71" s="128">
        <v>20087</v>
      </c>
      <c r="R71" s="128">
        <v>2451</v>
      </c>
      <c r="S71" s="128">
        <v>9550</v>
      </c>
      <c r="T71" s="128">
        <v>855</v>
      </c>
      <c r="U71" s="128">
        <v>3363</v>
      </c>
      <c r="V71" s="128">
        <v>428</v>
      </c>
      <c r="W71" s="128">
        <v>1666</v>
      </c>
      <c r="X71" s="128">
        <v>252</v>
      </c>
      <c r="Y71" s="128">
        <v>970</v>
      </c>
      <c r="Z71" s="128">
        <v>160</v>
      </c>
      <c r="AA71" s="128">
        <v>622</v>
      </c>
    </row>
    <row r="72" spans="1:27" x14ac:dyDescent="0.25">
      <c r="A72" s="122">
        <v>71</v>
      </c>
      <c r="B72" s="124" t="s">
        <v>5</v>
      </c>
      <c r="C72" s="125" t="s">
        <v>153</v>
      </c>
      <c r="D72" s="128">
        <v>6</v>
      </c>
      <c r="E72" s="128">
        <v>30</v>
      </c>
      <c r="F72" s="128">
        <v>644</v>
      </c>
      <c r="G72" s="128">
        <v>3117</v>
      </c>
      <c r="H72" s="128">
        <v>2945</v>
      </c>
      <c r="I72" s="128">
        <v>13730</v>
      </c>
      <c r="J72" s="128">
        <v>4257</v>
      </c>
      <c r="K72" s="128">
        <v>20029</v>
      </c>
      <c r="L72" s="128">
        <v>4760</v>
      </c>
      <c r="M72" s="128">
        <v>22710</v>
      </c>
      <c r="N72" s="128">
        <v>3271</v>
      </c>
      <c r="O72" s="128">
        <v>15220</v>
      </c>
      <c r="P72" s="128">
        <v>2814</v>
      </c>
      <c r="Q72" s="128">
        <v>13758</v>
      </c>
      <c r="R72" s="128">
        <v>1270</v>
      </c>
      <c r="S72" s="128">
        <v>6197</v>
      </c>
      <c r="T72" s="128">
        <v>620</v>
      </c>
      <c r="U72" s="128">
        <v>3025</v>
      </c>
      <c r="V72" s="128">
        <v>278</v>
      </c>
      <c r="W72" s="128">
        <v>1365</v>
      </c>
      <c r="X72" s="128">
        <v>129</v>
      </c>
      <c r="Y72" s="128">
        <v>630</v>
      </c>
      <c r="Z72" s="128">
        <v>47</v>
      </c>
      <c r="AA72" s="128">
        <v>234</v>
      </c>
    </row>
    <row r="73" spans="1:27" x14ac:dyDescent="0.25">
      <c r="A73" s="122">
        <v>72</v>
      </c>
      <c r="B73" s="124" t="s">
        <v>101</v>
      </c>
      <c r="C73" s="125" t="s">
        <v>152</v>
      </c>
      <c r="D73" s="128">
        <v>98</v>
      </c>
      <c r="E73" s="128">
        <v>1854</v>
      </c>
      <c r="F73" s="128">
        <v>553</v>
      </c>
      <c r="G73" s="128">
        <v>10061</v>
      </c>
      <c r="H73" s="128">
        <v>1206</v>
      </c>
      <c r="I73" s="128">
        <v>22188</v>
      </c>
      <c r="J73" s="128">
        <v>1145</v>
      </c>
      <c r="K73" s="128">
        <v>21219</v>
      </c>
      <c r="L73" s="128">
        <v>736</v>
      </c>
      <c r="M73" s="128">
        <v>13685</v>
      </c>
      <c r="N73" s="128">
        <v>333</v>
      </c>
      <c r="O73" s="128">
        <v>6182</v>
      </c>
      <c r="P73" s="128">
        <v>252</v>
      </c>
      <c r="Q73" s="128">
        <v>4857</v>
      </c>
      <c r="R73" s="128">
        <v>318</v>
      </c>
      <c r="S73" s="128">
        <v>6137</v>
      </c>
      <c r="T73" s="128">
        <v>212</v>
      </c>
      <c r="U73" s="128">
        <v>4089</v>
      </c>
      <c r="V73" s="128">
        <v>192</v>
      </c>
      <c r="W73" s="128">
        <v>3666</v>
      </c>
      <c r="X73" s="128">
        <v>108</v>
      </c>
      <c r="Y73" s="128">
        <v>2072</v>
      </c>
      <c r="Z73" s="128">
        <v>57</v>
      </c>
      <c r="AA73" s="128">
        <v>1101</v>
      </c>
    </row>
    <row r="74" spans="1:27" x14ac:dyDescent="0.25">
      <c r="A74" s="122">
        <v>73</v>
      </c>
      <c r="B74" s="124" t="s">
        <v>8</v>
      </c>
      <c r="C74" s="125" t="s">
        <v>151</v>
      </c>
      <c r="D74" s="128">
        <v>3</v>
      </c>
      <c r="E74" s="128">
        <v>137</v>
      </c>
      <c r="F74" s="128">
        <v>272</v>
      </c>
      <c r="G74" s="128">
        <v>10548</v>
      </c>
      <c r="H74" s="128">
        <v>540</v>
      </c>
      <c r="I74" s="128">
        <v>20468</v>
      </c>
      <c r="J74" s="128">
        <v>538</v>
      </c>
      <c r="K74" s="128">
        <v>20299</v>
      </c>
      <c r="L74" s="128">
        <v>357</v>
      </c>
      <c r="M74" s="128">
        <v>13719</v>
      </c>
      <c r="N74" s="128">
        <v>185</v>
      </c>
      <c r="O74" s="128">
        <v>7119</v>
      </c>
      <c r="P74" s="128">
        <v>181</v>
      </c>
      <c r="Q74" s="128">
        <v>7100</v>
      </c>
      <c r="R74" s="128">
        <v>154</v>
      </c>
      <c r="S74" s="128">
        <v>5961</v>
      </c>
      <c r="T74" s="128">
        <v>145</v>
      </c>
      <c r="U74" s="128">
        <v>5643</v>
      </c>
      <c r="V74" s="128">
        <v>119</v>
      </c>
      <c r="W74" s="128">
        <v>4606</v>
      </c>
      <c r="X74" s="128">
        <v>26</v>
      </c>
      <c r="Y74" s="128">
        <v>1022</v>
      </c>
      <c r="Z74" s="128">
        <v>9</v>
      </c>
      <c r="AA74" s="128">
        <v>352</v>
      </c>
    </row>
    <row r="75" spans="1:27" x14ac:dyDescent="0.25">
      <c r="A75" s="122">
        <v>74</v>
      </c>
      <c r="B75" s="124" t="s">
        <v>5</v>
      </c>
      <c r="C75" s="125" t="s">
        <v>152</v>
      </c>
      <c r="D75" s="128">
        <v>37</v>
      </c>
      <c r="E75" s="128">
        <v>291</v>
      </c>
      <c r="F75" s="128">
        <v>750</v>
      </c>
      <c r="G75" s="128">
        <v>5953</v>
      </c>
      <c r="H75" s="128">
        <v>1958</v>
      </c>
      <c r="I75" s="128">
        <v>15396</v>
      </c>
      <c r="J75" s="128">
        <v>2872</v>
      </c>
      <c r="K75" s="128">
        <v>22593</v>
      </c>
      <c r="L75" s="128">
        <v>2513</v>
      </c>
      <c r="M75" s="128">
        <v>19850</v>
      </c>
      <c r="N75" s="128">
        <v>1228</v>
      </c>
      <c r="O75" s="128">
        <v>9717</v>
      </c>
      <c r="P75" s="128">
        <v>1232</v>
      </c>
      <c r="Q75" s="128">
        <v>9780</v>
      </c>
      <c r="R75" s="128">
        <v>755</v>
      </c>
      <c r="S75" s="128">
        <v>5988</v>
      </c>
      <c r="T75" s="128">
        <v>409</v>
      </c>
      <c r="U75" s="128">
        <v>3246</v>
      </c>
      <c r="V75" s="128">
        <v>228</v>
      </c>
      <c r="W75" s="128">
        <v>1812</v>
      </c>
      <c r="X75" s="128">
        <v>75</v>
      </c>
      <c r="Y75" s="128">
        <v>590</v>
      </c>
      <c r="Z75" s="128">
        <v>27</v>
      </c>
      <c r="AA75" s="128">
        <v>215</v>
      </c>
    </row>
    <row r="76" spans="1:27" x14ac:dyDescent="0.25">
      <c r="A76" s="122">
        <v>75</v>
      </c>
      <c r="B76" s="124" t="s">
        <v>8</v>
      </c>
      <c r="C76" s="125" t="s">
        <v>151</v>
      </c>
      <c r="D76" s="128">
        <v>40</v>
      </c>
      <c r="E76" s="128">
        <v>199</v>
      </c>
      <c r="F76" s="128">
        <v>599</v>
      </c>
      <c r="G76" s="128">
        <v>4571</v>
      </c>
      <c r="H76" s="128">
        <v>2066</v>
      </c>
      <c r="I76" s="128">
        <v>15405</v>
      </c>
      <c r="J76" s="128">
        <v>2859</v>
      </c>
      <c r="K76" s="128">
        <v>20797</v>
      </c>
      <c r="L76" s="128">
        <v>2857</v>
      </c>
      <c r="M76" s="128">
        <v>19246</v>
      </c>
      <c r="N76" s="128">
        <v>1400</v>
      </c>
      <c r="O76" s="128">
        <v>8639</v>
      </c>
      <c r="P76" s="128">
        <v>1543</v>
      </c>
      <c r="Q76" s="128">
        <v>10013</v>
      </c>
      <c r="R76" s="128">
        <v>1119</v>
      </c>
      <c r="S76" s="128">
        <v>7327</v>
      </c>
      <c r="T76" s="128">
        <v>782</v>
      </c>
      <c r="U76" s="128">
        <v>5527</v>
      </c>
      <c r="V76" s="128">
        <v>399</v>
      </c>
      <c r="W76" s="128">
        <v>2874</v>
      </c>
      <c r="X76" s="128">
        <v>92</v>
      </c>
      <c r="Y76" s="128">
        <v>594</v>
      </c>
      <c r="Z76" s="128">
        <v>37</v>
      </c>
      <c r="AA76" s="128">
        <v>229</v>
      </c>
    </row>
    <row r="77" spans="1:27" x14ac:dyDescent="0.25">
      <c r="A77" s="122">
        <v>76</v>
      </c>
      <c r="B77" s="124" t="s">
        <v>8</v>
      </c>
      <c r="C77" s="125" t="s">
        <v>153</v>
      </c>
      <c r="D77" s="128">
        <v>41</v>
      </c>
      <c r="E77" s="128">
        <v>242</v>
      </c>
      <c r="F77" s="128">
        <v>1064</v>
      </c>
      <c r="G77" s="128">
        <v>6178</v>
      </c>
      <c r="H77" s="128">
        <v>2636</v>
      </c>
      <c r="I77" s="128">
        <v>15272</v>
      </c>
      <c r="J77" s="128">
        <v>3477</v>
      </c>
      <c r="K77" s="128">
        <v>20276</v>
      </c>
      <c r="L77" s="128">
        <v>3156</v>
      </c>
      <c r="M77" s="128">
        <v>18435</v>
      </c>
      <c r="N77" s="128">
        <v>2078</v>
      </c>
      <c r="O77" s="128">
        <v>11440</v>
      </c>
      <c r="P77" s="128">
        <v>2175</v>
      </c>
      <c r="Q77" s="128">
        <v>12704</v>
      </c>
      <c r="R77" s="128">
        <v>985</v>
      </c>
      <c r="S77" s="128">
        <v>5787</v>
      </c>
      <c r="T77" s="128">
        <v>418</v>
      </c>
      <c r="U77" s="128">
        <v>2490</v>
      </c>
      <c r="V77" s="128">
        <v>205</v>
      </c>
      <c r="W77" s="128">
        <v>1207</v>
      </c>
      <c r="X77" s="128">
        <v>74</v>
      </c>
      <c r="Y77" s="128">
        <v>438</v>
      </c>
      <c r="Z77" s="128">
        <v>22</v>
      </c>
      <c r="AA77" s="128">
        <v>131</v>
      </c>
    </row>
    <row r="78" spans="1:27" x14ac:dyDescent="0.25">
      <c r="A78" s="122">
        <v>77</v>
      </c>
      <c r="B78" s="124" t="s">
        <v>5</v>
      </c>
      <c r="C78" s="125" t="s">
        <v>152</v>
      </c>
      <c r="D78" s="128">
        <v>90</v>
      </c>
      <c r="E78" s="128">
        <v>1238</v>
      </c>
      <c r="F78" s="128">
        <v>403</v>
      </c>
      <c r="G78" s="128">
        <v>5520</v>
      </c>
      <c r="H78" s="128">
        <v>613</v>
      </c>
      <c r="I78" s="128">
        <v>8404</v>
      </c>
      <c r="J78" s="128">
        <v>928</v>
      </c>
      <c r="K78" s="128">
        <v>12728</v>
      </c>
      <c r="L78" s="128">
        <v>1200</v>
      </c>
      <c r="M78" s="128">
        <v>16458</v>
      </c>
      <c r="N78" s="128">
        <v>970</v>
      </c>
      <c r="O78" s="128">
        <v>13299</v>
      </c>
      <c r="P78" s="128">
        <v>1171</v>
      </c>
      <c r="Q78" s="128">
        <v>16048</v>
      </c>
      <c r="R78" s="128">
        <v>727</v>
      </c>
      <c r="S78" s="128">
        <v>9970</v>
      </c>
      <c r="T78" s="128">
        <v>353</v>
      </c>
      <c r="U78" s="128">
        <v>4846</v>
      </c>
      <c r="V78" s="128">
        <v>168</v>
      </c>
      <c r="W78" s="128">
        <v>2307</v>
      </c>
      <c r="X78" s="128">
        <v>84</v>
      </c>
      <c r="Y78" s="128">
        <v>1151</v>
      </c>
      <c r="Z78" s="128">
        <v>46</v>
      </c>
      <c r="AA78" s="128">
        <v>631</v>
      </c>
    </row>
    <row r="79" spans="1:27" x14ac:dyDescent="0.25">
      <c r="A79" s="122">
        <v>78</v>
      </c>
      <c r="B79" s="124" t="s">
        <v>8</v>
      </c>
      <c r="C79" s="125" t="s">
        <v>151</v>
      </c>
      <c r="D79" s="128">
        <v>14</v>
      </c>
      <c r="E79" s="128">
        <v>155</v>
      </c>
      <c r="F79" s="128">
        <v>278</v>
      </c>
      <c r="G79" s="128">
        <v>3682</v>
      </c>
      <c r="H79" s="128">
        <v>1261</v>
      </c>
      <c r="I79" s="128">
        <v>16617</v>
      </c>
      <c r="J79" s="128">
        <v>1636</v>
      </c>
      <c r="K79" s="128">
        <v>20303</v>
      </c>
      <c r="L79" s="128">
        <v>1476</v>
      </c>
      <c r="M79" s="128">
        <v>18259</v>
      </c>
      <c r="N79" s="128">
        <v>692</v>
      </c>
      <c r="O79" s="128">
        <v>8833</v>
      </c>
      <c r="P79" s="128">
        <v>804</v>
      </c>
      <c r="Q79" s="128">
        <v>10798</v>
      </c>
      <c r="R79" s="128">
        <v>505</v>
      </c>
      <c r="S79" s="128">
        <v>6791</v>
      </c>
      <c r="T79" s="128">
        <v>273</v>
      </c>
      <c r="U79" s="128">
        <v>3762</v>
      </c>
      <c r="V79" s="128">
        <v>182</v>
      </c>
      <c r="W79" s="128">
        <v>2506</v>
      </c>
      <c r="X79" s="128">
        <v>33</v>
      </c>
      <c r="Y79" s="128">
        <v>422</v>
      </c>
      <c r="Z79" s="128">
        <v>17</v>
      </c>
      <c r="AA79" s="128">
        <v>234</v>
      </c>
    </row>
    <row r="80" spans="1:27" x14ac:dyDescent="0.25">
      <c r="A80" s="122">
        <v>79</v>
      </c>
      <c r="B80" s="124" t="s">
        <v>8</v>
      </c>
      <c r="C80" s="125" t="s">
        <v>151</v>
      </c>
      <c r="D80" s="128">
        <v>72</v>
      </c>
      <c r="E80" s="128">
        <v>335</v>
      </c>
      <c r="F80" s="128">
        <v>1311</v>
      </c>
      <c r="G80" s="128">
        <v>6245</v>
      </c>
      <c r="H80" s="128">
        <v>3449</v>
      </c>
      <c r="I80" s="128">
        <v>16628</v>
      </c>
      <c r="J80" s="128">
        <v>4171</v>
      </c>
      <c r="K80" s="128">
        <v>18682</v>
      </c>
      <c r="L80" s="128">
        <v>3222</v>
      </c>
      <c r="M80" s="128">
        <v>15010</v>
      </c>
      <c r="N80" s="128">
        <v>1619</v>
      </c>
      <c r="O80" s="128">
        <v>7893</v>
      </c>
      <c r="P80" s="128">
        <v>1621</v>
      </c>
      <c r="Q80" s="128">
        <v>7981</v>
      </c>
      <c r="R80" s="128">
        <v>1275</v>
      </c>
      <c r="S80" s="128">
        <v>6250</v>
      </c>
      <c r="T80" s="128">
        <v>1303</v>
      </c>
      <c r="U80" s="128">
        <v>6293</v>
      </c>
      <c r="V80" s="128">
        <v>984</v>
      </c>
      <c r="W80" s="128">
        <v>4836</v>
      </c>
      <c r="X80" s="128">
        <v>256</v>
      </c>
      <c r="Y80" s="128">
        <v>1250</v>
      </c>
      <c r="Z80" s="128">
        <v>87</v>
      </c>
      <c r="AA80" s="128">
        <v>428</v>
      </c>
    </row>
    <row r="81" spans="1:27" x14ac:dyDescent="0.25">
      <c r="A81" s="122">
        <v>80</v>
      </c>
      <c r="B81" s="124" t="s">
        <v>8</v>
      </c>
      <c r="C81" s="125" t="s">
        <v>151</v>
      </c>
      <c r="D81" s="128">
        <v>77</v>
      </c>
      <c r="E81" s="128">
        <v>1742</v>
      </c>
      <c r="F81" s="128">
        <v>680</v>
      </c>
      <c r="G81" s="128">
        <v>16095</v>
      </c>
      <c r="H81" s="128">
        <v>1386</v>
      </c>
      <c r="I81" s="128">
        <v>32564</v>
      </c>
      <c r="J81" s="128">
        <v>754</v>
      </c>
      <c r="K81" s="128">
        <v>17656</v>
      </c>
      <c r="L81" s="128">
        <v>268</v>
      </c>
      <c r="M81" s="128">
        <v>6291</v>
      </c>
      <c r="N81" s="128">
        <v>104</v>
      </c>
      <c r="O81" s="128">
        <v>2442</v>
      </c>
      <c r="P81" s="128">
        <v>76</v>
      </c>
      <c r="Q81" s="128">
        <v>1796</v>
      </c>
      <c r="R81" s="128">
        <v>119</v>
      </c>
      <c r="S81" s="128">
        <v>2741</v>
      </c>
      <c r="T81" s="128">
        <v>105</v>
      </c>
      <c r="U81" s="128">
        <v>2503</v>
      </c>
      <c r="V81" s="128">
        <v>150</v>
      </c>
      <c r="W81" s="128">
        <v>3543</v>
      </c>
      <c r="X81" s="128">
        <v>58</v>
      </c>
      <c r="Y81" s="128">
        <v>1334</v>
      </c>
      <c r="Z81" s="128">
        <v>44</v>
      </c>
      <c r="AA81" s="128">
        <v>1029</v>
      </c>
    </row>
    <row r="82" spans="1:27" x14ac:dyDescent="0.25">
      <c r="A82" s="122">
        <v>81</v>
      </c>
      <c r="B82" s="124" t="s">
        <v>24</v>
      </c>
      <c r="C82" s="125" t="s">
        <v>152</v>
      </c>
      <c r="D82" s="128">
        <v>111</v>
      </c>
      <c r="E82" s="128">
        <v>815</v>
      </c>
      <c r="F82" s="128">
        <v>989</v>
      </c>
      <c r="G82" s="128">
        <v>7398</v>
      </c>
      <c r="H82" s="128">
        <v>2117</v>
      </c>
      <c r="I82" s="128">
        <v>15729</v>
      </c>
      <c r="J82" s="128">
        <v>2547</v>
      </c>
      <c r="K82" s="128">
        <v>19001</v>
      </c>
      <c r="L82" s="128">
        <v>2452</v>
      </c>
      <c r="M82" s="128">
        <v>18292</v>
      </c>
      <c r="N82" s="128">
        <v>971</v>
      </c>
      <c r="O82" s="128">
        <v>7244</v>
      </c>
      <c r="P82" s="128">
        <v>967</v>
      </c>
      <c r="Q82" s="128">
        <v>7204</v>
      </c>
      <c r="R82" s="128">
        <v>686</v>
      </c>
      <c r="S82" s="128">
        <v>5070</v>
      </c>
      <c r="T82" s="128">
        <v>513</v>
      </c>
      <c r="U82" s="128">
        <v>3837</v>
      </c>
      <c r="V82" s="128">
        <v>439</v>
      </c>
      <c r="W82" s="128">
        <v>3262</v>
      </c>
      <c r="X82" s="128">
        <v>174</v>
      </c>
      <c r="Y82" s="128">
        <v>1268</v>
      </c>
      <c r="Z82" s="128">
        <v>75</v>
      </c>
      <c r="AA82" s="128">
        <v>560</v>
      </c>
    </row>
    <row r="83" spans="1:27" x14ac:dyDescent="0.25">
      <c r="A83" s="122">
        <v>82</v>
      </c>
      <c r="B83" s="124" t="s">
        <v>8</v>
      </c>
      <c r="C83" s="125" t="s">
        <v>152</v>
      </c>
      <c r="D83" s="128">
        <v>73</v>
      </c>
      <c r="E83" s="128">
        <v>1418</v>
      </c>
      <c r="F83" s="128">
        <v>483</v>
      </c>
      <c r="G83" s="128">
        <v>9830</v>
      </c>
      <c r="H83" s="128">
        <v>928</v>
      </c>
      <c r="I83" s="128">
        <v>19165</v>
      </c>
      <c r="J83" s="128">
        <v>1011</v>
      </c>
      <c r="K83" s="128">
        <v>21066</v>
      </c>
      <c r="L83" s="128">
        <v>619</v>
      </c>
      <c r="M83" s="128">
        <v>12942</v>
      </c>
      <c r="N83" s="128">
        <v>270</v>
      </c>
      <c r="O83" s="128">
        <v>5633</v>
      </c>
      <c r="P83" s="128">
        <v>300</v>
      </c>
      <c r="Q83" s="128">
        <v>6202</v>
      </c>
      <c r="R83" s="128">
        <v>193</v>
      </c>
      <c r="S83" s="128">
        <v>3992</v>
      </c>
      <c r="T83" s="128">
        <v>177</v>
      </c>
      <c r="U83" s="128">
        <v>3692</v>
      </c>
      <c r="V83" s="128">
        <v>140</v>
      </c>
      <c r="W83" s="128">
        <v>2886</v>
      </c>
      <c r="X83" s="128">
        <v>52</v>
      </c>
      <c r="Y83" s="128">
        <v>1059</v>
      </c>
      <c r="Z83" s="128">
        <v>34</v>
      </c>
      <c r="AA83" s="128">
        <v>707</v>
      </c>
    </row>
    <row r="84" spans="1:27" x14ac:dyDescent="0.25">
      <c r="A84" s="122">
        <v>83</v>
      </c>
      <c r="B84" s="124" t="s">
        <v>11</v>
      </c>
      <c r="C84" s="125" t="s">
        <v>152</v>
      </c>
      <c r="D84" s="128">
        <v>569</v>
      </c>
      <c r="E84" s="128">
        <v>5010</v>
      </c>
      <c r="F84" s="128">
        <v>1412</v>
      </c>
      <c r="G84" s="128">
        <v>12576</v>
      </c>
      <c r="H84" s="128">
        <v>1916</v>
      </c>
      <c r="I84" s="128">
        <v>17101</v>
      </c>
      <c r="J84" s="128">
        <v>1413</v>
      </c>
      <c r="K84" s="128">
        <v>12636</v>
      </c>
      <c r="L84" s="128">
        <v>789</v>
      </c>
      <c r="M84" s="128">
        <v>7077</v>
      </c>
      <c r="N84" s="128">
        <v>360</v>
      </c>
      <c r="O84" s="128">
        <v>3169</v>
      </c>
      <c r="P84" s="128">
        <v>318</v>
      </c>
      <c r="Q84" s="128">
        <v>2839</v>
      </c>
      <c r="R84" s="128">
        <v>354</v>
      </c>
      <c r="S84" s="128">
        <v>3176</v>
      </c>
      <c r="T84" s="128">
        <v>589</v>
      </c>
      <c r="U84" s="128">
        <v>5246</v>
      </c>
      <c r="V84" s="128">
        <v>1026</v>
      </c>
      <c r="W84" s="128">
        <v>9176</v>
      </c>
      <c r="X84" s="128">
        <v>661</v>
      </c>
      <c r="Y84" s="128">
        <v>5811</v>
      </c>
      <c r="Z84" s="128">
        <v>380</v>
      </c>
      <c r="AA84" s="128">
        <v>3396</v>
      </c>
    </row>
    <row r="85" spans="1:27" x14ac:dyDescent="0.25">
      <c r="A85" s="122">
        <v>84</v>
      </c>
      <c r="B85" s="124" t="s">
        <v>8</v>
      </c>
      <c r="C85" s="125" t="s">
        <v>154</v>
      </c>
      <c r="D85" s="128">
        <v>1482</v>
      </c>
      <c r="E85" s="128">
        <v>6723</v>
      </c>
      <c r="F85" s="128">
        <v>1514</v>
      </c>
      <c r="G85" s="128">
        <v>6946</v>
      </c>
      <c r="H85" s="128">
        <v>1765</v>
      </c>
      <c r="I85" s="128">
        <v>8091</v>
      </c>
      <c r="J85" s="128">
        <v>2151</v>
      </c>
      <c r="K85" s="128">
        <v>9877</v>
      </c>
      <c r="L85" s="128">
        <v>2679</v>
      </c>
      <c r="M85" s="128">
        <v>12365</v>
      </c>
      <c r="N85" s="128">
        <v>1427</v>
      </c>
      <c r="O85" s="128">
        <v>6551</v>
      </c>
      <c r="P85" s="128">
        <v>1707</v>
      </c>
      <c r="Q85" s="128">
        <v>7941</v>
      </c>
      <c r="R85" s="128">
        <v>1550</v>
      </c>
      <c r="S85" s="128">
        <v>7216</v>
      </c>
      <c r="T85" s="128">
        <v>1160</v>
      </c>
      <c r="U85" s="128">
        <v>5422</v>
      </c>
      <c r="V85" s="128">
        <v>1401</v>
      </c>
      <c r="W85" s="128">
        <v>6548</v>
      </c>
      <c r="X85" s="128">
        <v>1025</v>
      </c>
      <c r="Y85" s="128">
        <v>4777</v>
      </c>
      <c r="Z85" s="128">
        <v>970</v>
      </c>
      <c r="AA85" s="128">
        <v>4529</v>
      </c>
    </row>
    <row r="86" spans="1:27" x14ac:dyDescent="0.25">
      <c r="A86" s="122">
        <v>85</v>
      </c>
      <c r="B86" s="124" t="s">
        <v>24</v>
      </c>
      <c r="C86" s="125" t="s">
        <v>153</v>
      </c>
      <c r="D86" s="126"/>
      <c r="E86" s="126"/>
      <c r="F86" s="128">
        <v>13043</v>
      </c>
      <c r="G86" s="128">
        <v>11608</v>
      </c>
      <c r="H86" s="128">
        <v>19574</v>
      </c>
      <c r="I86" s="128">
        <v>17421</v>
      </c>
      <c r="J86" s="128">
        <v>26707</v>
      </c>
      <c r="K86" s="128">
        <v>23769</v>
      </c>
      <c r="L86" s="128">
        <v>21964</v>
      </c>
      <c r="M86" s="128">
        <v>19548</v>
      </c>
      <c r="N86" s="128">
        <v>11026</v>
      </c>
      <c r="O86" s="128">
        <v>9813</v>
      </c>
      <c r="P86" s="128">
        <v>4496</v>
      </c>
      <c r="Q86" s="128">
        <v>4002</v>
      </c>
      <c r="R86" s="128">
        <v>245</v>
      </c>
      <c r="S86" s="128">
        <v>218</v>
      </c>
      <c r="T86" s="128">
        <v>7</v>
      </c>
      <c r="U86" s="128">
        <v>7</v>
      </c>
      <c r="V86" s="126"/>
      <c r="W86" s="126"/>
      <c r="X86" s="126"/>
      <c r="Y86" s="126"/>
      <c r="Z86" s="126"/>
      <c r="AA86" s="126"/>
    </row>
    <row r="87" spans="1:27" x14ac:dyDescent="0.25">
      <c r="A87" s="122">
        <v>86</v>
      </c>
      <c r="B87" s="124" t="s">
        <v>11</v>
      </c>
      <c r="C87" s="125" t="s">
        <v>151</v>
      </c>
      <c r="D87" s="128">
        <v>18</v>
      </c>
      <c r="E87" s="128">
        <v>190</v>
      </c>
      <c r="F87" s="128">
        <v>479</v>
      </c>
      <c r="G87" s="128">
        <v>5769</v>
      </c>
      <c r="H87" s="128">
        <v>1884</v>
      </c>
      <c r="I87" s="128">
        <v>22491</v>
      </c>
      <c r="J87" s="128">
        <v>1942</v>
      </c>
      <c r="K87" s="128">
        <v>23284</v>
      </c>
      <c r="L87" s="128">
        <v>1188</v>
      </c>
      <c r="M87" s="128">
        <v>14278</v>
      </c>
      <c r="N87" s="128">
        <v>518</v>
      </c>
      <c r="O87" s="128">
        <v>6138</v>
      </c>
      <c r="P87" s="128">
        <v>626</v>
      </c>
      <c r="Q87" s="128">
        <v>7546</v>
      </c>
      <c r="R87" s="128">
        <v>370</v>
      </c>
      <c r="S87" s="128">
        <v>4417</v>
      </c>
      <c r="T87" s="128">
        <v>131</v>
      </c>
      <c r="U87" s="128">
        <v>1554</v>
      </c>
      <c r="V87" s="128">
        <v>38</v>
      </c>
      <c r="W87" s="128">
        <v>458</v>
      </c>
      <c r="X87" s="128">
        <v>7</v>
      </c>
      <c r="Y87" s="128">
        <v>76</v>
      </c>
      <c r="Z87" s="128">
        <v>4</v>
      </c>
      <c r="AA87" s="128">
        <v>46</v>
      </c>
    </row>
    <row r="88" spans="1:27" x14ac:dyDescent="0.25">
      <c r="A88" s="122">
        <v>87</v>
      </c>
      <c r="B88" s="124" t="s">
        <v>8</v>
      </c>
      <c r="C88" s="125" t="s">
        <v>154</v>
      </c>
      <c r="D88" s="128">
        <v>926</v>
      </c>
      <c r="E88" s="128">
        <v>5850</v>
      </c>
      <c r="F88" s="128">
        <v>1010</v>
      </c>
      <c r="G88" s="128">
        <v>6440</v>
      </c>
      <c r="H88" s="128">
        <v>1196</v>
      </c>
      <c r="I88" s="128">
        <v>7671</v>
      </c>
      <c r="J88" s="128">
        <v>1222</v>
      </c>
      <c r="K88" s="128">
        <v>7838</v>
      </c>
      <c r="L88" s="128">
        <v>1608</v>
      </c>
      <c r="M88" s="128">
        <v>10325</v>
      </c>
      <c r="N88" s="128">
        <v>940</v>
      </c>
      <c r="O88" s="128">
        <v>5839</v>
      </c>
      <c r="P88" s="128">
        <v>1185</v>
      </c>
      <c r="Q88" s="128">
        <v>7638</v>
      </c>
      <c r="R88" s="128">
        <v>924</v>
      </c>
      <c r="S88" s="128">
        <v>5962</v>
      </c>
      <c r="T88" s="128">
        <v>883</v>
      </c>
      <c r="U88" s="128">
        <v>5695</v>
      </c>
      <c r="V88" s="128">
        <v>1250</v>
      </c>
      <c r="W88" s="128">
        <v>8069</v>
      </c>
      <c r="X88" s="128">
        <v>1081</v>
      </c>
      <c r="Y88" s="128">
        <v>6895</v>
      </c>
      <c r="Z88" s="128">
        <v>1181</v>
      </c>
      <c r="AA88" s="128">
        <v>7301</v>
      </c>
    </row>
    <row r="89" spans="1:27" x14ac:dyDescent="0.25">
      <c r="A89" s="122">
        <v>88</v>
      </c>
      <c r="B89" s="124" t="s">
        <v>11</v>
      </c>
      <c r="C89" s="125" t="s">
        <v>151</v>
      </c>
      <c r="D89" s="128">
        <v>3</v>
      </c>
      <c r="E89" s="128">
        <v>123</v>
      </c>
      <c r="F89" s="128">
        <v>79</v>
      </c>
      <c r="G89" s="128">
        <v>3403</v>
      </c>
      <c r="H89" s="128">
        <v>263</v>
      </c>
      <c r="I89" s="128">
        <v>11023</v>
      </c>
      <c r="J89" s="128">
        <v>285</v>
      </c>
      <c r="K89" s="128">
        <v>12514</v>
      </c>
      <c r="L89" s="128">
        <v>324</v>
      </c>
      <c r="M89" s="128">
        <v>14320</v>
      </c>
      <c r="N89" s="128">
        <v>319</v>
      </c>
      <c r="O89" s="128">
        <v>13255</v>
      </c>
      <c r="P89" s="128">
        <v>394</v>
      </c>
      <c r="Q89" s="128">
        <v>16286</v>
      </c>
      <c r="R89" s="128">
        <v>169</v>
      </c>
      <c r="S89" s="128">
        <v>7543</v>
      </c>
      <c r="T89" s="128">
        <v>64</v>
      </c>
      <c r="U89" s="128">
        <v>2854</v>
      </c>
      <c r="V89" s="128">
        <v>19</v>
      </c>
      <c r="W89" s="128">
        <v>826</v>
      </c>
      <c r="X89" s="128">
        <v>3</v>
      </c>
      <c r="Y89" s="128">
        <v>135</v>
      </c>
      <c r="Z89" s="128">
        <v>2</v>
      </c>
      <c r="AA89" s="128">
        <v>98</v>
      </c>
    </row>
    <row r="90" spans="1:27" x14ac:dyDescent="0.25">
      <c r="A90" s="122">
        <v>89</v>
      </c>
      <c r="B90" s="124" t="s">
        <v>8</v>
      </c>
      <c r="C90" s="125" t="s">
        <v>151</v>
      </c>
      <c r="D90" s="128">
        <v>46</v>
      </c>
      <c r="E90" s="128">
        <v>278</v>
      </c>
      <c r="F90" s="128">
        <v>553</v>
      </c>
      <c r="G90" s="128">
        <v>3361</v>
      </c>
      <c r="H90" s="128">
        <v>1598</v>
      </c>
      <c r="I90" s="128">
        <v>9520</v>
      </c>
      <c r="J90" s="128">
        <v>2549</v>
      </c>
      <c r="K90" s="128">
        <v>15094</v>
      </c>
      <c r="L90" s="128">
        <v>2746</v>
      </c>
      <c r="M90" s="128">
        <v>16570</v>
      </c>
      <c r="N90" s="128">
        <v>1472</v>
      </c>
      <c r="O90" s="128">
        <v>8917</v>
      </c>
      <c r="P90" s="128">
        <v>1538</v>
      </c>
      <c r="Q90" s="128">
        <v>9335</v>
      </c>
      <c r="R90" s="128">
        <v>1443</v>
      </c>
      <c r="S90" s="128">
        <v>8827</v>
      </c>
      <c r="T90" s="128">
        <v>1081</v>
      </c>
      <c r="U90" s="128">
        <v>6371</v>
      </c>
      <c r="V90" s="128">
        <v>386</v>
      </c>
      <c r="W90" s="128">
        <v>2334</v>
      </c>
      <c r="X90" s="128">
        <v>70</v>
      </c>
      <c r="Y90" s="128">
        <v>402</v>
      </c>
      <c r="Z90" s="128">
        <v>27</v>
      </c>
      <c r="AA90" s="128">
        <v>158</v>
      </c>
    </row>
    <row r="91" spans="1:27" x14ac:dyDescent="0.25">
      <c r="A91" s="122">
        <v>90</v>
      </c>
      <c r="B91" s="124" t="s">
        <v>5</v>
      </c>
      <c r="C91" s="125" t="s">
        <v>152</v>
      </c>
      <c r="D91" s="128">
        <v>19</v>
      </c>
      <c r="E91" s="128">
        <v>529</v>
      </c>
      <c r="F91" s="128">
        <v>323</v>
      </c>
      <c r="G91" s="128">
        <v>9324</v>
      </c>
      <c r="H91" s="128">
        <v>723</v>
      </c>
      <c r="I91" s="128">
        <v>20371</v>
      </c>
      <c r="J91" s="128">
        <v>713</v>
      </c>
      <c r="K91" s="128">
        <v>20530</v>
      </c>
      <c r="L91" s="128">
        <v>441</v>
      </c>
      <c r="M91" s="128">
        <v>12686</v>
      </c>
      <c r="N91" s="128">
        <v>165</v>
      </c>
      <c r="O91" s="128">
        <v>4705</v>
      </c>
      <c r="P91" s="128">
        <v>158</v>
      </c>
      <c r="Q91" s="128">
        <v>4637</v>
      </c>
      <c r="R91" s="128">
        <v>135</v>
      </c>
      <c r="S91" s="128">
        <v>3948</v>
      </c>
      <c r="T91" s="128">
        <v>99</v>
      </c>
      <c r="U91" s="128">
        <v>2924</v>
      </c>
      <c r="V91" s="128">
        <v>28</v>
      </c>
      <c r="W91" s="128">
        <v>823</v>
      </c>
      <c r="X91" s="128">
        <v>14</v>
      </c>
      <c r="Y91" s="128">
        <v>380</v>
      </c>
      <c r="Z91" s="128">
        <v>6</v>
      </c>
      <c r="AA91" s="128">
        <v>117</v>
      </c>
    </row>
    <row r="92" spans="1:27" x14ac:dyDescent="0.25">
      <c r="A92" s="122">
        <v>91</v>
      </c>
      <c r="B92" s="124" t="s">
        <v>8</v>
      </c>
      <c r="C92" s="125" t="s">
        <v>151</v>
      </c>
      <c r="D92" s="128">
        <v>3</v>
      </c>
      <c r="E92" s="128">
        <v>126</v>
      </c>
      <c r="F92" s="128">
        <v>56</v>
      </c>
      <c r="G92" s="128">
        <v>2707</v>
      </c>
      <c r="H92" s="128">
        <v>165</v>
      </c>
      <c r="I92" s="128">
        <v>7974</v>
      </c>
      <c r="J92" s="128">
        <v>235</v>
      </c>
      <c r="K92" s="128">
        <v>11294</v>
      </c>
      <c r="L92" s="128">
        <v>292</v>
      </c>
      <c r="M92" s="128">
        <v>14240</v>
      </c>
      <c r="N92" s="128">
        <v>237</v>
      </c>
      <c r="O92" s="128">
        <v>11251</v>
      </c>
      <c r="P92" s="128">
        <v>265</v>
      </c>
      <c r="Q92" s="128">
        <v>12980</v>
      </c>
      <c r="R92" s="128">
        <v>211</v>
      </c>
      <c r="S92" s="128">
        <v>10432</v>
      </c>
      <c r="T92" s="128">
        <v>106</v>
      </c>
      <c r="U92" s="128">
        <v>5241</v>
      </c>
      <c r="V92" s="128">
        <v>31</v>
      </c>
      <c r="W92" s="128">
        <v>1531</v>
      </c>
      <c r="X92" s="128">
        <v>14</v>
      </c>
      <c r="Y92" s="128">
        <v>656</v>
      </c>
      <c r="Z92" s="128">
        <v>3</v>
      </c>
      <c r="AA92" s="128">
        <v>151</v>
      </c>
    </row>
    <row r="93" spans="1:27" x14ac:dyDescent="0.25">
      <c r="A93" s="122">
        <v>92</v>
      </c>
      <c r="B93" s="124" t="s">
        <v>8</v>
      </c>
      <c r="C93" s="125" t="s">
        <v>154</v>
      </c>
      <c r="D93" s="128">
        <v>1306</v>
      </c>
      <c r="E93" s="128">
        <v>5900</v>
      </c>
      <c r="F93" s="128">
        <v>1469</v>
      </c>
      <c r="G93" s="128">
        <v>6687</v>
      </c>
      <c r="H93" s="128">
        <v>1579</v>
      </c>
      <c r="I93" s="128">
        <v>7181</v>
      </c>
      <c r="J93" s="128">
        <v>1595</v>
      </c>
      <c r="K93" s="128">
        <v>7256</v>
      </c>
      <c r="L93" s="128">
        <v>2030</v>
      </c>
      <c r="M93" s="128">
        <v>9275</v>
      </c>
      <c r="N93" s="128">
        <v>1219</v>
      </c>
      <c r="O93" s="128">
        <v>5548</v>
      </c>
      <c r="P93" s="128">
        <v>1429</v>
      </c>
      <c r="Q93" s="128">
        <v>6628</v>
      </c>
      <c r="R93" s="128">
        <v>1263</v>
      </c>
      <c r="S93" s="128">
        <v>5841</v>
      </c>
      <c r="T93" s="128">
        <v>1064</v>
      </c>
      <c r="U93" s="128">
        <v>4946</v>
      </c>
      <c r="V93" s="128">
        <v>1608</v>
      </c>
      <c r="W93" s="128">
        <v>7472</v>
      </c>
      <c r="X93" s="128">
        <v>1385</v>
      </c>
      <c r="Y93" s="128">
        <v>6418</v>
      </c>
      <c r="Z93" s="128">
        <v>1146</v>
      </c>
      <c r="AA93" s="128">
        <v>5339</v>
      </c>
    </row>
    <row r="94" spans="1:27" x14ac:dyDescent="0.25">
      <c r="A94" s="122">
        <v>93</v>
      </c>
      <c r="B94" s="124" t="s">
        <v>18</v>
      </c>
      <c r="C94" s="125" t="s">
        <v>153</v>
      </c>
      <c r="D94" s="128">
        <v>81</v>
      </c>
      <c r="E94" s="128">
        <v>405</v>
      </c>
      <c r="F94" s="128">
        <v>956</v>
      </c>
      <c r="G94" s="128">
        <v>4770</v>
      </c>
      <c r="H94" s="128">
        <v>2335</v>
      </c>
      <c r="I94" s="128">
        <v>11654</v>
      </c>
      <c r="J94" s="128">
        <v>5249</v>
      </c>
      <c r="K94" s="128">
        <v>23101</v>
      </c>
      <c r="L94" s="128">
        <v>3467</v>
      </c>
      <c r="M94" s="128">
        <v>17264</v>
      </c>
      <c r="N94" s="128">
        <v>1694</v>
      </c>
      <c r="O94" s="128">
        <v>8436</v>
      </c>
      <c r="P94" s="128">
        <v>826</v>
      </c>
      <c r="Q94" s="128">
        <v>4111</v>
      </c>
      <c r="R94" s="128">
        <v>479</v>
      </c>
      <c r="S94" s="128">
        <v>2392</v>
      </c>
      <c r="T94" s="128">
        <v>353</v>
      </c>
      <c r="U94" s="128">
        <v>1760</v>
      </c>
      <c r="V94" s="128">
        <v>243</v>
      </c>
      <c r="W94" s="128">
        <v>1211</v>
      </c>
      <c r="X94" s="128">
        <v>83</v>
      </c>
      <c r="Y94" s="128">
        <v>413</v>
      </c>
      <c r="Z94" s="128">
        <v>98</v>
      </c>
      <c r="AA94" s="128">
        <v>488</v>
      </c>
    </row>
    <row r="95" spans="1:27" x14ac:dyDescent="0.25">
      <c r="A95" s="122">
        <v>94</v>
      </c>
      <c r="B95" s="124" t="s">
        <v>8</v>
      </c>
      <c r="C95" s="125" t="s">
        <v>152</v>
      </c>
      <c r="D95" s="128">
        <v>1203</v>
      </c>
      <c r="E95" s="128">
        <v>5235</v>
      </c>
      <c r="F95" s="128">
        <v>1052</v>
      </c>
      <c r="G95" s="128">
        <v>4403</v>
      </c>
      <c r="H95" s="128">
        <v>1391</v>
      </c>
      <c r="I95" s="128">
        <v>5796</v>
      </c>
      <c r="J95" s="128">
        <v>2076</v>
      </c>
      <c r="K95" s="128">
        <v>8620</v>
      </c>
      <c r="L95" s="128">
        <v>2885</v>
      </c>
      <c r="M95" s="128">
        <v>11919</v>
      </c>
      <c r="N95" s="128">
        <v>1825</v>
      </c>
      <c r="O95" s="128">
        <v>7583</v>
      </c>
      <c r="P95" s="128">
        <v>2275</v>
      </c>
      <c r="Q95" s="128">
        <v>9577</v>
      </c>
      <c r="R95" s="128">
        <v>1565</v>
      </c>
      <c r="S95" s="128">
        <v>6649</v>
      </c>
      <c r="T95" s="128">
        <v>1124</v>
      </c>
      <c r="U95" s="128">
        <v>4786</v>
      </c>
      <c r="V95" s="128">
        <v>1180</v>
      </c>
      <c r="W95" s="128">
        <v>5056</v>
      </c>
      <c r="X95" s="128">
        <v>858</v>
      </c>
      <c r="Y95" s="128">
        <v>3654</v>
      </c>
      <c r="Z95" s="128">
        <v>609</v>
      </c>
      <c r="AA95" s="128">
        <v>2602</v>
      </c>
    </row>
    <row r="96" spans="1:27" x14ac:dyDescent="0.25">
      <c r="A96" s="122">
        <v>95</v>
      </c>
      <c r="B96" s="124" t="s">
        <v>11</v>
      </c>
      <c r="C96" s="125" t="s">
        <v>153</v>
      </c>
      <c r="D96" s="128">
        <v>9</v>
      </c>
      <c r="E96" s="128">
        <v>114</v>
      </c>
      <c r="F96" s="128">
        <v>437</v>
      </c>
      <c r="G96" s="128">
        <v>5322</v>
      </c>
      <c r="H96" s="128">
        <v>1046</v>
      </c>
      <c r="I96" s="128">
        <v>12693</v>
      </c>
      <c r="J96" s="128">
        <v>1311</v>
      </c>
      <c r="K96" s="128">
        <v>15918</v>
      </c>
      <c r="L96" s="128">
        <v>1015</v>
      </c>
      <c r="M96" s="128">
        <v>12378</v>
      </c>
      <c r="N96" s="128">
        <v>577</v>
      </c>
      <c r="O96" s="128">
        <v>6886</v>
      </c>
      <c r="P96" s="128">
        <v>626</v>
      </c>
      <c r="Q96" s="128">
        <v>7656</v>
      </c>
      <c r="R96" s="128">
        <v>469</v>
      </c>
      <c r="S96" s="128">
        <v>5729</v>
      </c>
      <c r="T96" s="128">
        <v>385</v>
      </c>
      <c r="U96" s="128">
        <v>4716</v>
      </c>
      <c r="V96" s="128">
        <v>252</v>
      </c>
      <c r="W96" s="128">
        <v>3075</v>
      </c>
      <c r="X96" s="128">
        <v>79</v>
      </c>
      <c r="Y96" s="128">
        <v>929</v>
      </c>
      <c r="Z96" s="128">
        <v>26</v>
      </c>
      <c r="AA96" s="128">
        <v>315</v>
      </c>
    </row>
    <row r="97" spans="1:27" x14ac:dyDescent="0.25">
      <c r="A97" s="122">
        <v>96</v>
      </c>
      <c r="B97" s="124" t="s">
        <v>24</v>
      </c>
      <c r="C97" s="125" t="s">
        <v>153</v>
      </c>
      <c r="D97" s="128">
        <v>41</v>
      </c>
      <c r="E97" s="128">
        <v>36</v>
      </c>
      <c r="F97" s="128">
        <v>14365</v>
      </c>
      <c r="G97" s="128">
        <v>12785</v>
      </c>
      <c r="H97" s="128">
        <v>8330</v>
      </c>
      <c r="I97" s="128">
        <v>7413</v>
      </c>
      <c r="J97" s="128">
        <v>23377</v>
      </c>
      <c r="K97" s="128">
        <v>20806</v>
      </c>
      <c r="L97" s="128">
        <v>21151</v>
      </c>
      <c r="M97" s="128">
        <v>18825</v>
      </c>
      <c r="N97" s="128">
        <v>9363</v>
      </c>
      <c r="O97" s="128">
        <v>8333</v>
      </c>
      <c r="P97" s="128">
        <v>7555</v>
      </c>
      <c r="Q97" s="128">
        <v>6724</v>
      </c>
      <c r="R97" s="128">
        <v>731</v>
      </c>
      <c r="S97" s="128">
        <v>650</v>
      </c>
      <c r="T97" s="126"/>
      <c r="U97" s="126"/>
      <c r="V97" s="126"/>
      <c r="W97" s="126"/>
      <c r="X97" s="126"/>
      <c r="Y97" s="126"/>
      <c r="Z97" s="126"/>
      <c r="AA97" s="126"/>
    </row>
    <row r="98" spans="1:27" x14ac:dyDescent="0.25">
      <c r="A98" s="122">
        <v>97</v>
      </c>
      <c r="B98" s="124" t="s">
        <v>5</v>
      </c>
      <c r="C98" s="125" t="s">
        <v>153</v>
      </c>
      <c r="D98" s="128">
        <v>6</v>
      </c>
      <c r="E98" s="128">
        <v>43</v>
      </c>
      <c r="F98" s="128">
        <v>233</v>
      </c>
      <c r="G98" s="128">
        <v>1834</v>
      </c>
      <c r="H98" s="128">
        <v>1326</v>
      </c>
      <c r="I98" s="128">
        <v>10126</v>
      </c>
      <c r="J98" s="128">
        <v>2042</v>
      </c>
      <c r="K98" s="128">
        <v>15996</v>
      </c>
      <c r="L98" s="128">
        <v>1813</v>
      </c>
      <c r="M98" s="128">
        <v>14281</v>
      </c>
      <c r="N98" s="128">
        <v>917</v>
      </c>
      <c r="O98" s="128">
        <v>7182</v>
      </c>
      <c r="P98" s="128">
        <v>962</v>
      </c>
      <c r="Q98" s="128">
        <v>7590</v>
      </c>
      <c r="R98" s="128">
        <v>750</v>
      </c>
      <c r="S98" s="128">
        <v>5900</v>
      </c>
      <c r="T98" s="128">
        <v>537</v>
      </c>
      <c r="U98" s="128">
        <v>4253</v>
      </c>
      <c r="V98" s="128">
        <v>424</v>
      </c>
      <c r="W98" s="128">
        <v>3344</v>
      </c>
      <c r="X98" s="128">
        <v>261</v>
      </c>
      <c r="Y98" s="128">
        <v>2036</v>
      </c>
      <c r="Z98" s="128">
        <v>81</v>
      </c>
      <c r="AA98" s="128">
        <v>643</v>
      </c>
    </row>
    <row r="99" spans="1:27" x14ac:dyDescent="0.25">
      <c r="A99" s="122">
        <v>98</v>
      </c>
      <c r="B99" s="124" t="s">
        <v>8</v>
      </c>
      <c r="C99" s="125" t="s">
        <v>153</v>
      </c>
      <c r="D99" s="128">
        <v>111</v>
      </c>
      <c r="E99" s="128">
        <v>639</v>
      </c>
      <c r="F99" s="128">
        <v>634</v>
      </c>
      <c r="G99" s="128">
        <v>3668</v>
      </c>
      <c r="H99" s="128">
        <v>1567</v>
      </c>
      <c r="I99" s="128">
        <v>8972</v>
      </c>
      <c r="J99" s="128">
        <v>2585</v>
      </c>
      <c r="K99" s="128">
        <v>14921</v>
      </c>
      <c r="L99" s="128">
        <v>2772</v>
      </c>
      <c r="M99" s="128">
        <v>16148</v>
      </c>
      <c r="N99" s="128">
        <v>1479</v>
      </c>
      <c r="O99" s="128">
        <v>8299</v>
      </c>
      <c r="P99" s="128">
        <v>1479</v>
      </c>
      <c r="Q99" s="128">
        <v>8663</v>
      </c>
      <c r="R99" s="128">
        <v>966</v>
      </c>
      <c r="S99" s="128">
        <v>5383</v>
      </c>
      <c r="T99" s="128">
        <v>437</v>
      </c>
      <c r="U99" s="128">
        <v>2536</v>
      </c>
      <c r="V99" s="128">
        <v>279</v>
      </c>
      <c r="W99" s="128">
        <v>1593</v>
      </c>
      <c r="X99" s="128">
        <v>100</v>
      </c>
      <c r="Y99" s="128">
        <v>591</v>
      </c>
      <c r="Z99" s="128">
        <v>81</v>
      </c>
      <c r="AA99" s="128">
        <v>480</v>
      </c>
    </row>
    <row r="100" spans="1:27" x14ac:dyDescent="0.25">
      <c r="A100" s="122">
        <v>99</v>
      </c>
      <c r="B100" s="124" t="s">
        <v>24</v>
      </c>
      <c r="C100" s="125" t="s">
        <v>152</v>
      </c>
      <c r="D100" s="128">
        <v>21</v>
      </c>
      <c r="E100" s="128">
        <v>249</v>
      </c>
      <c r="F100" s="128">
        <v>471</v>
      </c>
      <c r="G100" s="128">
        <v>5693</v>
      </c>
      <c r="H100" s="128">
        <v>1104</v>
      </c>
      <c r="I100" s="128">
        <v>13837</v>
      </c>
      <c r="J100" s="128">
        <v>1484</v>
      </c>
      <c r="K100" s="128">
        <v>18390</v>
      </c>
      <c r="L100" s="128">
        <v>1043</v>
      </c>
      <c r="M100" s="128">
        <v>12519</v>
      </c>
      <c r="N100" s="128">
        <v>537</v>
      </c>
      <c r="O100" s="128">
        <v>6470</v>
      </c>
      <c r="P100" s="128">
        <v>473</v>
      </c>
      <c r="Q100" s="128">
        <v>5752</v>
      </c>
      <c r="R100" s="128">
        <v>310</v>
      </c>
      <c r="S100" s="128">
        <v>3740</v>
      </c>
      <c r="T100" s="128">
        <v>244</v>
      </c>
      <c r="U100" s="128">
        <v>2718</v>
      </c>
      <c r="V100" s="128">
        <v>110</v>
      </c>
      <c r="W100" s="128">
        <v>1157</v>
      </c>
      <c r="X100" s="128">
        <v>17</v>
      </c>
      <c r="Y100" s="128">
        <v>208</v>
      </c>
      <c r="Z100" s="128">
        <v>21</v>
      </c>
      <c r="AA100" s="128">
        <v>272</v>
      </c>
    </row>
    <row r="101" spans="1:27" x14ac:dyDescent="0.25">
      <c r="A101" s="122">
        <v>100</v>
      </c>
      <c r="B101" s="124" t="s">
        <v>8</v>
      </c>
      <c r="C101" s="125" t="s">
        <v>152</v>
      </c>
      <c r="D101" s="128">
        <v>448</v>
      </c>
      <c r="E101" s="128">
        <v>2425</v>
      </c>
      <c r="F101" s="128">
        <v>2192</v>
      </c>
      <c r="G101" s="128">
        <v>11847</v>
      </c>
      <c r="H101" s="128">
        <v>3424</v>
      </c>
      <c r="I101" s="128">
        <v>18574</v>
      </c>
      <c r="J101" s="128">
        <v>2454</v>
      </c>
      <c r="K101" s="128">
        <v>12433</v>
      </c>
      <c r="L101" s="128">
        <v>1188</v>
      </c>
      <c r="M101" s="128">
        <v>6154</v>
      </c>
      <c r="N101" s="128">
        <v>510</v>
      </c>
      <c r="O101" s="128">
        <v>2720</v>
      </c>
      <c r="P101" s="128">
        <v>461</v>
      </c>
      <c r="Q101" s="128">
        <v>2567</v>
      </c>
      <c r="R101" s="128">
        <v>388</v>
      </c>
      <c r="S101" s="128">
        <v>2110</v>
      </c>
      <c r="T101" s="128">
        <v>540</v>
      </c>
      <c r="U101" s="128">
        <v>3017</v>
      </c>
      <c r="V101" s="128">
        <v>888</v>
      </c>
      <c r="W101" s="128">
        <v>5017</v>
      </c>
      <c r="X101" s="128">
        <v>413</v>
      </c>
      <c r="Y101" s="128">
        <v>2308</v>
      </c>
      <c r="Z101" s="128">
        <v>257</v>
      </c>
      <c r="AA101" s="128">
        <v>1456</v>
      </c>
    </row>
    <row r="102" spans="1:27" x14ac:dyDescent="0.25">
      <c r="A102" s="122">
        <v>101</v>
      </c>
      <c r="B102" s="124" t="s">
        <v>5</v>
      </c>
      <c r="C102" s="125" t="s">
        <v>153</v>
      </c>
      <c r="D102" s="128">
        <v>7</v>
      </c>
      <c r="E102" s="128">
        <v>52</v>
      </c>
      <c r="F102" s="128">
        <v>359</v>
      </c>
      <c r="G102" s="128">
        <v>2847</v>
      </c>
      <c r="H102" s="128">
        <v>1249</v>
      </c>
      <c r="I102" s="128">
        <v>9808</v>
      </c>
      <c r="J102" s="128">
        <v>1855</v>
      </c>
      <c r="K102" s="128">
        <v>14675</v>
      </c>
      <c r="L102" s="128">
        <v>1818</v>
      </c>
      <c r="M102" s="128">
        <v>13987</v>
      </c>
      <c r="N102" s="128">
        <v>766</v>
      </c>
      <c r="O102" s="128">
        <v>6024</v>
      </c>
      <c r="P102" s="128">
        <v>888</v>
      </c>
      <c r="Q102" s="128">
        <v>7045</v>
      </c>
      <c r="R102" s="128">
        <v>1020</v>
      </c>
      <c r="S102" s="128">
        <v>8113</v>
      </c>
      <c r="T102" s="128">
        <v>533</v>
      </c>
      <c r="U102" s="128">
        <v>4200</v>
      </c>
      <c r="V102" s="128">
        <v>224</v>
      </c>
      <c r="W102" s="128">
        <v>1774</v>
      </c>
      <c r="X102" s="128">
        <v>71</v>
      </c>
      <c r="Y102" s="128">
        <v>543</v>
      </c>
      <c r="Z102" s="128">
        <v>14</v>
      </c>
      <c r="AA102" s="128">
        <v>112</v>
      </c>
    </row>
    <row r="103" spans="1:27" x14ac:dyDescent="0.25">
      <c r="A103" s="122">
        <v>102</v>
      </c>
      <c r="B103" s="124" t="s">
        <v>24</v>
      </c>
      <c r="C103" s="125" t="s">
        <v>152</v>
      </c>
      <c r="D103" s="128">
        <v>32</v>
      </c>
      <c r="E103" s="128">
        <v>435</v>
      </c>
      <c r="F103" s="128">
        <v>327</v>
      </c>
      <c r="G103" s="128">
        <v>4554</v>
      </c>
      <c r="H103" s="128">
        <v>818</v>
      </c>
      <c r="I103" s="128">
        <v>11312</v>
      </c>
      <c r="J103" s="128">
        <v>945</v>
      </c>
      <c r="K103" s="128">
        <v>13179</v>
      </c>
      <c r="L103" s="128">
        <v>1016</v>
      </c>
      <c r="M103" s="128">
        <v>14195</v>
      </c>
      <c r="N103" s="128">
        <v>496</v>
      </c>
      <c r="O103" s="128">
        <v>6781</v>
      </c>
      <c r="P103" s="128">
        <v>593</v>
      </c>
      <c r="Q103" s="128">
        <v>8282</v>
      </c>
      <c r="R103" s="128">
        <v>343</v>
      </c>
      <c r="S103" s="128">
        <v>4793</v>
      </c>
      <c r="T103" s="128">
        <v>246</v>
      </c>
      <c r="U103" s="128">
        <v>3419</v>
      </c>
      <c r="V103" s="128">
        <v>91</v>
      </c>
      <c r="W103" s="128">
        <v>1250</v>
      </c>
      <c r="X103" s="128">
        <v>54</v>
      </c>
      <c r="Y103" s="128">
        <v>684</v>
      </c>
      <c r="Z103" s="128">
        <v>4</v>
      </c>
      <c r="AA103" s="128">
        <v>53</v>
      </c>
    </row>
    <row r="104" spans="1:27" x14ac:dyDescent="0.25">
      <c r="A104" s="122">
        <v>103</v>
      </c>
      <c r="B104" s="124" t="s">
        <v>5</v>
      </c>
      <c r="C104" s="125" t="s">
        <v>153</v>
      </c>
      <c r="D104" s="128">
        <v>4</v>
      </c>
      <c r="E104" s="128">
        <v>20</v>
      </c>
      <c r="F104" s="128">
        <v>346</v>
      </c>
      <c r="G104" s="128">
        <v>1591</v>
      </c>
      <c r="H104" s="128">
        <v>1950</v>
      </c>
      <c r="I104" s="128">
        <v>8658</v>
      </c>
      <c r="J104" s="128">
        <v>3149</v>
      </c>
      <c r="K104" s="128">
        <v>14430</v>
      </c>
      <c r="L104" s="128">
        <v>3092</v>
      </c>
      <c r="M104" s="128">
        <v>14718</v>
      </c>
      <c r="N104" s="128">
        <v>1940</v>
      </c>
      <c r="O104" s="128">
        <v>9075</v>
      </c>
      <c r="P104" s="128">
        <v>2346</v>
      </c>
      <c r="Q104" s="128">
        <v>11277</v>
      </c>
      <c r="R104" s="128">
        <v>1078</v>
      </c>
      <c r="S104" s="128">
        <v>5192</v>
      </c>
      <c r="T104" s="128">
        <v>386</v>
      </c>
      <c r="U104" s="128">
        <v>1901</v>
      </c>
      <c r="V104" s="128">
        <v>220</v>
      </c>
      <c r="W104" s="128">
        <v>1061</v>
      </c>
      <c r="X104" s="128">
        <v>50</v>
      </c>
      <c r="Y104" s="128">
        <v>238</v>
      </c>
      <c r="Z104" s="128">
        <v>24</v>
      </c>
      <c r="AA104" s="128">
        <v>116</v>
      </c>
    </row>
    <row r="105" spans="1:27" x14ac:dyDescent="0.25">
      <c r="A105" s="122">
        <v>104</v>
      </c>
      <c r="B105" s="124" t="s">
        <v>11</v>
      </c>
      <c r="C105" s="125" t="s">
        <v>151</v>
      </c>
      <c r="D105" s="126"/>
      <c r="E105" s="126"/>
      <c r="F105" s="128">
        <v>386</v>
      </c>
      <c r="G105" s="128">
        <v>3057</v>
      </c>
      <c r="H105" s="128">
        <v>1430</v>
      </c>
      <c r="I105" s="128">
        <v>11552</v>
      </c>
      <c r="J105" s="128">
        <v>2204</v>
      </c>
      <c r="K105" s="128">
        <v>17656</v>
      </c>
      <c r="L105" s="128">
        <v>1406</v>
      </c>
      <c r="M105" s="128">
        <v>11355</v>
      </c>
      <c r="N105" s="128">
        <v>526</v>
      </c>
      <c r="O105" s="128">
        <v>4257</v>
      </c>
      <c r="P105" s="128">
        <v>563</v>
      </c>
      <c r="Q105" s="128">
        <v>4537</v>
      </c>
      <c r="R105" s="128">
        <v>631</v>
      </c>
      <c r="S105" s="128">
        <v>5102</v>
      </c>
      <c r="T105" s="128">
        <v>800</v>
      </c>
      <c r="U105" s="128">
        <v>6452</v>
      </c>
      <c r="V105" s="128">
        <v>290</v>
      </c>
      <c r="W105" s="128">
        <v>2341</v>
      </c>
      <c r="X105" s="128">
        <v>58</v>
      </c>
      <c r="Y105" s="128">
        <v>441</v>
      </c>
      <c r="Z105" s="128">
        <v>10</v>
      </c>
      <c r="AA105" s="128">
        <v>81</v>
      </c>
    </row>
    <row r="106" spans="1:27" x14ac:dyDescent="0.25">
      <c r="A106" s="122">
        <v>105</v>
      </c>
      <c r="B106" s="124" t="s">
        <v>24</v>
      </c>
      <c r="C106" s="125" t="s">
        <v>151</v>
      </c>
      <c r="D106" s="128">
        <v>20</v>
      </c>
      <c r="E106" s="128">
        <v>278</v>
      </c>
      <c r="F106" s="128">
        <v>254</v>
      </c>
      <c r="G106" s="128">
        <v>3539</v>
      </c>
      <c r="H106" s="128">
        <v>598</v>
      </c>
      <c r="I106" s="128">
        <v>8274</v>
      </c>
      <c r="J106" s="128">
        <v>853</v>
      </c>
      <c r="K106" s="128">
        <v>11877</v>
      </c>
      <c r="L106" s="128">
        <v>856</v>
      </c>
      <c r="M106" s="128">
        <v>11972</v>
      </c>
      <c r="N106" s="128">
        <v>565</v>
      </c>
      <c r="O106" s="128">
        <v>7719</v>
      </c>
      <c r="P106" s="128">
        <v>650</v>
      </c>
      <c r="Q106" s="128">
        <v>9087</v>
      </c>
      <c r="R106" s="128">
        <v>506</v>
      </c>
      <c r="S106" s="128">
        <v>7076</v>
      </c>
      <c r="T106" s="128">
        <v>302</v>
      </c>
      <c r="U106" s="128">
        <v>4220</v>
      </c>
      <c r="V106" s="128">
        <v>175</v>
      </c>
      <c r="W106" s="128">
        <v>2454</v>
      </c>
      <c r="X106" s="128">
        <v>18</v>
      </c>
      <c r="Y106" s="128">
        <v>233</v>
      </c>
      <c r="Z106" s="128">
        <v>3</v>
      </c>
      <c r="AA106" s="128">
        <v>35</v>
      </c>
    </row>
    <row r="107" spans="1:27" x14ac:dyDescent="0.25">
      <c r="A107" s="122">
        <v>106</v>
      </c>
      <c r="B107" s="124" t="s">
        <v>8</v>
      </c>
      <c r="C107" s="125" t="s">
        <v>153</v>
      </c>
      <c r="D107" s="128">
        <v>55</v>
      </c>
      <c r="E107" s="128">
        <v>429</v>
      </c>
      <c r="F107" s="128">
        <v>485</v>
      </c>
      <c r="G107" s="128">
        <v>3917</v>
      </c>
      <c r="H107" s="128">
        <v>1012</v>
      </c>
      <c r="I107" s="128">
        <v>8128</v>
      </c>
      <c r="J107" s="128">
        <v>1164</v>
      </c>
      <c r="K107" s="128">
        <v>9389</v>
      </c>
      <c r="L107" s="128">
        <v>1001</v>
      </c>
      <c r="M107" s="128">
        <v>8059</v>
      </c>
      <c r="N107" s="128">
        <v>1040</v>
      </c>
      <c r="O107" s="128">
        <v>7997</v>
      </c>
      <c r="P107" s="128">
        <v>1559</v>
      </c>
      <c r="Q107" s="128">
        <v>12709</v>
      </c>
      <c r="R107" s="128">
        <v>828</v>
      </c>
      <c r="S107" s="128">
        <v>6749</v>
      </c>
      <c r="T107" s="128">
        <v>543</v>
      </c>
      <c r="U107" s="128">
        <v>4469</v>
      </c>
      <c r="V107" s="128">
        <v>391</v>
      </c>
      <c r="W107" s="128">
        <v>3177</v>
      </c>
      <c r="X107" s="128">
        <v>131</v>
      </c>
      <c r="Y107" s="128">
        <v>1055</v>
      </c>
      <c r="Z107" s="128">
        <v>42</v>
      </c>
      <c r="AA107" s="128">
        <v>340</v>
      </c>
    </row>
    <row r="108" spans="1:27" x14ac:dyDescent="0.25">
      <c r="A108" s="122">
        <v>107</v>
      </c>
      <c r="B108" s="124" t="s">
        <v>11</v>
      </c>
      <c r="C108" s="125" t="s">
        <v>151</v>
      </c>
      <c r="D108" s="128">
        <v>18</v>
      </c>
      <c r="E108" s="128">
        <v>110</v>
      </c>
      <c r="F108" s="128">
        <v>573</v>
      </c>
      <c r="G108" s="128">
        <v>4619</v>
      </c>
      <c r="H108" s="128">
        <v>2090</v>
      </c>
      <c r="I108" s="128">
        <v>16777</v>
      </c>
      <c r="J108" s="128">
        <v>2171</v>
      </c>
      <c r="K108" s="128">
        <v>17546</v>
      </c>
      <c r="L108" s="128">
        <v>1410</v>
      </c>
      <c r="M108" s="128">
        <v>11422</v>
      </c>
      <c r="N108" s="128">
        <v>572</v>
      </c>
      <c r="O108" s="128">
        <v>4555</v>
      </c>
      <c r="P108" s="128">
        <v>550</v>
      </c>
      <c r="Q108" s="128">
        <v>4438</v>
      </c>
      <c r="R108" s="128">
        <v>397</v>
      </c>
      <c r="S108" s="128">
        <v>3181</v>
      </c>
      <c r="T108" s="128">
        <v>160</v>
      </c>
      <c r="U108" s="128">
        <v>1282</v>
      </c>
      <c r="V108" s="128">
        <v>42</v>
      </c>
      <c r="W108" s="128">
        <v>320</v>
      </c>
      <c r="X108" s="128">
        <v>10</v>
      </c>
      <c r="Y108" s="128">
        <v>81</v>
      </c>
      <c r="Z108" s="128">
        <v>8</v>
      </c>
      <c r="AA108" s="128">
        <v>61</v>
      </c>
    </row>
    <row r="109" spans="1:27" x14ac:dyDescent="0.25">
      <c r="A109" s="122">
        <v>108</v>
      </c>
      <c r="B109" s="124" t="s">
        <v>8</v>
      </c>
      <c r="C109" s="125" t="s">
        <v>154</v>
      </c>
      <c r="D109" s="128">
        <v>1699</v>
      </c>
      <c r="E109" s="128">
        <v>5120</v>
      </c>
      <c r="F109" s="128">
        <v>1524</v>
      </c>
      <c r="G109" s="128">
        <v>4577</v>
      </c>
      <c r="H109" s="128">
        <v>1940</v>
      </c>
      <c r="I109" s="128">
        <v>5591</v>
      </c>
      <c r="J109" s="128">
        <v>1970</v>
      </c>
      <c r="K109" s="128">
        <v>5720</v>
      </c>
      <c r="L109" s="128">
        <v>2497</v>
      </c>
      <c r="M109" s="128">
        <v>7260</v>
      </c>
      <c r="N109" s="128">
        <v>1369</v>
      </c>
      <c r="O109" s="128">
        <v>3952</v>
      </c>
      <c r="P109" s="128">
        <v>1593</v>
      </c>
      <c r="Q109" s="128">
        <v>4730</v>
      </c>
      <c r="R109" s="128">
        <v>1364</v>
      </c>
      <c r="S109" s="128">
        <v>4067</v>
      </c>
      <c r="T109" s="128">
        <v>1479</v>
      </c>
      <c r="U109" s="128">
        <v>4418</v>
      </c>
      <c r="V109" s="128">
        <v>2549</v>
      </c>
      <c r="W109" s="128">
        <v>7558</v>
      </c>
      <c r="X109" s="128">
        <v>1936</v>
      </c>
      <c r="Y109" s="128">
        <v>5754</v>
      </c>
      <c r="Z109" s="128">
        <v>1887</v>
      </c>
      <c r="AA109" s="128">
        <v>5621</v>
      </c>
    </row>
    <row r="110" spans="1:27" x14ac:dyDescent="0.25">
      <c r="A110" s="122">
        <v>109</v>
      </c>
      <c r="B110" s="124" t="s">
        <v>8</v>
      </c>
      <c r="C110" s="125" t="s">
        <v>153</v>
      </c>
      <c r="D110" s="128">
        <v>41</v>
      </c>
      <c r="E110" s="128">
        <v>478</v>
      </c>
      <c r="F110" s="128">
        <v>370</v>
      </c>
      <c r="G110" s="128">
        <v>4316</v>
      </c>
      <c r="H110" s="128">
        <v>988</v>
      </c>
      <c r="I110" s="128">
        <v>11421</v>
      </c>
      <c r="J110" s="128">
        <v>1162</v>
      </c>
      <c r="K110" s="128">
        <v>13495</v>
      </c>
      <c r="L110" s="128">
        <v>962</v>
      </c>
      <c r="M110" s="128">
        <v>11249</v>
      </c>
      <c r="N110" s="128">
        <v>546</v>
      </c>
      <c r="O110" s="128">
        <v>5858</v>
      </c>
      <c r="P110" s="128">
        <v>499</v>
      </c>
      <c r="Q110" s="128">
        <v>5879</v>
      </c>
      <c r="R110" s="128">
        <v>366</v>
      </c>
      <c r="S110" s="128">
        <v>4359</v>
      </c>
      <c r="T110" s="128">
        <v>218</v>
      </c>
      <c r="U110" s="128">
        <v>2584</v>
      </c>
      <c r="V110" s="128">
        <v>149</v>
      </c>
      <c r="W110" s="128">
        <v>1767</v>
      </c>
      <c r="X110" s="128">
        <v>106</v>
      </c>
      <c r="Y110" s="128">
        <v>1256</v>
      </c>
      <c r="Z110" s="128">
        <v>31</v>
      </c>
      <c r="AA110" s="128">
        <v>367</v>
      </c>
    </row>
    <row r="111" spans="1:27" x14ac:dyDescent="0.25">
      <c r="A111" s="122">
        <v>110</v>
      </c>
      <c r="B111" s="124" t="s">
        <v>11</v>
      </c>
      <c r="C111" s="125" t="s">
        <v>151</v>
      </c>
      <c r="D111" s="128">
        <v>20</v>
      </c>
      <c r="E111" s="128">
        <v>247</v>
      </c>
      <c r="F111" s="128">
        <v>543</v>
      </c>
      <c r="G111" s="128">
        <v>6555</v>
      </c>
      <c r="H111" s="128">
        <v>1252</v>
      </c>
      <c r="I111" s="128">
        <v>14942</v>
      </c>
      <c r="J111" s="128">
        <v>1123</v>
      </c>
      <c r="K111" s="128">
        <v>13510</v>
      </c>
      <c r="L111" s="128">
        <v>815</v>
      </c>
      <c r="M111" s="128">
        <v>9835</v>
      </c>
      <c r="N111" s="128">
        <v>339</v>
      </c>
      <c r="O111" s="128">
        <v>4044</v>
      </c>
      <c r="P111" s="128">
        <v>340</v>
      </c>
      <c r="Q111" s="128">
        <v>4094</v>
      </c>
      <c r="R111" s="128">
        <v>250</v>
      </c>
      <c r="S111" s="128">
        <v>3004</v>
      </c>
      <c r="T111" s="128">
        <v>278</v>
      </c>
      <c r="U111" s="128">
        <v>3371</v>
      </c>
      <c r="V111" s="128">
        <v>186</v>
      </c>
      <c r="W111" s="128">
        <v>2254</v>
      </c>
      <c r="X111" s="128">
        <v>31</v>
      </c>
      <c r="Y111" s="128">
        <v>372</v>
      </c>
      <c r="Z111" s="128">
        <v>9</v>
      </c>
      <c r="AA111" s="128">
        <v>106</v>
      </c>
    </row>
    <row r="112" spans="1:27" x14ac:dyDescent="0.25">
      <c r="A112" s="122">
        <v>111</v>
      </c>
      <c r="B112" s="124" t="s">
        <v>8</v>
      </c>
      <c r="C112" s="125" t="s">
        <v>151</v>
      </c>
      <c r="D112" s="128">
        <v>12</v>
      </c>
      <c r="E112" s="128">
        <v>92</v>
      </c>
      <c r="F112" s="128">
        <v>287</v>
      </c>
      <c r="G112" s="128">
        <v>2524</v>
      </c>
      <c r="H112" s="128">
        <v>1048</v>
      </c>
      <c r="I112" s="128">
        <v>9196</v>
      </c>
      <c r="J112" s="128">
        <v>1497</v>
      </c>
      <c r="K112" s="128">
        <v>12940</v>
      </c>
      <c r="L112" s="128">
        <v>1372</v>
      </c>
      <c r="M112" s="128">
        <v>11668</v>
      </c>
      <c r="N112" s="128">
        <v>765</v>
      </c>
      <c r="O112" s="128">
        <v>6699</v>
      </c>
      <c r="P112" s="128">
        <v>782</v>
      </c>
      <c r="Q112" s="128">
        <v>6933</v>
      </c>
      <c r="R112" s="128">
        <v>582</v>
      </c>
      <c r="S112" s="128">
        <v>5134</v>
      </c>
      <c r="T112" s="128">
        <v>461</v>
      </c>
      <c r="U112" s="128">
        <v>4065</v>
      </c>
      <c r="V112" s="128">
        <v>226</v>
      </c>
      <c r="W112" s="128">
        <v>1990</v>
      </c>
      <c r="X112" s="128">
        <v>57</v>
      </c>
      <c r="Y112" s="128">
        <v>505</v>
      </c>
      <c r="Z112" s="128">
        <v>12</v>
      </c>
      <c r="AA112" s="128">
        <v>108</v>
      </c>
    </row>
    <row r="113" spans="1:27" x14ac:dyDescent="0.25">
      <c r="A113" s="122">
        <v>112</v>
      </c>
      <c r="B113" s="124" t="s">
        <v>102</v>
      </c>
      <c r="C113" s="125" t="s">
        <v>156</v>
      </c>
      <c r="D113" s="128">
        <v>361</v>
      </c>
      <c r="E113" s="128">
        <v>2946</v>
      </c>
      <c r="F113" s="128">
        <v>522</v>
      </c>
      <c r="G113" s="128">
        <v>4159</v>
      </c>
      <c r="H113" s="128">
        <v>745</v>
      </c>
      <c r="I113" s="128">
        <v>5907</v>
      </c>
      <c r="J113" s="128">
        <v>813</v>
      </c>
      <c r="K113" s="128">
        <v>6490</v>
      </c>
      <c r="L113" s="128">
        <v>938</v>
      </c>
      <c r="M113" s="128">
        <v>7553</v>
      </c>
      <c r="N113" s="128">
        <v>618</v>
      </c>
      <c r="O113" s="128">
        <v>5023</v>
      </c>
      <c r="P113" s="128">
        <v>685</v>
      </c>
      <c r="Q113" s="128">
        <v>5610</v>
      </c>
      <c r="R113" s="128">
        <v>561</v>
      </c>
      <c r="S113" s="128">
        <v>4606</v>
      </c>
      <c r="T113" s="128">
        <v>525</v>
      </c>
      <c r="U113" s="128">
        <v>4362</v>
      </c>
      <c r="V113" s="128">
        <v>646</v>
      </c>
      <c r="W113" s="128">
        <v>5358</v>
      </c>
      <c r="X113" s="128">
        <v>591</v>
      </c>
      <c r="Y113" s="128">
        <v>4899</v>
      </c>
      <c r="Z113" s="128">
        <v>467</v>
      </c>
      <c r="AA113" s="128">
        <v>3892</v>
      </c>
    </row>
    <row r="114" spans="1:27" x14ac:dyDescent="0.25">
      <c r="A114" s="122">
        <v>113</v>
      </c>
      <c r="B114" s="124" t="s">
        <v>11</v>
      </c>
      <c r="C114" s="125" t="s">
        <v>152</v>
      </c>
      <c r="D114" s="128">
        <v>25</v>
      </c>
      <c r="E114" s="128">
        <v>487</v>
      </c>
      <c r="F114" s="128">
        <v>269</v>
      </c>
      <c r="G114" s="128">
        <v>5375</v>
      </c>
      <c r="H114" s="128">
        <v>532</v>
      </c>
      <c r="I114" s="128">
        <v>10520</v>
      </c>
      <c r="J114" s="128">
        <v>617</v>
      </c>
      <c r="K114" s="128">
        <v>12291</v>
      </c>
      <c r="L114" s="128">
        <v>597</v>
      </c>
      <c r="M114" s="128">
        <v>11931</v>
      </c>
      <c r="N114" s="128">
        <v>263</v>
      </c>
      <c r="O114" s="128">
        <v>5068</v>
      </c>
      <c r="P114" s="128">
        <v>335</v>
      </c>
      <c r="Q114" s="128">
        <v>6758</v>
      </c>
      <c r="R114" s="128">
        <v>174</v>
      </c>
      <c r="S114" s="128">
        <v>3498</v>
      </c>
      <c r="T114" s="128">
        <v>110</v>
      </c>
      <c r="U114" s="128">
        <v>2227</v>
      </c>
      <c r="V114" s="128">
        <v>79</v>
      </c>
      <c r="W114" s="128">
        <v>1600</v>
      </c>
      <c r="X114" s="128">
        <v>16</v>
      </c>
      <c r="Y114" s="128">
        <v>305</v>
      </c>
      <c r="Z114" s="128">
        <v>6</v>
      </c>
      <c r="AA114" s="128">
        <v>132</v>
      </c>
    </row>
    <row r="115" spans="1:27" x14ac:dyDescent="0.25">
      <c r="A115" s="122">
        <v>114</v>
      </c>
      <c r="B115" s="124" t="s">
        <v>8</v>
      </c>
      <c r="C115" s="125" t="s">
        <v>153</v>
      </c>
      <c r="D115" s="128">
        <v>34</v>
      </c>
      <c r="E115" s="128">
        <v>396</v>
      </c>
      <c r="F115" s="128">
        <v>333</v>
      </c>
      <c r="G115" s="128">
        <v>3880</v>
      </c>
      <c r="H115" s="128">
        <v>762</v>
      </c>
      <c r="I115" s="128">
        <v>8892</v>
      </c>
      <c r="J115" s="128">
        <v>1033</v>
      </c>
      <c r="K115" s="128">
        <v>12047</v>
      </c>
      <c r="L115" s="128">
        <v>1029</v>
      </c>
      <c r="M115" s="128">
        <v>11444</v>
      </c>
      <c r="N115" s="128">
        <v>421</v>
      </c>
      <c r="O115" s="128">
        <v>4476</v>
      </c>
      <c r="P115" s="128">
        <v>512</v>
      </c>
      <c r="Q115" s="128">
        <v>6063</v>
      </c>
      <c r="R115" s="128">
        <v>634</v>
      </c>
      <c r="S115" s="128">
        <v>7536</v>
      </c>
      <c r="T115" s="128">
        <v>277</v>
      </c>
      <c r="U115" s="128">
        <v>3266</v>
      </c>
      <c r="V115" s="128">
        <v>96</v>
      </c>
      <c r="W115" s="128">
        <v>1133</v>
      </c>
      <c r="X115" s="128">
        <v>26</v>
      </c>
      <c r="Y115" s="128">
        <v>295</v>
      </c>
      <c r="Z115" s="128">
        <v>8</v>
      </c>
      <c r="AA115" s="128">
        <v>97</v>
      </c>
    </row>
    <row r="116" spans="1:27" x14ac:dyDescent="0.25">
      <c r="A116" s="122">
        <v>115</v>
      </c>
      <c r="B116" s="124" t="s">
        <v>11</v>
      </c>
      <c r="C116" s="125" t="s">
        <v>153</v>
      </c>
      <c r="D116" s="128">
        <v>12</v>
      </c>
      <c r="E116" s="128">
        <v>317</v>
      </c>
      <c r="F116" s="128">
        <v>212</v>
      </c>
      <c r="G116" s="128">
        <v>5666</v>
      </c>
      <c r="H116" s="128">
        <v>446</v>
      </c>
      <c r="I116" s="128">
        <v>11705</v>
      </c>
      <c r="J116" s="128">
        <v>428</v>
      </c>
      <c r="K116" s="128">
        <v>11323</v>
      </c>
      <c r="L116" s="128">
        <v>385</v>
      </c>
      <c r="M116" s="128">
        <v>9672</v>
      </c>
      <c r="N116" s="128">
        <v>155</v>
      </c>
      <c r="O116" s="128">
        <v>4039</v>
      </c>
      <c r="P116" s="128">
        <v>200</v>
      </c>
      <c r="Q116" s="128">
        <v>5320</v>
      </c>
      <c r="R116" s="128">
        <v>215</v>
      </c>
      <c r="S116" s="128">
        <v>5735</v>
      </c>
      <c r="T116" s="128">
        <v>102</v>
      </c>
      <c r="U116" s="128">
        <v>2710</v>
      </c>
      <c r="V116" s="128">
        <v>65</v>
      </c>
      <c r="W116" s="128">
        <v>1716</v>
      </c>
      <c r="X116" s="128">
        <v>32</v>
      </c>
      <c r="Y116" s="128">
        <v>777</v>
      </c>
      <c r="Z116" s="128">
        <v>4</v>
      </c>
      <c r="AA116" s="128">
        <v>94</v>
      </c>
    </row>
    <row r="117" spans="1:27" x14ac:dyDescent="0.25">
      <c r="A117" s="122">
        <v>116</v>
      </c>
      <c r="B117" s="124" t="s">
        <v>11</v>
      </c>
      <c r="C117" s="125" t="s">
        <v>153</v>
      </c>
      <c r="D117" s="128">
        <v>13</v>
      </c>
      <c r="E117" s="128">
        <v>155</v>
      </c>
      <c r="F117" s="128">
        <v>286</v>
      </c>
      <c r="G117" s="128">
        <v>3492</v>
      </c>
      <c r="H117" s="128">
        <v>979</v>
      </c>
      <c r="I117" s="128">
        <v>11844</v>
      </c>
      <c r="J117" s="128">
        <v>1123</v>
      </c>
      <c r="K117" s="128">
        <v>13687</v>
      </c>
      <c r="L117" s="128">
        <v>857</v>
      </c>
      <c r="M117" s="128">
        <v>10512</v>
      </c>
      <c r="N117" s="128">
        <v>416</v>
      </c>
      <c r="O117" s="128">
        <v>4928</v>
      </c>
      <c r="P117" s="128">
        <v>513</v>
      </c>
      <c r="Q117" s="128">
        <v>6275</v>
      </c>
      <c r="R117" s="128">
        <v>263</v>
      </c>
      <c r="S117" s="128">
        <v>3216</v>
      </c>
      <c r="T117" s="128">
        <v>199</v>
      </c>
      <c r="U117" s="128">
        <v>2440</v>
      </c>
      <c r="V117" s="128">
        <v>114</v>
      </c>
      <c r="W117" s="128">
        <v>1400</v>
      </c>
      <c r="X117" s="128">
        <v>44</v>
      </c>
      <c r="Y117" s="128">
        <v>494</v>
      </c>
      <c r="Z117" s="128">
        <v>4</v>
      </c>
      <c r="AA117" s="128">
        <v>47</v>
      </c>
    </row>
    <row r="118" spans="1:27" x14ac:dyDescent="0.25">
      <c r="A118" s="122">
        <v>117</v>
      </c>
      <c r="B118" s="124" t="s">
        <v>11</v>
      </c>
      <c r="C118" s="125" t="s">
        <v>153</v>
      </c>
      <c r="D118" s="128">
        <v>37</v>
      </c>
      <c r="E118" s="128">
        <v>284</v>
      </c>
      <c r="F118" s="128">
        <v>565</v>
      </c>
      <c r="G118" s="128">
        <v>4491</v>
      </c>
      <c r="H118" s="128">
        <v>1316</v>
      </c>
      <c r="I118" s="128">
        <v>10426</v>
      </c>
      <c r="J118" s="128">
        <v>1375</v>
      </c>
      <c r="K118" s="128">
        <v>11135</v>
      </c>
      <c r="L118" s="128">
        <v>1295</v>
      </c>
      <c r="M118" s="128">
        <v>10468</v>
      </c>
      <c r="N118" s="128">
        <v>905</v>
      </c>
      <c r="O118" s="128">
        <v>7071</v>
      </c>
      <c r="P118" s="128">
        <v>1071</v>
      </c>
      <c r="Q118" s="128">
        <v>8672</v>
      </c>
      <c r="R118" s="128">
        <v>407</v>
      </c>
      <c r="S118" s="128">
        <v>3293</v>
      </c>
      <c r="T118" s="128">
        <v>160</v>
      </c>
      <c r="U118" s="128">
        <v>1295</v>
      </c>
      <c r="V118" s="128">
        <v>91</v>
      </c>
      <c r="W118" s="128">
        <v>741</v>
      </c>
      <c r="X118" s="128">
        <v>50</v>
      </c>
      <c r="Y118" s="128">
        <v>392</v>
      </c>
      <c r="Z118" s="128">
        <v>16</v>
      </c>
      <c r="AA118" s="128">
        <v>131</v>
      </c>
    </row>
    <row r="119" spans="1:27" x14ac:dyDescent="0.25">
      <c r="A119" s="122">
        <v>118</v>
      </c>
      <c r="B119" s="124" t="s">
        <v>24</v>
      </c>
      <c r="C119" s="125" t="s">
        <v>151</v>
      </c>
      <c r="D119" s="128">
        <v>5</v>
      </c>
      <c r="E119" s="128">
        <v>135</v>
      </c>
      <c r="F119" s="128">
        <v>123</v>
      </c>
      <c r="G119" s="128">
        <v>3333</v>
      </c>
      <c r="H119" s="128">
        <v>680</v>
      </c>
      <c r="I119" s="128">
        <v>15858</v>
      </c>
      <c r="J119" s="128">
        <v>454</v>
      </c>
      <c r="K119" s="128">
        <v>12140</v>
      </c>
      <c r="L119" s="128">
        <v>360</v>
      </c>
      <c r="M119" s="128">
        <v>9904</v>
      </c>
      <c r="N119" s="128">
        <v>166</v>
      </c>
      <c r="O119" s="128">
        <v>4661</v>
      </c>
      <c r="P119" s="128">
        <v>177</v>
      </c>
      <c r="Q119" s="128">
        <v>4814</v>
      </c>
      <c r="R119" s="128">
        <v>142</v>
      </c>
      <c r="S119" s="128">
        <v>3763</v>
      </c>
      <c r="T119" s="128">
        <v>83</v>
      </c>
      <c r="U119" s="128">
        <v>2183</v>
      </c>
      <c r="V119" s="128">
        <v>42</v>
      </c>
      <c r="W119" s="128">
        <v>1131</v>
      </c>
      <c r="X119" s="128">
        <v>2</v>
      </c>
      <c r="Y119" s="128">
        <v>50</v>
      </c>
      <c r="Z119" s="126"/>
      <c r="AA119" s="126"/>
    </row>
    <row r="120" spans="1:27" x14ac:dyDescent="0.25">
      <c r="A120" s="122">
        <v>119</v>
      </c>
      <c r="B120" s="124" t="s">
        <v>8</v>
      </c>
      <c r="C120" s="125" t="s">
        <v>154</v>
      </c>
      <c r="D120" s="128">
        <v>1142</v>
      </c>
      <c r="E120" s="128">
        <v>5213</v>
      </c>
      <c r="F120" s="128">
        <v>1056</v>
      </c>
      <c r="G120" s="128">
        <v>4890</v>
      </c>
      <c r="H120" s="128">
        <v>1165</v>
      </c>
      <c r="I120" s="128">
        <v>5395</v>
      </c>
      <c r="J120" s="128">
        <v>1120</v>
      </c>
      <c r="K120" s="128">
        <v>5219</v>
      </c>
      <c r="L120" s="128">
        <v>1437</v>
      </c>
      <c r="M120" s="128">
        <v>6699</v>
      </c>
      <c r="N120" s="128">
        <v>955</v>
      </c>
      <c r="O120" s="128">
        <v>4435</v>
      </c>
      <c r="P120" s="128">
        <v>1055</v>
      </c>
      <c r="Q120" s="128">
        <v>4982</v>
      </c>
      <c r="R120" s="128">
        <v>1054</v>
      </c>
      <c r="S120" s="128">
        <v>4967</v>
      </c>
      <c r="T120" s="128">
        <v>893</v>
      </c>
      <c r="U120" s="128">
        <v>4220</v>
      </c>
      <c r="V120" s="128">
        <v>1044</v>
      </c>
      <c r="W120" s="128">
        <v>4941</v>
      </c>
      <c r="X120" s="128">
        <v>745</v>
      </c>
      <c r="Y120" s="128">
        <v>3511</v>
      </c>
      <c r="Z120" s="128">
        <v>729</v>
      </c>
      <c r="AA120" s="128">
        <v>3436</v>
      </c>
    </row>
    <row r="121" spans="1:27" x14ac:dyDescent="0.25">
      <c r="A121" s="122">
        <v>120</v>
      </c>
      <c r="B121" s="124" t="s">
        <v>8</v>
      </c>
      <c r="C121" s="125" t="s">
        <v>152</v>
      </c>
      <c r="D121" s="128">
        <v>243</v>
      </c>
      <c r="E121" s="128">
        <v>2758</v>
      </c>
      <c r="F121" s="128">
        <v>1039</v>
      </c>
      <c r="G121" s="128">
        <v>11974</v>
      </c>
      <c r="H121" s="128">
        <v>1119</v>
      </c>
      <c r="I121" s="128">
        <v>12967</v>
      </c>
      <c r="J121" s="128">
        <v>763</v>
      </c>
      <c r="K121" s="128">
        <v>8676</v>
      </c>
      <c r="L121" s="128">
        <v>292</v>
      </c>
      <c r="M121" s="128">
        <v>3155</v>
      </c>
      <c r="N121" s="128">
        <v>151</v>
      </c>
      <c r="O121" s="128">
        <v>1639</v>
      </c>
      <c r="P121" s="128">
        <v>116</v>
      </c>
      <c r="Q121" s="128">
        <v>1350</v>
      </c>
      <c r="R121" s="128">
        <v>136</v>
      </c>
      <c r="S121" s="128">
        <v>1601</v>
      </c>
      <c r="T121" s="128">
        <v>225</v>
      </c>
      <c r="U121" s="128">
        <v>2672</v>
      </c>
      <c r="V121" s="128">
        <v>415</v>
      </c>
      <c r="W121" s="128">
        <v>4929</v>
      </c>
      <c r="X121" s="128">
        <v>248</v>
      </c>
      <c r="Y121" s="128">
        <v>2925</v>
      </c>
      <c r="Z121" s="128">
        <v>189</v>
      </c>
      <c r="AA121" s="128">
        <v>2246</v>
      </c>
    </row>
    <row r="122" spans="1:27" x14ac:dyDescent="0.25">
      <c r="A122" s="122">
        <v>121</v>
      </c>
      <c r="B122" s="124" t="s">
        <v>24</v>
      </c>
      <c r="C122" s="125" t="s">
        <v>152</v>
      </c>
      <c r="D122" s="126"/>
      <c r="E122" s="126"/>
      <c r="F122" s="128">
        <v>8983</v>
      </c>
      <c r="G122" s="128">
        <v>8534</v>
      </c>
      <c r="H122" s="128">
        <v>12307</v>
      </c>
      <c r="I122" s="128">
        <v>11692</v>
      </c>
      <c r="J122" s="128">
        <v>12114</v>
      </c>
      <c r="K122" s="128">
        <v>11508</v>
      </c>
      <c r="L122" s="128">
        <v>12343</v>
      </c>
      <c r="M122" s="128">
        <v>11726</v>
      </c>
      <c r="N122" s="128">
        <v>6744</v>
      </c>
      <c r="O122" s="128">
        <v>6407</v>
      </c>
      <c r="P122" s="128">
        <v>5928</v>
      </c>
      <c r="Q122" s="128">
        <v>5632</v>
      </c>
      <c r="R122" s="128">
        <v>906</v>
      </c>
      <c r="S122" s="128">
        <v>861</v>
      </c>
      <c r="T122" s="128">
        <v>2</v>
      </c>
      <c r="U122" s="128">
        <v>2</v>
      </c>
      <c r="V122" s="126"/>
      <c r="W122" s="126"/>
      <c r="X122" s="126"/>
      <c r="Y122" s="126"/>
      <c r="Z122" s="128">
        <v>2</v>
      </c>
      <c r="AA122" s="128">
        <v>2</v>
      </c>
    </row>
    <row r="123" spans="1:27" x14ac:dyDescent="0.25">
      <c r="A123" s="122">
        <v>122</v>
      </c>
      <c r="B123" s="124" t="s">
        <v>8</v>
      </c>
      <c r="C123" s="125" t="s">
        <v>153</v>
      </c>
      <c r="D123" s="128">
        <v>58</v>
      </c>
      <c r="E123" s="128">
        <v>344</v>
      </c>
      <c r="F123" s="128">
        <v>557</v>
      </c>
      <c r="G123" s="128">
        <v>3272</v>
      </c>
      <c r="H123" s="128">
        <v>1362</v>
      </c>
      <c r="I123" s="128">
        <v>7903</v>
      </c>
      <c r="J123" s="128">
        <v>2198</v>
      </c>
      <c r="K123" s="128">
        <v>12841</v>
      </c>
      <c r="L123" s="128">
        <v>2015</v>
      </c>
      <c r="M123" s="128">
        <v>11353</v>
      </c>
      <c r="N123" s="128">
        <v>791</v>
      </c>
      <c r="O123" s="128">
        <v>4260</v>
      </c>
      <c r="P123" s="128">
        <v>943</v>
      </c>
      <c r="Q123" s="128">
        <v>5514</v>
      </c>
      <c r="R123" s="128">
        <v>993</v>
      </c>
      <c r="S123" s="128">
        <v>5869</v>
      </c>
      <c r="T123" s="128">
        <v>425</v>
      </c>
      <c r="U123" s="128">
        <v>2508</v>
      </c>
      <c r="V123" s="128">
        <v>173</v>
      </c>
      <c r="W123" s="128">
        <v>1021</v>
      </c>
      <c r="X123" s="128">
        <v>61</v>
      </c>
      <c r="Y123" s="128">
        <v>354</v>
      </c>
      <c r="Z123" s="128">
        <v>19</v>
      </c>
      <c r="AA123" s="128">
        <v>114</v>
      </c>
    </row>
    <row r="124" spans="1:27" x14ac:dyDescent="0.25">
      <c r="A124" s="122">
        <v>123</v>
      </c>
      <c r="B124" s="124" t="s">
        <v>5</v>
      </c>
      <c r="C124" s="125" t="s">
        <v>152</v>
      </c>
      <c r="D124" s="128">
        <v>102</v>
      </c>
      <c r="E124" s="128">
        <v>1094</v>
      </c>
      <c r="F124" s="128">
        <v>469</v>
      </c>
      <c r="G124" s="128">
        <v>5017</v>
      </c>
      <c r="H124" s="128">
        <v>750</v>
      </c>
      <c r="I124" s="128">
        <v>8013</v>
      </c>
      <c r="J124" s="128">
        <v>932</v>
      </c>
      <c r="K124" s="128">
        <v>9968</v>
      </c>
      <c r="L124" s="128">
        <v>863</v>
      </c>
      <c r="M124" s="128">
        <v>9222</v>
      </c>
      <c r="N124" s="128">
        <v>522</v>
      </c>
      <c r="O124" s="128">
        <v>5585</v>
      </c>
      <c r="P124" s="128">
        <v>543</v>
      </c>
      <c r="Q124" s="128">
        <v>5803</v>
      </c>
      <c r="R124" s="128">
        <v>362</v>
      </c>
      <c r="S124" s="128">
        <v>3868</v>
      </c>
      <c r="T124" s="128">
        <v>265</v>
      </c>
      <c r="U124" s="128">
        <v>2834</v>
      </c>
      <c r="V124" s="128">
        <v>181</v>
      </c>
      <c r="W124" s="128">
        <v>1937</v>
      </c>
      <c r="X124" s="128">
        <v>93</v>
      </c>
      <c r="Y124" s="128">
        <v>995</v>
      </c>
      <c r="Z124" s="128">
        <v>79</v>
      </c>
      <c r="AA124" s="128">
        <v>844</v>
      </c>
    </row>
    <row r="125" spans="1:27" x14ac:dyDescent="0.25">
      <c r="A125" s="122">
        <v>124</v>
      </c>
      <c r="B125" s="124" t="s">
        <v>8</v>
      </c>
      <c r="C125" s="125" t="s">
        <v>151</v>
      </c>
      <c r="D125" s="128">
        <v>29</v>
      </c>
      <c r="E125" s="128">
        <v>1140</v>
      </c>
      <c r="F125" s="128">
        <v>245</v>
      </c>
      <c r="G125" s="128">
        <v>9667</v>
      </c>
      <c r="H125" s="128">
        <v>494</v>
      </c>
      <c r="I125" s="128">
        <v>19313</v>
      </c>
      <c r="J125" s="128">
        <v>284</v>
      </c>
      <c r="K125" s="128">
        <v>10967</v>
      </c>
      <c r="L125" s="128">
        <v>99</v>
      </c>
      <c r="M125" s="128">
        <v>3899</v>
      </c>
      <c r="N125" s="128">
        <v>47</v>
      </c>
      <c r="O125" s="128">
        <v>1871</v>
      </c>
      <c r="P125" s="128">
        <v>21</v>
      </c>
      <c r="Q125" s="128">
        <v>837</v>
      </c>
      <c r="R125" s="128">
        <v>32</v>
      </c>
      <c r="S125" s="128">
        <v>1241</v>
      </c>
      <c r="T125" s="128">
        <v>34</v>
      </c>
      <c r="U125" s="128">
        <v>1376</v>
      </c>
      <c r="V125" s="128">
        <v>56</v>
      </c>
      <c r="W125" s="128">
        <v>2216</v>
      </c>
      <c r="X125" s="128">
        <v>14</v>
      </c>
      <c r="Y125" s="128">
        <v>539</v>
      </c>
      <c r="Z125" s="128">
        <v>12</v>
      </c>
      <c r="AA125" s="128">
        <v>452</v>
      </c>
    </row>
    <row r="126" spans="1:27" x14ac:dyDescent="0.25">
      <c r="A126" s="122">
        <v>125</v>
      </c>
      <c r="B126" s="124" t="s">
        <v>8</v>
      </c>
      <c r="C126" s="125" t="s">
        <v>153</v>
      </c>
      <c r="D126" s="128">
        <v>4</v>
      </c>
      <c r="E126" s="128">
        <v>125</v>
      </c>
      <c r="F126" s="128">
        <v>118</v>
      </c>
      <c r="G126" s="128">
        <v>3829</v>
      </c>
      <c r="H126" s="128">
        <v>331</v>
      </c>
      <c r="I126" s="128">
        <v>10674</v>
      </c>
      <c r="J126" s="128">
        <v>377</v>
      </c>
      <c r="K126" s="128">
        <v>12221</v>
      </c>
      <c r="L126" s="128">
        <v>281</v>
      </c>
      <c r="M126" s="128">
        <v>9144</v>
      </c>
      <c r="N126" s="128">
        <v>148</v>
      </c>
      <c r="O126" s="128">
        <v>4078</v>
      </c>
      <c r="P126" s="128">
        <v>175</v>
      </c>
      <c r="Q126" s="128">
        <v>5724</v>
      </c>
      <c r="R126" s="128">
        <v>96</v>
      </c>
      <c r="S126" s="128">
        <v>3102</v>
      </c>
      <c r="T126" s="128">
        <v>50</v>
      </c>
      <c r="U126" s="128">
        <v>1647</v>
      </c>
      <c r="V126" s="128">
        <v>37</v>
      </c>
      <c r="W126" s="128">
        <v>1228</v>
      </c>
      <c r="X126" s="128">
        <v>34</v>
      </c>
      <c r="Y126" s="128">
        <v>1015</v>
      </c>
      <c r="Z126" s="128">
        <v>9</v>
      </c>
      <c r="AA126" s="128">
        <v>291</v>
      </c>
    </row>
    <row r="127" spans="1:27" x14ac:dyDescent="0.25">
      <c r="A127" s="122">
        <v>126</v>
      </c>
      <c r="B127" s="124" t="s">
        <v>11</v>
      </c>
      <c r="C127" s="125" t="s">
        <v>153</v>
      </c>
      <c r="D127" s="128">
        <v>9</v>
      </c>
      <c r="E127" s="128">
        <v>109</v>
      </c>
      <c r="F127" s="128">
        <v>190</v>
      </c>
      <c r="G127" s="128">
        <v>2330</v>
      </c>
      <c r="H127" s="128">
        <v>685</v>
      </c>
      <c r="I127" s="128">
        <v>8316</v>
      </c>
      <c r="J127" s="128">
        <v>961</v>
      </c>
      <c r="K127" s="128">
        <v>11678</v>
      </c>
      <c r="L127" s="128">
        <v>904</v>
      </c>
      <c r="M127" s="128">
        <v>10348</v>
      </c>
      <c r="N127" s="128">
        <v>312</v>
      </c>
      <c r="O127" s="128">
        <v>3737</v>
      </c>
      <c r="P127" s="128">
        <v>428</v>
      </c>
      <c r="Q127" s="128">
        <v>5240</v>
      </c>
      <c r="R127" s="128">
        <v>535</v>
      </c>
      <c r="S127" s="128">
        <v>6547</v>
      </c>
      <c r="T127" s="128">
        <v>241</v>
      </c>
      <c r="U127" s="128">
        <v>2958</v>
      </c>
      <c r="V127" s="128">
        <v>109</v>
      </c>
      <c r="W127" s="128">
        <v>1328</v>
      </c>
      <c r="X127" s="128">
        <v>26</v>
      </c>
      <c r="Y127" s="128">
        <v>287</v>
      </c>
      <c r="Z127" s="128">
        <v>3</v>
      </c>
      <c r="AA127" s="128">
        <v>31</v>
      </c>
    </row>
    <row r="128" spans="1:27" x14ac:dyDescent="0.25">
      <c r="A128" s="122">
        <v>127</v>
      </c>
      <c r="B128" s="124" t="s">
        <v>24</v>
      </c>
      <c r="C128" s="125" t="s">
        <v>153</v>
      </c>
      <c r="D128" s="126"/>
      <c r="E128" s="126"/>
      <c r="F128" s="128">
        <v>6445</v>
      </c>
      <c r="G128" s="128">
        <v>5736</v>
      </c>
      <c r="H128" s="128">
        <v>1024</v>
      </c>
      <c r="I128" s="128">
        <v>911</v>
      </c>
      <c r="J128" s="128">
        <v>15097</v>
      </c>
      <c r="K128" s="128">
        <v>13436</v>
      </c>
      <c r="L128" s="128">
        <v>15863</v>
      </c>
      <c r="M128" s="128">
        <v>14118</v>
      </c>
      <c r="N128" s="128">
        <v>8890</v>
      </c>
      <c r="O128" s="128">
        <v>7912</v>
      </c>
      <c r="P128" s="128">
        <v>9225</v>
      </c>
      <c r="Q128" s="128">
        <v>8211</v>
      </c>
      <c r="R128" s="128">
        <v>2886</v>
      </c>
      <c r="S128" s="128">
        <v>2569</v>
      </c>
      <c r="T128" s="128">
        <v>6</v>
      </c>
      <c r="U128" s="128">
        <v>6</v>
      </c>
      <c r="V128" s="128">
        <v>1</v>
      </c>
      <c r="W128" s="128">
        <v>1</v>
      </c>
      <c r="X128" s="128">
        <v>1</v>
      </c>
      <c r="Y128" s="128">
        <v>1</v>
      </c>
      <c r="Z128" s="128">
        <v>1</v>
      </c>
      <c r="AA128" s="128">
        <v>1</v>
      </c>
    </row>
    <row r="129" spans="1:27" x14ac:dyDescent="0.25">
      <c r="A129" s="122">
        <v>128</v>
      </c>
      <c r="B129" s="124" t="s">
        <v>8</v>
      </c>
      <c r="C129" s="125" t="s">
        <v>153</v>
      </c>
      <c r="D129" s="128">
        <v>21</v>
      </c>
      <c r="E129" s="128">
        <v>124</v>
      </c>
      <c r="F129" s="128">
        <v>566</v>
      </c>
      <c r="G129" s="128">
        <v>3283</v>
      </c>
      <c r="H129" s="128">
        <v>1566</v>
      </c>
      <c r="I129" s="128">
        <v>9139</v>
      </c>
      <c r="J129" s="128">
        <v>1792</v>
      </c>
      <c r="K129" s="128">
        <v>10440</v>
      </c>
      <c r="L129" s="128">
        <v>1670</v>
      </c>
      <c r="M129" s="128">
        <v>9704</v>
      </c>
      <c r="N129" s="128">
        <v>1228</v>
      </c>
      <c r="O129" s="128">
        <v>6750</v>
      </c>
      <c r="P129" s="128">
        <v>1266</v>
      </c>
      <c r="Q129" s="128">
        <v>7421</v>
      </c>
      <c r="R129" s="128">
        <v>569</v>
      </c>
      <c r="S129" s="128">
        <v>3319</v>
      </c>
      <c r="T129" s="128">
        <v>219</v>
      </c>
      <c r="U129" s="128">
        <v>1296</v>
      </c>
      <c r="V129" s="128">
        <v>84</v>
      </c>
      <c r="W129" s="128">
        <v>500</v>
      </c>
      <c r="X129" s="128">
        <v>73</v>
      </c>
      <c r="Y129" s="128">
        <v>427</v>
      </c>
      <c r="Z129" s="128">
        <v>20</v>
      </c>
      <c r="AA129" s="128">
        <v>121</v>
      </c>
    </row>
    <row r="130" spans="1:27" x14ac:dyDescent="0.25">
      <c r="A130" s="122">
        <v>129</v>
      </c>
      <c r="B130" s="124" t="s">
        <v>8</v>
      </c>
      <c r="C130" s="125" t="s">
        <v>152</v>
      </c>
      <c r="D130" s="128">
        <v>56</v>
      </c>
      <c r="E130" s="128">
        <v>609</v>
      </c>
      <c r="F130" s="128">
        <v>401</v>
      </c>
      <c r="G130" s="128">
        <v>6074</v>
      </c>
      <c r="H130" s="128">
        <v>597</v>
      </c>
      <c r="I130" s="128">
        <v>9919</v>
      </c>
      <c r="J130" s="128">
        <v>711</v>
      </c>
      <c r="K130" s="128">
        <v>11932</v>
      </c>
      <c r="L130" s="128">
        <v>534</v>
      </c>
      <c r="M130" s="128">
        <v>8921</v>
      </c>
      <c r="N130" s="128">
        <v>227</v>
      </c>
      <c r="O130" s="128">
        <v>3706</v>
      </c>
      <c r="P130" s="128">
        <v>261</v>
      </c>
      <c r="Q130" s="128">
        <v>4458</v>
      </c>
      <c r="R130" s="128">
        <v>165</v>
      </c>
      <c r="S130" s="128">
        <v>2834</v>
      </c>
      <c r="T130" s="128">
        <v>99</v>
      </c>
      <c r="U130" s="128">
        <v>1633</v>
      </c>
      <c r="V130" s="128">
        <v>74</v>
      </c>
      <c r="W130" s="128">
        <v>1269</v>
      </c>
      <c r="X130" s="128">
        <v>35</v>
      </c>
      <c r="Y130" s="128">
        <v>490</v>
      </c>
      <c r="Z130" s="128">
        <v>21</v>
      </c>
      <c r="AA130" s="128">
        <v>331</v>
      </c>
    </row>
    <row r="131" spans="1:27" x14ac:dyDescent="0.25">
      <c r="A131" s="122">
        <v>130</v>
      </c>
      <c r="B131" s="124" t="s">
        <v>8</v>
      </c>
      <c r="C131" s="125" t="s">
        <v>152</v>
      </c>
      <c r="D131" s="128">
        <v>293</v>
      </c>
      <c r="E131" s="128">
        <v>2040</v>
      </c>
      <c r="F131" s="128">
        <v>1435</v>
      </c>
      <c r="G131" s="128">
        <v>10883</v>
      </c>
      <c r="H131" s="128">
        <v>1574</v>
      </c>
      <c r="I131" s="128">
        <v>12104</v>
      </c>
      <c r="J131" s="128">
        <v>1027</v>
      </c>
      <c r="K131" s="128">
        <v>7843</v>
      </c>
      <c r="L131" s="128">
        <v>589</v>
      </c>
      <c r="M131" s="128">
        <v>4513</v>
      </c>
      <c r="N131" s="128">
        <v>227</v>
      </c>
      <c r="O131" s="128">
        <v>1753</v>
      </c>
      <c r="P131" s="128">
        <v>202</v>
      </c>
      <c r="Q131" s="128">
        <v>1524</v>
      </c>
      <c r="R131" s="128">
        <v>215</v>
      </c>
      <c r="S131" s="128">
        <v>1616</v>
      </c>
      <c r="T131" s="128">
        <v>301</v>
      </c>
      <c r="U131" s="128">
        <v>2383</v>
      </c>
      <c r="V131" s="128">
        <v>497</v>
      </c>
      <c r="W131" s="128">
        <v>3964</v>
      </c>
      <c r="X131" s="128">
        <v>251</v>
      </c>
      <c r="Y131" s="128">
        <v>1971</v>
      </c>
      <c r="Z131" s="128">
        <v>145</v>
      </c>
      <c r="AA131" s="128">
        <v>1115</v>
      </c>
    </row>
    <row r="132" spans="1:27" x14ac:dyDescent="0.25">
      <c r="A132" s="122">
        <v>131</v>
      </c>
      <c r="B132" s="124" t="s">
        <v>11</v>
      </c>
      <c r="C132" s="125" t="s">
        <v>152</v>
      </c>
      <c r="D132" s="128">
        <v>202</v>
      </c>
      <c r="E132" s="128">
        <v>2795</v>
      </c>
      <c r="F132" s="128">
        <v>600</v>
      </c>
      <c r="G132" s="128">
        <v>8674</v>
      </c>
      <c r="H132" s="128">
        <v>869</v>
      </c>
      <c r="I132" s="128">
        <v>12153</v>
      </c>
      <c r="J132" s="128">
        <v>542</v>
      </c>
      <c r="K132" s="128">
        <v>7853</v>
      </c>
      <c r="L132" s="128">
        <v>229</v>
      </c>
      <c r="M132" s="128">
        <v>3386</v>
      </c>
      <c r="N132" s="128">
        <v>119</v>
      </c>
      <c r="O132" s="128">
        <v>1728</v>
      </c>
      <c r="P132" s="128">
        <v>122</v>
      </c>
      <c r="Q132" s="128">
        <v>1817</v>
      </c>
      <c r="R132" s="128">
        <v>85</v>
      </c>
      <c r="S132" s="128">
        <v>1263</v>
      </c>
      <c r="T132" s="128">
        <v>175</v>
      </c>
      <c r="U132" s="128">
        <v>2567</v>
      </c>
      <c r="V132" s="128">
        <v>279</v>
      </c>
      <c r="W132" s="128">
        <v>4161</v>
      </c>
      <c r="X132" s="128">
        <v>151</v>
      </c>
      <c r="Y132" s="128">
        <v>2212</v>
      </c>
      <c r="Z132" s="128">
        <v>155</v>
      </c>
      <c r="AA132" s="128">
        <v>1799</v>
      </c>
    </row>
    <row r="133" spans="1:27" x14ac:dyDescent="0.25">
      <c r="A133" s="122">
        <v>132</v>
      </c>
      <c r="B133" s="124" t="s">
        <v>24</v>
      </c>
      <c r="C133" s="125" t="s">
        <v>154</v>
      </c>
      <c r="D133" s="128">
        <v>562</v>
      </c>
      <c r="E133" s="128">
        <v>2731</v>
      </c>
      <c r="F133" s="128">
        <v>9467</v>
      </c>
      <c r="G133" s="128">
        <v>4449</v>
      </c>
      <c r="H133" s="128">
        <v>1645</v>
      </c>
      <c r="I133" s="128">
        <v>7880</v>
      </c>
      <c r="J133" s="128">
        <v>1468</v>
      </c>
      <c r="K133" s="128">
        <v>6166</v>
      </c>
      <c r="L133" s="128">
        <v>1702</v>
      </c>
      <c r="M133" s="128">
        <v>6723</v>
      </c>
      <c r="N133" s="128">
        <v>945</v>
      </c>
      <c r="O133" s="128">
        <v>3733</v>
      </c>
      <c r="P133" s="128">
        <v>1175</v>
      </c>
      <c r="Q133" s="128">
        <v>4630</v>
      </c>
      <c r="R133" s="128">
        <v>1184</v>
      </c>
      <c r="S133" s="128">
        <v>4618</v>
      </c>
      <c r="T133" s="128">
        <v>847</v>
      </c>
      <c r="U133" s="128">
        <v>3337</v>
      </c>
      <c r="V133" s="128">
        <v>754</v>
      </c>
      <c r="W133" s="128">
        <v>2948</v>
      </c>
      <c r="X133" s="128">
        <v>436</v>
      </c>
      <c r="Y133" s="128">
        <v>1622</v>
      </c>
      <c r="Z133" s="128">
        <v>382</v>
      </c>
      <c r="AA133" s="128">
        <v>1410</v>
      </c>
    </row>
    <row r="134" spans="1:27" x14ac:dyDescent="0.25">
      <c r="A134" s="122">
        <v>133</v>
      </c>
      <c r="B134" s="124" t="s">
        <v>24</v>
      </c>
      <c r="C134" s="125" t="s">
        <v>152</v>
      </c>
      <c r="D134" s="128">
        <v>25</v>
      </c>
      <c r="E134" s="128">
        <v>252</v>
      </c>
      <c r="F134" s="128">
        <v>260</v>
      </c>
      <c r="G134" s="128">
        <v>2595</v>
      </c>
      <c r="H134" s="128">
        <v>675</v>
      </c>
      <c r="I134" s="128">
        <v>6719</v>
      </c>
      <c r="J134" s="128">
        <v>1082</v>
      </c>
      <c r="K134" s="128">
        <v>10763</v>
      </c>
      <c r="L134" s="128">
        <v>1065</v>
      </c>
      <c r="M134" s="128">
        <v>10632</v>
      </c>
      <c r="N134" s="128">
        <v>586</v>
      </c>
      <c r="O134" s="128">
        <v>5757</v>
      </c>
      <c r="P134" s="128">
        <v>593</v>
      </c>
      <c r="Q134" s="128">
        <v>5920</v>
      </c>
      <c r="R134" s="128">
        <v>409</v>
      </c>
      <c r="S134" s="128">
        <v>4081</v>
      </c>
      <c r="T134" s="128">
        <v>210</v>
      </c>
      <c r="U134" s="128">
        <v>2091</v>
      </c>
      <c r="V134" s="128">
        <v>91</v>
      </c>
      <c r="W134" s="128">
        <v>899</v>
      </c>
      <c r="X134" s="128">
        <v>35</v>
      </c>
      <c r="Y134" s="128">
        <v>336</v>
      </c>
      <c r="Z134" s="128">
        <v>18</v>
      </c>
      <c r="AA134" s="128">
        <v>177</v>
      </c>
    </row>
    <row r="135" spans="1:27" x14ac:dyDescent="0.25">
      <c r="A135" s="122">
        <v>134</v>
      </c>
      <c r="B135" s="124" t="s">
        <v>5</v>
      </c>
      <c r="C135" s="125" t="s">
        <v>153</v>
      </c>
      <c r="D135" s="128">
        <v>14</v>
      </c>
      <c r="E135" s="128">
        <v>115</v>
      </c>
      <c r="F135" s="128">
        <v>121</v>
      </c>
      <c r="G135" s="128">
        <v>976</v>
      </c>
      <c r="H135" s="128">
        <v>294</v>
      </c>
      <c r="I135" s="128">
        <v>2406</v>
      </c>
      <c r="J135" s="128">
        <v>808</v>
      </c>
      <c r="K135" s="128">
        <v>6782</v>
      </c>
      <c r="L135" s="128">
        <v>1589</v>
      </c>
      <c r="M135" s="128">
        <v>12955</v>
      </c>
      <c r="N135" s="128">
        <v>1004</v>
      </c>
      <c r="O135" s="128">
        <v>8229</v>
      </c>
      <c r="P135" s="128">
        <v>1349</v>
      </c>
      <c r="Q135" s="128">
        <v>11087</v>
      </c>
      <c r="R135" s="128">
        <v>624</v>
      </c>
      <c r="S135" s="128">
        <v>4962</v>
      </c>
      <c r="T135" s="128">
        <v>204</v>
      </c>
      <c r="U135" s="128">
        <v>1645</v>
      </c>
      <c r="V135" s="128">
        <v>56</v>
      </c>
      <c r="W135" s="128">
        <v>431</v>
      </c>
      <c r="X135" s="128">
        <v>39</v>
      </c>
      <c r="Y135" s="128">
        <v>327</v>
      </c>
      <c r="Z135" s="128">
        <v>17</v>
      </c>
      <c r="AA135" s="128">
        <v>128</v>
      </c>
    </row>
    <row r="136" spans="1:27" x14ac:dyDescent="0.25">
      <c r="A136" s="122">
        <v>135</v>
      </c>
      <c r="B136" s="124" t="s">
        <v>8</v>
      </c>
      <c r="C136" s="125" t="s">
        <v>152</v>
      </c>
      <c r="D136" s="128">
        <v>46</v>
      </c>
      <c r="E136" s="128">
        <v>230</v>
      </c>
      <c r="F136" s="128">
        <v>497</v>
      </c>
      <c r="G136" s="128">
        <v>2825</v>
      </c>
      <c r="H136" s="128">
        <v>1184</v>
      </c>
      <c r="I136" s="128">
        <v>6705</v>
      </c>
      <c r="J136" s="128">
        <v>1842</v>
      </c>
      <c r="K136" s="128">
        <v>10452</v>
      </c>
      <c r="L136" s="128">
        <v>1954</v>
      </c>
      <c r="M136" s="128">
        <v>11140</v>
      </c>
      <c r="N136" s="128">
        <v>1043</v>
      </c>
      <c r="O136" s="128">
        <v>5675</v>
      </c>
      <c r="P136" s="128">
        <v>1068</v>
      </c>
      <c r="Q136" s="128">
        <v>6191</v>
      </c>
      <c r="R136" s="128">
        <v>545</v>
      </c>
      <c r="S136" s="128">
        <v>3131</v>
      </c>
      <c r="T136" s="128">
        <v>321</v>
      </c>
      <c r="U136" s="128">
        <v>1864</v>
      </c>
      <c r="V136" s="128">
        <v>159</v>
      </c>
      <c r="W136" s="128">
        <v>930</v>
      </c>
      <c r="X136" s="128">
        <v>64</v>
      </c>
      <c r="Y136" s="128">
        <v>366</v>
      </c>
      <c r="Z136" s="128">
        <v>28</v>
      </c>
      <c r="AA136" s="128">
        <v>154</v>
      </c>
    </row>
    <row r="137" spans="1:27" x14ac:dyDescent="0.25">
      <c r="A137" s="122">
        <v>136</v>
      </c>
      <c r="B137" s="124" t="s">
        <v>9</v>
      </c>
      <c r="C137" s="125" t="s">
        <v>152</v>
      </c>
      <c r="D137" s="128">
        <v>53</v>
      </c>
      <c r="E137" s="128">
        <v>629</v>
      </c>
      <c r="F137" s="128">
        <v>474</v>
      </c>
      <c r="G137" s="128">
        <v>5276</v>
      </c>
      <c r="H137" s="128">
        <v>650</v>
      </c>
      <c r="I137" s="128">
        <v>7286</v>
      </c>
      <c r="J137" s="128">
        <v>1030</v>
      </c>
      <c r="K137" s="128">
        <v>11389</v>
      </c>
      <c r="L137" s="128">
        <v>827</v>
      </c>
      <c r="M137" s="128">
        <v>9063</v>
      </c>
      <c r="N137" s="128">
        <v>361</v>
      </c>
      <c r="O137" s="128">
        <v>3973</v>
      </c>
      <c r="P137" s="128">
        <v>348</v>
      </c>
      <c r="Q137" s="128">
        <v>3846</v>
      </c>
      <c r="R137" s="128">
        <v>243</v>
      </c>
      <c r="S137" s="128">
        <v>2750</v>
      </c>
      <c r="T137" s="128">
        <v>207</v>
      </c>
      <c r="U137" s="128">
        <v>2313</v>
      </c>
      <c r="V137" s="128">
        <v>149</v>
      </c>
      <c r="W137" s="128">
        <v>1645</v>
      </c>
      <c r="X137" s="128">
        <v>61</v>
      </c>
      <c r="Y137" s="128">
        <v>694</v>
      </c>
      <c r="Z137" s="128">
        <v>50</v>
      </c>
      <c r="AA137" s="128">
        <v>551</v>
      </c>
    </row>
    <row r="138" spans="1:27" x14ac:dyDescent="0.25">
      <c r="A138" s="122">
        <v>137</v>
      </c>
      <c r="B138" s="124" t="s">
        <v>5</v>
      </c>
      <c r="C138" s="125" t="s">
        <v>152</v>
      </c>
      <c r="D138" s="126"/>
      <c r="E138" s="126"/>
      <c r="F138" s="128">
        <v>144</v>
      </c>
      <c r="G138" s="128">
        <v>1121</v>
      </c>
      <c r="H138" s="128">
        <v>610</v>
      </c>
      <c r="I138" s="128">
        <v>4736</v>
      </c>
      <c r="J138" s="128">
        <v>1242</v>
      </c>
      <c r="K138" s="128">
        <v>9728</v>
      </c>
      <c r="L138" s="128">
        <v>1494</v>
      </c>
      <c r="M138" s="128">
        <v>11758</v>
      </c>
      <c r="N138" s="128">
        <v>825</v>
      </c>
      <c r="O138" s="128">
        <v>6404</v>
      </c>
      <c r="P138" s="128">
        <v>888</v>
      </c>
      <c r="Q138" s="128">
        <v>7047</v>
      </c>
      <c r="R138" s="128">
        <v>533</v>
      </c>
      <c r="S138" s="128">
        <v>4225</v>
      </c>
      <c r="T138" s="128">
        <v>241</v>
      </c>
      <c r="U138" s="128">
        <v>1911</v>
      </c>
      <c r="V138" s="128">
        <v>176</v>
      </c>
      <c r="W138" s="128">
        <v>1391</v>
      </c>
      <c r="X138" s="128">
        <v>48</v>
      </c>
      <c r="Y138" s="128">
        <v>378</v>
      </c>
      <c r="Z138" s="128">
        <v>13</v>
      </c>
      <c r="AA138" s="128">
        <v>105</v>
      </c>
    </row>
    <row r="139" spans="1:27" x14ac:dyDescent="0.25">
      <c r="A139" s="122">
        <v>138</v>
      </c>
      <c r="B139" s="124" t="s">
        <v>5</v>
      </c>
      <c r="C139" s="125" t="s">
        <v>153</v>
      </c>
      <c r="D139" s="128">
        <v>78</v>
      </c>
      <c r="E139" s="128">
        <v>601</v>
      </c>
      <c r="F139" s="128">
        <v>501</v>
      </c>
      <c r="G139" s="128">
        <v>3862</v>
      </c>
      <c r="H139" s="128">
        <v>909</v>
      </c>
      <c r="I139" s="128">
        <v>6961</v>
      </c>
      <c r="J139" s="128">
        <v>1254</v>
      </c>
      <c r="K139" s="128">
        <v>9660</v>
      </c>
      <c r="L139" s="128">
        <v>1223</v>
      </c>
      <c r="M139" s="128">
        <v>9455</v>
      </c>
      <c r="N139" s="128">
        <v>650</v>
      </c>
      <c r="O139" s="128">
        <v>4992</v>
      </c>
      <c r="P139" s="128">
        <v>776</v>
      </c>
      <c r="Q139" s="128">
        <v>6011</v>
      </c>
      <c r="R139" s="128">
        <v>403</v>
      </c>
      <c r="S139" s="128">
        <v>3136</v>
      </c>
      <c r="T139" s="128">
        <v>235</v>
      </c>
      <c r="U139" s="128">
        <v>1824</v>
      </c>
      <c r="V139" s="128">
        <v>149</v>
      </c>
      <c r="W139" s="128">
        <v>1158</v>
      </c>
      <c r="X139" s="128">
        <v>64</v>
      </c>
      <c r="Y139" s="128">
        <v>483</v>
      </c>
      <c r="Z139" s="128">
        <v>37</v>
      </c>
      <c r="AA139" s="128">
        <v>279</v>
      </c>
    </row>
    <row r="140" spans="1:27" x14ac:dyDescent="0.25">
      <c r="A140" s="122">
        <v>139</v>
      </c>
      <c r="B140" s="124" t="s">
        <v>102</v>
      </c>
      <c r="C140" s="125" t="s">
        <v>156</v>
      </c>
      <c r="D140" s="128">
        <v>565</v>
      </c>
      <c r="E140" s="128">
        <v>2845</v>
      </c>
      <c r="F140" s="128">
        <v>707</v>
      </c>
      <c r="G140" s="128">
        <v>3687</v>
      </c>
      <c r="H140" s="128">
        <v>808</v>
      </c>
      <c r="I140" s="128">
        <v>4225</v>
      </c>
      <c r="J140" s="128">
        <v>852</v>
      </c>
      <c r="K140" s="128">
        <v>4461</v>
      </c>
      <c r="L140" s="128">
        <v>1184</v>
      </c>
      <c r="M140" s="128">
        <v>6226</v>
      </c>
      <c r="N140" s="128">
        <v>849</v>
      </c>
      <c r="O140" s="128">
        <v>4340</v>
      </c>
      <c r="P140" s="128">
        <v>922</v>
      </c>
      <c r="Q140" s="128">
        <v>4766</v>
      </c>
      <c r="R140" s="128">
        <v>718</v>
      </c>
      <c r="S140" s="128">
        <v>3741</v>
      </c>
      <c r="T140" s="128">
        <v>609</v>
      </c>
      <c r="U140" s="128">
        <v>3170</v>
      </c>
      <c r="V140" s="128">
        <v>771</v>
      </c>
      <c r="W140" s="128">
        <v>4041</v>
      </c>
      <c r="X140" s="128">
        <v>677</v>
      </c>
      <c r="Y140" s="128">
        <v>3507</v>
      </c>
      <c r="Z140" s="128">
        <v>617</v>
      </c>
      <c r="AA140" s="128">
        <v>3226</v>
      </c>
    </row>
    <row r="141" spans="1:27" x14ac:dyDescent="0.25">
      <c r="A141" s="122">
        <v>140</v>
      </c>
      <c r="B141" s="124" t="s">
        <v>11</v>
      </c>
      <c r="C141" s="125" t="s">
        <v>153</v>
      </c>
      <c r="D141" s="128">
        <v>26</v>
      </c>
      <c r="E141" s="128">
        <v>208</v>
      </c>
      <c r="F141" s="128">
        <v>387</v>
      </c>
      <c r="G141" s="128">
        <v>3128</v>
      </c>
      <c r="H141" s="128">
        <v>1128</v>
      </c>
      <c r="I141" s="128">
        <v>9180</v>
      </c>
      <c r="J141" s="128">
        <v>1312</v>
      </c>
      <c r="K141" s="128">
        <v>10765</v>
      </c>
      <c r="L141" s="128">
        <v>1138</v>
      </c>
      <c r="M141" s="128">
        <v>9313</v>
      </c>
      <c r="N141" s="128">
        <v>549</v>
      </c>
      <c r="O141" s="128">
        <v>4486</v>
      </c>
      <c r="P141" s="128">
        <v>637</v>
      </c>
      <c r="Q141" s="128">
        <v>5223</v>
      </c>
      <c r="R141" s="128">
        <v>300</v>
      </c>
      <c r="S141" s="128">
        <v>2441</v>
      </c>
      <c r="T141" s="128">
        <v>197</v>
      </c>
      <c r="U141" s="128">
        <v>1609</v>
      </c>
      <c r="V141" s="128">
        <v>156</v>
      </c>
      <c r="W141" s="128">
        <v>1269</v>
      </c>
      <c r="X141" s="128">
        <v>32</v>
      </c>
      <c r="Y141" s="128">
        <v>266</v>
      </c>
      <c r="Z141" s="128">
        <v>25</v>
      </c>
      <c r="AA141" s="128">
        <v>204</v>
      </c>
    </row>
    <row r="142" spans="1:27" x14ac:dyDescent="0.25">
      <c r="A142" s="122">
        <v>141</v>
      </c>
      <c r="B142" s="124" t="s">
        <v>8</v>
      </c>
      <c r="C142" s="125" t="s">
        <v>153</v>
      </c>
      <c r="D142" s="128">
        <v>169</v>
      </c>
      <c r="E142" s="128">
        <v>447</v>
      </c>
      <c r="F142" s="128">
        <v>510</v>
      </c>
      <c r="G142" s="128">
        <v>1435</v>
      </c>
      <c r="H142" s="128">
        <v>1261</v>
      </c>
      <c r="I142" s="128">
        <v>3547</v>
      </c>
      <c r="J142" s="128">
        <v>3007</v>
      </c>
      <c r="K142" s="128">
        <v>8588</v>
      </c>
      <c r="L142" s="128">
        <v>5242</v>
      </c>
      <c r="M142" s="128">
        <v>15040</v>
      </c>
      <c r="N142" s="128">
        <v>2572</v>
      </c>
      <c r="O142" s="128">
        <v>7394</v>
      </c>
      <c r="P142" s="128">
        <v>2053</v>
      </c>
      <c r="Q142" s="128">
        <v>6017</v>
      </c>
      <c r="R142" s="128">
        <v>833</v>
      </c>
      <c r="S142" s="128">
        <v>2374</v>
      </c>
      <c r="T142" s="128">
        <v>416</v>
      </c>
      <c r="U142" s="128">
        <v>1185</v>
      </c>
      <c r="V142" s="128">
        <v>365</v>
      </c>
      <c r="W142" s="128">
        <v>1028</v>
      </c>
      <c r="X142" s="128">
        <v>168</v>
      </c>
      <c r="Y142" s="128">
        <v>490</v>
      </c>
      <c r="Z142" s="128">
        <v>167</v>
      </c>
      <c r="AA142" s="128">
        <v>483</v>
      </c>
    </row>
    <row r="143" spans="1:27" x14ac:dyDescent="0.25">
      <c r="A143" s="122">
        <v>142</v>
      </c>
      <c r="B143" s="124" t="s">
        <v>8</v>
      </c>
      <c r="C143" s="125" t="s">
        <v>151</v>
      </c>
      <c r="D143" s="126"/>
      <c r="E143" s="126"/>
      <c r="F143" s="128">
        <v>84</v>
      </c>
      <c r="G143" s="128">
        <v>2842</v>
      </c>
      <c r="H143" s="128">
        <v>232</v>
      </c>
      <c r="I143" s="128">
        <v>7509</v>
      </c>
      <c r="J143" s="128">
        <v>303</v>
      </c>
      <c r="K143" s="128">
        <v>9827</v>
      </c>
      <c r="L143" s="128">
        <v>248</v>
      </c>
      <c r="M143" s="128">
        <v>8128</v>
      </c>
      <c r="N143" s="128">
        <v>140</v>
      </c>
      <c r="O143" s="128">
        <v>4595</v>
      </c>
      <c r="P143" s="128">
        <v>177</v>
      </c>
      <c r="Q143" s="128">
        <v>6051</v>
      </c>
      <c r="R143" s="128">
        <v>127</v>
      </c>
      <c r="S143" s="128">
        <v>4104</v>
      </c>
      <c r="T143" s="128">
        <v>74</v>
      </c>
      <c r="U143" s="128">
        <v>2501</v>
      </c>
      <c r="V143" s="128">
        <v>47</v>
      </c>
      <c r="W143" s="128">
        <v>1586</v>
      </c>
      <c r="X143" s="128">
        <v>3</v>
      </c>
      <c r="Y143" s="128">
        <v>79</v>
      </c>
      <c r="Z143" s="128">
        <v>8</v>
      </c>
      <c r="AA143" s="128">
        <v>274</v>
      </c>
    </row>
    <row r="144" spans="1:27" x14ac:dyDescent="0.25">
      <c r="A144" s="122">
        <v>143</v>
      </c>
      <c r="B144" s="124" t="s">
        <v>11</v>
      </c>
      <c r="C144" s="125" t="s">
        <v>152</v>
      </c>
      <c r="D144" s="128">
        <v>14</v>
      </c>
      <c r="E144" s="128">
        <v>417</v>
      </c>
      <c r="F144" s="128">
        <v>54</v>
      </c>
      <c r="G144" s="128">
        <v>1615</v>
      </c>
      <c r="H144" s="128">
        <v>108</v>
      </c>
      <c r="I144" s="128">
        <v>3189</v>
      </c>
      <c r="J144" s="128">
        <v>264</v>
      </c>
      <c r="K144" s="128">
        <v>7702</v>
      </c>
      <c r="L144" s="128">
        <v>407</v>
      </c>
      <c r="M144" s="128">
        <v>12104</v>
      </c>
      <c r="N144" s="128">
        <v>180</v>
      </c>
      <c r="O144" s="128">
        <v>5287</v>
      </c>
      <c r="P144" s="128">
        <v>170</v>
      </c>
      <c r="Q144" s="128">
        <v>4995</v>
      </c>
      <c r="R144" s="128">
        <v>274</v>
      </c>
      <c r="S144" s="128">
        <v>8158</v>
      </c>
      <c r="T144" s="128">
        <v>60</v>
      </c>
      <c r="U144" s="128">
        <v>1789</v>
      </c>
      <c r="V144" s="128">
        <v>39</v>
      </c>
      <c r="W144" s="128">
        <v>1149</v>
      </c>
      <c r="X144" s="128">
        <v>25</v>
      </c>
      <c r="Y144" s="128">
        <v>699</v>
      </c>
      <c r="Z144" s="128">
        <v>11</v>
      </c>
      <c r="AA144" s="128">
        <v>317</v>
      </c>
    </row>
    <row r="145" spans="1:27" x14ac:dyDescent="0.25">
      <c r="A145" s="122">
        <v>144</v>
      </c>
      <c r="B145" s="124" t="s">
        <v>8</v>
      </c>
      <c r="C145" s="125" t="s">
        <v>151</v>
      </c>
      <c r="D145" s="126"/>
      <c r="E145" s="126"/>
      <c r="F145" s="128">
        <v>134</v>
      </c>
      <c r="G145" s="128">
        <v>2573</v>
      </c>
      <c r="H145" s="128">
        <v>405</v>
      </c>
      <c r="I145" s="128">
        <v>7418</v>
      </c>
      <c r="J145" s="128">
        <v>552</v>
      </c>
      <c r="K145" s="128">
        <v>10225</v>
      </c>
      <c r="L145" s="128">
        <v>406</v>
      </c>
      <c r="M145" s="128">
        <v>7785</v>
      </c>
      <c r="N145" s="128">
        <v>288</v>
      </c>
      <c r="O145" s="128">
        <v>5405</v>
      </c>
      <c r="P145" s="128">
        <v>307</v>
      </c>
      <c r="Q145" s="128">
        <v>5953</v>
      </c>
      <c r="R145" s="128">
        <v>204</v>
      </c>
      <c r="S145" s="128">
        <v>3928</v>
      </c>
      <c r="T145" s="128">
        <v>148</v>
      </c>
      <c r="U145" s="128">
        <v>2880</v>
      </c>
      <c r="V145" s="128">
        <v>55</v>
      </c>
      <c r="W145" s="128">
        <v>1083</v>
      </c>
      <c r="X145" s="128">
        <v>7</v>
      </c>
      <c r="Y145" s="128">
        <v>134</v>
      </c>
      <c r="Z145" s="128">
        <v>1</v>
      </c>
      <c r="AA145" s="128">
        <v>20</v>
      </c>
    </row>
    <row r="146" spans="1:27" x14ac:dyDescent="0.25">
      <c r="A146" s="122">
        <v>145</v>
      </c>
      <c r="B146" s="124" t="s">
        <v>24</v>
      </c>
      <c r="C146" s="125" t="s">
        <v>151</v>
      </c>
      <c r="D146" s="128">
        <v>5</v>
      </c>
      <c r="E146" s="128">
        <v>65</v>
      </c>
      <c r="F146" s="128">
        <v>167</v>
      </c>
      <c r="G146" s="128">
        <v>1999</v>
      </c>
      <c r="H146" s="128">
        <v>1051</v>
      </c>
      <c r="I146" s="128">
        <v>9995</v>
      </c>
      <c r="J146" s="128">
        <v>835</v>
      </c>
      <c r="K146" s="128">
        <v>9719</v>
      </c>
      <c r="L146" s="128">
        <v>722</v>
      </c>
      <c r="M146" s="128">
        <v>8390</v>
      </c>
      <c r="N146" s="128">
        <v>414</v>
      </c>
      <c r="O146" s="128">
        <v>4790</v>
      </c>
      <c r="P146" s="128">
        <v>400</v>
      </c>
      <c r="Q146" s="128">
        <v>4624</v>
      </c>
      <c r="R146" s="128">
        <v>350</v>
      </c>
      <c r="S146" s="128">
        <v>3976</v>
      </c>
      <c r="T146" s="128">
        <v>186</v>
      </c>
      <c r="U146" s="128">
        <v>2102</v>
      </c>
      <c r="V146" s="128">
        <v>85</v>
      </c>
      <c r="W146" s="128">
        <v>967</v>
      </c>
      <c r="X146" s="128">
        <v>12</v>
      </c>
      <c r="Y146" s="128">
        <v>133</v>
      </c>
      <c r="Z146" s="128">
        <v>4</v>
      </c>
      <c r="AA146" s="128">
        <v>46</v>
      </c>
    </row>
    <row r="147" spans="1:27" x14ac:dyDescent="0.25">
      <c r="A147" s="122">
        <v>146</v>
      </c>
      <c r="B147" s="124" t="s">
        <v>11</v>
      </c>
      <c r="C147" s="125" t="s">
        <v>151</v>
      </c>
      <c r="D147" s="126"/>
      <c r="E147" s="126"/>
      <c r="F147" s="128">
        <v>58</v>
      </c>
      <c r="G147" s="128">
        <v>2310</v>
      </c>
      <c r="H147" s="128">
        <v>196</v>
      </c>
      <c r="I147" s="128">
        <v>7533</v>
      </c>
      <c r="J147" s="128">
        <v>150</v>
      </c>
      <c r="K147" s="128">
        <v>5949</v>
      </c>
      <c r="L147" s="128">
        <v>204</v>
      </c>
      <c r="M147" s="128">
        <v>8078</v>
      </c>
      <c r="N147" s="128">
        <v>213</v>
      </c>
      <c r="O147" s="128">
        <v>8178</v>
      </c>
      <c r="P147" s="128">
        <v>181</v>
      </c>
      <c r="Q147" s="128">
        <v>7192</v>
      </c>
      <c r="R147" s="128">
        <v>106</v>
      </c>
      <c r="S147" s="128">
        <v>4172</v>
      </c>
      <c r="T147" s="128">
        <v>47</v>
      </c>
      <c r="U147" s="128">
        <v>1804</v>
      </c>
      <c r="V147" s="128">
        <v>21</v>
      </c>
      <c r="W147" s="128">
        <v>825</v>
      </c>
      <c r="X147" s="128">
        <v>8</v>
      </c>
      <c r="Y147" s="128">
        <v>269</v>
      </c>
      <c r="Z147" s="128">
        <v>18</v>
      </c>
      <c r="AA147" s="128">
        <v>379</v>
      </c>
    </row>
    <row r="148" spans="1:27" x14ac:dyDescent="0.25">
      <c r="A148" s="122">
        <v>147</v>
      </c>
      <c r="B148" s="124" t="s">
        <v>109</v>
      </c>
      <c r="C148" s="125" t="s">
        <v>153</v>
      </c>
      <c r="D148" s="128">
        <v>11</v>
      </c>
      <c r="E148" s="128">
        <v>170</v>
      </c>
      <c r="F148" s="128">
        <v>130</v>
      </c>
      <c r="G148" s="128">
        <v>1919</v>
      </c>
      <c r="H148" s="128">
        <v>314</v>
      </c>
      <c r="I148" s="128">
        <v>4581</v>
      </c>
      <c r="J148" s="128">
        <v>610</v>
      </c>
      <c r="K148" s="128">
        <v>8988</v>
      </c>
      <c r="L148" s="128">
        <v>742</v>
      </c>
      <c r="M148" s="128">
        <v>10394</v>
      </c>
      <c r="N148" s="128">
        <v>292</v>
      </c>
      <c r="O148" s="128">
        <v>4260</v>
      </c>
      <c r="P148" s="128">
        <v>323</v>
      </c>
      <c r="Q148" s="128">
        <v>4810</v>
      </c>
      <c r="R148" s="128">
        <v>467</v>
      </c>
      <c r="S148" s="128">
        <v>6596</v>
      </c>
      <c r="T148" s="128">
        <v>189</v>
      </c>
      <c r="U148" s="128">
        <v>2789</v>
      </c>
      <c r="V148" s="128">
        <v>112</v>
      </c>
      <c r="W148" s="128">
        <v>1660</v>
      </c>
      <c r="X148" s="128">
        <v>26</v>
      </c>
      <c r="Y148" s="128">
        <v>378</v>
      </c>
      <c r="Z148" s="128">
        <v>3</v>
      </c>
      <c r="AA148" s="128">
        <v>49</v>
      </c>
    </row>
    <row r="149" spans="1:27" x14ac:dyDescent="0.25">
      <c r="A149" s="122">
        <v>148</v>
      </c>
      <c r="B149" s="124" t="s">
        <v>8</v>
      </c>
      <c r="C149" s="125" t="s">
        <v>153</v>
      </c>
      <c r="D149" s="128">
        <v>22</v>
      </c>
      <c r="E149" s="128">
        <v>263</v>
      </c>
      <c r="F149" s="128">
        <v>264</v>
      </c>
      <c r="G149" s="128">
        <v>3112</v>
      </c>
      <c r="H149" s="128">
        <v>608</v>
      </c>
      <c r="I149" s="128">
        <v>7145</v>
      </c>
      <c r="J149" s="128">
        <v>803</v>
      </c>
      <c r="K149" s="128">
        <v>9411</v>
      </c>
      <c r="L149" s="128">
        <v>689</v>
      </c>
      <c r="M149" s="128">
        <v>8124</v>
      </c>
      <c r="N149" s="128">
        <v>399</v>
      </c>
      <c r="O149" s="128">
        <v>4213</v>
      </c>
      <c r="P149" s="128">
        <v>348</v>
      </c>
      <c r="Q149" s="128">
        <v>4134</v>
      </c>
      <c r="R149" s="128">
        <v>294</v>
      </c>
      <c r="S149" s="128">
        <v>3493</v>
      </c>
      <c r="T149" s="128">
        <v>228</v>
      </c>
      <c r="U149" s="128">
        <v>2712</v>
      </c>
      <c r="V149" s="128">
        <v>177</v>
      </c>
      <c r="W149" s="128">
        <v>2131</v>
      </c>
      <c r="X149" s="128">
        <v>45</v>
      </c>
      <c r="Y149" s="128">
        <v>501</v>
      </c>
      <c r="Z149" s="128">
        <v>16</v>
      </c>
      <c r="AA149" s="128">
        <v>192</v>
      </c>
    </row>
    <row r="150" spans="1:27" x14ac:dyDescent="0.25">
      <c r="A150" s="122">
        <v>149</v>
      </c>
      <c r="B150" s="124" t="s">
        <v>11</v>
      </c>
      <c r="C150" s="125" t="s">
        <v>151</v>
      </c>
      <c r="D150" s="128">
        <v>24</v>
      </c>
      <c r="E150" s="128">
        <v>274</v>
      </c>
      <c r="F150" s="128">
        <v>327</v>
      </c>
      <c r="G150" s="128">
        <v>3932</v>
      </c>
      <c r="H150" s="128">
        <v>986</v>
      </c>
      <c r="I150" s="128">
        <v>11835</v>
      </c>
      <c r="J150" s="128">
        <v>898</v>
      </c>
      <c r="K150" s="128">
        <v>10746</v>
      </c>
      <c r="L150" s="128">
        <v>525</v>
      </c>
      <c r="M150" s="128">
        <v>6343</v>
      </c>
      <c r="N150" s="128">
        <v>241</v>
      </c>
      <c r="O150" s="128">
        <v>2899</v>
      </c>
      <c r="P150" s="128">
        <v>235</v>
      </c>
      <c r="Q150" s="128">
        <v>2829</v>
      </c>
      <c r="R150" s="128">
        <v>179</v>
      </c>
      <c r="S150" s="128">
        <v>2161</v>
      </c>
      <c r="T150" s="128">
        <v>138</v>
      </c>
      <c r="U150" s="128">
        <v>1643</v>
      </c>
      <c r="V150" s="128">
        <v>117</v>
      </c>
      <c r="W150" s="128">
        <v>1412</v>
      </c>
      <c r="X150" s="128">
        <v>28</v>
      </c>
      <c r="Y150" s="128">
        <v>344</v>
      </c>
      <c r="Z150" s="128">
        <v>3</v>
      </c>
      <c r="AA150" s="128">
        <v>40</v>
      </c>
    </row>
    <row r="151" spans="1:27" x14ac:dyDescent="0.25">
      <c r="A151" s="122">
        <v>150</v>
      </c>
      <c r="B151" s="124" t="s">
        <v>11</v>
      </c>
      <c r="C151" s="125" t="s">
        <v>152</v>
      </c>
      <c r="D151" s="128">
        <v>11</v>
      </c>
      <c r="E151" s="128">
        <v>279</v>
      </c>
      <c r="F151" s="128">
        <v>226</v>
      </c>
      <c r="G151" s="128">
        <v>5382</v>
      </c>
      <c r="H151" s="128">
        <v>347</v>
      </c>
      <c r="I151" s="128">
        <v>8259</v>
      </c>
      <c r="J151" s="128">
        <v>379</v>
      </c>
      <c r="K151" s="128">
        <v>8985</v>
      </c>
      <c r="L151" s="128">
        <v>336</v>
      </c>
      <c r="M151" s="128">
        <v>8116</v>
      </c>
      <c r="N151" s="128">
        <v>127</v>
      </c>
      <c r="O151" s="128">
        <v>2987</v>
      </c>
      <c r="P151" s="128">
        <v>174</v>
      </c>
      <c r="Q151" s="128">
        <v>4122</v>
      </c>
      <c r="R151" s="128">
        <v>145</v>
      </c>
      <c r="S151" s="128">
        <v>3473</v>
      </c>
      <c r="T151" s="128">
        <v>59</v>
      </c>
      <c r="U151" s="128">
        <v>1465</v>
      </c>
      <c r="V151" s="128">
        <v>50</v>
      </c>
      <c r="W151" s="128">
        <v>1207</v>
      </c>
      <c r="X151" s="128">
        <v>6</v>
      </c>
      <c r="Y151" s="128">
        <v>132</v>
      </c>
      <c r="Z151" s="128">
        <v>1</v>
      </c>
      <c r="AA151" s="128">
        <v>25</v>
      </c>
    </row>
    <row r="152" spans="1:27" x14ac:dyDescent="0.25">
      <c r="A152" s="122">
        <v>151</v>
      </c>
      <c r="B152" s="124" t="s">
        <v>11</v>
      </c>
      <c r="C152" s="125" t="s">
        <v>153</v>
      </c>
      <c r="D152" s="128">
        <v>17</v>
      </c>
      <c r="E152" s="128">
        <v>137</v>
      </c>
      <c r="F152" s="128">
        <v>221</v>
      </c>
      <c r="G152" s="128">
        <v>1780</v>
      </c>
      <c r="H152" s="128">
        <v>549</v>
      </c>
      <c r="I152" s="128">
        <v>4463</v>
      </c>
      <c r="J152" s="128">
        <v>1078</v>
      </c>
      <c r="K152" s="128">
        <v>8764</v>
      </c>
      <c r="L152" s="128">
        <v>1148</v>
      </c>
      <c r="M152" s="128">
        <v>9332</v>
      </c>
      <c r="N152" s="128">
        <v>671</v>
      </c>
      <c r="O152" s="128">
        <v>5411</v>
      </c>
      <c r="P152" s="128">
        <v>810</v>
      </c>
      <c r="Q152" s="128">
        <v>6622</v>
      </c>
      <c r="R152" s="128">
        <v>511</v>
      </c>
      <c r="S152" s="128">
        <v>4135</v>
      </c>
      <c r="T152" s="128">
        <v>223</v>
      </c>
      <c r="U152" s="128">
        <v>1818</v>
      </c>
      <c r="V152" s="128">
        <v>129</v>
      </c>
      <c r="W152" s="128">
        <v>1044</v>
      </c>
      <c r="X152" s="128">
        <v>61</v>
      </c>
      <c r="Y152" s="128">
        <v>481</v>
      </c>
      <c r="Z152" s="128">
        <v>35</v>
      </c>
      <c r="AA152" s="128">
        <v>285</v>
      </c>
    </row>
    <row r="153" spans="1:27" x14ac:dyDescent="0.25">
      <c r="A153" s="122">
        <v>152</v>
      </c>
      <c r="B153" s="124" t="s">
        <v>11</v>
      </c>
      <c r="C153" s="125" t="s">
        <v>153</v>
      </c>
      <c r="D153" s="128">
        <v>10</v>
      </c>
      <c r="E153" s="128">
        <v>73</v>
      </c>
      <c r="F153" s="128">
        <v>307</v>
      </c>
      <c r="G153" s="128">
        <v>2445</v>
      </c>
      <c r="H153" s="128">
        <v>710</v>
      </c>
      <c r="I153" s="128">
        <v>5757</v>
      </c>
      <c r="J153" s="128">
        <v>1127</v>
      </c>
      <c r="K153" s="128">
        <v>9225</v>
      </c>
      <c r="L153" s="128">
        <v>1157</v>
      </c>
      <c r="M153" s="128">
        <v>9377</v>
      </c>
      <c r="N153" s="128">
        <v>615</v>
      </c>
      <c r="O153" s="128">
        <v>4998</v>
      </c>
      <c r="P153" s="128">
        <v>569</v>
      </c>
      <c r="Q153" s="128">
        <v>4663</v>
      </c>
      <c r="R153" s="128">
        <v>418</v>
      </c>
      <c r="S153" s="128">
        <v>3370</v>
      </c>
      <c r="T153" s="128">
        <v>224</v>
      </c>
      <c r="U153" s="128">
        <v>1806</v>
      </c>
      <c r="V153" s="128">
        <v>124</v>
      </c>
      <c r="W153" s="128">
        <v>1008</v>
      </c>
      <c r="X153" s="128">
        <v>28</v>
      </c>
      <c r="Y153" s="128">
        <v>229</v>
      </c>
      <c r="Z153" s="128">
        <v>13</v>
      </c>
      <c r="AA153" s="128">
        <v>105</v>
      </c>
    </row>
    <row r="154" spans="1:27" x14ac:dyDescent="0.25">
      <c r="A154" s="122">
        <v>153</v>
      </c>
      <c r="B154" s="124" t="s">
        <v>5</v>
      </c>
      <c r="C154" s="125" t="s">
        <v>153</v>
      </c>
      <c r="D154" s="128">
        <v>4</v>
      </c>
      <c r="E154" s="128">
        <v>20</v>
      </c>
      <c r="F154" s="128">
        <v>231</v>
      </c>
      <c r="G154" s="128">
        <v>1096</v>
      </c>
      <c r="H154" s="128">
        <v>1138</v>
      </c>
      <c r="I154" s="128">
        <v>5084</v>
      </c>
      <c r="J154" s="128">
        <v>2348</v>
      </c>
      <c r="K154" s="128">
        <v>10911</v>
      </c>
      <c r="L154" s="128">
        <v>2296</v>
      </c>
      <c r="M154" s="128">
        <v>10791</v>
      </c>
      <c r="N154" s="128">
        <v>824</v>
      </c>
      <c r="O154" s="128">
        <v>3842</v>
      </c>
      <c r="P154" s="128">
        <v>848</v>
      </c>
      <c r="Q154" s="128">
        <v>4076</v>
      </c>
      <c r="R154" s="128">
        <v>605</v>
      </c>
      <c r="S154" s="128">
        <v>2905</v>
      </c>
      <c r="T154" s="128">
        <v>464</v>
      </c>
      <c r="U154" s="128">
        <v>2269</v>
      </c>
      <c r="V154" s="128">
        <v>291</v>
      </c>
      <c r="W154" s="128">
        <v>1406</v>
      </c>
      <c r="X154" s="128">
        <v>86</v>
      </c>
      <c r="Y154" s="128">
        <v>411</v>
      </c>
      <c r="Z154" s="128">
        <v>27</v>
      </c>
      <c r="AA154" s="128">
        <v>132</v>
      </c>
    </row>
    <row r="155" spans="1:27" x14ac:dyDescent="0.25">
      <c r="A155" s="122">
        <v>154</v>
      </c>
      <c r="B155" s="124" t="s">
        <v>5</v>
      </c>
      <c r="C155" s="125" t="s">
        <v>153</v>
      </c>
      <c r="D155" s="128">
        <v>32</v>
      </c>
      <c r="E155" s="128">
        <v>598</v>
      </c>
      <c r="F155" s="128">
        <v>332</v>
      </c>
      <c r="G155" s="128">
        <v>6198</v>
      </c>
      <c r="H155" s="128">
        <v>451</v>
      </c>
      <c r="I155" s="128">
        <v>8288</v>
      </c>
      <c r="J155" s="128">
        <v>498</v>
      </c>
      <c r="K155" s="128">
        <v>9241</v>
      </c>
      <c r="L155" s="128">
        <v>389</v>
      </c>
      <c r="M155" s="128">
        <v>7270</v>
      </c>
      <c r="N155" s="128">
        <v>219</v>
      </c>
      <c r="O155" s="128">
        <v>3984</v>
      </c>
      <c r="P155" s="128">
        <v>183</v>
      </c>
      <c r="Q155" s="128">
        <v>3435</v>
      </c>
      <c r="R155" s="128">
        <v>93</v>
      </c>
      <c r="S155" s="128">
        <v>1718</v>
      </c>
      <c r="T155" s="128">
        <v>52</v>
      </c>
      <c r="U155" s="128">
        <v>967</v>
      </c>
      <c r="V155" s="128">
        <v>30</v>
      </c>
      <c r="W155" s="128">
        <v>573</v>
      </c>
      <c r="X155" s="128">
        <v>20</v>
      </c>
      <c r="Y155" s="128">
        <v>353</v>
      </c>
      <c r="Z155" s="128">
        <v>8</v>
      </c>
      <c r="AA155" s="128">
        <v>142</v>
      </c>
    </row>
    <row r="156" spans="1:27" x14ac:dyDescent="0.25">
      <c r="A156" s="122">
        <v>155</v>
      </c>
      <c r="B156" s="124" t="s">
        <v>24</v>
      </c>
      <c r="C156" s="125" t="s">
        <v>151</v>
      </c>
      <c r="D156" s="128">
        <v>16</v>
      </c>
      <c r="E156" s="128">
        <v>139</v>
      </c>
      <c r="F156" s="128">
        <v>275</v>
      </c>
      <c r="G156" s="128">
        <v>2333</v>
      </c>
      <c r="H156" s="128">
        <v>682</v>
      </c>
      <c r="I156" s="128">
        <v>5753</v>
      </c>
      <c r="J156" s="128">
        <v>908</v>
      </c>
      <c r="K156" s="128">
        <v>7669</v>
      </c>
      <c r="L156" s="128">
        <v>985</v>
      </c>
      <c r="M156" s="128">
        <v>8349</v>
      </c>
      <c r="N156" s="128">
        <v>538</v>
      </c>
      <c r="O156" s="128">
        <v>4506</v>
      </c>
      <c r="P156" s="128">
        <v>648</v>
      </c>
      <c r="Q156" s="128">
        <v>5484</v>
      </c>
      <c r="R156" s="128">
        <v>534</v>
      </c>
      <c r="S156" s="128">
        <v>4528</v>
      </c>
      <c r="T156" s="128">
        <v>305</v>
      </c>
      <c r="U156" s="128">
        <v>2590</v>
      </c>
      <c r="V156" s="128">
        <v>122</v>
      </c>
      <c r="W156" s="128">
        <v>1039</v>
      </c>
      <c r="X156" s="128">
        <v>29</v>
      </c>
      <c r="Y156" s="128">
        <v>240</v>
      </c>
      <c r="Z156" s="128">
        <v>9</v>
      </c>
      <c r="AA156" s="128">
        <v>75</v>
      </c>
    </row>
    <row r="157" spans="1:27" x14ac:dyDescent="0.25">
      <c r="A157" s="122">
        <v>156</v>
      </c>
      <c r="B157" s="124" t="s">
        <v>5</v>
      </c>
      <c r="C157" s="125" t="s">
        <v>153</v>
      </c>
      <c r="D157" s="126"/>
      <c r="E157" s="126"/>
      <c r="F157" s="128">
        <v>270</v>
      </c>
      <c r="G157" s="128">
        <v>1251</v>
      </c>
      <c r="H157" s="128">
        <v>1276</v>
      </c>
      <c r="I157" s="128">
        <v>5601</v>
      </c>
      <c r="J157" s="128">
        <v>2134</v>
      </c>
      <c r="K157" s="128">
        <v>9602</v>
      </c>
      <c r="L157" s="128">
        <v>2059</v>
      </c>
      <c r="M157" s="128">
        <v>9484</v>
      </c>
      <c r="N157" s="128">
        <v>849</v>
      </c>
      <c r="O157" s="128">
        <v>3929</v>
      </c>
      <c r="P157" s="128">
        <v>1010</v>
      </c>
      <c r="Q157" s="128">
        <v>4747</v>
      </c>
      <c r="R157" s="128">
        <v>962</v>
      </c>
      <c r="S157" s="128">
        <v>4572</v>
      </c>
      <c r="T157" s="128">
        <v>450</v>
      </c>
      <c r="U157" s="128">
        <v>2160</v>
      </c>
      <c r="V157" s="128">
        <v>182</v>
      </c>
      <c r="W157" s="128">
        <v>880</v>
      </c>
      <c r="X157" s="128">
        <v>60</v>
      </c>
      <c r="Y157" s="128">
        <v>288</v>
      </c>
      <c r="Z157" s="128">
        <v>25</v>
      </c>
      <c r="AA157" s="128">
        <v>121</v>
      </c>
    </row>
    <row r="158" spans="1:27" x14ac:dyDescent="0.25">
      <c r="A158" s="122">
        <v>157</v>
      </c>
      <c r="B158" s="124" t="s">
        <v>5</v>
      </c>
      <c r="C158" s="125" t="s">
        <v>153</v>
      </c>
      <c r="D158" s="128">
        <v>3</v>
      </c>
      <c r="E158" s="128">
        <v>24</v>
      </c>
      <c r="F158" s="128">
        <v>174</v>
      </c>
      <c r="G158" s="128">
        <v>1389</v>
      </c>
      <c r="H158" s="128">
        <v>913</v>
      </c>
      <c r="I158" s="128">
        <v>7197</v>
      </c>
      <c r="J158" s="128">
        <v>1045</v>
      </c>
      <c r="K158" s="128">
        <v>8275</v>
      </c>
      <c r="L158" s="128">
        <v>1032</v>
      </c>
      <c r="M158" s="128">
        <v>8162</v>
      </c>
      <c r="N158" s="128">
        <v>685</v>
      </c>
      <c r="O158" s="128">
        <v>5450</v>
      </c>
      <c r="P158" s="128">
        <v>811</v>
      </c>
      <c r="Q158" s="128">
        <v>6467</v>
      </c>
      <c r="R158" s="128">
        <v>345</v>
      </c>
      <c r="S158" s="128">
        <v>2753</v>
      </c>
      <c r="T158" s="128">
        <v>134</v>
      </c>
      <c r="U158" s="128">
        <v>1051</v>
      </c>
      <c r="V158" s="128">
        <v>60</v>
      </c>
      <c r="W158" s="128">
        <v>483</v>
      </c>
      <c r="X158" s="128">
        <v>31</v>
      </c>
      <c r="Y158" s="128">
        <v>238</v>
      </c>
      <c r="Z158" s="128">
        <v>12</v>
      </c>
      <c r="AA158" s="128">
        <v>93</v>
      </c>
    </row>
    <row r="159" spans="1:27" x14ac:dyDescent="0.25">
      <c r="A159" s="122">
        <v>158</v>
      </c>
      <c r="B159" s="124" t="s">
        <v>11</v>
      </c>
      <c r="C159" s="125" t="s">
        <v>151</v>
      </c>
      <c r="D159" s="128">
        <v>3</v>
      </c>
      <c r="E159" s="128">
        <v>36</v>
      </c>
      <c r="F159" s="128">
        <v>2</v>
      </c>
      <c r="G159" s="128">
        <v>25</v>
      </c>
      <c r="H159" s="128">
        <v>4</v>
      </c>
      <c r="I159" s="128">
        <v>52</v>
      </c>
      <c r="J159" s="128">
        <v>2</v>
      </c>
      <c r="K159" s="128">
        <v>21</v>
      </c>
      <c r="L159" s="128">
        <v>1</v>
      </c>
      <c r="M159" s="128">
        <v>15</v>
      </c>
      <c r="N159" s="128">
        <v>4</v>
      </c>
      <c r="O159" s="128">
        <v>43</v>
      </c>
      <c r="P159" s="128">
        <v>10</v>
      </c>
      <c r="Q159" s="128">
        <v>116</v>
      </c>
      <c r="R159" s="128">
        <v>134</v>
      </c>
      <c r="S159" s="128">
        <v>1606</v>
      </c>
      <c r="T159" s="128">
        <v>1370</v>
      </c>
      <c r="U159" s="128">
        <v>16478</v>
      </c>
      <c r="V159" s="128">
        <v>1563</v>
      </c>
      <c r="W159" s="128">
        <v>18777</v>
      </c>
      <c r="X159" s="128">
        <v>298</v>
      </c>
      <c r="Y159" s="128">
        <v>3558</v>
      </c>
      <c r="Z159" s="128">
        <v>59</v>
      </c>
      <c r="AA159" s="128">
        <v>710</v>
      </c>
    </row>
    <row r="160" spans="1:27" x14ac:dyDescent="0.25">
      <c r="A160" s="122">
        <v>159</v>
      </c>
      <c r="B160" s="124" t="s">
        <v>8</v>
      </c>
      <c r="C160" s="125" t="s">
        <v>153</v>
      </c>
      <c r="D160" s="128">
        <v>93</v>
      </c>
      <c r="E160" s="128">
        <v>589</v>
      </c>
      <c r="F160" s="128">
        <v>348</v>
      </c>
      <c r="G160" s="128">
        <v>2190</v>
      </c>
      <c r="H160" s="128">
        <v>517</v>
      </c>
      <c r="I160" s="128">
        <v>3240</v>
      </c>
      <c r="J160" s="128">
        <v>1167</v>
      </c>
      <c r="K160" s="128">
        <v>7353</v>
      </c>
      <c r="L160" s="128">
        <v>1286</v>
      </c>
      <c r="M160" s="128">
        <v>8136</v>
      </c>
      <c r="N160" s="128">
        <v>828</v>
      </c>
      <c r="O160" s="128">
        <v>5188</v>
      </c>
      <c r="P160" s="128">
        <v>943</v>
      </c>
      <c r="Q160" s="128">
        <v>5988</v>
      </c>
      <c r="R160" s="128">
        <v>612</v>
      </c>
      <c r="S160" s="128">
        <v>3924</v>
      </c>
      <c r="T160" s="128">
        <v>305</v>
      </c>
      <c r="U160" s="128">
        <v>1933</v>
      </c>
      <c r="V160" s="128">
        <v>199</v>
      </c>
      <c r="W160" s="128">
        <v>1278</v>
      </c>
      <c r="X160" s="128">
        <v>112</v>
      </c>
      <c r="Y160" s="128">
        <v>718</v>
      </c>
      <c r="Z160" s="128">
        <v>112</v>
      </c>
      <c r="AA160" s="128">
        <v>715</v>
      </c>
    </row>
    <row r="161" spans="1:27" x14ac:dyDescent="0.25">
      <c r="A161" s="122">
        <v>160</v>
      </c>
      <c r="B161" s="124" t="s">
        <v>8</v>
      </c>
      <c r="C161" s="125" t="s">
        <v>153</v>
      </c>
      <c r="D161" s="128">
        <v>51</v>
      </c>
      <c r="E161" s="128">
        <v>295</v>
      </c>
      <c r="F161" s="128">
        <v>473</v>
      </c>
      <c r="G161" s="128">
        <v>2786</v>
      </c>
      <c r="H161" s="128">
        <v>995</v>
      </c>
      <c r="I161" s="128">
        <v>5745</v>
      </c>
      <c r="J161" s="128">
        <v>1431</v>
      </c>
      <c r="K161" s="128">
        <v>8351</v>
      </c>
      <c r="L161" s="128">
        <v>1263</v>
      </c>
      <c r="M161" s="128">
        <v>7414</v>
      </c>
      <c r="N161" s="128">
        <v>766</v>
      </c>
      <c r="O161" s="128">
        <v>4201</v>
      </c>
      <c r="P161" s="128">
        <v>709</v>
      </c>
      <c r="Q161" s="128">
        <v>4182</v>
      </c>
      <c r="R161" s="128">
        <v>592</v>
      </c>
      <c r="S161" s="128">
        <v>3489</v>
      </c>
      <c r="T161" s="128">
        <v>407</v>
      </c>
      <c r="U161" s="128">
        <v>2406</v>
      </c>
      <c r="V161" s="128">
        <v>276</v>
      </c>
      <c r="W161" s="128">
        <v>1632</v>
      </c>
      <c r="X161" s="128">
        <v>76</v>
      </c>
      <c r="Y161" s="128">
        <v>444</v>
      </c>
      <c r="Z161" s="128">
        <v>41</v>
      </c>
      <c r="AA161" s="128">
        <v>243</v>
      </c>
    </row>
    <row r="162" spans="1:27" x14ac:dyDescent="0.25">
      <c r="A162" s="122">
        <v>161</v>
      </c>
      <c r="B162" s="124" t="s">
        <v>18</v>
      </c>
      <c r="C162" s="125" t="s">
        <v>152</v>
      </c>
      <c r="D162" s="128">
        <v>11</v>
      </c>
      <c r="E162" s="128">
        <v>231</v>
      </c>
      <c r="F162" s="126"/>
      <c r="G162" s="126"/>
      <c r="H162" s="128">
        <v>295</v>
      </c>
      <c r="I162" s="128">
        <v>6132</v>
      </c>
      <c r="J162" s="128">
        <v>377</v>
      </c>
      <c r="K162" s="128">
        <v>7778</v>
      </c>
      <c r="L162" s="128">
        <v>417</v>
      </c>
      <c r="M162" s="128">
        <v>8976</v>
      </c>
      <c r="N162" s="128">
        <v>259</v>
      </c>
      <c r="O162" s="128">
        <v>5661</v>
      </c>
      <c r="P162" s="128">
        <v>282</v>
      </c>
      <c r="Q162" s="128">
        <v>6137</v>
      </c>
      <c r="R162" s="128">
        <v>174</v>
      </c>
      <c r="S162" s="128">
        <v>3811</v>
      </c>
      <c r="T162" s="128">
        <v>80</v>
      </c>
      <c r="U162" s="128">
        <v>1742</v>
      </c>
      <c r="V162" s="128">
        <v>22</v>
      </c>
      <c r="W162" s="128">
        <v>484</v>
      </c>
      <c r="X162" s="128">
        <v>2</v>
      </c>
      <c r="Y162" s="128">
        <v>44</v>
      </c>
      <c r="Z162" s="128">
        <v>5</v>
      </c>
      <c r="AA162" s="128">
        <v>110</v>
      </c>
    </row>
    <row r="163" spans="1:27" x14ac:dyDescent="0.25">
      <c r="A163" s="122">
        <v>162</v>
      </c>
      <c r="B163" s="124" t="s">
        <v>8</v>
      </c>
      <c r="C163" s="125" t="s">
        <v>152</v>
      </c>
      <c r="D163" s="128">
        <v>31</v>
      </c>
      <c r="E163" s="128">
        <v>282</v>
      </c>
      <c r="F163" s="128">
        <v>329</v>
      </c>
      <c r="G163" s="128">
        <v>3171</v>
      </c>
      <c r="H163" s="128">
        <v>691</v>
      </c>
      <c r="I163" s="128">
        <v>6702</v>
      </c>
      <c r="J163" s="128">
        <v>1010</v>
      </c>
      <c r="K163" s="128">
        <v>9663</v>
      </c>
      <c r="L163" s="128">
        <v>867</v>
      </c>
      <c r="M163" s="128">
        <v>8413</v>
      </c>
      <c r="N163" s="128">
        <v>314</v>
      </c>
      <c r="O163" s="128">
        <v>2977</v>
      </c>
      <c r="P163" s="128">
        <v>426</v>
      </c>
      <c r="Q163" s="128">
        <v>4207</v>
      </c>
      <c r="R163" s="128">
        <v>220</v>
      </c>
      <c r="S163" s="128">
        <v>2182</v>
      </c>
      <c r="T163" s="128">
        <v>124</v>
      </c>
      <c r="U163" s="128">
        <v>1233</v>
      </c>
      <c r="V163" s="128">
        <v>116</v>
      </c>
      <c r="W163" s="128">
        <v>1137</v>
      </c>
      <c r="X163" s="128">
        <v>30</v>
      </c>
      <c r="Y163" s="128">
        <v>299</v>
      </c>
      <c r="Z163" s="128">
        <v>31</v>
      </c>
      <c r="AA163" s="128">
        <v>307</v>
      </c>
    </row>
    <row r="164" spans="1:27" x14ac:dyDescent="0.25">
      <c r="A164" s="122">
        <v>163</v>
      </c>
      <c r="B164" s="124" t="s">
        <v>11</v>
      </c>
      <c r="C164" s="125" t="s">
        <v>151</v>
      </c>
      <c r="D164" s="128">
        <v>10</v>
      </c>
      <c r="E164" s="128">
        <v>115</v>
      </c>
      <c r="F164" s="128">
        <v>163</v>
      </c>
      <c r="G164" s="128">
        <v>1780</v>
      </c>
      <c r="H164" s="128">
        <v>503</v>
      </c>
      <c r="I164" s="128">
        <v>5505</v>
      </c>
      <c r="J164" s="128">
        <v>646</v>
      </c>
      <c r="K164" s="128">
        <v>7097</v>
      </c>
      <c r="L164" s="128">
        <v>742</v>
      </c>
      <c r="M164" s="128">
        <v>8137</v>
      </c>
      <c r="N164" s="128">
        <v>537</v>
      </c>
      <c r="O164" s="128">
        <v>5850</v>
      </c>
      <c r="P164" s="128">
        <v>574</v>
      </c>
      <c r="Q164" s="128">
        <v>6327</v>
      </c>
      <c r="R164" s="128">
        <v>296</v>
      </c>
      <c r="S164" s="128">
        <v>3257</v>
      </c>
      <c r="T164" s="128">
        <v>140</v>
      </c>
      <c r="U164" s="128">
        <v>1536</v>
      </c>
      <c r="V164" s="128">
        <v>49</v>
      </c>
      <c r="W164" s="128">
        <v>543</v>
      </c>
      <c r="X164" s="128">
        <v>8</v>
      </c>
      <c r="Y164" s="128">
        <v>86</v>
      </c>
      <c r="Z164" s="128">
        <v>9</v>
      </c>
      <c r="AA164" s="128">
        <v>64</v>
      </c>
    </row>
    <row r="165" spans="1:27" x14ac:dyDescent="0.25">
      <c r="A165" s="122">
        <v>164</v>
      </c>
      <c r="B165" s="124" t="s">
        <v>11</v>
      </c>
      <c r="C165" s="125" t="s">
        <v>153</v>
      </c>
      <c r="D165" s="128">
        <v>71</v>
      </c>
      <c r="E165" s="128">
        <v>564</v>
      </c>
      <c r="F165" s="128">
        <v>308</v>
      </c>
      <c r="G165" s="128">
        <v>2442</v>
      </c>
      <c r="H165" s="128">
        <v>542</v>
      </c>
      <c r="I165" s="128">
        <v>4282</v>
      </c>
      <c r="J165" s="128">
        <v>927</v>
      </c>
      <c r="K165" s="128">
        <v>7322</v>
      </c>
      <c r="L165" s="128">
        <v>1075</v>
      </c>
      <c r="M165" s="128">
        <v>8489</v>
      </c>
      <c r="N165" s="128">
        <v>641</v>
      </c>
      <c r="O165" s="128">
        <v>5067</v>
      </c>
      <c r="P165" s="128">
        <v>710</v>
      </c>
      <c r="Q165" s="128">
        <v>5728</v>
      </c>
      <c r="R165" s="128">
        <v>388</v>
      </c>
      <c r="S165" s="128">
        <v>3099</v>
      </c>
      <c r="T165" s="128">
        <v>140</v>
      </c>
      <c r="U165" s="128">
        <v>1109</v>
      </c>
      <c r="V165" s="128">
        <v>60</v>
      </c>
      <c r="W165" s="128">
        <v>471</v>
      </c>
      <c r="X165" s="128">
        <v>51</v>
      </c>
      <c r="Y165" s="128">
        <v>400</v>
      </c>
      <c r="Z165" s="128">
        <v>50</v>
      </c>
      <c r="AA165" s="128">
        <v>396</v>
      </c>
    </row>
    <row r="166" spans="1:27" x14ac:dyDescent="0.25">
      <c r="A166" s="122">
        <v>165</v>
      </c>
      <c r="B166" s="124" t="s">
        <v>107</v>
      </c>
      <c r="C166" s="125" t="s">
        <v>151</v>
      </c>
      <c r="D166" s="128">
        <v>1</v>
      </c>
      <c r="E166" s="128">
        <v>22</v>
      </c>
      <c r="F166" s="128">
        <v>103</v>
      </c>
      <c r="G166" s="128">
        <v>2081</v>
      </c>
      <c r="H166" s="128">
        <v>289</v>
      </c>
      <c r="I166" s="128">
        <v>5901</v>
      </c>
      <c r="J166" s="128">
        <v>473</v>
      </c>
      <c r="K166" s="128">
        <v>9509</v>
      </c>
      <c r="L166" s="128">
        <v>378</v>
      </c>
      <c r="M166" s="128">
        <v>7681</v>
      </c>
      <c r="N166" s="128">
        <v>215</v>
      </c>
      <c r="O166" s="128">
        <v>4346</v>
      </c>
      <c r="P166" s="128">
        <v>250</v>
      </c>
      <c r="Q166" s="128">
        <v>5080</v>
      </c>
      <c r="R166" s="128">
        <v>108</v>
      </c>
      <c r="S166" s="128">
        <v>2201</v>
      </c>
      <c r="T166" s="128">
        <v>66</v>
      </c>
      <c r="U166" s="128">
        <v>1348</v>
      </c>
      <c r="V166" s="128">
        <v>26</v>
      </c>
      <c r="W166" s="128">
        <v>522</v>
      </c>
      <c r="X166" s="128">
        <v>6</v>
      </c>
      <c r="Y166" s="128">
        <v>122</v>
      </c>
      <c r="Z166" s="128">
        <v>1</v>
      </c>
      <c r="AA166" s="128">
        <v>20</v>
      </c>
    </row>
    <row r="167" spans="1:27" x14ac:dyDescent="0.25">
      <c r="A167" s="122">
        <v>166</v>
      </c>
      <c r="B167" s="124" t="s">
        <v>100</v>
      </c>
      <c r="C167" s="125" t="s">
        <v>152</v>
      </c>
      <c r="D167" s="128">
        <v>17</v>
      </c>
      <c r="E167" s="128">
        <v>188</v>
      </c>
      <c r="F167" s="128">
        <v>259</v>
      </c>
      <c r="G167" s="128">
        <v>3047</v>
      </c>
      <c r="H167" s="128">
        <v>587</v>
      </c>
      <c r="I167" s="128">
        <v>6754</v>
      </c>
      <c r="J167" s="128">
        <v>820</v>
      </c>
      <c r="K167" s="128">
        <v>9416</v>
      </c>
      <c r="L167" s="128">
        <v>666</v>
      </c>
      <c r="M167" s="128">
        <v>7676</v>
      </c>
      <c r="N167" s="128">
        <v>290</v>
      </c>
      <c r="O167" s="128">
        <v>3311</v>
      </c>
      <c r="P167" s="128">
        <v>302</v>
      </c>
      <c r="Q167" s="128">
        <v>3477</v>
      </c>
      <c r="R167" s="128">
        <v>191</v>
      </c>
      <c r="S167" s="128">
        <v>2185</v>
      </c>
      <c r="T167" s="128">
        <v>146</v>
      </c>
      <c r="U167" s="128">
        <v>1643</v>
      </c>
      <c r="V167" s="128">
        <v>61</v>
      </c>
      <c r="W167" s="128">
        <v>723</v>
      </c>
      <c r="X167" s="128">
        <v>22</v>
      </c>
      <c r="Y167" s="128">
        <v>268</v>
      </c>
      <c r="Z167" s="128">
        <v>8</v>
      </c>
      <c r="AA167" s="128">
        <v>96</v>
      </c>
    </row>
    <row r="168" spans="1:27" x14ac:dyDescent="0.25">
      <c r="A168" s="122">
        <v>167</v>
      </c>
      <c r="B168" s="124" t="s">
        <v>9</v>
      </c>
      <c r="C168" s="125" t="s">
        <v>152</v>
      </c>
      <c r="D168" s="128">
        <v>36</v>
      </c>
      <c r="E168" s="128">
        <v>380</v>
      </c>
      <c r="F168" s="128">
        <v>249</v>
      </c>
      <c r="G168" s="128">
        <v>2654</v>
      </c>
      <c r="H168" s="128">
        <v>650</v>
      </c>
      <c r="I168" s="128">
        <v>6037</v>
      </c>
      <c r="J168" s="128">
        <v>756</v>
      </c>
      <c r="K168" s="128">
        <v>7911</v>
      </c>
      <c r="L168" s="128">
        <v>768</v>
      </c>
      <c r="M168" s="128">
        <v>8062</v>
      </c>
      <c r="N168" s="128">
        <v>373</v>
      </c>
      <c r="O168" s="128">
        <v>3915</v>
      </c>
      <c r="P168" s="128">
        <v>410</v>
      </c>
      <c r="Q168" s="128">
        <v>4320</v>
      </c>
      <c r="R168" s="128">
        <v>240</v>
      </c>
      <c r="S168" s="128">
        <v>2573</v>
      </c>
      <c r="T168" s="128">
        <v>141</v>
      </c>
      <c r="U168" s="128">
        <v>1518</v>
      </c>
      <c r="V168" s="128">
        <v>68</v>
      </c>
      <c r="W168" s="128">
        <v>719</v>
      </c>
      <c r="X168" s="128">
        <v>24</v>
      </c>
      <c r="Y168" s="128">
        <v>264</v>
      </c>
      <c r="Z168" s="128">
        <v>14</v>
      </c>
      <c r="AA168" s="128">
        <v>146</v>
      </c>
    </row>
    <row r="169" spans="1:27" x14ac:dyDescent="0.25">
      <c r="A169" s="122">
        <v>168</v>
      </c>
      <c r="B169" s="124" t="s">
        <v>11</v>
      </c>
      <c r="C169" s="125" t="s">
        <v>153</v>
      </c>
      <c r="D169" s="128">
        <v>17</v>
      </c>
      <c r="E169" s="128">
        <v>135</v>
      </c>
      <c r="F169" s="128">
        <v>294</v>
      </c>
      <c r="G169" s="128">
        <v>2388</v>
      </c>
      <c r="H169" s="128">
        <v>745</v>
      </c>
      <c r="I169" s="128">
        <v>6062</v>
      </c>
      <c r="J169" s="128">
        <v>970</v>
      </c>
      <c r="K169" s="128">
        <v>7931</v>
      </c>
      <c r="L169" s="128">
        <v>852</v>
      </c>
      <c r="M169" s="128">
        <v>7002</v>
      </c>
      <c r="N169" s="128">
        <v>413</v>
      </c>
      <c r="O169" s="128">
        <v>3405</v>
      </c>
      <c r="P169" s="128">
        <v>491</v>
      </c>
      <c r="Q169" s="128">
        <v>4033</v>
      </c>
      <c r="R169" s="128">
        <v>333</v>
      </c>
      <c r="S169" s="128">
        <v>2737</v>
      </c>
      <c r="T169" s="128">
        <v>284</v>
      </c>
      <c r="U169" s="128">
        <v>2332</v>
      </c>
      <c r="V169" s="128">
        <v>210</v>
      </c>
      <c r="W169" s="128">
        <v>1724</v>
      </c>
      <c r="X169" s="128">
        <v>48</v>
      </c>
      <c r="Y169" s="128">
        <v>391</v>
      </c>
      <c r="Z169" s="128">
        <v>33</v>
      </c>
      <c r="AA169" s="128">
        <v>271</v>
      </c>
    </row>
    <row r="170" spans="1:27" x14ac:dyDescent="0.25">
      <c r="A170" s="122">
        <v>169</v>
      </c>
      <c r="B170" s="124" t="s">
        <v>11</v>
      </c>
      <c r="C170" s="125" t="s">
        <v>153</v>
      </c>
      <c r="D170" s="128">
        <v>31</v>
      </c>
      <c r="E170" s="128">
        <v>755</v>
      </c>
      <c r="F170" s="128">
        <v>244</v>
      </c>
      <c r="G170" s="128">
        <v>6105</v>
      </c>
      <c r="H170" s="128">
        <v>361</v>
      </c>
      <c r="I170" s="128">
        <v>8810</v>
      </c>
      <c r="J170" s="128">
        <v>306</v>
      </c>
      <c r="K170" s="128">
        <v>7609</v>
      </c>
      <c r="L170" s="128">
        <v>231</v>
      </c>
      <c r="M170" s="128">
        <v>5796</v>
      </c>
      <c r="N170" s="128">
        <v>136</v>
      </c>
      <c r="O170" s="128">
        <v>3230</v>
      </c>
      <c r="P170" s="128">
        <v>100</v>
      </c>
      <c r="Q170" s="128">
        <v>2495</v>
      </c>
      <c r="R170" s="128">
        <v>55</v>
      </c>
      <c r="S170" s="128">
        <v>1375</v>
      </c>
      <c r="T170" s="128">
        <v>15</v>
      </c>
      <c r="U170" s="128">
        <v>367</v>
      </c>
      <c r="V170" s="128">
        <v>33</v>
      </c>
      <c r="W170" s="128">
        <v>801</v>
      </c>
      <c r="X170" s="128">
        <v>24</v>
      </c>
      <c r="Y170" s="128">
        <v>578</v>
      </c>
      <c r="Z170" s="128">
        <v>19</v>
      </c>
      <c r="AA170" s="128">
        <v>435</v>
      </c>
    </row>
    <row r="171" spans="1:27" x14ac:dyDescent="0.25">
      <c r="A171" s="122">
        <v>170</v>
      </c>
      <c r="B171" s="124" t="s">
        <v>5</v>
      </c>
      <c r="C171" s="125" t="s">
        <v>151</v>
      </c>
      <c r="D171" s="126"/>
      <c r="E171" s="126"/>
      <c r="F171" s="128">
        <v>21</v>
      </c>
      <c r="G171" s="128">
        <v>241</v>
      </c>
      <c r="H171" s="128">
        <v>207</v>
      </c>
      <c r="I171" s="128">
        <v>2398</v>
      </c>
      <c r="J171" s="128">
        <v>595</v>
      </c>
      <c r="K171" s="128">
        <v>7006</v>
      </c>
      <c r="L171" s="128">
        <v>740</v>
      </c>
      <c r="M171" s="128">
        <v>8737</v>
      </c>
      <c r="N171" s="128">
        <v>405</v>
      </c>
      <c r="O171" s="128">
        <v>4725</v>
      </c>
      <c r="P171" s="128">
        <v>433</v>
      </c>
      <c r="Q171" s="128">
        <v>5122</v>
      </c>
      <c r="R171" s="128">
        <v>342</v>
      </c>
      <c r="S171" s="128">
        <v>4063</v>
      </c>
      <c r="T171" s="128">
        <v>303</v>
      </c>
      <c r="U171" s="128">
        <v>3591</v>
      </c>
      <c r="V171" s="128">
        <v>119</v>
      </c>
      <c r="W171" s="128">
        <v>1414</v>
      </c>
      <c r="X171" s="128">
        <v>30</v>
      </c>
      <c r="Y171" s="128">
        <v>349</v>
      </c>
      <c r="Z171" s="128">
        <v>5</v>
      </c>
      <c r="AA171" s="128">
        <v>60</v>
      </c>
    </row>
    <row r="172" spans="1:27" x14ac:dyDescent="0.25">
      <c r="A172" s="122">
        <v>171</v>
      </c>
      <c r="B172" s="124" t="s">
        <v>5</v>
      </c>
      <c r="C172" s="125" t="s">
        <v>153</v>
      </c>
      <c r="D172" s="126"/>
      <c r="E172" s="126"/>
      <c r="F172" s="128">
        <v>161</v>
      </c>
      <c r="G172" s="128">
        <v>1274</v>
      </c>
      <c r="H172" s="128">
        <v>764</v>
      </c>
      <c r="I172" s="128">
        <v>5995</v>
      </c>
      <c r="J172" s="128">
        <v>1092</v>
      </c>
      <c r="K172" s="128">
        <v>8624</v>
      </c>
      <c r="L172" s="128">
        <v>979</v>
      </c>
      <c r="M172" s="128">
        <v>7737</v>
      </c>
      <c r="N172" s="128">
        <v>512</v>
      </c>
      <c r="O172" s="128">
        <v>4039</v>
      </c>
      <c r="P172" s="128">
        <v>654</v>
      </c>
      <c r="Q172" s="128">
        <v>5179</v>
      </c>
      <c r="R172" s="128">
        <v>376</v>
      </c>
      <c r="S172" s="128">
        <v>2945</v>
      </c>
      <c r="T172" s="128">
        <v>148</v>
      </c>
      <c r="U172" s="128">
        <v>1167</v>
      </c>
      <c r="V172" s="128">
        <v>64</v>
      </c>
      <c r="W172" s="128">
        <v>508</v>
      </c>
      <c r="X172" s="128">
        <v>15</v>
      </c>
      <c r="Y172" s="128">
        <v>122</v>
      </c>
      <c r="Z172" s="128">
        <v>12</v>
      </c>
      <c r="AA172" s="128">
        <v>93</v>
      </c>
    </row>
    <row r="173" spans="1:27" x14ac:dyDescent="0.25">
      <c r="A173" s="122">
        <v>172</v>
      </c>
      <c r="B173" s="124" t="s">
        <v>5</v>
      </c>
      <c r="C173" s="125" t="s">
        <v>153</v>
      </c>
      <c r="D173" s="128">
        <v>70</v>
      </c>
      <c r="E173" s="128">
        <v>409</v>
      </c>
      <c r="F173" s="128">
        <v>188</v>
      </c>
      <c r="G173" s="128">
        <v>1070</v>
      </c>
      <c r="H173" s="128">
        <v>413</v>
      </c>
      <c r="I173" s="128">
        <v>2383</v>
      </c>
      <c r="J173" s="128">
        <v>913</v>
      </c>
      <c r="K173" s="128">
        <v>5266</v>
      </c>
      <c r="L173" s="128">
        <v>1525</v>
      </c>
      <c r="M173" s="128">
        <v>8854</v>
      </c>
      <c r="N173" s="128">
        <v>1160</v>
      </c>
      <c r="O173" s="128">
        <v>6682</v>
      </c>
      <c r="P173" s="128">
        <v>1157</v>
      </c>
      <c r="Q173" s="128">
        <v>6789</v>
      </c>
      <c r="R173" s="128">
        <v>568</v>
      </c>
      <c r="S173" s="128">
        <v>3320</v>
      </c>
      <c r="T173" s="128">
        <v>263</v>
      </c>
      <c r="U173" s="128">
        <v>1529</v>
      </c>
      <c r="V173" s="128">
        <v>103</v>
      </c>
      <c r="W173" s="128">
        <v>588</v>
      </c>
      <c r="X173" s="128">
        <v>50</v>
      </c>
      <c r="Y173" s="128">
        <v>285</v>
      </c>
      <c r="Z173" s="128">
        <v>55</v>
      </c>
      <c r="AA173" s="128">
        <v>315</v>
      </c>
    </row>
    <row r="174" spans="1:27" x14ac:dyDescent="0.25">
      <c r="A174" s="122">
        <v>173</v>
      </c>
      <c r="B174" s="124" t="s">
        <v>11</v>
      </c>
      <c r="C174" s="125" t="s">
        <v>152</v>
      </c>
      <c r="D174" s="128">
        <v>171</v>
      </c>
      <c r="E174" s="128">
        <v>941</v>
      </c>
      <c r="F174" s="128">
        <v>1138</v>
      </c>
      <c r="G174" s="128">
        <v>6368</v>
      </c>
      <c r="H174" s="128">
        <v>1445</v>
      </c>
      <c r="I174" s="128">
        <v>8140</v>
      </c>
      <c r="J174" s="128">
        <v>1111</v>
      </c>
      <c r="K174" s="128">
        <v>6263</v>
      </c>
      <c r="L174" s="128">
        <v>684</v>
      </c>
      <c r="M174" s="128">
        <v>3854</v>
      </c>
      <c r="N174" s="128">
        <v>279</v>
      </c>
      <c r="O174" s="128">
        <v>1571</v>
      </c>
      <c r="P174" s="128">
        <v>311</v>
      </c>
      <c r="Q174" s="128">
        <v>1758</v>
      </c>
      <c r="R174" s="128">
        <v>279</v>
      </c>
      <c r="S174" s="128">
        <v>1569</v>
      </c>
      <c r="T174" s="128">
        <v>327</v>
      </c>
      <c r="U174" s="128">
        <v>1838</v>
      </c>
      <c r="V174" s="128">
        <v>542</v>
      </c>
      <c r="W174" s="128">
        <v>3063</v>
      </c>
      <c r="X174" s="128">
        <v>204</v>
      </c>
      <c r="Y174" s="128">
        <v>1139</v>
      </c>
      <c r="Z174" s="128">
        <v>122</v>
      </c>
      <c r="AA174" s="128">
        <v>693</v>
      </c>
    </row>
    <row r="175" spans="1:27" x14ac:dyDescent="0.25">
      <c r="A175" s="122">
        <v>174</v>
      </c>
      <c r="B175" s="124" t="s">
        <v>11</v>
      </c>
      <c r="C175" s="125" t="s">
        <v>153</v>
      </c>
      <c r="D175" s="128">
        <v>16</v>
      </c>
      <c r="E175" s="128">
        <v>129</v>
      </c>
      <c r="F175" s="128">
        <v>271</v>
      </c>
      <c r="G175" s="128">
        <v>2202</v>
      </c>
      <c r="H175" s="128">
        <v>710</v>
      </c>
      <c r="I175" s="128">
        <v>5772</v>
      </c>
      <c r="J175" s="128">
        <v>1055</v>
      </c>
      <c r="K175" s="128">
        <v>8618</v>
      </c>
      <c r="L175" s="128">
        <v>922</v>
      </c>
      <c r="M175" s="128">
        <v>7531</v>
      </c>
      <c r="N175" s="128">
        <v>330</v>
      </c>
      <c r="O175" s="128">
        <v>2700</v>
      </c>
      <c r="P175" s="128">
        <v>426</v>
      </c>
      <c r="Q175" s="128">
        <v>3496</v>
      </c>
      <c r="R175" s="128">
        <v>484</v>
      </c>
      <c r="S175" s="128">
        <v>3932</v>
      </c>
      <c r="T175" s="128">
        <v>203</v>
      </c>
      <c r="U175" s="128">
        <v>1662</v>
      </c>
      <c r="V175" s="128">
        <v>95</v>
      </c>
      <c r="W175" s="128">
        <v>754</v>
      </c>
      <c r="X175" s="128">
        <v>20</v>
      </c>
      <c r="Y175" s="128">
        <v>168</v>
      </c>
      <c r="Z175" s="128">
        <v>8</v>
      </c>
      <c r="AA175" s="128">
        <v>65</v>
      </c>
    </row>
    <row r="176" spans="1:27" x14ac:dyDescent="0.25">
      <c r="A176" s="122">
        <v>175</v>
      </c>
      <c r="B176" s="124" t="s">
        <v>101</v>
      </c>
      <c r="C176" s="125" t="s">
        <v>152</v>
      </c>
      <c r="D176" s="128">
        <v>369</v>
      </c>
      <c r="E176" s="128">
        <v>1867</v>
      </c>
      <c r="F176" s="128">
        <v>1286</v>
      </c>
      <c r="G176" s="128">
        <v>7344</v>
      </c>
      <c r="H176" s="128">
        <v>1661</v>
      </c>
      <c r="I176" s="128">
        <v>9983</v>
      </c>
      <c r="J176" s="128">
        <v>840</v>
      </c>
      <c r="K176" s="128">
        <v>5130</v>
      </c>
      <c r="L176" s="128">
        <v>367</v>
      </c>
      <c r="M176" s="128">
        <v>2383</v>
      </c>
      <c r="N176" s="128">
        <v>190</v>
      </c>
      <c r="O176" s="128">
        <v>1217</v>
      </c>
      <c r="P176" s="128">
        <v>139</v>
      </c>
      <c r="Q176" s="128">
        <v>904</v>
      </c>
      <c r="R176" s="128">
        <v>165</v>
      </c>
      <c r="S176" s="128">
        <v>1069</v>
      </c>
      <c r="T176" s="128">
        <v>222</v>
      </c>
      <c r="U176" s="128">
        <v>1587</v>
      </c>
      <c r="V176" s="128">
        <v>362</v>
      </c>
      <c r="W176" s="128">
        <v>2549</v>
      </c>
      <c r="X176" s="128">
        <v>199</v>
      </c>
      <c r="Y176" s="128">
        <v>1370</v>
      </c>
      <c r="Z176" s="128">
        <v>179</v>
      </c>
      <c r="AA176" s="128">
        <v>1205</v>
      </c>
    </row>
    <row r="177" spans="1:27" x14ac:dyDescent="0.25">
      <c r="A177" s="122">
        <v>176</v>
      </c>
      <c r="B177" s="124" t="s">
        <v>8</v>
      </c>
      <c r="C177" s="125" t="s">
        <v>152</v>
      </c>
      <c r="D177" s="128">
        <v>13</v>
      </c>
      <c r="E177" s="128">
        <v>149</v>
      </c>
      <c r="F177" s="128">
        <v>176</v>
      </c>
      <c r="G177" s="128">
        <v>2012</v>
      </c>
      <c r="H177" s="128">
        <v>476</v>
      </c>
      <c r="I177" s="128">
        <v>5543</v>
      </c>
      <c r="J177" s="128">
        <v>714</v>
      </c>
      <c r="K177" s="128">
        <v>8317</v>
      </c>
      <c r="L177" s="128">
        <v>588</v>
      </c>
      <c r="M177" s="128">
        <v>6911</v>
      </c>
      <c r="N177" s="128">
        <v>318</v>
      </c>
      <c r="O177" s="128">
        <v>3392</v>
      </c>
      <c r="P177" s="128">
        <v>395</v>
      </c>
      <c r="Q177" s="128">
        <v>4640</v>
      </c>
      <c r="R177" s="128">
        <v>240</v>
      </c>
      <c r="S177" s="128">
        <v>2820</v>
      </c>
      <c r="T177" s="128">
        <v>102</v>
      </c>
      <c r="U177" s="128">
        <v>1188</v>
      </c>
      <c r="V177" s="128">
        <v>56</v>
      </c>
      <c r="W177" s="128">
        <v>662</v>
      </c>
      <c r="X177" s="128">
        <v>41</v>
      </c>
      <c r="Y177" s="128">
        <v>477</v>
      </c>
      <c r="Z177" s="128">
        <v>9</v>
      </c>
      <c r="AA177" s="128">
        <v>98</v>
      </c>
    </row>
    <row r="178" spans="1:27" x14ac:dyDescent="0.25">
      <c r="A178" s="122">
        <v>177</v>
      </c>
      <c r="B178" s="124" t="s">
        <v>24</v>
      </c>
      <c r="C178" s="125" t="s">
        <v>151</v>
      </c>
      <c r="D178" s="128">
        <v>10</v>
      </c>
      <c r="E178" s="128">
        <v>101</v>
      </c>
      <c r="F178" s="128">
        <v>167</v>
      </c>
      <c r="G178" s="128">
        <v>1661</v>
      </c>
      <c r="H178" s="128">
        <v>506</v>
      </c>
      <c r="I178" s="128">
        <v>5036</v>
      </c>
      <c r="J178" s="128">
        <v>655</v>
      </c>
      <c r="K178" s="128">
        <v>6531</v>
      </c>
      <c r="L178" s="128">
        <v>654</v>
      </c>
      <c r="M178" s="128">
        <v>6532</v>
      </c>
      <c r="N178" s="128">
        <v>414</v>
      </c>
      <c r="O178" s="128">
        <v>4049</v>
      </c>
      <c r="P178" s="128">
        <v>464</v>
      </c>
      <c r="Q178" s="128">
        <v>4612</v>
      </c>
      <c r="R178" s="128">
        <v>393</v>
      </c>
      <c r="S178" s="128">
        <v>3910</v>
      </c>
      <c r="T178" s="128">
        <v>222</v>
      </c>
      <c r="U178" s="128">
        <v>2217</v>
      </c>
      <c r="V178" s="128">
        <v>125</v>
      </c>
      <c r="W178" s="128">
        <v>1245</v>
      </c>
      <c r="X178" s="128">
        <v>23</v>
      </c>
      <c r="Y178" s="128">
        <v>224</v>
      </c>
      <c r="Z178" s="128">
        <v>3</v>
      </c>
      <c r="AA178" s="128">
        <v>25</v>
      </c>
    </row>
    <row r="179" spans="1:27" x14ac:dyDescent="0.25">
      <c r="A179" s="122">
        <v>178</v>
      </c>
      <c r="B179" s="124" t="s">
        <v>24</v>
      </c>
      <c r="C179" s="125" t="s">
        <v>152</v>
      </c>
      <c r="D179" s="128">
        <v>44</v>
      </c>
      <c r="E179" s="128">
        <v>513</v>
      </c>
      <c r="F179" s="128">
        <v>286</v>
      </c>
      <c r="G179" s="128">
        <v>3486</v>
      </c>
      <c r="H179" s="128">
        <v>1353</v>
      </c>
      <c r="I179" s="128">
        <v>13314</v>
      </c>
      <c r="J179" s="128">
        <v>523</v>
      </c>
      <c r="K179" s="128">
        <v>6344</v>
      </c>
      <c r="L179" s="128">
        <v>249</v>
      </c>
      <c r="M179" s="128">
        <v>3058</v>
      </c>
      <c r="N179" s="128">
        <v>89</v>
      </c>
      <c r="O179" s="128">
        <v>1123</v>
      </c>
      <c r="P179" s="128">
        <v>98</v>
      </c>
      <c r="Q179" s="128">
        <v>1214</v>
      </c>
      <c r="R179" s="128">
        <v>129</v>
      </c>
      <c r="S179" s="128">
        <v>1562</v>
      </c>
      <c r="T179" s="128">
        <v>152</v>
      </c>
      <c r="U179" s="128">
        <v>1733</v>
      </c>
      <c r="V179" s="128">
        <v>197</v>
      </c>
      <c r="W179" s="128">
        <v>2285</v>
      </c>
      <c r="X179" s="128">
        <v>77</v>
      </c>
      <c r="Y179" s="128">
        <v>932</v>
      </c>
      <c r="Z179" s="128">
        <v>36</v>
      </c>
      <c r="AA179" s="128">
        <v>438</v>
      </c>
    </row>
    <row r="180" spans="1:27" x14ac:dyDescent="0.25">
      <c r="A180" s="122">
        <v>179</v>
      </c>
      <c r="B180" s="124" t="s">
        <v>8</v>
      </c>
      <c r="C180" s="125" t="s">
        <v>154</v>
      </c>
      <c r="D180" s="128">
        <v>407</v>
      </c>
      <c r="E180" s="128">
        <v>2014</v>
      </c>
      <c r="F180" s="128">
        <v>396</v>
      </c>
      <c r="G180" s="128">
        <v>1933</v>
      </c>
      <c r="H180" s="128">
        <v>495</v>
      </c>
      <c r="I180" s="128">
        <v>2417</v>
      </c>
      <c r="J180" s="128">
        <v>724</v>
      </c>
      <c r="K180" s="128">
        <v>3560</v>
      </c>
      <c r="L180" s="128">
        <v>1075</v>
      </c>
      <c r="M180" s="128">
        <v>5315</v>
      </c>
      <c r="N180" s="128">
        <v>686</v>
      </c>
      <c r="O180" s="128">
        <v>3363</v>
      </c>
      <c r="P180" s="128">
        <v>924</v>
      </c>
      <c r="Q180" s="128">
        <v>4529</v>
      </c>
      <c r="R180" s="128">
        <v>662</v>
      </c>
      <c r="S180" s="128">
        <v>3246</v>
      </c>
      <c r="T180" s="128">
        <v>482</v>
      </c>
      <c r="U180" s="128">
        <v>2393</v>
      </c>
      <c r="V180" s="128">
        <v>492</v>
      </c>
      <c r="W180" s="128">
        <v>2439</v>
      </c>
      <c r="X180" s="128">
        <v>424</v>
      </c>
      <c r="Y180" s="128">
        <v>2092</v>
      </c>
      <c r="Z180" s="128">
        <v>460</v>
      </c>
      <c r="AA180" s="128">
        <v>2257</v>
      </c>
    </row>
    <row r="181" spans="1:27" x14ac:dyDescent="0.25">
      <c r="A181" s="122">
        <v>180</v>
      </c>
      <c r="B181" s="124" t="s">
        <v>5</v>
      </c>
      <c r="C181" s="125" t="s">
        <v>153</v>
      </c>
      <c r="D181" s="126"/>
      <c r="E181" s="126"/>
      <c r="F181" s="128">
        <v>175</v>
      </c>
      <c r="G181" s="128">
        <v>856</v>
      </c>
      <c r="H181" s="128">
        <v>606</v>
      </c>
      <c r="I181" s="128">
        <v>2916</v>
      </c>
      <c r="J181" s="128">
        <v>1443</v>
      </c>
      <c r="K181" s="128">
        <v>7005</v>
      </c>
      <c r="L181" s="128">
        <v>1689</v>
      </c>
      <c r="M181" s="128">
        <v>8224</v>
      </c>
      <c r="N181" s="128">
        <v>1016</v>
      </c>
      <c r="O181" s="128">
        <v>4959</v>
      </c>
      <c r="P181" s="128">
        <v>1037</v>
      </c>
      <c r="Q181" s="128">
        <v>5096</v>
      </c>
      <c r="R181" s="128">
        <v>730</v>
      </c>
      <c r="S181" s="128">
        <v>3581</v>
      </c>
      <c r="T181" s="128">
        <v>341</v>
      </c>
      <c r="U181" s="128">
        <v>1679</v>
      </c>
      <c r="V181" s="128">
        <v>148</v>
      </c>
      <c r="W181" s="128">
        <v>729</v>
      </c>
      <c r="X181" s="128">
        <v>56</v>
      </c>
      <c r="Y181" s="128">
        <v>273</v>
      </c>
      <c r="Z181" s="128">
        <v>37</v>
      </c>
      <c r="AA181" s="128">
        <v>183</v>
      </c>
    </row>
    <row r="182" spans="1:27" x14ac:dyDescent="0.25">
      <c r="A182" s="122">
        <v>181</v>
      </c>
      <c r="B182" s="124" t="s">
        <v>101</v>
      </c>
      <c r="C182" s="125" t="s">
        <v>152</v>
      </c>
      <c r="D182" s="128">
        <v>7</v>
      </c>
      <c r="E182" s="128">
        <v>101</v>
      </c>
      <c r="F182" s="128">
        <v>168</v>
      </c>
      <c r="G182" s="128">
        <v>2431</v>
      </c>
      <c r="H182" s="128">
        <v>457</v>
      </c>
      <c r="I182" s="128">
        <v>6774</v>
      </c>
      <c r="J182" s="128">
        <v>627</v>
      </c>
      <c r="K182" s="128">
        <v>8808</v>
      </c>
      <c r="L182" s="128">
        <v>342</v>
      </c>
      <c r="M182" s="128">
        <v>4911</v>
      </c>
      <c r="N182" s="128">
        <v>198</v>
      </c>
      <c r="O182" s="128">
        <v>2817</v>
      </c>
      <c r="P182" s="128">
        <v>208</v>
      </c>
      <c r="Q182" s="128">
        <v>3137</v>
      </c>
      <c r="R182" s="128">
        <v>199</v>
      </c>
      <c r="S182" s="128">
        <v>2966</v>
      </c>
      <c r="T182" s="128">
        <v>121</v>
      </c>
      <c r="U182" s="128">
        <v>1817</v>
      </c>
      <c r="V182" s="128">
        <v>71</v>
      </c>
      <c r="W182" s="128">
        <v>1070</v>
      </c>
      <c r="X182" s="128">
        <v>7</v>
      </c>
      <c r="Y182" s="128">
        <v>105</v>
      </c>
      <c r="Z182" s="128">
        <v>18</v>
      </c>
      <c r="AA182" s="128">
        <v>278</v>
      </c>
    </row>
    <row r="183" spans="1:27" x14ac:dyDescent="0.25">
      <c r="A183" s="122">
        <v>182</v>
      </c>
      <c r="B183" s="124" t="s">
        <v>8</v>
      </c>
      <c r="C183" s="125" t="s">
        <v>152</v>
      </c>
      <c r="D183" s="128">
        <v>63</v>
      </c>
      <c r="E183" s="128">
        <v>503</v>
      </c>
      <c r="F183" s="128">
        <v>204</v>
      </c>
      <c r="G183" s="128">
        <v>1652</v>
      </c>
      <c r="H183" s="128">
        <v>455</v>
      </c>
      <c r="I183" s="128">
        <v>3693</v>
      </c>
      <c r="J183" s="128">
        <v>630</v>
      </c>
      <c r="K183" s="128">
        <v>5027</v>
      </c>
      <c r="L183" s="128">
        <v>859</v>
      </c>
      <c r="M183" s="128">
        <v>6916</v>
      </c>
      <c r="N183" s="128">
        <v>485</v>
      </c>
      <c r="O183" s="128">
        <v>3700</v>
      </c>
      <c r="P183" s="128">
        <v>589</v>
      </c>
      <c r="Q183" s="128">
        <v>4763</v>
      </c>
      <c r="R183" s="128">
        <v>408</v>
      </c>
      <c r="S183" s="128">
        <v>3321</v>
      </c>
      <c r="T183" s="128">
        <v>329</v>
      </c>
      <c r="U183" s="128">
        <v>2682</v>
      </c>
      <c r="V183" s="128">
        <v>184</v>
      </c>
      <c r="W183" s="128">
        <v>1488</v>
      </c>
      <c r="X183" s="128">
        <v>62</v>
      </c>
      <c r="Y183" s="128">
        <v>498</v>
      </c>
      <c r="Z183" s="128">
        <v>26</v>
      </c>
      <c r="AA183" s="128">
        <v>214</v>
      </c>
    </row>
    <row r="184" spans="1:27" x14ac:dyDescent="0.25">
      <c r="A184" s="122">
        <v>183</v>
      </c>
      <c r="B184" s="124" t="s">
        <v>24</v>
      </c>
      <c r="C184" s="125" t="s">
        <v>152</v>
      </c>
      <c r="D184" s="128">
        <v>57</v>
      </c>
      <c r="E184" s="128">
        <v>333</v>
      </c>
      <c r="F184" s="128">
        <v>550</v>
      </c>
      <c r="G184" s="128">
        <v>3133</v>
      </c>
      <c r="H184" s="128">
        <v>875</v>
      </c>
      <c r="I184" s="128">
        <v>5104</v>
      </c>
      <c r="J184" s="128">
        <v>1253</v>
      </c>
      <c r="K184" s="128">
        <v>7288</v>
      </c>
      <c r="L184" s="128">
        <v>1107</v>
      </c>
      <c r="M184" s="128">
        <v>6458</v>
      </c>
      <c r="N184" s="128">
        <v>495</v>
      </c>
      <c r="O184" s="128">
        <v>2912</v>
      </c>
      <c r="P184" s="128">
        <v>563</v>
      </c>
      <c r="Q184" s="128">
        <v>3328</v>
      </c>
      <c r="R184" s="128">
        <v>368</v>
      </c>
      <c r="S184" s="128">
        <v>2172</v>
      </c>
      <c r="T184" s="128">
        <v>289</v>
      </c>
      <c r="U184" s="128">
        <v>1697</v>
      </c>
      <c r="V184" s="128">
        <v>249</v>
      </c>
      <c r="W184" s="128">
        <v>1455</v>
      </c>
      <c r="X184" s="128">
        <v>48</v>
      </c>
      <c r="Y184" s="128">
        <v>279</v>
      </c>
      <c r="Z184" s="128">
        <v>36</v>
      </c>
      <c r="AA184" s="128">
        <v>215</v>
      </c>
    </row>
    <row r="185" spans="1:27" x14ac:dyDescent="0.25">
      <c r="A185" s="122">
        <v>184</v>
      </c>
      <c r="B185" s="124" t="s">
        <v>24</v>
      </c>
      <c r="C185" s="125" t="s">
        <v>152</v>
      </c>
      <c r="D185" s="128">
        <v>179</v>
      </c>
      <c r="E185" s="128">
        <v>1209</v>
      </c>
      <c r="F185" s="128">
        <v>841</v>
      </c>
      <c r="G185" s="128">
        <v>5574</v>
      </c>
      <c r="H185" s="128">
        <v>1079</v>
      </c>
      <c r="I185" s="128">
        <v>7387</v>
      </c>
      <c r="J185" s="128">
        <v>905</v>
      </c>
      <c r="K185" s="128">
        <v>6117</v>
      </c>
      <c r="L185" s="128">
        <v>429</v>
      </c>
      <c r="M185" s="128">
        <v>2899</v>
      </c>
      <c r="N185" s="128">
        <v>191</v>
      </c>
      <c r="O185" s="128">
        <v>1299</v>
      </c>
      <c r="P185" s="128">
        <v>175</v>
      </c>
      <c r="Q185" s="128">
        <v>1193</v>
      </c>
      <c r="R185" s="128">
        <v>166</v>
      </c>
      <c r="S185" s="128">
        <v>1130</v>
      </c>
      <c r="T185" s="128">
        <v>242</v>
      </c>
      <c r="U185" s="128">
        <v>1634</v>
      </c>
      <c r="V185" s="128">
        <v>409</v>
      </c>
      <c r="W185" s="128">
        <v>2676</v>
      </c>
      <c r="X185" s="128">
        <v>204</v>
      </c>
      <c r="Y185" s="128">
        <v>1394</v>
      </c>
      <c r="Z185" s="128">
        <v>116</v>
      </c>
      <c r="AA185" s="128">
        <v>799</v>
      </c>
    </row>
    <row r="186" spans="1:27" x14ac:dyDescent="0.25">
      <c r="A186" s="122">
        <v>185</v>
      </c>
      <c r="B186" s="124" t="s">
        <v>8</v>
      </c>
      <c r="C186" s="125" t="s">
        <v>153</v>
      </c>
      <c r="D186" s="128">
        <v>58</v>
      </c>
      <c r="E186" s="128">
        <v>332</v>
      </c>
      <c r="F186" s="128">
        <v>344</v>
      </c>
      <c r="G186" s="128">
        <v>1969</v>
      </c>
      <c r="H186" s="128">
        <v>733</v>
      </c>
      <c r="I186" s="128">
        <v>4134</v>
      </c>
      <c r="J186" s="128">
        <v>1371</v>
      </c>
      <c r="K186" s="128">
        <v>7083</v>
      </c>
      <c r="L186" s="128">
        <v>1572</v>
      </c>
      <c r="M186" s="128">
        <v>8633</v>
      </c>
      <c r="N186" s="128">
        <v>770</v>
      </c>
      <c r="O186" s="128">
        <v>4437</v>
      </c>
      <c r="P186" s="128">
        <v>672</v>
      </c>
      <c r="Q186" s="128">
        <v>3942</v>
      </c>
      <c r="R186" s="128">
        <v>249</v>
      </c>
      <c r="S186" s="128">
        <v>1446</v>
      </c>
      <c r="T186" s="128">
        <v>120</v>
      </c>
      <c r="U186" s="128">
        <v>698</v>
      </c>
      <c r="V186" s="128">
        <v>47</v>
      </c>
      <c r="W186" s="128">
        <v>273</v>
      </c>
      <c r="X186" s="128">
        <v>23</v>
      </c>
      <c r="Y186" s="128">
        <v>123</v>
      </c>
      <c r="Z186" s="128">
        <v>23</v>
      </c>
      <c r="AA186" s="128">
        <v>134</v>
      </c>
    </row>
    <row r="187" spans="1:27" x14ac:dyDescent="0.25">
      <c r="A187" s="122">
        <v>186</v>
      </c>
      <c r="B187" s="124" t="s">
        <v>24</v>
      </c>
      <c r="C187" s="125" t="s">
        <v>152</v>
      </c>
      <c r="D187" s="128">
        <v>163</v>
      </c>
      <c r="E187" s="128">
        <v>761</v>
      </c>
      <c r="F187" s="128">
        <v>707</v>
      </c>
      <c r="G187" s="128">
        <v>3514</v>
      </c>
      <c r="H187" s="128">
        <v>2408</v>
      </c>
      <c r="I187" s="128">
        <v>9223</v>
      </c>
      <c r="J187" s="128">
        <v>1333</v>
      </c>
      <c r="K187" s="128">
        <v>6425</v>
      </c>
      <c r="L187" s="128">
        <v>835</v>
      </c>
      <c r="M187" s="128">
        <v>4050</v>
      </c>
      <c r="N187" s="128">
        <v>322</v>
      </c>
      <c r="O187" s="128">
        <v>1575</v>
      </c>
      <c r="P187" s="128">
        <v>316</v>
      </c>
      <c r="Q187" s="128">
        <v>1504</v>
      </c>
      <c r="R187" s="128">
        <v>338</v>
      </c>
      <c r="S187" s="128">
        <v>1460</v>
      </c>
      <c r="T187" s="128">
        <v>248</v>
      </c>
      <c r="U187" s="128">
        <v>1218</v>
      </c>
      <c r="V187" s="128">
        <v>369</v>
      </c>
      <c r="W187" s="128">
        <v>1801</v>
      </c>
      <c r="X187" s="128">
        <v>179</v>
      </c>
      <c r="Y187" s="128">
        <v>874</v>
      </c>
      <c r="Z187" s="128">
        <v>108</v>
      </c>
      <c r="AA187" s="128">
        <v>530</v>
      </c>
    </row>
    <row r="188" spans="1:27" x14ac:dyDescent="0.25">
      <c r="A188" s="122">
        <v>187</v>
      </c>
      <c r="B188" s="124" t="s">
        <v>5</v>
      </c>
      <c r="C188" s="125" t="s">
        <v>153</v>
      </c>
      <c r="D188" s="128">
        <v>7</v>
      </c>
      <c r="E188" s="128">
        <v>36</v>
      </c>
      <c r="F188" s="128">
        <v>213</v>
      </c>
      <c r="G188" s="128">
        <v>1050</v>
      </c>
      <c r="H188" s="128">
        <v>594</v>
      </c>
      <c r="I188" s="128">
        <v>2885</v>
      </c>
      <c r="J188" s="128">
        <v>1249</v>
      </c>
      <c r="K188" s="128">
        <v>6120</v>
      </c>
      <c r="L188" s="128">
        <v>1695</v>
      </c>
      <c r="M188" s="128">
        <v>8299</v>
      </c>
      <c r="N188" s="128">
        <v>1073</v>
      </c>
      <c r="O188" s="128">
        <v>5264</v>
      </c>
      <c r="P188" s="128">
        <v>990</v>
      </c>
      <c r="Q188" s="128">
        <v>4901</v>
      </c>
      <c r="R188" s="128">
        <v>515</v>
      </c>
      <c r="S188" s="128">
        <v>2565</v>
      </c>
      <c r="T188" s="128">
        <v>168</v>
      </c>
      <c r="U188" s="128">
        <v>831</v>
      </c>
      <c r="V188" s="128">
        <v>108</v>
      </c>
      <c r="W188" s="128">
        <v>537</v>
      </c>
      <c r="X188" s="128">
        <v>50</v>
      </c>
      <c r="Y188" s="128">
        <v>244</v>
      </c>
      <c r="Z188" s="128">
        <v>28</v>
      </c>
      <c r="AA188" s="128">
        <v>137</v>
      </c>
    </row>
    <row r="189" spans="1:27" x14ac:dyDescent="0.25">
      <c r="A189" s="122">
        <v>188</v>
      </c>
      <c r="B189" s="124" t="s">
        <v>8</v>
      </c>
      <c r="C189" s="125" t="s">
        <v>155</v>
      </c>
      <c r="D189" s="128">
        <v>368</v>
      </c>
      <c r="E189" s="128">
        <v>1872</v>
      </c>
      <c r="F189" s="128">
        <v>479</v>
      </c>
      <c r="G189" s="128">
        <v>2386</v>
      </c>
      <c r="H189" s="128">
        <v>550</v>
      </c>
      <c r="I189" s="128">
        <v>2751</v>
      </c>
      <c r="J189" s="128">
        <v>625</v>
      </c>
      <c r="K189" s="128">
        <v>2934</v>
      </c>
      <c r="L189" s="128">
        <v>885</v>
      </c>
      <c r="M189" s="128">
        <v>4224</v>
      </c>
      <c r="N189" s="128">
        <v>564</v>
      </c>
      <c r="O189" s="128">
        <v>2825</v>
      </c>
      <c r="P189" s="128">
        <v>702</v>
      </c>
      <c r="Q189" s="128">
        <v>3573</v>
      </c>
      <c r="R189" s="128">
        <v>575</v>
      </c>
      <c r="S189" s="128">
        <v>2948</v>
      </c>
      <c r="T189" s="128">
        <v>513</v>
      </c>
      <c r="U189" s="128">
        <v>2620</v>
      </c>
      <c r="V189" s="128">
        <v>593</v>
      </c>
      <c r="W189" s="128">
        <v>3024</v>
      </c>
      <c r="X189" s="128">
        <v>368</v>
      </c>
      <c r="Y189" s="128">
        <v>1869</v>
      </c>
      <c r="Z189" s="128">
        <v>344</v>
      </c>
      <c r="AA189" s="128">
        <v>1751</v>
      </c>
    </row>
    <row r="190" spans="1:27" x14ac:dyDescent="0.25">
      <c r="A190" s="122">
        <v>189</v>
      </c>
      <c r="B190" s="124" t="s">
        <v>5</v>
      </c>
      <c r="C190" s="125" t="s">
        <v>153</v>
      </c>
      <c r="D190" s="126"/>
      <c r="E190" s="126"/>
      <c r="F190" s="128">
        <v>125</v>
      </c>
      <c r="G190" s="128">
        <v>981</v>
      </c>
      <c r="H190" s="128">
        <v>549</v>
      </c>
      <c r="I190" s="128">
        <v>4252</v>
      </c>
      <c r="J190" s="128">
        <v>957</v>
      </c>
      <c r="K190" s="128">
        <v>7431</v>
      </c>
      <c r="L190" s="128">
        <v>782</v>
      </c>
      <c r="M190" s="128">
        <v>6091</v>
      </c>
      <c r="N190" s="128">
        <v>416</v>
      </c>
      <c r="O190" s="128">
        <v>3277</v>
      </c>
      <c r="P190" s="128">
        <v>463</v>
      </c>
      <c r="Q190" s="128">
        <v>3660</v>
      </c>
      <c r="R190" s="128">
        <v>313</v>
      </c>
      <c r="S190" s="128">
        <v>2451</v>
      </c>
      <c r="T190" s="128">
        <v>321</v>
      </c>
      <c r="U190" s="128">
        <v>2522</v>
      </c>
      <c r="V190" s="128">
        <v>189</v>
      </c>
      <c r="W190" s="128">
        <v>1480</v>
      </c>
      <c r="X190" s="128">
        <v>46</v>
      </c>
      <c r="Y190" s="128">
        <v>360</v>
      </c>
      <c r="Z190" s="128">
        <v>29</v>
      </c>
      <c r="AA190" s="128">
        <v>225</v>
      </c>
    </row>
    <row r="191" spans="1:27" x14ac:dyDescent="0.25">
      <c r="A191" s="122">
        <v>190</v>
      </c>
      <c r="B191" s="124" t="s">
        <v>24</v>
      </c>
      <c r="C191" s="125" t="s">
        <v>154</v>
      </c>
      <c r="D191" s="128">
        <v>308</v>
      </c>
      <c r="E191" s="128">
        <v>1186</v>
      </c>
      <c r="F191" s="128">
        <v>426</v>
      </c>
      <c r="G191" s="128">
        <v>1662</v>
      </c>
      <c r="H191" s="128">
        <v>634</v>
      </c>
      <c r="I191" s="128">
        <v>2475</v>
      </c>
      <c r="J191" s="128">
        <v>1025</v>
      </c>
      <c r="K191" s="128">
        <v>3978</v>
      </c>
      <c r="L191" s="128">
        <v>1402</v>
      </c>
      <c r="M191" s="128">
        <v>5411</v>
      </c>
      <c r="N191" s="128">
        <v>948</v>
      </c>
      <c r="O191" s="128">
        <v>3728</v>
      </c>
      <c r="P191" s="128">
        <v>1371</v>
      </c>
      <c r="Q191" s="128">
        <v>5386</v>
      </c>
      <c r="R191" s="128">
        <v>850</v>
      </c>
      <c r="S191" s="128">
        <v>3353</v>
      </c>
      <c r="T191" s="128">
        <v>469</v>
      </c>
      <c r="U191" s="128">
        <v>1832</v>
      </c>
      <c r="V191" s="128">
        <v>380</v>
      </c>
      <c r="W191" s="128">
        <v>1491</v>
      </c>
      <c r="X191" s="128">
        <v>240</v>
      </c>
      <c r="Y191" s="128">
        <v>944</v>
      </c>
      <c r="Z191" s="128">
        <v>202</v>
      </c>
      <c r="AA191" s="128">
        <v>795</v>
      </c>
    </row>
    <row r="192" spans="1:27" x14ac:dyDescent="0.25">
      <c r="A192" s="122">
        <v>191</v>
      </c>
      <c r="B192" s="124" t="s">
        <v>8</v>
      </c>
      <c r="C192" s="125" t="s">
        <v>151</v>
      </c>
      <c r="D192" s="128">
        <v>2</v>
      </c>
      <c r="E192" s="128">
        <v>52</v>
      </c>
      <c r="F192" s="128">
        <v>83</v>
      </c>
      <c r="G192" s="128">
        <v>2773</v>
      </c>
      <c r="H192" s="128">
        <v>199</v>
      </c>
      <c r="I192" s="128">
        <v>6592</v>
      </c>
      <c r="J192" s="128">
        <v>245</v>
      </c>
      <c r="K192" s="128">
        <v>7765</v>
      </c>
      <c r="L192" s="128">
        <v>156</v>
      </c>
      <c r="M192" s="128">
        <v>4911</v>
      </c>
      <c r="N192" s="128">
        <v>81</v>
      </c>
      <c r="O192" s="128">
        <v>2726</v>
      </c>
      <c r="P192" s="128">
        <v>85</v>
      </c>
      <c r="Q192" s="128">
        <v>2886</v>
      </c>
      <c r="R192" s="128">
        <v>54</v>
      </c>
      <c r="S192" s="128">
        <v>1842</v>
      </c>
      <c r="T192" s="128">
        <v>37</v>
      </c>
      <c r="U192" s="128">
        <v>1192</v>
      </c>
      <c r="V192" s="128">
        <v>30</v>
      </c>
      <c r="W192" s="128">
        <v>1027</v>
      </c>
      <c r="X192" s="128">
        <v>10</v>
      </c>
      <c r="Y192" s="128">
        <v>358</v>
      </c>
      <c r="Z192" s="128">
        <v>3</v>
      </c>
      <c r="AA192" s="128">
        <v>82</v>
      </c>
    </row>
    <row r="193" spans="1:27" x14ac:dyDescent="0.25">
      <c r="A193" s="122">
        <v>192</v>
      </c>
      <c r="B193" s="124" t="s">
        <v>8</v>
      </c>
      <c r="C193" s="125" t="s">
        <v>152</v>
      </c>
      <c r="D193" s="128">
        <v>59</v>
      </c>
      <c r="E193" s="128">
        <v>570</v>
      </c>
      <c r="F193" s="128">
        <v>170</v>
      </c>
      <c r="G193" s="128">
        <v>1630</v>
      </c>
      <c r="H193" s="128">
        <v>360</v>
      </c>
      <c r="I193" s="128">
        <v>3502</v>
      </c>
      <c r="J193" s="128">
        <v>573</v>
      </c>
      <c r="K193" s="128">
        <v>5618</v>
      </c>
      <c r="L193" s="128">
        <v>676</v>
      </c>
      <c r="M193" s="128">
        <v>6549</v>
      </c>
      <c r="N193" s="128">
        <v>339</v>
      </c>
      <c r="O193" s="128">
        <v>3252</v>
      </c>
      <c r="P193" s="128">
        <v>357</v>
      </c>
      <c r="Q193" s="128">
        <v>3372</v>
      </c>
      <c r="R193" s="128">
        <v>247</v>
      </c>
      <c r="S193" s="128">
        <v>2396</v>
      </c>
      <c r="T193" s="128">
        <v>162</v>
      </c>
      <c r="U193" s="128">
        <v>1584</v>
      </c>
      <c r="V193" s="128">
        <v>160</v>
      </c>
      <c r="W193" s="128">
        <v>1523</v>
      </c>
      <c r="X193" s="128">
        <v>82</v>
      </c>
      <c r="Y193" s="128">
        <v>798</v>
      </c>
      <c r="Z193" s="128">
        <v>65</v>
      </c>
      <c r="AA193" s="128">
        <v>642</v>
      </c>
    </row>
    <row r="194" spans="1:27" x14ac:dyDescent="0.25">
      <c r="A194" s="122">
        <v>193</v>
      </c>
      <c r="B194" s="124" t="s">
        <v>18</v>
      </c>
      <c r="C194" s="125" t="s">
        <v>152</v>
      </c>
      <c r="D194" s="128">
        <v>1</v>
      </c>
      <c r="E194" s="128">
        <v>32</v>
      </c>
      <c r="F194" s="128">
        <v>119</v>
      </c>
      <c r="G194" s="128">
        <v>3073</v>
      </c>
      <c r="H194" s="128">
        <v>240</v>
      </c>
      <c r="I194" s="128">
        <v>6185</v>
      </c>
      <c r="J194" s="128">
        <v>236</v>
      </c>
      <c r="K194" s="128">
        <v>6222</v>
      </c>
      <c r="L194" s="128">
        <v>210</v>
      </c>
      <c r="M194" s="128">
        <v>5546</v>
      </c>
      <c r="N194" s="128">
        <v>105</v>
      </c>
      <c r="O194" s="128">
        <v>2579</v>
      </c>
      <c r="P194" s="128">
        <v>140</v>
      </c>
      <c r="Q194" s="128">
        <v>3686</v>
      </c>
      <c r="R194" s="128">
        <v>87</v>
      </c>
      <c r="S194" s="128">
        <v>2316</v>
      </c>
      <c r="T194" s="128">
        <v>47</v>
      </c>
      <c r="U194" s="128">
        <v>1195</v>
      </c>
      <c r="V194" s="128">
        <v>14</v>
      </c>
      <c r="W194" s="128">
        <v>374</v>
      </c>
      <c r="X194" s="128">
        <v>3</v>
      </c>
      <c r="Y194" s="128">
        <v>68</v>
      </c>
      <c r="Z194" s="128">
        <v>5</v>
      </c>
      <c r="AA194" s="128">
        <v>136</v>
      </c>
    </row>
    <row r="195" spans="1:27" x14ac:dyDescent="0.25">
      <c r="A195" s="122">
        <v>194</v>
      </c>
      <c r="B195" s="124" t="s">
        <v>24</v>
      </c>
      <c r="C195" s="125" t="s">
        <v>153</v>
      </c>
      <c r="D195" s="128">
        <v>36</v>
      </c>
      <c r="E195" s="128">
        <v>180</v>
      </c>
      <c r="F195" s="128">
        <v>286</v>
      </c>
      <c r="G195" s="128">
        <v>1427</v>
      </c>
      <c r="H195" s="128">
        <v>795</v>
      </c>
      <c r="I195" s="128">
        <v>3911</v>
      </c>
      <c r="J195" s="128">
        <v>1379</v>
      </c>
      <c r="K195" s="128">
        <v>6798</v>
      </c>
      <c r="L195" s="128">
        <v>1570</v>
      </c>
      <c r="M195" s="128">
        <v>7693</v>
      </c>
      <c r="N195" s="128">
        <v>756</v>
      </c>
      <c r="O195" s="128">
        <v>3720</v>
      </c>
      <c r="P195" s="128">
        <v>769</v>
      </c>
      <c r="Q195" s="128">
        <v>3799</v>
      </c>
      <c r="R195" s="128">
        <v>454</v>
      </c>
      <c r="S195" s="128">
        <v>2206</v>
      </c>
      <c r="T195" s="128">
        <v>168</v>
      </c>
      <c r="U195" s="128">
        <v>832</v>
      </c>
      <c r="V195" s="128">
        <v>71</v>
      </c>
      <c r="W195" s="128">
        <v>351</v>
      </c>
      <c r="X195" s="128">
        <v>36</v>
      </c>
      <c r="Y195" s="128">
        <v>170</v>
      </c>
      <c r="Z195" s="128">
        <v>14</v>
      </c>
      <c r="AA195" s="128">
        <v>70</v>
      </c>
    </row>
    <row r="196" spans="1:27" x14ac:dyDescent="0.25">
      <c r="A196" s="122">
        <v>195</v>
      </c>
      <c r="B196" s="124" t="s">
        <v>24</v>
      </c>
      <c r="C196" s="125" t="s">
        <v>152</v>
      </c>
      <c r="D196" s="128">
        <v>62</v>
      </c>
      <c r="E196" s="128">
        <v>478</v>
      </c>
      <c r="F196" s="128">
        <v>288</v>
      </c>
      <c r="G196" s="128">
        <v>2318</v>
      </c>
      <c r="H196" s="128">
        <v>585</v>
      </c>
      <c r="I196" s="128">
        <v>4712</v>
      </c>
      <c r="J196" s="128">
        <v>844</v>
      </c>
      <c r="K196" s="128">
        <v>6704</v>
      </c>
      <c r="L196" s="128">
        <v>737</v>
      </c>
      <c r="M196" s="128">
        <v>5825</v>
      </c>
      <c r="N196" s="128">
        <v>352</v>
      </c>
      <c r="O196" s="128">
        <v>2814</v>
      </c>
      <c r="P196" s="128">
        <v>347</v>
      </c>
      <c r="Q196" s="128">
        <v>2746</v>
      </c>
      <c r="R196" s="128">
        <v>239</v>
      </c>
      <c r="S196" s="128">
        <v>1951</v>
      </c>
      <c r="T196" s="128">
        <v>184</v>
      </c>
      <c r="U196" s="128">
        <v>1479</v>
      </c>
      <c r="V196" s="128">
        <v>145</v>
      </c>
      <c r="W196" s="128">
        <v>1150</v>
      </c>
      <c r="X196" s="128">
        <v>52</v>
      </c>
      <c r="Y196" s="128">
        <v>406</v>
      </c>
      <c r="Z196" s="128">
        <v>43</v>
      </c>
      <c r="AA196" s="128">
        <v>334</v>
      </c>
    </row>
    <row r="197" spans="1:27" x14ac:dyDescent="0.25">
      <c r="A197" s="122">
        <v>196</v>
      </c>
      <c r="B197" s="124" t="s">
        <v>5</v>
      </c>
      <c r="C197" s="125" t="s">
        <v>153</v>
      </c>
      <c r="D197" s="128">
        <v>117</v>
      </c>
      <c r="E197" s="128">
        <v>676</v>
      </c>
      <c r="F197" s="128">
        <v>268</v>
      </c>
      <c r="G197" s="128">
        <v>1523</v>
      </c>
      <c r="H197" s="128">
        <v>591</v>
      </c>
      <c r="I197" s="128">
        <v>3293</v>
      </c>
      <c r="J197" s="128">
        <v>1052</v>
      </c>
      <c r="K197" s="128">
        <v>5914</v>
      </c>
      <c r="L197" s="128">
        <v>1099</v>
      </c>
      <c r="M197" s="128">
        <v>6267</v>
      </c>
      <c r="N197" s="128">
        <v>635</v>
      </c>
      <c r="O197" s="128">
        <v>3626</v>
      </c>
      <c r="P197" s="128">
        <v>734</v>
      </c>
      <c r="Q197" s="128">
        <v>4254</v>
      </c>
      <c r="R197" s="128">
        <v>413</v>
      </c>
      <c r="S197" s="128">
        <v>2366</v>
      </c>
      <c r="T197" s="128">
        <v>210</v>
      </c>
      <c r="U197" s="128">
        <v>1212</v>
      </c>
      <c r="V197" s="128">
        <v>155</v>
      </c>
      <c r="W197" s="128">
        <v>899</v>
      </c>
      <c r="X197" s="128">
        <v>78</v>
      </c>
      <c r="Y197" s="128">
        <v>453</v>
      </c>
      <c r="Z197" s="128">
        <v>73</v>
      </c>
      <c r="AA197" s="128">
        <v>426</v>
      </c>
    </row>
    <row r="198" spans="1:27" x14ac:dyDescent="0.25">
      <c r="A198" s="122">
        <v>197</v>
      </c>
      <c r="B198" s="124" t="s">
        <v>24</v>
      </c>
      <c r="C198" s="125" t="s">
        <v>152</v>
      </c>
      <c r="D198" s="128">
        <v>47</v>
      </c>
      <c r="E198" s="128">
        <v>329</v>
      </c>
      <c r="F198" s="128">
        <v>417</v>
      </c>
      <c r="G198" s="128">
        <v>2900</v>
      </c>
      <c r="H198" s="128">
        <v>768</v>
      </c>
      <c r="I198" s="128">
        <v>5360</v>
      </c>
      <c r="J198" s="128">
        <v>913</v>
      </c>
      <c r="K198" s="128">
        <v>6361</v>
      </c>
      <c r="L198" s="128">
        <v>819</v>
      </c>
      <c r="M198" s="128">
        <v>5722</v>
      </c>
      <c r="N198" s="128">
        <v>333</v>
      </c>
      <c r="O198" s="128">
        <v>2326</v>
      </c>
      <c r="P198" s="128">
        <v>372</v>
      </c>
      <c r="Q198" s="128">
        <v>2598</v>
      </c>
      <c r="R198" s="128">
        <v>220</v>
      </c>
      <c r="S198" s="128">
        <v>1602</v>
      </c>
      <c r="T198" s="128">
        <v>157</v>
      </c>
      <c r="U198" s="128">
        <v>1174</v>
      </c>
      <c r="V198" s="128">
        <v>158</v>
      </c>
      <c r="W198" s="128">
        <v>1180</v>
      </c>
      <c r="X198" s="128">
        <v>83</v>
      </c>
      <c r="Y198" s="128">
        <v>620</v>
      </c>
      <c r="Z198" s="128">
        <v>38</v>
      </c>
      <c r="AA198" s="128">
        <v>284</v>
      </c>
    </row>
    <row r="199" spans="1:27" x14ac:dyDescent="0.25">
      <c r="A199" s="122">
        <v>198</v>
      </c>
      <c r="B199" s="124" t="s">
        <v>24</v>
      </c>
      <c r="C199" s="125" t="s">
        <v>152</v>
      </c>
      <c r="D199" s="128">
        <v>13</v>
      </c>
      <c r="E199" s="128">
        <v>184</v>
      </c>
      <c r="F199" s="128">
        <v>163</v>
      </c>
      <c r="G199" s="128">
        <v>2436</v>
      </c>
      <c r="H199" s="128">
        <v>346</v>
      </c>
      <c r="I199" s="128">
        <v>5084</v>
      </c>
      <c r="J199" s="128">
        <v>405</v>
      </c>
      <c r="K199" s="128">
        <v>6009</v>
      </c>
      <c r="L199" s="128">
        <v>387</v>
      </c>
      <c r="M199" s="128">
        <v>5778</v>
      </c>
      <c r="N199" s="128">
        <v>172</v>
      </c>
      <c r="O199" s="128">
        <v>2475</v>
      </c>
      <c r="P199" s="128">
        <v>215</v>
      </c>
      <c r="Q199" s="128">
        <v>3208</v>
      </c>
      <c r="R199" s="128">
        <v>124</v>
      </c>
      <c r="S199" s="128">
        <v>1836</v>
      </c>
      <c r="T199" s="128">
        <v>104</v>
      </c>
      <c r="U199" s="128">
        <v>1551</v>
      </c>
      <c r="V199" s="128">
        <v>76</v>
      </c>
      <c r="W199" s="128">
        <v>1128</v>
      </c>
      <c r="X199" s="128">
        <v>21</v>
      </c>
      <c r="Y199" s="128">
        <v>306</v>
      </c>
      <c r="Z199" s="128">
        <v>6</v>
      </c>
      <c r="AA199" s="128">
        <v>95</v>
      </c>
    </row>
    <row r="200" spans="1:27" x14ac:dyDescent="0.25">
      <c r="A200" s="122">
        <v>199</v>
      </c>
      <c r="B200" s="124" t="s">
        <v>24</v>
      </c>
      <c r="C200" s="125" t="s">
        <v>153</v>
      </c>
      <c r="D200" s="128">
        <v>47</v>
      </c>
      <c r="E200" s="128">
        <v>396</v>
      </c>
      <c r="F200" s="128">
        <v>369</v>
      </c>
      <c r="G200" s="128">
        <v>3096</v>
      </c>
      <c r="H200" s="128">
        <v>653</v>
      </c>
      <c r="I200" s="128">
        <v>5481</v>
      </c>
      <c r="J200" s="128">
        <v>886</v>
      </c>
      <c r="K200" s="128">
        <v>7461</v>
      </c>
      <c r="L200" s="128">
        <v>767</v>
      </c>
      <c r="M200" s="128">
        <v>6508</v>
      </c>
      <c r="N200" s="128">
        <v>303</v>
      </c>
      <c r="O200" s="128">
        <v>2511</v>
      </c>
      <c r="P200" s="128">
        <v>213</v>
      </c>
      <c r="Q200" s="128">
        <v>1807</v>
      </c>
      <c r="R200" s="128">
        <v>105</v>
      </c>
      <c r="S200" s="128">
        <v>889</v>
      </c>
      <c r="T200" s="128">
        <v>88</v>
      </c>
      <c r="U200" s="128">
        <v>740</v>
      </c>
      <c r="V200" s="128">
        <v>86</v>
      </c>
      <c r="W200" s="128">
        <v>726</v>
      </c>
      <c r="X200" s="128">
        <v>37</v>
      </c>
      <c r="Y200" s="128">
        <v>294</v>
      </c>
      <c r="Z200" s="128">
        <v>20</v>
      </c>
      <c r="AA200" s="128">
        <v>167</v>
      </c>
    </row>
    <row r="201" spans="1:27" x14ac:dyDescent="0.25">
      <c r="A201" s="122">
        <v>200</v>
      </c>
      <c r="B201" s="124" t="s">
        <v>24</v>
      </c>
      <c r="C201" s="125" t="s">
        <v>153</v>
      </c>
      <c r="D201" s="128">
        <v>24</v>
      </c>
      <c r="E201" s="128">
        <v>120</v>
      </c>
      <c r="F201" s="128">
        <v>382</v>
      </c>
      <c r="G201" s="128">
        <v>1899</v>
      </c>
      <c r="H201" s="128">
        <v>956</v>
      </c>
      <c r="I201" s="128">
        <v>4704</v>
      </c>
      <c r="J201" s="128">
        <v>1092</v>
      </c>
      <c r="K201" s="128">
        <v>5373</v>
      </c>
      <c r="L201" s="128">
        <v>1330</v>
      </c>
      <c r="M201" s="128">
        <v>6530</v>
      </c>
      <c r="N201" s="128">
        <v>731</v>
      </c>
      <c r="O201" s="128">
        <v>3560</v>
      </c>
      <c r="P201" s="128">
        <v>872</v>
      </c>
      <c r="Q201" s="128">
        <v>4273</v>
      </c>
      <c r="R201" s="128">
        <v>401</v>
      </c>
      <c r="S201" s="128">
        <v>1977</v>
      </c>
      <c r="T201" s="128">
        <v>160</v>
      </c>
      <c r="U201" s="128">
        <v>794</v>
      </c>
      <c r="V201" s="128">
        <v>73</v>
      </c>
      <c r="W201" s="128">
        <v>364</v>
      </c>
      <c r="X201" s="128">
        <v>28</v>
      </c>
      <c r="Y201" s="128">
        <v>138</v>
      </c>
      <c r="Z201" s="128">
        <v>7</v>
      </c>
      <c r="AA201" s="128">
        <v>33</v>
      </c>
    </row>
    <row r="202" spans="1:27" x14ac:dyDescent="0.25">
      <c r="A202" s="122">
        <v>201</v>
      </c>
      <c r="B202" s="124" t="s">
        <v>24</v>
      </c>
      <c r="C202" s="125" t="s">
        <v>152</v>
      </c>
      <c r="D202" s="128">
        <v>87</v>
      </c>
      <c r="E202" s="128">
        <v>1739</v>
      </c>
      <c r="F202" s="128">
        <v>595</v>
      </c>
      <c r="G202" s="128">
        <v>11814</v>
      </c>
      <c r="H202" s="128">
        <v>601</v>
      </c>
      <c r="I202" s="128">
        <v>12014</v>
      </c>
      <c r="J202" s="128">
        <v>141</v>
      </c>
      <c r="K202" s="128">
        <v>2799</v>
      </c>
      <c r="L202" s="128">
        <v>34</v>
      </c>
      <c r="M202" s="128">
        <v>680</v>
      </c>
      <c r="N202" s="128">
        <v>13</v>
      </c>
      <c r="O202" s="128">
        <v>260</v>
      </c>
      <c r="P202" s="128">
        <v>6</v>
      </c>
      <c r="Q202" s="128">
        <v>120</v>
      </c>
      <c r="R202" s="128">
        <v>4</v>
      </c>
      <c r="S202" s="128">
        <v>80</v>
      </c>
      <c r="T202" s="128">
        <v>6</v>
      </c>
      <c r="U202" s="128">
        <v>120</v>
      </c>
      <c r="V202" s="128">
        <v>4</v>
      </c>
      <c r="W202" s="128">
        <v>80</v>
      </c>
      <c r="X202" s="126"/>
      <c r="Y202" s="126"/>
      <c r="Z202" s="128">
        <v>1</v>
      </c>
      <c r="AA202" s="128">
        <v>19</v>
      </c>
    </row>
    <row r="203" spans="1:27" x14ac:dyDescent="0.25">
      <c r="A203" s="122">
        <v>202</v>
      </c>
      <c r="B203" s="124" t="s">
        <v>24</v>
      </c>
      <c r="C203" s="125" t="s">
        <v>152</v>
      </c>
      <c r="D203" s="128">
        <v>20</v>
      </c>
      <c r="E203" s="128">
        <v>120</v>
      </c>
      <c r="F203" s="128">
        <v>305</v>
      </c>
      <c r="G203" s="128">
        <v>1827</v>
      </c>
      <c r="H203" s="128">
        <v>635</v>
      </c>
      <c r="I203" s="128">
        <v>3784</v>
      </c>
      <c r="J203" s="128">
        <v>925</v>
      </c>
      <c r="K203" s="128">
        <v>5523</v>
      </c>
      <c r="L203" s="128">
        <v>1070</v>
      </c>
      <c r="M203" s="128">
        <v>6401</v>
      </c>
      <c r="N203" s="128">
        <v>587</v>
      </c>
      <c r="O203" s="128">
        <v>3480</v>
      </c>
      <c r="P203" s="128">
        <v>600</v>
      </c>
      <c r="Q203" s="128">
        <v>3585</v>
      </c>
      <c r="R203" s="128">
        <v>384</v>
      </c>
      <c r="S203" s="128">
        <v>2295</v>
      </c>
      <c r="T203" s="128">
        <v>264</v>
      </c>
      <c r="U203" s="128">
        <v>1580</v>
      </c>
      <c r="V203" s="128">
        <v>139</v>
      </c>
      <c r="W203" s="128">
        <v>832</v>
      </c>
      <c r="X203" s="128">
        <v>32</v>
      </c>
      <c r="Y203" s="128">
        <v>188</v>
      </c>
      <c r="Z203" s="128">
        <v>10</v>
      </c>
      <c r="AA203" s="128">
        <v>60</v>
      </c>
    </row>
    <row r="204" spans="1:27" x14ac:dyDescent="0.25">
      <c r="A204" s="122">
        <v>203</v>
      </c>
      <c r="B204" s="124" t="s">
        <v>8</v>
      </c>
      <c r="C204" s="125" t="s">
        <v>154</v>
      </c>
      <c r="D204" s="128">
        <v>754</v>
      </c>
      <c r="E204" s="128">
        <v>2238</v>
      </c>
      <c r="F204" s="128">
        <v>757</v>
      </c>
      <c r="G204" s="128">
        <v>2208</v>
      </c>
      <c r="H204" s="128">
        <v>928</v>
      </c>
      <c r="I204" s="128">
        <v>2692</v>
      </c>
      <c r="J204" s="128">
        <v>929</v>
      </c>
      <c r="K204" s="128">
        <v>2690</v>
      </c>
      <c r="L204" s="128">
        <v>1111</v>
      </c>
      <c r="M204" s="128">
        <v>3204</v>
      </c>
      <c r="N204" s="128">
        <v>588</v>
      </c>
      <c r="O204" s="128">
        <v>1693</v>
      </c>
      <c r="P204" s="128">
        <v>849</v>
      </c>
      <c r="Q204" s="128">
        <v>2484</v>
      </c>
      <c r="R204" s="128">
        <v>900</v>
      </c>
      <c r="S204" s="128">
        <v>2665</v>
      </c>
      <c r="T204" s="128">
        <v>844</v>
      </c>
      <c r="U204" s="128">
        <v>2483</v>
      </c>
      <c r="V204" s="128">
        <v>970</v>
      </c>
      <c r="W204" s="128">
        <v>2879</v>
      </c>
      <c r="X204" s="128">
        <v>645</v>
      </c>
      <c r="Y204" s="128">
        <v>1897</v>
      </c>
      <c r="Z204" s="128">
        <v>648</v>
      </c>
      <c r="AA204" s="128">
        <v>1920</v>
      </c>
    </row>
    <row r="205" spans="1:27" x14ac:dyDescent="0.25">
      <c r="A205" s="122">
        <v>204</v>
      </c>
      <c r="B205" s="124" t="s">
        <v>11</v>
      </c>
      <c r="C205" s="125" t="s">
        <v>154</v>
      </c>
      <c r="D205" s="128">
        <v>3</v>
      </c>
      <c r="E205" s="128">
        <v>29</v>
      </c>
      <c r="F205" s="128">
        <v>96</v>
      </c>
      <c r="G205" s="128">
        <v>900</v>
      </c>
      <c r="H205" s="128">
        <v>295</v>
      </c>
      <c r="I205" s="128">
        <v>2753</v>
      </c>
      <c r="J205" s="128">
        <v>643</v>
      </c>
      <c r="K205" s="128">
        <v>6022</v>
      </c>
      <c r="L205" s="128">
        <v>756</v>
      </c>
      <c r="M205" s="128">
        <v>7103</v>
      </c>
      <c r="N205" s="128">
        <v>383</v>
      </c>
      <c r="O205" s="128">
        <v>3612</v>
      </c>
      <c r="P205" s="128">
        <v>455</v>
      </c>
      <c r="Q205" s="128">
        <v>4279</v>
      </c>
      <c r="R205" s="128">
        <v>263</v>
      </c>
      <c r="S205" s="128">
        <v>2445</v>
      </c>
      <c r="T205" s="128">
        <v>98</v>
      </c>
      <c r="U205" s="128">
        <v>916</v>
      </c>
      <c r="V205" s="128">
        <v>50</v>
      </c>
      <c r="W205" s="128">
        <v>476</v>
      </c>
      <c r="X205" s="128">
        <v>14</v>
      </c>
      <c r="Y205" s="128">
        <v>132</v>
      </c>
      <c r="Z205" s="128">
        <v>10</v>
      </c>
      <c r="AA205" s="128">
        <v>91</v>
      </c>
    </row>
    <row r="206" spans="1:27" x14ac:dyDescent="0.25">
      <c r="A206" s="122">
        <v>205</v>
      </c>
      <c r="B206" s="124" t="s">
        <v>8</v>
      </c>
      <c r="C206" s="125" t="s">
        <v>153</v>
      </c>
      <c r="D206" s="128">
        <v>76</v>
      </c>
      <c r="E206" s="128">
        <v>441</v>
      </c>
      <c r="F206" s="128">
        <v>157</v>
      </c>
      <c r="G206" s="128">
        <v>938</v>
      </c>
      <c r="H206" s="128">
        <v>324</v>
      </c>
      <c r="I206" s="128">
        <v>1941</v>
      </c>
      <c r="J206" s="128">
        <v>753</v>
      </c>
      <c r="K206" s="128">
        <v>4515</v>
      </c>
      <c r="L206" s="128">
        <v>1084</v>
      </c>
      <c r="M206" s="128">
        <v>6527</v>
      </c>
      <c r="N206" s="128">
        <v>784</v>
      </c>
      <c r="O206" s="128">
        <v>4753</v>
      </c>
      <c r="P206" s="128">
        <v>768</v>
      </c>
      <c r="Q206" s="128">
        <v>4788</v>
      </c>
      <c r="R206" s="128">
        <v>373</v>
      </c>
      <c r="S206" s="128">
        <v>2299</v>
      </c>
      <c r="T206" s="128">
        <v>202</v>
      </c>
      <c r="U206" s="128">
        <v>1240</v>
      </c>
      <c r="V206" s="128">
        <v>101</v>
      </c>
      <c r="W206" s="128">
        <v>641</v>
      </c>
      <c r="X206" s="128">
        <v>55</v>
      </c>
      <c r="Y206" s="128">
        <v>345</v>
      </c>
      <c r="Z206" s="128">
        <v>42</v>
      </c>
      <c r="AA206" s="128">
        <v>270</v>
      </c>
    </row>
    <row r="207" spans="1:27" x14ac:dyDescent="0.25">
      <c r="A207" s="122">
        <v>206</v>
      </c>
      <c r="B207" s="124" t="s">
        <v>11</v>
      </c>
      <c r="C207" s="125" t="s">
        <v>153</v>
      </c>
      <c r="D207" s="128">
        <v>43</v>
      </c>
      <c r="E207" s="128">
        <v>321</v>
      </c>
      <c r="F207" s="128">
        <v>397</v>
      </c>
      <c r="G207" s="128">
        <v>2961</v>
      </c>
      <c r="H207" s="128">
        <v>708</v>
      </c>
      <c r="I207" s="128">
        <v>5323</v>
      </c>
      <c r="J207" s="128">
        <v>912</v>
      </c>
      <c r="K207" s="128">
        <v>6844</v>
      </c>
      <c r="L207" s="128">
        <v>721</v>
      </c>
      <c r="M207" s="128">
        <v>5440</v>
      </c>
      <c r="N207" s="128">
        <v>317</v>
      </c>
      <c r="O207" s="128">
        <v>2360</v>
      </c>
      <c r="P207" s="128">
        <v>289</v>
      </c>
      <c r="Q207" s="128">
        <v>2196</v>
      </c>
      <c r="R207" s="128">
        <v>174</v>
      </c>
      <c r="S207" s="128">
        <v>1280</v>
      </c>
      <c r="T207" s="128">
        <v>109</v>
      </c>
      <c r="U207" s="128">
        <v>817</v>
      </c>
      <c r="V207" s="128">
        <v>46</v>
      </c>
      <c r="W207" s="128">
        <v>343</v>
      </c>
      <c r="X207" s="128">
        <v>46</v>
      </c>
      <c r="Y207" s="128">
        <v>315</v>
      </c>
      <c r="Z207" s="128">
        <v>17</v>
      </c>
      <c r="AA207" s="128">
        <v>134</v>
      </c>
    </row>
    <row r="208" spans="1:27" x14ac:dyDescent="0.25">
      <c r="A208" s="122">
        <v>207</v>
      </c>
      <c r="B208" s="124" t="s">
        <v>8</v>
      </c>
      <c r="C208" s="125" t="s">
        <v>152</v>
      </c>
      <c r="D208" s="128">
        <v>15</v>
      </c>
      <c r="E208" s="128">
        <v>116</v>
      </c>
      <c r="F208" s="128">
        <v>85</v>
      </c>
      <c r="G208" s="128">
        <v>673</v>
      </c>
      <c r="H208" s="128">
        <v>197</v>
      </c>
      <c r="I208" s="128">
        <v>1536</v>
      </c>
      <c r="J208" s="128">
        <v>504</v>
      </c>
      <c r="K208" s="128">
        <v>3981</v>
      </c>
      <c r="L208" s="128">
        <v>860</v>
      </c>
      <c r="M208" s="128">
        <v>6812</v>
      </c>
      <c r="N208" s="128">
        <v>585</v>
      </c>
      <c r="O208" s="128">
        <v>4310</v>
      </c>
      <c r="P208" s="128">
        <v>797</v>
      </c>
      <c r="Q208" s="128">
        <v>6338</v>
      </c>
      <c r="R208" s="128">
        <v>373</v>
      </c>
      <c r="S208" s="128">
        <v>2954</v>
      </c>
      <c r="T208" s="128">
        <v>105</v>
      </c>
      <c r="U208" s="128">
        <v>836</v>
      </c>
      <c r="V208" s="128">
        <v>42</v>
      </c>
      <c r="W208" s="128">
        <v>331</v>
      </c>
      <c r="X208" s="128">
        <v>19</v>
      </c>
      <c r="Y208" s="128">
        <v>147</v>
      </c>
      <c r="Z208" s="128">
        <v>9</v>
      </c>
      <c r="AA208" s="128">
        <v>70</v>
      </c>
    </row>
    <row r="209" spans="1:27" x14ac:dyDescent="0.25">
      <c r="A209" s="122">
        <v>208</v>
      </c>
      <c r="B209" s="124" t="s">
        <v>8</v>
      </c>
      <c r="C209" s="125" t="s">
        <v>154</v>
      </c>
      <c r="D209" s="128">
        <v>495</v>
      </c>
      <c r="E209" s="128">
        <v>2253</v>
      </c>
      <c r="F209" s="128">
        <v>588</v>
      </c>
      <c r="G209" s="128">
        <v>2647</v>
      </c>
      <c r="H209" s="128">
        <v>539</v>
      </c>
      <c r="I209" s="128">
        <v>2484</v>
      </c>
      <c r="J209" s="128">
        <v>536</v>
      </c>
      <c r="K209" s="128">
        <v>2465</v>
      </c>
      <c r="L209" s="128">
        <v>630</v>
      </c>
      <c r="M209" s="128">
        <v>2915</v>
      </c>
      <c r="N209" s="128">
        <v>368</v>
      </c>
      <c r="O209" s="128">
        <v>1695</v>
      </c>
      <c r="P209" s="128">
        <v>513</v>
      </c>
      <c r="Q209" s="128">
        <v>2389</v>
      </c>
      <c r="R209" s="128">
        <v>474</v>
      </c>
      <c r="S209" s="128">
        <v>2235</v>
      </c>
      <c r="T209" s="128">
        <v>447</v>
      </c>
      <c r="U209" s="128">
        <v>2106</v>
      </c>
      <c r="V209" s="128">
        <v>546</v>
      </c>
      <c r="W209" s="128">
        <v>2586</v>
      </c>
      <c r="X209" s="128">
        <v>384</v>
      </c>
      <c r="Y209" s="128">
        <v>1823</v>
      </c>
      <c r="Z209" s="128">
        <v>446</v>
      </c>
      <c r="AA209" s="128">
        <v>2086</v>
      </c>
    </row>
    <row r="210" spans="1:27" x14ac:dyDescent="0.25">
      <c r="A210" s="122">
        <v>209</v>
      </c>
      <c r="B210" s="124" t="s">
        <v>11</v>
      </c>
      <c r="C210" s="125" t="s">
        <v>151</v>
      </c>
      <c r="D210" s="126"/>
      <c r="E210" s="126"/>
      <c r="F210" s="128">
        <v>53</v>
      </c>
      <c r="G210" s="128">
        <v>433</v>
      </c>
      <c r="H210" s="128">
        <v>253</v>
      </c>
      <c r="I210" s="128">
        <v>2083</v>
      </c>
      <c r="J210" s="128">
        <v>399</v>
      </c>
      <c r="K210" s="128">
        <v>3262</v>
      </c>
      <c r="L210" s="128">
        <v>685</v>
      </c>
      <c r="M210" s="128">
        <v>5618</v>
      </c>
      <c r="N210" s="128">
        <v>571</v>
      </c>
      <c r="O210" s="128">
        <v>4678</v>
      </c>
      <c r="P210" s="128">
        <v>714</v>
      </c>
      <c r="Q210" s="128">
        <v>5868</v>
      </c>
      <c r="R210" s="128">
        <v>424</v>
      </c>
      <c r="S210" s="128">
        <v>3465</v>
      </c>
      <c r="T210" s="128">
        <v>180</v>
      </c>
      <c r="U210" s="128">
        <v>1459</v>
      </c>
      <c r="V210" s="128">
        <v>65</v>
      </c>
      <c r="W210" s="128">
        <v>529</v>
      </c>
      <c r="X210" s="128">
        <v>5</v>
      </c>
      <c r="Y210" s="128">
        <v>43</v>
      </c>
      <c r="Z210" s="128">
        <v>3</v>
      </c>
      <c r="AA210" s="128">
        <v>23</v>
      </c>
    </row>
    <row r="211" spans="1:27" x14ac:dyDescent="0.25">
      <c r="A211" s="122">
        <v>210</v>
      </c>
      <c r="B211" s="124" t="s">
        <v>11</v>
      </c>
      <c r="C211" s="125" t="s">
        <v>153</v>
      </c>
      <c r="D211" s="128">
        <v>15</v>
      </c>
      <c r="E211" s="128">
        <v>175</v>
      </c>
      <c r="F211" s="128">
        <v>160</v>
      </c>
      <c r="G211" s="128">
        <v>1913</v>
      </c>
      <c r="H211" s="128">
        <v>372</v>
      </c>
      <c r="I211" s="128">
        <v>4410</v>
      </c>
      <c r="J211" s="128">
        <v>410</v>
      </c>
      <c r="K211" s="128">
        <v>4962</v>
      </c>
      <c r="L211" s="128">
        <v>316</v>
      </c>
      <c r="M211" s="128">
        <v>3772</v>
      </c>
      <c r="N211" s="128">
        <v>240</v>
      </c>
      <c r="O211" s="128">
        <v>2874</v>
      </c>
      <c r="P211" s="128">
        <v>372</v>
      </c>
      <c r="Q211" s="128">
        <v>4534</v>
      </c>
      <c r="R211" s="128">
        <v>193</v>
      </c>
      <c r="S211" s="128">
        <v>2277</v>
      </c>
      <c r="T211" s="128">
        <v>102</v>
      </c>
      <c r="U211" s="128">
        <v>1242</v>
      </c>
      <c r="V211" s="128">
        <v>57</v>
      </c>
      <c r="W211" s="128">
        <v>698</v>
      </c>
      <c r="X211" s="128">
        <v>19</v>
      </c>
      <c r="Y211" s="128">
        <v>224</v>
      </c>
      <c r="Z211" s="128">
        <v>8</v>
      </c>
      <c r="AA211" s="128">
        <v>103</v>
      </c>
    </row>
    <row r="212" spans="1:27" x14ac:dyDescent="0.25">
      <c r="A212" s="122">
        <v>211</v>
      </c>
      <c r="B212" s="124" t="s">
        <v>5</v>
      </c>
      <c r="C212" s="125" t="s">
        <v>153</v>
      </c>
      <c r="D212" s="128">
        <v>23</v>
      </c>
      <c r="E212" s="128">
        <v>191</v>
      </c>
      <c r="F212" s="128">
        <v>134</v>
      </c>
      <c r="G212" s="128">
        <v>1110</v>
      </c>
      <c r="H212" s="128">
        <v>288</v>
      </c>
      <c r="I212" s="128">
        <v>2356</v>
      </c>
      <c r="J212" s="128">
        <v>621</v>
      </c>
      <c r="K212" s="128">
        <v>5063</v>
      </c>
      <c r="L212" s="128">
        <v>716</v>
      </c>
      <c r="M212" s="128">
        <v>5898</v>
      </c>
      <c r="N212" s="128">
        <v>370</v>
      </c>
      <c r="O212" s="128">
        <v>3033</v>
      </c>
      <c r="P212" s="128">
        <v>433</v>
      </c>
      <c r="Q212" s="128">
        <v>3604</v>
      </c>
      <c r="R212" s="128">
        <v>394</v>
      </c>
      <c r="S212" s="128">
        <v>3260</v>
      </c>
      <c r="T212" s="128">
        <v>220</v>
      </c>
      <c r="U212" s="128">
        <v>1813</v>
      </c>
      <c r="V212" s="128">
        <v>71</v>
      </c>
      <c r="W212" s="128">
        <v>583</v>
      </c>
      <c r="X212" s="128">
        <v>23</v>
      </c>
      <c r="Y212" s="128">
        <v>191</v>
      </c>
      <c r="Z212" s="128">
        <v>9</v>
      </c>
      <c r="AA212" s="128">
        <v>76</v>
      </c>
    </row>
    <row r="213" spans="1:27" x14ac:dyDescent="0.25">
      <c r="A213" s="122">
        <v>212</v>
      </c>
      <c r="B213" s="124" t="s">
        <v>5</v>
      </c>
      <c r="C213" s="125" t="s">
        <v>151</v>
      </c>
      <c r="D213" s="128">
        <v>3</v>
      </c>
      <c r="E213" s="128">
        <v>25</v>
      </c>
      <c r="F213" s="126"/>
      <c r="G213" s="126"/>
      <c r="H213" s="128">
        <v>1</v>
      </c>
      <c r="I213" s="128">
        <v>9</v>
      </c>
      <c r="J213" s="126"/>
      <c r="K213" s="126"/>
      <c r="L213" s="128">
        <v>1</v>
      </c>
      <c r="M213" s="128">
        <v>8</v>
      </c>
      <c r="N213" s="128">
        <v>9</v>
      </c>
      <c r="O213" s="128">
        <v>68</v>
      </c>
      <c r="P213" s="128">
        <v>7</v>
      </c>
      <c r="Q213" s="128">
        <v>59</v>
      </c>
      <c r="R213" s="128">
        <v>139</v>
      </c>
      <c r="S213" s="128">
        <v>1223</v>
      </c>
      <c r="T213" s="128">
        <v>1213</v>
      </c>
      <c r="U213" s="128">
        <v>10812</v>
      </c>
      <c r="V213" s="128">
        <v>1374</v>
      </c>
      <c r="W213" s="128">
        <v>12146</v>
      </c>
      <c r="X213" s="128">
        <v>255</v>
      </c>
      <c r="Y213" s="128">
        <v>2256</v>
      </c>
      <c r="Z213" s="128">
        <v>43</v>
      </c>
      <c r="AA213" s="128">
        <v>387</v>
      </c>
    </row>
    <row r="214" spans="1:27" x14ac:dyDescent="0.25">
      <c r="A214" s="122">
        <v>213</v>
      </c>
      <c r="B214" s="124" t="s">
        <v>24</v>
      </c>
      <c r="C214" s="125" t="s">
        <v>151</v>
      </c>
      <c r="D214" s="128">
        <v>16</v>
      </c>
      <c r="E214" s="128">
        <v>189</v>
      </c>
      <c r="F214" s="128">
        <v>182</v>
      </c>
      <c r="G214" s="128">
        <v>2085</v>
      </c>
      <c r="H214" s="128">
        <v>473</v>
      </c>
      <c r="I214" s="128">
        <v>5415</v>
      </c>
      <c r="J214" s="128">
        <v>555</v>
      </c>
      <c r="K214" s="128">
        <v>6348</v>
      </c>
      <c r="L214" s="128">
        <v>365</v>
      </c>
      <c r="M214" s="128">
        <v>4188</v>
      </c>
      <c r="N214" s="128">
        <v>183</v>
      </c>
      <c r="O214" s="128">
        <v>2055</v>
      </c>
      <c r="P214" s="128">
        <v>173</v>
      </c>
      <c r="Q214" s="128">
        <v>1987</v>
      </c>
      <c r="R214" s="128">
        <v>154</v>
      </c>
      <c r="S214" s="128">
        <v>1769</v>
      </c>
      <c r="T214" s="128">
        <v>150</v>
      </c>
      <c r="U214" s="128">
        <v>1726</v>
      </c>
      <c r="V214" s="128">
        <v>88</v>
      </c>
      <c r="W214" s="128">
        <v>986</v>
      </c>
      <c r="X214" s="128">
        <v>11</v>
      </c>
      <c r="Y214" s="128">
        <v>131</v>
      </c>
      <c r="Z214" s="128">
        <v>4</v>
      </c>
      <c r="AA214" s="128">
        <v>44</v>
      </c>
    </row>
    <row r="215" spans="1:27" x14ac:dyDescent="0.25">
      <c r="A215" s="122">
        <v>214</v>
      </c>
      <c r="B215" s="124" t="s">
        <v>5</v>
      </c>
      <c r="C215" s="125" t="s">
        <v>152</v>
      </c>
      <c r="D215" s="128">
        <v>91</v>
      </c>
      <c r="E215" s="128">
        <v>694</v>
      </c>
      <c r="F215" s="128">
        <v>336</v>
      </c>
      <c r="G215" s="128">
        <v>2381</v>
      </c>
      <c r="H215" s="128">
        <v>491</v>
      </c>
      <c r="I215" s="128">
        <v>3407</v>
      </c>
      <c r="J215" s="128">
        <v>540</v>
      </c>
      <c r="K215" s="128">
        <v>3794</v>
      </c>
      <c r="L215" s="128">
        <v>636</v>
      </c>
      <c r="M215" s="128">
        <v>4475</v>
      </c>
      <c r="N215" s="128">
        <v>354</v>
      </c>
      <c r="O215" s="128">
        <v>2481</v>
      </c>
      <c r="P215" s="128">
        <v>438</v>
      </c>
      <c r="Q215" s="128">
        <v>3100</v>
      </c>
      <c r="R215" s="128">
        <v>284</v>
      </c>
      <c r="S215" s="128">
        <v>2003</v>
      </c>
      <c r="T215" s="128">
        <v>253</v>
      </c>
      <c r="U215" s="128">
        <v>1778</v>
      </c>
      <c r="V215" s="128">
        <v>194</v>
      </c>
      <c r="W215" s="128">
        <v>1373</v>
      </c>
      <c r="X215" s="128">
        <v>97</v>
      </c>
      <c r="Y215" s="128">
        <v>674</v>
      </c>
      <c r="Z215" s="128">
        <v>60</v>
      </c>
      <c r="AA215" s="128">
        <v>418</v>
      </c>
    </row>
    <row r="216" spans="1:27" x14ac:dyDescent="0.25">
      <c r="A216" s="122">
        <v>215</v>
      </c>
      <c r="B216" s="124" t="s">
        <v>11</v>
      </c>
      <c r="C216" s="125" t="s">
        <v>153</v>
      </c>
      <c r="D216" s="128">
        <v>43</v>
      </c>
      <c r="E216" s="128">
        <v>304</v>
      </c>
      <c r="F216" s="128">
        <v>315</v>
      </c>
      <c r="G216" s="128">
        <v>2241</v>
      </c>
      <c r="H216" s="128">
        <v>534</v>
      </c>
      <c r="I216" s="128">
        <v>3808</v>
      </c>
      <c r="J216" s="128">
        <v>752</v>
      </c>
      <c r="K216" s="128">
        <v>5358</v>
      </c>
      <c r="L216" s="128">
        <v>773</v>
      </c>
      <c r="M216" s="128">
        <v>5513</v>
      </c>
      <c r="N216" s="128">
        <v>396</v>
      </c>
      <c r="O216" s="128">
        <v>2809</v>
      </c>
      <c r="P216" s="128">
        <v>469</v>
      </c>
      <c r="Q216" s="128">
        <v>3365</v>
      </c>
      <c r="R216" s="128">
        <v>230</v>
      </c>
      <c r="S216" s="128">
        <v>1634</v>
      </c>
      <c r="T216" s="128">
        <v>91</v>
      </c>
      <c r="U216" s="128">
        <v>636</v>
      </c>
      <c r="V216" s="128">
        <v>64</v>
      </c>
      <c r="W216" s="128">
        <v>459</v>
      </c>
      <c r="X216" s="128">
        <v>39</v>
      </c>
      <c r="Y216" s="128">
        <v>267</v>
      </c>
      <c r="Z216" s="128">
        <v>13</v>
      </c>
      <c r="AA216" s="128">
        <v>92</v>
      </c>
    </row>
    <row r="217" spans="1:27" x14ac:dyDescent="0.25">
      <c r="A217" s="122">
        <v>216</v>
      </c>
      <c r="B217" s="124" t="s">
        <v>11</v>
      </c>
      <c r="C217" s="125" t="s">
        <v>151</v>
      </c>
      <c r="D217" s="128">
        <v>12</v>
      </c>
      <c r="E217" s="128">
        <v>96</v>
      </c>
      <c r="F217" s="128">
        <v>5</v>
      </c>
      <c r="G217" s="128">
        <v>40</v>
      </c>
      <c r="H217" s="128">
        <v>1</v>
      </c>
      <c r="I217" s="128">
        <v>8</v>
      </c>
      <c r="J217" s="128">
        <v>5</v>
      </c>
      <c r="K217" s="128">
        <v>39</v>
      </c>
      <c r="L217" s="128">
        <v>3</v>
      </c>
      <c r="M217" s="128">
        <v>24</v>
      </c>
      <c r="N217" s="128">
        <v>4</v>
      </c>
      <c r="O217" s="128">
        <v>32</v>
      </c>
      <c r="P217" s="128">
        <v>6</v>
      </c>
      <c r="Q217" s="128">
        <v>49</v>
      </c>
      <c r="R217" s="128">
        <v>180</v>
      </c>
      <c r="S217" s="128">
        <v>1452</v>
      </c>
      <c r="T217" s="128">
        <v>1264</v>
      </c>
      <c r="U217" s="128">
        <v>10183</v>
      </c>
      <c r="V217" s="128">
        <v>1430</v>
      </c>
      <c r="W217" s="128">
        <v>11557</v>
      </c>
      <c r="X217" s="128">
        <v>283</v>
      </c>
      <c r="Y217" s="128">
        <v>2281</v>
      </c>
      <c r="Z217" s="128">
        <v>65</v>
      </c>
      <c r="AA217" s="128">
        <v>530</v>
      </c>
    </row>
    <row r="218" spans="1:27" x14ac:dyDescent="0.25">
      <c r="A218" s="122">
        <v>217</v>
      </c>
      <c r="B218" s="124" t="s">
        <v>5</v>
      </c>
      <c r="C218" s="125" t="s">
        <v>151</v>
      </c>
      <c r="D218" s="128">
        <v>10</v>
      </c>
      <c r="E218" s="128">
        <v>163</v>
      </c>
      <c r="F218" s="128">
        <v>95</v>
      </c>
      <c r="G218" s="128">
        <v>1583</v>
      </c>
      <c r="H218" s="128">
        <v>239</v>
      </c>
      <c r="I218" s="128">
        <v>3961</v>
      </c>
      <c r="J218" s="128">
        <v>341</v>
      </c>
      <c r="K218" s="128">
        <v>5680</v>
      </c>
      <c r="L218" s="128">
        <v>266</v>
      </c>
      <c r="M218" s="128">
        <v>4336</v>
      </c>
      <c r="N218" s="128">
        <v>159</v>
      </c>
      <c r="O218" s="128">
        <v>2628</v>
      </c>
      <c r="P218" s="128">
        <v>165</v>
      </c>
      <c r="Q218" s="128">
        <v>2782</v>
      </c>
      <c r="R218" s="128">
        <v>121</v>
      </c>
      <c r="S218" s="128">
        <v>2024</v>
      </c>
      <c r="T218" s="128">
        <v>101</v>
      </c>
      <c r="U218" s="128">
        <v>1706</v>
      </c>
      <c r="V218" s="128">
        <v>41</v>
      </c>
      <c r="W218" s="128">
        <v>700</v>
      </c>
      <c r="X218" s="128">
        <v>11</v>
      </c>
      <c r="Y218" s="128">
        <v>183</v>
      </c>
      <c r="Z218" s="128">
        <v>4</v>
      </c>
      <c r="AA218" s="128">
        <v>47</v>
      </c>
    </row>
    <row r="219" spans="1:27" x14ac:dyDescent="0.25">
      <c r="A219" s="122">
        <v>218</v>
      </c>
      <c r="B219" s="124" t="s">
        <v>8</v>
      </c>
      <c r="C219" s="125" t="s">
        <v>153</v>
      </c>
      <c r="D219" s="128">
        <v>26</v>
      </c>
      <c r="E219" s="128">
        <v>149</v>
      </c>
      <c r="F219" s="128">
        <v>132</v>
      </c>
      <c r="G219" s="128">
        <v>810</v>
      </c>
      <c r="H219" s="128">
        <v>398</v>
      </c>
      <c r="I219" s="128">
        <v>2490</v>
      </c>
      <c r="J219" s="128">
        <v>820</v>
      </c>
      <c r="K219" s="128">
        <v>5186</v>
      </c>
      <c r="L219" s="128">
        <v>878</v>
      </c>
      <c r="M219" s="128">
        <v>5439</v>
      </c>
      <c r="N219" s="128">
        <v>473</v>
      </c>
      <c r="O219" s="128">
        <v>2854</v>
      </c>
      <c r="P219" s="128">
        <v>549</v>
      </c>
      <c r="Q219" s="128">
        <v>3498</v>
      </c>
      <c r="R219" s="128">
        <v>511</v>
      </c>
      <c r="S219" s="128">
        <v>3238</v>
      </c>
      <c r="T219" s="128">
        <v>194</v>
      </c>
      <c r="U219" s="128">
        <v>1244</v>
      </c>
      <c r="V219" s="128">
        <v>76</v>
      </c>
      <c r="W219" s="128">
        <v>475</v>
      </c>
      <c r="X219" s="128">
        <v>23</v>
      </c>
      <c r="Y219" s="128">
        <v>147</v>
      </c>
      <c r="Z219" s="128">
        <v>17</v>
      </c>
      <c r="AA219" s="128">
        <v>110</v>
      </c>
    </row>
    <row r="220" spans="1:27" x14ac:dyDescent="0.25">
      <c r="A220" s="122">
        <v>219</v>
      </c>
      <c r="B220" s="124" t="s">
        <v>11</v>
      </c>
      <c r="C220" s="125" t="s">
        <v>152</v>
      </c>
      <c r="D220" s="128">
        <v>10</v>
      </c>
      <c r="E220" s="128">
        <v>85</v>
      </c>
      <c r="F220" s="128">
        <v>148</v>
      </c>
      <c r="G220" s="128">
        <v>1477</v>
      </c>
      <c r="H220" s="128">
        <v>395</v>
      </c>
      <c r="I220" s="128">
        <v>3936</v>
      </c>
      <c r="J220" s="128">
        <v>539</v>
      </c>
      <c r="K220" s="128">
        <v>5377</v>
      </c>
      <c r="L220" s="128">
        <v>535</v>
      </c>
      <c r="M220" s="128">
        <v>5351</v>
      </c>
      <c r="N220" s="128">
        <v>291</v>
      </c>
      <c r="O220" s="128">
        <v>2871</v>
      </c>
      <c r="P220" s="128">
        <v>313</v>
      </c>
      <c r="Q220" s="128">
        <v>3135</v>
      </c>
      <c r="R220" s="128">
        <v>145</v>
      </c>
      <c r="S220" s="128">
        <v>1453</v>
      </c>
      <c r="T220" s="128">
        <v>97</v>
      </c>
      <c r="U220" s="128">
        <v>971</v>
      </c>
      <c r="V220" s="128">
        <v>64</v>
      </c>
      <c r="W220" s="128">
        <v>639</v>
      </c>
      <c r="X220" s="128">
        <v>24</v>
      </c>
      <c r="Y220" s="128">
        <v>241</v>
      </c>
      <c r="Z220" s="128">
        <v>7</v>
      </c>
      <c r="AA220" s="128">
        <v>73</v>
      </c>
    </row>
    <row r="221" spans="1:27" x14ac:dyDescent="0.25">
      <c r="A221" s="122">
        <v>220</v>
      </c>
      <c r="B221" s="124" t="s">
        <v>11</v>
      </c>
      <c r="C221" s="125" t="s">
        <v>151</v>
      </c>
      <c r="D221" s="128">
        <v>8</v>
      </c>
      <c r="E221" s="128">
        <v>100</v>
      </c>
      <c r="F221" s="128">
        <v>65</v>
      </c>
      <c r="G221" s="128">
        <v>797</v>
      </c>
      <c r="H221" s="128">
        <v>177</v>
      </c>
      <c r="I221" s="128">
        <v>2149</v>
      </c>
      <c r="J221" s="128">
        <v>307</v>
      </c>
      <c r="K221" s="128">
        <v>3718</v>
      </c>
      <c r="L221" s="128">
        <v>402</v>
      </c>
      <c r="M221" s="128">
        <v>4877</v>
      </c>
      <c r="N221" s="128">
        <v>339</v>
      </c>
      <c r="O221" s="128">
        <v>3987</v>
      </c>
      <c r="P221" s="128">
        <v>430</v>
      </c>
      <c r="Q221" s="128">
        <v>5225</v>
      </c>
      <c r="R221" s="128">
        <v>241</v>
      </c>
      <c r="S221" s="128">
        <v>2858</v>
      </c>
      <c r="T221" s="128">
        <v>99</v>
      </c>
      <c r="U221" s="128">
        <v>1189</v>
      </c>
      <c r="V221" s="128">
        <v>29</v>
      </c>
      <c r="W221" s="128">
        <v>355</v>
      </c>
      <c r="X221" s="128">
        <v>6</v>
      </c>
      <c r="Y221" s="128">
        <v>72</v>
      </c>
      <c r="Z221" s="128">
        <v>3</v>
      </c>
      <c r="AA221" s="128">
        <v>37</v>
      </c>
    </row>
    <row r="222" spans="1:27" x14ac:dyDescent="0.25">
      <c r="A222" s="122">
        <v>221</v>
      </c>
      <c r="B222" s="124" t="s">
        <v>24</v>
      </c>
      <c r="C222" s="125" t="s">
        <v>152</v>
      </c>
      <c r="D222" s="128">
        <v>88</v>
      </c>
      <c r="E222" s="128">
        <v>501</v>
      </c>
      <c r="F222" s="128">
        <v>858</v>
      </c>
      <c r="G222" s="128">
        <v>4709</v>
      </c>
      <c r="H222" s="128">
        <v>1246</v>
      </c>
      <c r="I222" s="128">
        <v>7151</v>
      </c>
      <c r="J222" s="128">
        <v>1167</v>
      </c>
      <c r="K222" s="128">
        <v>6505</v>
      </c>
      <c r="L222" s="128">
        <v>550</v>
      </c>
      <c r="M222" s="128">
        <v>2961</v>
      </c>
      <c r="N222" s="128">
        <v>199</v>
      </c>
      <c r="O222" s="128">
        <v>1046</v>
      </c>
      <c r="P222" s="128">
        <v>138</v>
      </c>
      <c r="Q222" s="128">
        <v>780</v>
      </c>
      <c r="R222" s="128">
        <v>134</v>
      </c>
      <c r="S222" s="128">
        <v>650</v>
      </c>
      <c r="T222" s="128">
        <v>66</v>
      </c>
      <c r="U222" s="128">
        <v>379</v>
      </c>
      <c r="V222" s="128">
        <v>61</v>
      </c>
      <c r="W222" s="128">
        <v>344</v>
      </c>
      <c r="X222" s="128">
        <v>25</v>
      </c>
      <c r="Y222" s="128">
        <v>142</v>
      </c>
      <c r="Z222" s="128">
        <v>9</v>
      </c>
      <c r="AA222" s="128">
        <v>53</v>
      </c>
    </row>
    <row r="223" spans="1:27" x14ac:dyDescent="0.25">
      <c r="A223" s="122">
        <v>222</v>
      </c>
      <c r="B223" s="124" t="s">
        <v>5</v>
      </c>
      <c r="C223" s="125" t="s">
        <v>153</v>
      </c>
      <c r="D223" s="126"/>
      <c r="E223" s="126"/>
      <c r="F223" s="128">
        <v>63</v>
      </c>
      <c r="G223" s="128">
        <v>795</v>
      </c>
      <c r="H223" s="128">
        <v>302</v>
      </c>
      <c r="I223" s="128">
        <v>3661</v>
      </c>
      <c r="J223" s="128">
        <v>452</v>
      </c>
      <c r="K223" s="128">
        <v>5479</v>
      </c>
      <c r="L223" s="128">
        <v>356</v>
      </c>
      <c r="M223" s="128">
        <v>4425</v>
      </c>
      <c r="N223" s="128">
        <v>187</v>
      </c>
      <c r="O223" s="128">
        <v>2343</v>
      </c>
      <c r="P223" s="128">
        <v>220</v>
      </c>
      <c r="Q223" s="128">
        <v>2781</v>
      </c>
      <c r="R223" s="128">
        <v>146</v>
      </c>
      <c r="S223" s="128">
        <v>1861</v>
      </c>
      <c r="T223" s="128">
        <v>136</v>
      </c>
      <c r="U223" s="128">
        <v>1727</v>
      </c>
      <c r="V223" s="128">
        <v>113</v>
      </c>
      <c r="W223" s="128">
        <v>1442</v>
      </c>
      <c r="X223" s="128">
        <v>41</v>
      </c>
      <c r="Y223" s="128">
        <v>515</v>
      </c>
      <c r="Z223" s="128">
        <v>8</v>
      </c>
      <c r="AA223" s="128">
        <v>98</v>
      </c>
    </row>
    <row r="224" spans="1:27" x14ac:dyDescent="0.25">
      <c r="A224" s="122">
        <v>223</v>
      </c>
      <c r="B224" s="124" t="s">
        <v>24</v>
      </c>
      <c r="C224" s="125" t="s">
        <v>151</v>
      </c>
      <c r="D224" s="128">
        <v>29</v>
      </c>
      <c r="E224" s="128">
        <v>350</v>
      </c>
      <c r="F224" s="128">
        <v>256</v>
      </c>
      <c r="G224" s="128">
        <v>3177</v>
      </c>
      <c r="H224" s="128">
        <v>698</v>
      </c>
      <c r="I224" s="128">
        <v>7410</v>
      </c>
      <c r="J224" s="128">
        <v>374</v>
      </c>
      <c r="K224" s="128">
        <v>4588</v>
      </c>
      <c r="L224" s="128">
        <v>246</v>
      </c>
      <c r="M224" s="128">
        <v>3039</v>
      </c>
      <c r="N224" s="128">
        <v>119</v>
      </c>
      <c r="O224" s="128">
        <v>1477</v>
      </c>
      <c r="P224" s="128">
        <v>99</v>
      </c>
      <c r="Q224" s="128">
        <v>1244</v>
      </c>
      <c r="R224" s="128">
        <v>108</v>
      </c>
      <c r="S224" s="128">
        <v>1113</v>
      </c>
      <c r="T224" s="128">
        <v>106</v>
      </c>
      <c r="U224" s="128">
        <v>1177</v>
      </c>
      <c r="V224" s="128">
        <v>82</v>
      </c>
      <c r="W224" s="128">
        <v>1012</v>
      </c>
      <c r="X224" s="128">
        <v>20</v>
      </c>
      <c r="Y224" s="128">
        <v>260</v>
      </c>
      <c r="Z224" s="128">
        <v>11</v>
      </c>
      <c r="AA224" s="128">
        <v>138</v>
      </c>
    </row>
    <row r="225" spans="1:27" x14ac:dyDescent="0.25">
      <c r="A225" s="122">
        <v>224</v>
      </c>
      <c r="B225" s="124" t="s">
        <v>5</v>
      </c>
      <c r="C225" s="125" t="s">
        <v>153</v>
      </c>
      <c r="D225" s="128">
        <v>30</v>
      </c>
      <c r="E225" s="128">
        <v>167</v>
      </c>
      <c r="F225" s="128">
        <v>127</v>
      </c>
      <c r="G225" s="128">
        <v>690</v>
      </c>
      <c r="H225" s="128">
        <v>289</v>
      </c>
      <c r="I225" s="128">
        <v>1393</v>
      </c>
      <c r="J225" s="128">
        <v>850</v>
      </c>
      <c r="K225" s="128">
        <v>4164</v>
      </c>
      <c r="L225" s="128">
        <v>1154</v>
      </c>
      <c r="M225" s="128">
        <v>5743</v>
      </c>
      <c r="N225" s="128">
        <v>922</v>
      </c>
      <c r="O225" s="128">
        <v>4551</v>
      </c>
      <c r="P225" s="128">
        <v>809</v>
      </c>
      <c r="Q225" s="128">
        <v>4277</v>
      </c>
      <c r="R225" s="128">
        <v>458</v>
      </c>
      <c r="S225" s="128">
        <v>2447</v>
      </c>
      <c r="T225" s="128">
        <v>130</v>
      </c>
      <c r="U225" s="128">
        <v>738</v>
      </c>
      <c r="V225" s="128">
        <v>64</v>
      </c>
      <c r="W225" s="128">
        <v>354</v>
      </c>
      <c r="X225" s="128">
        <v>38</v>
      </c>
      <c r="Y225" s="128">
        <v>214</v>
      </c>
      <c r="Z225" s="128">
        <v>38</v>
      </c>
      <c r="AA225" s="128">
        <v>218</v>
      </c>
    </row>
    <row r="226" spans="1:27" x14ac:dyDescent="0.25">
      <c r="A226" s="122">
        <v>225</v>
      </c>
      <c r="B226" s="124" t="s">
        <v>5</v>
      </c>
      <c r="C226" s="125" t="s">
        <v>153</v>
      </c>
      <c r="D226" s="128">
        <v>6</v>
      </c>
      <c r="E226" s="128">
        <v>30</v>
      </c>
      <c r="F226" s="128">
        <v>172</v>
      </c>
      <c r="G226" s="128">
        <v>849</v>
      </c>
      <c r="H226" s="128">
        <v>665</v>
      </c>
      <c r="I226" s="128">
        <v>3227</v>
      </c>
      <c r="J226" s="128">
        <v>1146</v>
      </c>
      <c r="K226" s="128">
        <v>5606</v>
      </c>
      <c r="L226" s="128">
        <v>1088</v>
      </c>
      <c r="M226" s="128">
        <v>5318</v>
      </c>
      <c r="N226" s="128">
        <v>532</v>
      </c>
      <c r="O226" s="128">
        <v>2613</v>
      </c>
      <c r="P226" s="128">
        <v>533</v>
      </c>
      <c r="Q226" s="128">
        <v>2649</v>
      </c>
      <c r="R226" s="128">
        <v>418</v>
      </c>
      <c r="S226" s="128">
        <v>2079</v>
      </c>
      <c r="T226" s="128">
        <v>261</v>
      </c>
      <c r="U226" s="128">
        <v>1301</v>
      </c>
      <c r="V226" s="128">
        <v>153</v>
      </c>
      <c r="W226" s="128">
        <v>756</v>
      </c>
      <c r="X226" s="128">
        <v>50</v>
      </c>
      <c r="Y226" s="128">
        <v>244</v>
      </c>
      <c r="Z226" s="128">
        <v>27</v>
      </c>
      <c r="AA226" s="128">
        <v>131</v>
      </c>
    </row>
    <row r="227" spans="1:27" x14ac:dyDescent="0.25">
      <c r="A227" s="122">
        <v>226</v>
      </c>
      <c r="B227" s="124" t="s">
        <v>8</v>
      </c>
      <c r="C227" s="125" t="s">
        <v>153</v>
      </c>
      <c r="D227" s="128">
        <v>60</v>
      </c>
      <c r="E227" s="128">
        <v>351</v>
      </c>
      <c r="F227" s="128">
        <v>409</v>
      </c>
      <c r="G227" s="128">
        <v>2362</v>
      </c>
      <c r="H227" s="128">
        <v>718</v>
      </c>
      <c r="I227" s="128">
        <v>4126</v>
      </c>
      <c r="J227" s="128">
        <v>982</v>
      </c>
      <c r="K227" s="128">
        <v>5658</v>
      </c>
      <c r="L227" s="128">
        <v>866</v>
      </c>
      <c r="M227" s="128">
        <v>5038</v>
      </c>
      <c r="N227" s="128">
        <v>397</v>
      </c>
      <c r="O227" s="128">
        <v>2297</v>
      </c>
      <c r="P227" s="128">
        <v>328</v>
      </c>
      <c r="Q227" s="128">
        <v>1916</v>
      </c>
      <c r="R227" s="128">
        <v>211</v>
      </c>
      <c r="S227" s="128">
        <v>1226</v>
      </c>
      <c r="T227" s="128">
        <v>134</v>
      </c>
      <c r="U227" s="128">
        <v>781</v>
      </c>
      <c r="V227" s="128">
        <v>87</v>
      </c>
      <c r="W227" s="128">
        <v>504</v>
      </c>
      <c r="X227" s="128">
        <v>55</v>
      </c>
      <c r="Y227" s="128">
        <v>326</v>
      </c>
      <c r="Z227" s="128">
        <v>24</v>
      </c>
      <c r="AA227" s="128">
        <v>140</v>
      </c>
    </row>
    <row r="228" spans="1:27" x14ac:dyDescent="0.25">
      <c r="A228" s="122">
        <v>227</v>
      </c>
      <c r="B228" s="124" t="s">
        <v>5</v>
      </c>
      <c r="C228" s="125" t="s">
        <v>152</v>
      </c>
      <c r="D228" s="126"/>
      <c r="E228" s="126"/>
      <c r="F228" s="128">
        <v>123</v>
      </c>
      <c r="G228" s="128">
        <v>599</v>
      </c>
      <c r="H228" s="128">
        <v>484</v>
      </c>
      <c r="I228" s="128">
        <v>2332</v>
      </c>
      <c r="J228" s="128">
        <v>1038</v>
      </c>
      <c r="K228" s="128">
        <v>5089</v>
      </c>
      <c r="L228" s="128">
        <v>1176</v>
      </c>
      <c r="M228" s="128">
        <v>5766</v>
      </c>
      <c r="N228" s="128">
        <v>664</v>
      </c>
      <c r="O228" s="128">
        <v>3260</v>
      </c>
      <c r="P228" s="128">
        <v>732</v>
      </c>
      <c r="Q228" s="128">
        <v>3626</v>
      </c>
      <c r="R228" s="128">
        <v>449</v>
      </c>
      <c r="S228" s="128">
        <v>2231</v>
      </c>
      <c r="T228" s="128">
        <v>190</v>
      </c>
      <c r="U228" s="128">
        <v>941</v>
      </c>
      <c r="V228" s="128">
        <v>112</v>
      </c>
      <c r="W228" s="128">
        <v>553</v>
      </c>
      <c r="X228" s="128">
        <v>47</v>
      </c>
      <c r="Y228" s="128">
        <v>234</v>
      </c>
      <c r="Z228" s="128">
        <v>13</v>
      </c>
      <c r="AA228" s="128">
        <v>63</v>
      </c>
    </row>
    <row r="229" spans="1:27" x14ac:dyDescent="0.25">
      <c r="A229" s="122">
        <v>228</v>
      </c>
      <c r="B229" s="124" t="s">
        <v>24</v>
      </c>
      <c r="C229" s="125" t="s">
        <v>152</v>
      </c>
      <c r="D229" s="128">
        <v>230</v>
      </c>
      <c r="E229" s="128">
        <v>1714</v>
      </c>
      <c r="F229" s="128">
        <v>461</v>
      </c>
      <c r="G229" s="128">
        <v>3437</v>
      </c>
      <c r="H229" s="128">
        <v>610</v>
      </c>
      <c r="I229" s="128">
        <v>4402</v>
      </c>
      <c r="J229" s="128">
        <v>442</v>
      </c>
      <c r="K229" s="128">
        <v>3300</v>
      </c>
      <c r="L229" s="128">
        <v>247</v>
      </c>
      <c r="M229" s="128">
        <v>1853</v>
      </c>
      <c r="N229" s="128">
        <v>119</v>
      </c>
      <c r="O229" s="128">
        <v>867</v>
      </c>
      <c r="P229" s="128">
        <v>105</v>
      </c>
      <c r="Q229" s="128">
        <v>785</v>
      </c>
      <c r="R229" s="128">
        <v>109</v>
      </c>
      <c r="S229" s="128">
        <v>813</v>
      </c>
      <c r="T229" s="128">
        <v>204</v>
      </c>
      <c r="U229" s="128">
        <v>1532</v>
      </c>
      <c r="V229" s="128">
        <v>379</v>
      </c>
      <c r="W229" s="128">
        <v>2821</v>
      </c>
      <c r="X229" s="128">
        <v>287</v>
      </c>
      <c r="Y229" s="128">
        <v>2089</v>
      </c>
      <c r="Z229" s="128">
        <v>130</v>
      </c>
      <c r="AA229" s="128">
        <v>922</v>
      </c>
    </row>
    <row r="230" spans="1:27" x14ac:dyDescent="0.25">
      <c r="A230" s="122">
        <v>229</v>
      </c>
      <c r="B230" s="124" t="s">
        <v>24</v>
      </c>
      <c r="C230" s="125" t="s">
        <v>153</v>
      </c>
      <c r="D230" s="128">
        <v>12</v>
      </c>
      <c r="E230" s="128">
        <v>151</v>
      </c>
      <c r="F230" s="128">
        <v>153</v>
      </c>
      <c r="G230" s="128">
        <v>1966</v>
      </c>
      <c r="H230" s="128">
        <v>437</v>
      </c>
      <c r="I230" s="128">
        <v>4702</v>
      </c>
      <c r="J230" s="128">
        <v>432</v>
      </c>
      <c r="K230" s="128">
        <v>5508</v>
      </c>
      <c r="L230" s="128">
        <v>377</v>
      </c>
      <c r="M230" s="128">
        <v>4863</v>
      </c>
      <c r="N230" s="128">
        <v>155</v>
      </c>
      <c r="O230" s="128">
        <v>2010</v>
      </c>
      <c r="P230" s="128">
        <v>150</v>
      </c>
      <c r="Q230" s="128">
        <v>1949</v>
      </c>
      <c r="R230" s="128">
        <v>150</v>
      </c>
      <c r="S230" s="128">
        <v>1925</v>
      </c>
      <c r="T230" s="128">
        <v>65</v>
      </c>
      <c r="U230" s="128">
        <v>828</v>
      </c>
      <c r="V230" s="128">
        <v>36</v>
      </c>
      <c r="W230" s="128">
        <v>467</v>
      </c>
      <c r="X230" s="128">
        <v>2</v>
      </c>
      <c r="Y230" s="128">
        <v>23</v>
      </c>
      <c r="Z230" s="128">
        <v>6</v>
      </c>
      <c r="AA230" s="128">
        <v>78</v>
      </c>
    </row>
    <row r="231" spans="1:27" x14ac:dyDescent="0.25">
      <c r="A231" s="122">
        <v>230</v>
      </c>
      <c r="B231" s="124" t="s">
        <v>5</v>
      </c>
      <c r="C231" s="125" t="s">
        <v>153</v>
      </c>
      <c r="D231" s="128">
        <v>3</v>
      </c>
      <c r="E231" s="128">
        <v>25</v>
      </c>
      <c r="F231" s="128">
        <v>97</v>
      </c>
      <c r="G231" s="128">
        <v>761</v>
      </c>
      <c r="H231" s="128">
        <v>476</v>
      </c>
      <c r="I231" s="128">
        <v>3733</v>
      </c>
      <c r="J231" s="128">
        <v>801</v>
      </c>
      <c r="K231" s="128">
        <v>6282</v>
      </c>
      <c r="L231" s="128">
        <v>628</v>
      </c>
      <c r="M231" s="128">
        <v>4946</v>
      </c>
      <c r="N231" s="128">
        <v>251</v>
      </c>
      <c r="O231" s="128">
        <v>1974</v>
      </c>
      <c r="P231" s="128">
        <v>314</v>
      </c>
      <c r="Q231" s="128">
        <v>2466</v>
      </c>
      <c r="R231" s="128">
        <v>208</v>
      </c>
      <c r="S231" s="128">
        <v>1613</v>
      </c>
      <c r="T231" s="128">
        <v>157</v>
      </c>
      <c r="U231" s="128">
        <v>1247</v>
      </c>
      <c r="V231" s="128">
        <v>98</v>
      </c>
      <c r="W231" s="128">
        <v>772</v>
      </c>
      <c r="X231" s="128">
        <v>28</v>
      </c>
      <c r="Y231" s="128">
        <v>218</v>
      </c>
      <c r="Z231" s="128">
        <v>18</v>
      </c>
      <c r="AA231" s="128">
        <v>143</v>
      </c>
    </row>
    <row r="232" spans="1:27" x14ac:dyDescent="0.25">
      <c r="A232" s="122">
        <v>231</v>
      </c>
      <c r="B232" s="124" t="s">
        <v>104</v>
      </c>
      <c r="C232" s="125" t="s">
        <v>152</v>
      </c>
      <c r="D232" s="128">
        <v>3</v>
      </c>
      <c r="E232" s="128">
        <v>26</v>
      </c>
      <c r="F232" s="128">
        <v>242</v>
      </c>
      <c r="G232" s="128">
        <v>2457</v>
      </c>
      <c r="H232" s="128">
        <v>390</v>
      </c>
      <c r="I232" s="128">
        <v>3826</v>
      </c>
      <c r="J232" s="128">
        <v>494</v>
      </c>
      <c r="K232" s="128">
        <v>5014</v>
      </c>
      <c r="L232" s="128">
        <v>480</v>
      </c>
      <c r="M232" s="128">
        <v>5238</v>
      </c>
      <c r="N232" s="128">
        <v>270</v>
      </c>
      <c r="O232" s="128">
        <v>2869</v>
      </c>
      <c r="P232" s="128">
        <v>168</v>
      </c>
      <c r="Q232" s="128">
        <v>1838</v>
      </c>
      <c r="R232" s="128">
        <v>151</v>
      </c>
      <c r="S232" s="128">
        <v>1659</v>
      </c>
      <c r="T232" s="128">
        <v>73</v>
      </c>
      <c r="U232" s="128">
        <v>802</v>
      </c>
      <c r="V232" s="128">
        <v>8</v>
      </c>
      <c r="W232" s="128">
        <v>80</v>
      </c>
      <c r="X232" s="128">
        <v>9</v>
      </c>
      <c r="Y232" s="128">
        <v>88</v>
      </c>
      <c r="Z232" s="126"/>
      <c r="AA232" s="126"/>
    </row>
    <row r="233" spans="1:27" x14ac:dyDescent="0.25">
      <c r="A233" s="122">
        <v>232</v>
      </c>
      <c r="B233" s="124" t="s">
        <v>103</v>
      </c>
      <c r="C233" s="125" t="s">
        <v>152</v>
      </c>
      <c r="D233" s="128">
        <v>6</v>
      </c>
      <c r="E233" s="128">
        <v>133</v>
      </c>
      <c r="F233" s="128">
        <v>97</v>
      </c>
      <c r="G233" s="128">
        <v>1929</v>
      </c>
      <c r="H233" s="128">
        <v>163</v>
      </c>
      <c r="I233" s="128">
        <v>3383</v>
      </c>
      <c r="J233" s="128">
        <v>252</v>
      </c>
      <c r="K233" s="128">
        <v>5271</v>
      </c>
      <c r="L233" s="128">
        <v>207</v>
      </c>
      <c r="M233" s="128">
        <v>4353</v>
      </c>
      <c r="N233" s="128">
        <v>180</v>
      </c>
      <c r="O233" s="128">
        <v>3520</v>
      </c>
      <c r="P233" s="128">
        <v>122</v>
      </c>
      <c r="Q233" s="128">
        <v>2585</v>
      </c>
      <c r="R233" s="128">
        <v>50</v>
      </c>
      <c r="S233" s="128">
        <v>1066</v>
      </c>
      <c r="T233" s="128">
        <v>45</v>
      </c>
      <c r="U233" s="128">
        <v>954</v>
      </c>
      <c r="V233" s="128">
        <v>16</v>
      </c>
      <c r="W233" s="128">
        <v>309</v>
      </c>
      <c r="X233" s="128">
        <v>16</v>
      </c>
      <c r="Y233" s="128">
        <v>279</v>
      </c>
      <c r="Z233" s="128">
        <v>4</v>
      </c>
      <c r="AA233" s="128">
        <v>79</v>
      </c>
    </row>
    <row r="234" spans="1:27" x14ac:dyDescent="0.25">
      <c r="A234" s="122">
        <v>233</v>
      </c>
      <c r="B234" s="124" t="s">
        <v>11</v>
      </c>
      <c r="C234" s="125" t="s">
        <v>151</v>
      </c>
      <c r="D234" s="128">
        <v>12</v>
      </c>
      <c r="E234" s="128">
        <v>97</v>
      </c>
      <c r="F234" s="128">
        <v>273</v>
      </c>
      <c r="G234" s="128">
        <v>2189</v>
      </c>
      <c r="H234" s="128">
        <v>701</v>
      </c>
      <c r="I234" s="128">
        <v>5659</v>
      </c>
      <c r="J234" s="128">
        <v>696</v>
      </c>
      <c r="K234" s="128">
        <v>5631</v>
      </c>
      <c r="L234" s="128">
        <v>422</v>
      </c>
      <c r="M234" s="128">
        <v>3398</v>
      </c>
      <c r="N234" s="128">
        <v>206</v>
      </c>
      <c r="O234" s="128">
        <v>1657</v>
      </c>
      <c r="P234" s="128">
        <v>185</v>
      </c>
      <c r="Q234" s="128">
        <v>1494</v>
      </c>
      <c r="R234" s="128">
        <v>162</v>
      </c>
      <c r="S234" s="128">
        <v>1288</v>
      </c>
      <c r="T234" s="128">
        <v>133</v>
      </c>
      <c r="U234" s="128">
        <v>1059</v>
      </c>
      <c r="V234" s="128">
        <v>124</v>
      </c>
      <c r="W234" s="128">
        <v>1011</v>
      </c>
      <c r="X234" s="128">
        <v>19</v>
      </c>
      <c r="Y234" s="128">
        <v>149</v>
      </c>
      <c r="Z234" s="128">
        <v>5</v>
      </c>
      <c r="AA234" s="128">
        <v>37</v>
      </c>
    </row>
    <row r="235" spans="1:27" x14ac:dyDescent="0.25">
      <c r="A235" s="122">
        <v>234</v>
      </c>
      <c r="B235" s="124" t="s">
        <v>24</v>
      </c>
      <c r="C235" s="125" t="s">
        <v>154</v>
      </c>
      <c r="D235" s="128">
        <v>506</v>
      </c>
      <c r="E235" s="128">
        <v>2065</v>
      </c>
      <c r="F235" s="128">
        <v>355</v>
      </c>
      <c r="G235" s="128">
        <v>1542</v>
      </c>
      <c r="H235" s="128">
        <v>396</v>
      </c>
      <c r="I235" s="128">
        <v>1716</v>
      </c>
      <c r="J235" s="128">
        <v>500</v>
      </c>
      <c r="K235" s="128">
        <v>2164</v>
      </c>
      <c r="L235" s="128">
        <v>702</v>
      </c>
      <c r="M235" s="128">
        <v>2997</v>
      </c>
      <c r="N235" s="128">
        <v>466</v>
      </c>
      <c r="O235" s="128">
        <v>2017</v>
      </c>
      <c r="P235" s="128">
        <v>598</v>
      </c>
      <c r="Q235" s="128">
        <v>2580</v>
      </c>
      <c r="R235" s="128">
        <v>438</v>
      </c>
      <c r="S235" s="128">
        <v>1910</v>
      </c>
      <c r="T235" s="128">
        <v>441</v>
      </c>
      <c r="U235" s="128">
        <v>1910</v>
      </c>
      <c r="V235" s="128">
        <v>469</v>
      </c>
      <c r="W235" s="128">
        <v>2043</v>
      </c>
      <c r="X235" s="128">
        <v>330</v>
      </c>
      <c r="Y235" s="128">
        <v>1432</v>
      </c>
      <c r="Z235" s="128">
        <v>266</v>
      </c>
      <c r="AA235" s="128">
        <v>1150</v>
      </c>
    </row>
    <row r="236" spans="1:27" x14ac:dyDescent="0.25">
      <c r="A236" s="122">
        <v>235</v>
      </c>
      <c r="B236" s="124" t="s">
        <v>8</v>
      </c>
      <c r="C236" s="125" t="s">
        <v>153</v>
      </c>
      <c r="D236" s="128">
        <v>31</v>
      </c>
      <c r="E236" s="128">
        <v>182</v>
      </c>
      <c r="F236" s="128">
        <v>300</v>
      </c>
      <c r="G236" s="128">
        <v>1747</v>
      </c>
      <c r="H236" s="128">
        <v>551</v>
      </c>
      <c r="I236" s="128">
        <v>3175</v>
      </c>
      <c r="J236" s="128">
        <v>832</v>
      </c>
      <c r="K236" s="128">
        <v>4778</v>
      </c>
      <c r="L236" s="128">
        <v>776</v>
      </c>
      <c r="M236" s="128">
        <v>4500</v>
      </c>
      <c r="N236" s="128">
        <v>468</v>
      </c>
      <c r="O236" s="128">
        <v>2684</v>
      </c>
      <c r="P236" s="128">
        <v>447</v>
      </c>
      <c r="Q236" s="128">
        <v>2618</v>
      </c>
      <c r="R236" s="128">
        <v>274</v>
      </c>
      <c r="S236" s="128">
        <v>1599</v>
      </c>
      <c r="T236" s="128">
        <v>148</v>
      </c>
      <c r="U236" s="128">
        <v>866</v>
      </c>
      <c r="V236" s="128">
        <v>87</v>
      </c>
      <c r="W236" s="128">
        <v>503</v>
      </c>
      <c r="X236" s="128">
        <v>39</v>
      </c>
      <c r="Y236" s="128">
        <v>227</v>
      </c>
      <c r="Z236" s="128">
        <v>36</v>
      </c>
      <c r="AA236" s="128">
        <v>211</v>
      </c>
    </row>
    <row r="237" spans="1:27" x14ac:dyDescent="0.25">
      <c r="A237" s="122">
        <v>236</v>
      </c>
      <c r="B237" s="124" t="s">
        <v>101</v>
      </c>
      <c r="C237" s="125" t="s">
        <v>152</v>
      </c>
      <c r="D237" s="128">
        <v>15</v>
      </c>
      <c r="E237" s="128">
        <v>103</v>
      </c>
      <c r="F237" s="128">
        <v>403</v>
      </c>
      <c r="G237" s="128">
        <v>1971</v>
      </c>
      <c r="H237" s="128">
        <v>587</v>
      </c>
      <c r="I237" s="128">
        <v>3373</v>
      </c>
      <c r="J237" s="128">
        <v>838</v>
      </c>
      <c r="K237" s="128">
        <v>4894</v>
      </c>
      <c r="L237" s="128">
        <v>794</v>
      </c>
      <c r="M237" s="128">
        <v>4961</v>
      </c>
      <c r="N237" s="128">
        <v>337</v>
      </c>
      <c r="O237" s="128">
        <v>1967</v>
      </c>
      <c r="P237" s="128">
        <v>300</v>
      </c>
      <c r="Q237" s="128">
        <v>2085</v>
      </c>
      <c r="R237" s="128">
        <v>222</v>
      </c>
      <c r="S237" s="128">
        <v>1563</v>
      </c>
      <c r="T237" s="128">
        <v>165</v>
      </c>
      <c r="U237" s="128">
        <v>1116</v>
      </c>
      <c r="V237" s="128">
        <v>96</v>
      </c>
      <c r="W237" s="128">
        <v>634</v>
      </c>
      <c r="X237" s="128">
        <v>44</v>
      </c>
      <c r="Y237" s="128">
        <v>290</v>
      </c>
      <c r="Z237" s="128">
        <v>17</v>
      </c>
      <c r="AA237" s="128">
        <v>112</v>
      </c>
    </row>
    <row r="238" spans="1:27" x14ac:dyDescent="0.25">
      <c r="A238" s="122">
        <v>237</v>
      </c>
      <c r="B238" s="124" t="s">
        <v>24</v>
      </c>
      <c r="C238" s="125" t="s">
        <v>152</v>
      </c>
      <c r="D238" s="128">
        <v>7</v>
      </c>
      <c r="E238" s="128">
        <v>56</v>
      </c>
      <c r="F238" s="128">
        <v>229</v>
      </c>
      <c r="G238" s="128">
        <v>1825</v>
      </c>
      <c r="H238" s="128">
        <v>668</v>
      </c>
      <c r="I238" s="128">
        <v>5197</v>
      </c>
      <c r="J238" s="128">
        <v>750</v>
      </c>
      <c r="K238" s="128">
        <v>5925</v>
      </c>
      <c r="L238" s="128">
        <v>589</v>
      </c>
      <c r="M238" s="128">
        <v>4677</v>
      </c>
      <c r="N238" s="128">
        <v>192</v>
      </c>
      <c r="O238" s="128">
        <v>1509</v>
      </c>
      <c r="P238" s="128">
        <v>230</v>
      </c>
      <c r="Q238" s="128">
        <v>1824</v>
      </c>
      <c r="R238" s="128">
        <v>143</v>
      </c>
      <c r="S238" s="128">
        <v>1113</v>
      </c>
      <c r="T238" s="128">
        <v>48</v>
      </c>
      <c r="U238" s="128">
        <v>376</v>
      </c>
      <c r="V238" s="128">
        <v>23</v>
      </c>
      <c r="W238" s="128">
        <v>181</v>
      </c>
      <c r="X238" s="128">
        <v>7</v>
      </c>
      <c r="Y238" s="128">
        <v>42</v>
      </c>
      <c r="Z238" s="128">
        <v>2</v>
      </c>
      <c r="AA238" s="128">
        <v>16</v>
      </c>
    </row>
    <row r="239" spans="1:27" x14ac:dyDescent="0.25">
      <c r="A239" s="122">
        <v>238</v>
      </c>
      <c r="B239" s="124" t="s">
        <v>9</v>
      </c>
      <c r="C239" s="125" t="s">
        <v>151</v>
      </c>
      <c r="D239" s="128">
        <v>5</v>
      </c>
      <c r="E239" s="128">
        <v>67</v>
      </c>
      <c r="F239" s="128">
        <v>53</v>
      </c>
      <c r="G239" s="128">
        <v>721</v>
      </c>
      <c r="H239" s="128">
        <v>148</v>
      </c>
      <c r="I239" s="128">
        <v>1946</v>
      </c>
      <c r="J239" s="128">
        <v>355</v>
      </c>
      <c r="K239" s="128">
        <v>4692</v>
      </c>
      <c r="L239" s="128">
        <v>334</v>
      </c>
      <c r="M239" s="128">
        <v>4445</v>
      </c>
      <c r="N239" s="128">
        <v>264</v>
      </c>
      <c r="O239" s="128">
        <v>3607</v>
      </c>
      <c r="P239" s="128">
        <v>236</v>
      </c>
      <c r="Q239" s="128">
        <v>3169</v>
      </c>
      <c r="R239" s="128">
        <v>187</v>
      </c>
      <c r="S239" s="128">
        <v>2562</v>
      </c>
      <c r="T239" s="128">
        <v>68</v>
      </c>
      <c r="U239" s="128">
        <v>946</v>
      </c>
      <c r="V239" s="128">
        <v>26</v>
      </c>
      <c r="W239" s="128">
        <v>358</v>
      </c>
      <c r="X239" s="128">
        <v>5</v>
      </c>
      <c r="Y239" s="128">
        <v>67</v>
      </c>
      <c r="Z239" s="128">
        <v>4</v>
      </c>
      <c r="AA239" s="128">
        <v>57</v>
      </c>
    </row>
    <row r="240" spans="1:27" x14ac:dyDescent="0.25">
      <c r="A240" s="122">
        <v>239</v>
      </c>
      <c r="B240" s="124" t="s">
        <v>112</v>
      </c>
      <c r="C240" s="125" t="s">
        <v>152</v>
      </c>
      <c r="D240" s="128">
        <v>35</v>
      </c>
      <c r="E240" s="128">
        <v>311</v>
      </c>
      <c r="F240" s="128">
        <v>166</v>
      </c>
      <c r="G240" s="128">
        <v>1371</v>
      </c>
      <c r="H240" s="128">
        <v>536</v>
      </c>
      <c r="I240" s="128">
        <v>4365</v>
      </c>
      <c r="J240" s="128">
        <v>616</v>
      </c>
      <c r="K240" s="128">
        <v>4931</v>
      </c>
      <c r="L240" s="128">
        <v>471</v>
      </c>
      <c r="M240" s="128">
        <v>3800</v>
      </c>
      <c r="N240" s="128">
        <v>241</v>
      </c>
      <c r="O240" s="128">
        <v>1921</v>
      </c>
      <c r="P240" s="128">
        <v>236</v>
      </c>
      <c r="Q240" s="128">
        <v>1985</v>
      </c>
      <c r="R240" s="128">
        <v>212</v>
      </c>
      <c r="S240" s="128">
        <v>1764</v>
      </c>
      <c r="T240" s="128">
        <v>95</v>
      </c>
      <c r="U240" s="128">
        <v>806</v>
      </c>
      <c r="V240" s="128">
        <v>65</v>
      </c>
      <c r="W240" s="128">
        <v>553</v>
      </c>
      <c r="X240" s="128">
        <v>20</v>
      </c>
      <c r="Y240" s="128">
        <v>174</v>
      </c>
      <c r="Z240" s="128">
        <v>21</v>
      </c>
      <c r="AA240" s="128">
        <v>175</v>
      </c>
    </row>
    <row r="241" spans="1:27" x14ac:dyDescent="0.25">
      <c r="A241" s="122">
        <v>240</v>
      </c>
      <c r="B241" s="124" t="s">
        <v>5</v>
      </c>
      <c r="C241" s="125" t="s">
        <v>153</v>
      </c>
      <c r="D241" s="128">
        <v>2</v>
      </c>
      <c r="E241" s="128">
        <v>10</v>
      </c>
      <c r="F241" s="128">
        <v>151</v>
      </c>
      <c r="G241" s="128">
        <v>740</v>
      </c>
      <c r="H241" s="128">
        <v>537</v>
      </c>
      <c r="I241" s="128">
        <v>2632</v>
      </c>
      <c r="J241" s="128">
        <v>992</v>
      </c>
      <c r="K241" s="128">
        <v>4869</v>
      </c>
      <c r="L241" s="128">
        <v>1178</v>
      </c>
      <c r="M241" s="128">
        <v>5781</v>
      </c>
      <c r="N241" s="128">
        <v>598</v>
      </c>
      <c r="O241" s="128">
        <v>2928</v>
      </c>
      <c r="P241" s="128">
        <v>473</v>
      </c>
      <c r="Q241" s="128">
        <v>2317</v>
      </c>
      <c r="R241" s="128">
        <v>273</v>
      </c>
      <c r="S241" s="128">
        <v>1337</v>
      </c>
      <c r="T241" s="128">
        <v>145</v>
      </c>
      <c r="U241" s="128">
        <v>721</v>
      </c>
      <c r="V241" s="128">
        <v>87</v>
      </c>
      <c r="W241" s="128">
        <v>425</v>
      </c>
      <c r="X241" s="128">
        <v>39</v>
      </c>
      <c r="Y241" s="128">
        <v>188</v>
      </c>
      <c r="Z241" s="128">
        <v>16</v>
      </c>
      <c r="AA241" s="128">
        <v>81</v>
      </c>
    </row>
    <row r="242" spans="1:27" x14ac:dyDescent="0.25">
      <c r="A242" s="122">
        <v>241</v>
      </c>
      <c r="B242" s="124" t="s">
        <v>11</v>
      </c>
      <c r="C242" s="125" t="s">
        <v>153</v>
      </c>
      <c r="D242" s="128">
        <v>7</v>
      </c>
      <c r="E242" s="128">
        <v>56</v>
      </c>
      <c r="F242" s="128">
        <v>173</v>
      </c>
      <c r="G242" s="128">
        <v>1406</v>
      </c>
      <c r="H242" s="128">
        <v>377</v>
      </c>
      <c r="I242" s="128">
        <v>3093</v>
      </c>
      <c r="J242" s="128">
        <v>522</v>
      </c>
      <c r="K242" s="128">
        <v>4280</v>
      </c>
      <c r="L242" s="128">
        <v>499</v>
      </c>
      <c r="M242" s="128">
        <v>4090</v>
      </c>
      <c r="N242" s="128">
        <v>293</v>
      </c>
      <c r="O242" s="128">
        <v>2377</v>
      </c>
      <c r="P242" s="128">
        <v>317</v>
      </c>
      <c r="Q242" s="128">
        <v>2602</v>
      </c>
      <c r="R242" s="128">
        <v>186</v>
      </c>
      <c r="S242" s="128">
        <v>1519</v>
      </c>
      <c r="T242" s="128">
        <v>166</v>
      </c>
      <c r="U242" s="128">
        <v>1370</v>
      </c>
      <c r="V242" s="128">
        <v>103</v>
      </c>
      <c r="W242" s="128">
        <v>846</v>
      </c>
      <c r="X242" s="128">
        <v>33</v>
      </c>
      <c r="Y242" s="128">
        <v>268</v>
      </c>
      <c r="Z242" s="128">
        <v>14</v>
      </c>
      <c r="AA242" s="128">
        <v>116</v>
      </c>
    </row>
    <row r="243" spans="1:27" x14ac:dyDescent="0.25">
      <c r="A243" s="122">
        <v>242</v>
      </c>
      <c r="B243" s="124" t="s">
        <v>24</v>
      </c>
      <c r="C243" s="125" t="s">
        <v>154</v>
      </c>
      <c r="D243" s="128">
        <v>34</v>
      </c>
      <c r="E243" s="128">
        <v>144</v>
      </c>
      <c r="F243" s="128">
        <v>137</v>
      </c>
      <c r="G243" s="128">
        <v>591</v>
      </c>
      <c r="H243" s="128">
        <v>249</v>
      </c>
      <c r="I243" s="128">
        <v>1082</v>
      </c>
      <c r="J243" s="128">
        <v>750</v>
      </c>
      <c r="K243" s="128">
        <v>3245</v>
      </c>
      <c r="L243" s="128">
        <v>1328</v>
      </c>
      <c r="M243" s="128">
        <v>4945</v>
      </c>
      <c r="N243" s="128">
        <v>812</v>
      </c>
      <c r="O243" s="128">
        <v>3506</v>
      </c>
      <c r="P243" s="128">
        <v>955</v>
      </c>
      <c r="Q243" s="128">
        <v>4110</v>
      </c>
      <c r="R243" s="128">
        <v>526</v>
      </c>
      <c r="S243" s="128">
        <v>2271</v>
      </c>
      <c r="T243" s="128">
        <v>253</v>
      </c>
      <c r="U243" s="128">
        <v>1069</v>
      </c>
      <c r="V243" s="128">
        <v>89</v>
      </c>
      <c r="W243" s="128">
        <v>389</v>
      </c>
      <c r="X243" s="128">
        <v>34</v>
      </c>
      <c r="Y243" s="128">
        <v>147</v>
      </c>
      <c r="Z243" s="128">
        <v>23</v>
      </c>
      <c r="AA243" s="128">
        <v>97</v>
      </c>
    </row>
    <row r="244" spans="1:27" x14ac:dyDescent="0.25">
      <c r="A244" s="122">
        <v>243</v>
      </c>
      <c r="B244" s="124" t="s">
        <v>24</v>
      </c>
      <c r="C244" s="125" t="s">
        <v>152</v>
      </c>
      <c r="D244" s="128">
        <v>24</v>
      </c>
      <c r="E244" s="128">
        <v>185</v>
      </c>
      <c r="F244" s="128">
        <v>212</v>
      </c>
      <c r="G244" s="128">
        <v>1650</v>
      </c>
      <c r="H244" s="128">
        <v>414</v>
      </c>
      <c r="I244" s="128">
        <v>3196</v>
      </c>
      <c r="J244" s="128">
        <v>499</v>
      </c>
      <c r="K244" s="128">
        <v>3864</v>
      </c>
      <c r="L244" s="128">
        <v>519</v>
      </c>
      <c r="M244" s="128">
        <v>4036</v>
      </c>
      <c r="N244" s="128">
        <v>347</v>
      </c>
      <c r="O244" s="128">
        <v>2648</v>
      </c>
      <c r="P244" s="128">
        <v>298</v>
      </c>
      <c r="Q244" s="128">
        <v>2320</v>
      </c>
      <c r="R244" s="128">
        <v>170</v>
      </c>
      <c r="S244" s="128">
        <v>1326</v>
      </c>
      <c r="T244" s="128">
        <v>143</v>
      </c>
      <c r="U244" s="128">
        <v>1107</v>
      </c>
      <c r="V244" s="128">
        <v>87</v>
      </c>
      <c r="W244" s="128">
        <v>678</v>
      </c>
      <c r="X244" s="128">
        <v>43</v>
      </c>
      <c r="Y244" s="128">
        <v>325</v>
      </c>
      <c r="Z244" s="128">
        <v>25</v>
      </c>
      <c r="AA244" s="128">
        <v>197</v>
      </c>
    </row>
    <row r="245" spans="1:27" x14ac:dyDescent="0.25">
      <c r="A245" s="122">
        <v>244</v>
      </c>
      <c r="B245" s="124" t="s">
        <v>24</v>
      </c>
      <c r="C245" s="125" t="s">
        <v>153</v>
      </c>
      <c r="D245" s="128">
        <v>8</v>
      </c>
      <c r="E245" s="128">
        <v>40</v>
      </c>
      <c r="F245" s="128">
        <v>221</v>
      </c>
      <c r="G245" s="128">
        <v>1101</v>
      </c>
      <c r="H245" s="128">
        <v>546</v>
      </c>
      <c r="I245" s="128">
        <v>2675</v>
      </c>
      <c r="J245" s="128">
        <v>978</v>
      </c>
      <c r="K245" s="128">
        <v>4753</v>
      </c>
      <c r="L245" s="128">
        <v>937</v>
      </c>
      <c r="M245" s="128">
        <v>4563</v>
      </c>
      <c r="N245" s="128">
        <v>384</v>
      </c>
      <c r="O245" s="128">
        <v>1870</v>
      </c>
      <c r="P245" s="128">
        <v>460</v>
      </c>
      <c r="Q245" s="128">
        <v>2245</v>
      </c>
      <c r="R245" s="128">
        <v>492</v>
      </c>
      <c r="S245" s="128">
        <v>2371</v>
      </c>
      <c r="T245" s="128">
        <v>159</v>
      </c>
      <c r="U245" s="128">
        <v>774</v>
      </c>
      <c r="V245" s="128">
        <v>94</v>
      </c>
      <c r="W245" s="128">
        <v>467</v>
      </c>
      <c r="X245" s="128">
        <v>27</v>
      </c>
      <c r="Y245" s="128">
        <v>132</v>
      </c>
      <c r="Z245" s="128">
        <v>25</v>
      </c>
      <c r="AA245" s="128">
        <v>119</v>
      </c>
    </row>
    <row r="246" spans="1:27" x14ac:dyDescent="0.25">
      <c r="A246" s="122">
        <v>245</v>
      </c>
      <c r="B246" s="124" t="s">
        <v>11</v>
      </c>
      <c r="C246" s="125" t="s">
        <v>153</v>
      </c>
      <c r="D246" s="128">
        <v>4</v>
      </c>
      <c r="E246" s="128">
        <v>81</v>
      </c>
      <c r="F246" s="128">
        <v>79</v>
      </c>
      <c r="G246" s="128">
        <v>1758</v>
      </c>
      <c r="H246" s="128">
        <v>144</v>
      </c>
      <c r="I246" s="128">
        <v>3261</v>
      </c>
      <c r="J246" s="128">
        <v>198</v>
      </c>
      <c r="K246" s="128">
        <v>4412</v>
      </c>
      <c r="L246" s="128">
        <v>184</v>
      </c>
      <c r="M246" s="128">
        <v>4152</v>
      </c>
      <c r="N246" s="128">
        <v>63</v>
      </c>
      <c r="O246" s="128">
        <v>1419</v>
      </c>
      <c r="P246" s="128">
        <v>96</v>
      </c>
      <c r="Q246" s="128">
        <v>2174</v>
      </c>
      <c r="R246" s="128">
        <v>53</v>
      </c>
      <c r="S246" s="128">
        <v>1202</v>
      </c>
      <c r="T246" s="128">
        <v>54</v>
      </c>
      <c r="U246" s="128">
        <v>1245</v>
      </c>
      <c r="V246" s="128">
        <v>38</v>
      </c>
      <c r="W246" s="128">
        <v>866</v>
      </c>
      <c r="X246" s="128">
        <v>13</v>
      </c>
      <c r="Y246" s="128">
        <v>300</v>
      </c>
      <c r="Z246" s="128">
        <v>6</v>
      </c>
      <c r="AA246" s="128">
        <v>135</v>
      </c>
    </row>
    <row r="247" spans="1:27" x14ac:dyDescent="0.25">
      <c r="A247" s="122">
        <v>246</v>
      </c>
      <c r="B247" s="124" t="s">
        <v>8</v>
      </c>
      <c r="C247" s="125" t="s">
        <v>155</v>
      </c>
      <c r="D247" s="128">
        <v>345</v>
      </c>
      <c r="E247" s="128">
        <v>1717</v>
      </c>
      <c r="F247" s="128">
        <v>309</v>
      </c>
      <c r="G247" s="128">
        <v>1542</v>
      </c>
      <c r="H247" s="128">
        <v>381</v>
      </c>
      <c r="I247" s="128">
        <v>1900</v>
      </c>
      <c r="J247" s="128">
        <v>343</v>
      </c>
      <c r="K247" s="128">
        <v>1714</v>
      </c>
      <c r="L247" s="128">
        <v>389</v>
      </c>
      <c r="M247" s="128">
        <v>1937</v>
      </c>
      <c r="N247" s="128">
        <v>295</v>
      </c>
      <c r="O247" s="128">
        <v>1470</v>
      </c>
      <c r="P247" s="128">
        <v>343</v>
      </c>
      <c r="Q247" s="128">
        <v>1707</v>
      </c>
      <c r="R247" s="128">
        <v>429</v>
      </c>
      <c r="S247" s="128">
        <v>2137</v>
      </c>
      <c r="T247" s="128">
        <v>419</v>
      </c>
      <c r="U247" s="128">
        <v>2093</v>
      </c>
      <c r="V247" s="128">
        <v>396</v>
      </c>
      <c r="W247" s="128">
        <v>1971</v>
      </c>
      <c r="X247" s="128">
        <v>246</v>
      </c>
      <c r="Y247" s="128">
        <v>1221</v>
      </c>
      <c r="Z247" s="128">
        <v>262</v>
      </c>
      <c r="AA247" s="128">
        <v>1308</v>
      </c>
    </row>
    <row r="248" spans="1:27" x14ac:dyDescent="0.25">
      <c r="A248" s="122">
        <v>247</v>
      </c>
      <c r="B248" s="124" t="s">
        <v>11</v>
      </c>
      <c r="C248" s="125" t="s">
        <v>153</v>
      </c>
      <c r="D248" s="128">
        <v>40</v>
      </c>
      <c r="E248" s="128">
        <v>517</v>
      </c>
      <c r="F248" s="128">
        <v>180</v>
      </c>
      <c r="G248" s="128">
        <v>2334</v>
      </c>
      <c r="H248" s="128">
        <v>316</v>
      </c>
      <c r="I248" s="128">
        <v>3995</v>
      </c>
      <c r="J248" s="128">
        <v>317</v>
      </c>
      <c r="K248" s="128">
        <v>4078</v>
      </c>
      <c r="L248" s="128">
        <v>307</v>
      </c>
      <c r="M248" s="128">
        <v>3986</v>
      </c>
      <c r="N248" s="128">
        <v>146</v>
      </c>
      <c r="O248" s="128">
        <v>1854</v>
      </c>
      <c r="P248" s="128">
        <v>151</v>
      </c>
      <c r="Q248" s="128">
        <v>1941</v>
      </c>
      <c r="R248" s="128">
        <v>62</v>
      </c>
      <c r="S248" s="128">
        <v>802</v>
      </c>
      <c r="T248" s="128">
        <v>31</v>
      </c>
      <c r="U248" s="128">
        <v>384</v>
      </c>
      <c r="V248" s="128">
        <v>26</v>
      </c>
      <c r="W248" s="128">
        <v>315</v>
      </c>
      <c r="X248" s="128">
        <v>14</v>
      </c>
      <c r="Y248" s="128">
        <v>167</v>
      </c>
      <c r="Z248" s="128">
        <v>6</v>
      </c>
      <c r="AA248" s="128">
        <v>75</v>
      </c>
    </row>
    <row r="249" spans="1:27" x14ac:dyDescent="0.25">
      <c r="A249" s="122">
        <v>248</v>
      </c>
      <c r="B249" s="124" t="s">
        <v>11</v>
      </c>
      <c r="C249" s="125" t="s">
        <v>152</v>
      </c>
      <c r="D249" s="128">
        <v>105</v>
      </c>
      <c r="E249" s="128">
        <v>689</v>
      </c>
      <c r="F249" s="128">
        <v>426</v>
      </c>
      <c r="G249" s="128">
        <v>3244</v>
      </c>
      <c r="H249" s="128">
        <v>586</v>
      </c>
      <c r="I249" s="128">
        <v>4512</v>
      </c>
      <c r="J249" s="128">
        <v>454</v>
      </c>
      <c r="K249" s="128">
        <v>3534</v>
      </c>
      <c r="L249" s="128">
        <v>216</v>
      </c>
      <c r="M249" s="128">
        <v>1648</v>
      </c>
      <c r="N249" s="128">
        <v>97</v>
      </c>
      <c r="O249" s="128">
        <v>745</v>
      </c>
      <c r="P249" s="128">
        <v>100</v>
      </c>
      <c r="Q249" s="128">
        <v>777</v>
      </c>
      <c r="R249" s="128">
        <v>87</v>
      </c>
      <c r="S249" s="128">
        <v>654</v>
      </c>
      <c r="T249" s="128">
        <v>127</v>
      </c>
      <c r="U249" s="128">
        <v>967</v>
      </c>
      <c r="V249" s="128">
        <v>250</v>
      </c>
      <c r="W249" s="128">
        <v>1947</v>
      </c>
      <c r="X249" s="128">
        <v>132</v>
      </c>
      <c r="Y249" s="128">
        <v>986</v>
      </c>
      <c r="Z249" s="128">
        <v>80</v>
      </c>
      <c r="AA249" s="128">
        <v>622</v>
      </c>
    </row>
    <row r="250" spans="1:27" x14ac:dyDescent="0.25">
      <c r="A250" s="122">
        <v>249</v>
      </c>
      <c r="B250" s="124" t="s">
        <v>11</v>
      </c>
      <c r="C250" s="125" t="s">
        <v>152</v>
      </c>
      <c r="D250" s="128">
        <v>16</v>
      </c>
      <c r="E250" s="128">
        <v>191</v>
      </c>
      <c r="F250" s="128">
        <v>203</v>
      </c>
      <c r="G250" s="128">
        <v>2484</v>
      </c>
      <c r="H250" s="128">
        <v>337</v>
      </c>
      <c r="I250" s="128">
        <v>4118</v>
      </c>
      <c r="J250" s="128">
        <v>368</v>
      </c>
      <c r="K250" s="128">
        <v>4497</v>
      </c>
      <c r="L250" s="128">
        <v>270</v>
      </c>
      <c r="M250" s="128">
        <v>3252</v>
      </c>
      <c r="N250" s="128">
        <v>105</v>
      </c>
      <c r="O250" s="128">
        <v>1281</v>
      </c>
      <c r="P250" s="128">
        <v>110</v>
      </c>
      <c r="Q250" s="128">
        <v>1349</v>
      </c>
      <c r="R250" s="128">
        <v>109</v>
      </c>
      <c r="S250" s="128">
        <v>1330</v>
      </c>
      <c r="T250" s="128">
        <v>61</v>
      </c>
      <c r="U250" s="128">
        <v>718</v>
      </c>
      <c r="V250" s="128">
        <v>50</v>
      </c>
      <c r="W250" s="128">
        <v>613</v>
      </c>
      <c r="X250" s="128">
        <v>14</v>
      </c>
      <c r="Y250" s="128">
        <v>168</v>
      </c>
      <c r="Z250" s="128">
        <v>18</v>
      </c>
      <c r="AA250" s="128">
        <v>217</v>
      </c>
    </row>
    <row r="251" spans="1:27" x14ac:dyDescent="0.25">
      <c r="A251" s="122">
        <v>250</v>
      </c>
      <c r="B251" s="124" t="s">
        <v>113</v>
      </c>
      <c r="C251" s="125" t="s">
        <v>152</v>
      </c>
      <c r="D251" s="128">
        <v>19</v>
      </c>
      <c r="E251" s="128">
        <v>171</v>
      </c>
      <c r="F251" s="128">
        <v>224</v>
      </c>
      <c r="G251" s="128">
        <v>2078</v>
      </c>
      <c r="H251" s="128">
        <v>496</v>
      </c>
      <c r="I251" s="128">
        <v>4263</v>
      </c>
      <c r="J251" s="128">
        <v>536</v>
      </c>
      <c r="K251" s="128">
        <v>4974</v>
      </c>
      <c r="L251" s="128">
        <v>352</v>
      </c>
      <c r="M251" s="128">
        <v>3150</v>
      </c>
      <c r="N251" s="128">
        <v>135</v>
      </c>
      <c r="O251" s="128">
        <v>1220</v>
      </c>
      <c r="P251" s="128">
        <v>175</v>
      </c>
      <c r="Q251" s="128">
        <v>1569</v>
      </c>
      <c r="R251" s="128">
        <v>115</v>
      </c>
      <c r="S251" s="128">
        <v>996</v>
      </c>
      <c r="T251" s="128">
        <v>81</v>
      </c>
      <c r="U251" s="128">
        <v>775</v>
      </c>
      <c r="V251" s="128">
        <v>49</v>
      </c>
      <c r="W251" s="128">
        <v>462</v>
      </c>
      <c r="X251" s="128">
        <v>19</v>
      </c>
      <c r="Y251" s="128">
        <v>177</v>
      </c>
      <c r="Z251" s="128">
        <v>16</v>
      </c>
      <c r="AA251" s="128">
        <v>147</v>
      </c>
    </row>
    <row r="252" spans="1:27" x14ac:dyDescent="0.25">
      <c r="A252" s="122">
        <v>251</v>
      </c>
      <c r="B252" s="124" t="s">
        <v>24</v>
      </c>
      <c r="C252" s="125" t="s">
        <v>151</v>
      </c>
      <c r="D252" s="128">
        <v>8</v>
      </c>
      <c r="E252" s="128">
        <v>78</v>
      </c>
      <c r="F252" s="128">
        <v>129</v>
      </c>
      <c r="G252" s="128">
        <v>1245</v>
      </c>
      <c r="H252" s="128">
        <v>331</v>
      </c>
      <c r="I252" s="128">
        <v>3191</v>
      </c>
      <c r="J252" s="128">
        <v>489</v>
      </c>
      <c r="K252" s="128">
        <v>4667</v>
      </c>
      <c r="L252" s="128">
        <v>420</v>
      </c>
      <c r="M252" s="128">
        <v>3979</v>
      </c>
      <c r="N252" s="128">
        <v>174</v>
      </c>
      <c r="O252" s="128">
        <v>1678</v>
      </c>
      <c r="P252" s="128">
        <v>201</v>
      </c>
      <c r="Q252" s="128">
        <v>1951</v>
      </c>
      <c r="R252" s="128">
        <v>120</v>
      </c>
      <c r="S252" s="128">
        <v>1162</v>
      </c>
      <c r="T252" s="128">
        <v>115</v>
      </c>
      <c r="U252" s="128">
        <v>1101</v>
      </c>
      <c r="V252" s="128">
        <v>68</v>
      </c>
      <c r="W252" s="128">
        <v>648</v>
      </c>
      <c r="X252" s="128">
        <v>12</v>
      </c>
      <c r="Y252" s="128">
        <v>113</v>
      </c>
      <c r="Z252" s="128">
        <v>5</v>
      </c>
      <c r="AA252" s="128">
        <v>50</v>
      </c>
    </row>
    <row r="253" spans="1:27" x14ac:dyDescent="0.25">
      <c r="A253" s="122">
        <v>252</v>
      </c>
      <c r="B253" s="124" t="s">
        <v>11</v>
      </c>
      <c r="C253" s="125" t="s">
        <v>151</v>
      </c>
      <c r="D253" s="128">
        <v>10</v>
      </c>
      <c r="E253" s="128">
        <v>81</v>
      </c>
      <c r="F253" s="128">
        <v>213</v>
      </c>
      <c r="G253" s="128">
        <v>1747</v>
      </c>
      <c r="H253" s="128">
        <v>461</v>
      </c>
      <c r="I253" s="128">
        <v>3757</v>
      </c>
      <c r="J253" s="128">
        <v>476</v>
      </c>
      <c r="K253" s="128">
        <v>3909</v>
      </c>
      <c r="L253" s="128">
        <v>371</v>
      </c>
      <c r="M253" s="128">
        <v>3063</v>
      </c>
      <c r="N253" s="128">
        <v>173</v>
      </c>
      <c r="O253" s="128">
        <v>1429</v>
      </c>
      <c r="P253" s="128">
        <v>233</v>
      </c>
      <c r="Q253" s="128">
        <v>1913</v>
      </c>
      <c r="R253" s="128">
        <v>156</v>
      </c>
      <c r="S253" s="128">
        <v>1263</v>
      </c>
      <c r="T253" s="128">
        <v>191</v>
      </c>
      <c r="U253" s="128">
        <v>1570</v>
      </c>
      <c r="V253" s="128">
        <v>102</v>
      </c>
      <c r="W253" s="128">
        <v>828</v>
      </c>
      <c r="X253" s="128">
        <v>21</v>
      </c>
      <c r="Y253" s="128">
        <v>169</v>
      </c>
      <c r="Z253" s="128">
        <v>10</v>
      </c>
      <c r="AA253" s="128">
        <v>85</v>
      </c>
    </row>
    <row r="254" spans="1:27" x14ac:dyDescent="0.25">
      <c r="A254" s="122">
        <v>253</v>
      </c>
      <c r="B254" s="124" t="s">
        <v>24</v>
      </c>
      <c r="C254" s="125" t="s">
        <v>152</v>
      </c>
      <c r="D254" s="128">
        <v>13</v>
      </c>
      <c r="E254" s="128">
        <v>217</v>
      </c>
      <c r="F254" s="128">
        <v>124</v>
      </c>
      <c r="G254" s="128">
        <v>2050</v>
      </c>
      <c r="H254" s="128">
        <v>262</v>
      </c>
      <c r="I254" s="128">
        <v>4317</v>
      </c>
      <c r="J254" s="128">
        <v>234</v>
      </c>
      <c r="K254" s="128">
        <v>3864</v>
      </c>
      <c r="L254" s="128">
        <v>150</v>
      </c>
      <c r="M254" s="128">
        <v>2467</v>
      </c>
      <c r="N254" s="128">
        <v>79</v>
      </c>
      <c r="O254" s="128">
        <v>1306</v>
      </c>
      <c r="P254" s="128">
        <v>103</v>
      </c>
      <c r="Q254" s="128">
        <v>1700</v>
      </c>
      <c r="R254" s="128">
        <v>68</v>
      </c>
      <c r="S254" s="128">
        <v>1125</v>
      </c>
      <c r="T254" s="128">
        <v>67</v>
      </c>
      <c r="U254" s="128">
        <v>1106</v>
      </c>
      <c r="V254" s="128">
        <v>41</v>
      </c>
      <c r="W254" s="128">
        <v>671</v>
      </c>
      <c r="X254" s="128">
        <v>30</v>
      </c>
      <c r="Y254" s="128">
        <v>490</v>
      </c>
      <c r="Z254" s="128">
        <v>25</v>
      </c>
      <c r="AA254" s="128">
        <v>417</v>
      </c>
    </row>
    <row r="255" spans="1:27" x14ac:dyDescent="0.25">
      <c r="A255" s="122">
        <v>254</v>
      </c>
      <c r="B255" s="124" t="s">
        <v>9</v>
      </c>
      <c r="C255" s="125" t="s">
        <v>151</v>
      </c>
      <c r="D255" s="128">
        <v>6</v>
      </c>
      <c r="E255" s="128">
        <v>64</v>
      </c>
      <c r="F255" s="128">
        <v>88</v>
      </c>
      <c r="G255" s="128">
        <v>1023</v>
      </c>
      <c r="H255" s="128">
        <v>215</v>
      </c>
      <c r="I255" s="128">
        <v>2518</v>
      </c>
      <c r="J255" s="128">
        <v>374</v>
      </c>
      <c r="K255" s="128">
        <v>4318</v>
      </c>
      <c r="L255" s="128">
        <v>325</v>
      </c>
      <c r="M255" s="128">
        <v>3784</v>
      </c>
      <c r="N255" s="128">
        <v>175</v>
      </c>
      <c r="O255" s="128">
        <v>2033</v>
      </c>
      <c r="P255" s="128">
        <v>188</v>
      </c>
      <c r="Q255" s="128">
        <v>2159</v>
      </c>
      <c r="R255" s="128">
        <v>129</v>
      </c>
      <c r="S255" s="128">
        <v>1542</v>
      </c>
      <c r="T255" s="128">
        <v>117</v>
      </c>
      <c r="U255" s="128">
        <v>1265</v>
      </c>
      <c r="V255" s="128">
        <v>65</v>
      </c>
      <c r="W255" s="128">
        <v>756</v>
      </c>
      <c r="X255" s="128">
        <v>15</v>
      </c>
      <c r="Y255" s="128">
        <v>183</v>
      </c>
      <c r="Z255" s="128">
        <v>3</v>
      </c>
      <c r="AA255" s="128">
        <v>36</v>
      </c>
    </row>
    <row r="256" spans="1:27" x14ac:dyDescent="0.25">
      <c r="A256" s="122">
        <v>255</v>
      </c>
      <c r="B256" s="124" t="s">
        <v>8</v>
      </c>
      <c r="C256" s="125" t="s">
        <v>152</v>
      </c>
      <c r="D256" s="128">
        <v>20</v>
      </c>
      <c r="E256" s="128">
        <v>94</v>
      </c>
      <c r="F256" s="128">
        <v>245</v>
      </c>
      <c r="G256" s="128">
        <v>1134</v>
      </c>
      <c r="H256" s="128">
        <v>539</v>
      </c>
      <c r="I256" s="128">
        <v>2538</v>
      </c>
      <c r="J256" s="128">
        <v>768</v>
      </c>
      <c r="K256" s="128">
        <v>3529</v>
      </c>
      <c r="L256" s="128">
        <v>918</v>
      </c>
      <c r="M256" s="128">
        <v>4192</v>
      </c>
      <c r="N256" s="128">
        <v>582</v>
      </c>
      <c r="O256" s="128">
        <v>2779</v>
      </c>
      <c r="P256" s="128">
        <v>597</v>
      </c>
      <c r="Q256" s="128">
        <v>2910</v>
      </c>
      <c r="R256" s="128">
        <v>270</v>
      </c>
      <c r="S256" s="128">
        <v>1336</v>
      </c>
      <c r="T256" s="128">
        <v>134</v>
      </c>
      <c r="U256" s="128">
        <v>645</v>
      </c>
      <c r="V256" s="128">
        <v>60</v>
      </c>
      <c r="W256" s="128">
        <v>285</v>
      </c>
      <c r="X256" s="128">
        <v>18</v>
      </c>
      <c r="Y256" s="128">
        <v>84</v>
      </c>
      <c r="Z256" s="128">
        <v>25</v>
      </c>
      <c r="AA256" s="128">
        <v>118</v>
      </c>
    </row>
    <row r="257" spans="1:27" x14ac:dyDescent="0.25">
      <c r="A257" s="122">
        <v>256</v>
      </c>
      <c r="B257" s="124" t="s">
        <v>11</v>
      </c>
      <c r="C257" s="125" t="s">
        <v>151</v>
      </c>
      <c r="D257" s="128">
        <v>4</v>
      </c>
      <c r="E257" s="128">
        <v>26</v>
      </c>
      <c r="F257" s="128">
        <v>104</v>
      </c>
      <c r="G257" s="128">
        <v>720</v>
      </c>
      <c r="H257" s="128">
        <v>382</v>
      </c>
      <c r="I257" s="128">
        <v>2662</v>
      </c>
      <c r="J257" s="128">
        <v>473</v>
      </c>
      <c r="K257" s="128">
        <v>3299</v>
      </c>
      <c r="L257" s="128">
        <v>603</v>
      </c>
      <c r="M257" s="128">
        <v>4217</v>
      </c>
      <c r="N257" s="128">
        <v>377</v>
      </c>
      <c r="O257" s="128">
        <v>2604</v>
      </c>
      <c r="P257" s="128">
        <v>446</v>
      </c>
      <c r="Q257" s="128">
        <v>3110</v>
      </c>
      <c r="R257" s="128">
        <v>260</v>
      </c>
      <c r="S257" s="128">
        <v>1817</v>
      </c>
      <c r="T257" s="128">
        <v>106</v>
      </c>
      <c r="U257" s="128">
        <v>739</v>
      </c>
      <c r="V257" s="128">
        <v>54</v>
      </c>
      <c r="W257" s="128">
        <v>379</v>
      </c>
      <c r="X257" s="128">
        <v>6</v>
      </c>
      <c r="Y257" s="128">
        <v>42</v>
      </c>
      <c r="Z257" s="128">
        <v>1</v>
      </c>
      <c r="AA257" s="128">
        <v>6</v>
      </c>
    </row>
    <row r="258" spans="1:27" x14ac:dyDescent="0.25">
      <c r="A258" s="122">
        <v>257</v>
      </c>
      <c r="B258" s="124" t="s">
        <v>24</v>
      </c>
      <c r="C258" s="125" t="s">
        <v>151</v>
      </c>
      <c r="D258" s="128">
        <v>22</v>
      </c>
      <c r="E258" s="128">
        <v>329</v>
      </c>
      <c r="F258" s="128">
        <v>220</v>
      </c>
      <c r="G258" s="128">
        <v>3120</v>
      </c>
      <c r="H258" s="128">
        <v>380</v>
      </c>
      <c r="I258" s="128">
        <v>5570</v>
      </c>
      <c r="J258" s="128">
        <v>286</v>
      </c>
      <c r="K258" s="128">
        <v>4118</v>
      </c>
      <c r="L258" s="128">
        <v>159</v>
      </c>
      <c r="M258" s="128">
        <v>2258</v>
      </c>
      <c r="N258" s="128">
        <v>45</v>
      </c>
      <c r="O258" s="128">
        <v>663</v>
      </c>
      <c r="P258" s="128">
        <v>44</v>
      </c>
      <c r="Q258" s="128">
        <v>652</v>
      </c>
      <c r="R258" s="128">
        <v>35</v>
      </c>
      <c r="S258" s="128">
        <v>523</v>
      </c>
      <c r="T258" s="128">
        <v>44</v>
      </c>
      <c r="U258" s="128">
        <v>651</v>
      </c>
      <c r="V258" s="128">
        <v>66</v>
      </c>
      <c r="W258" s="128">
        <v>943</v>
      </c>
      <c r="X258" s="128">
        <v>24</v>
      </c>
      <c r="Y258" s="128">
        <v>346</v>
      </c>
      <c r="Z258" s="128">
        <v>20</v>
      </c>
      <c r="AA258" s="128">
        <v>299</v>
      </c>
    </row>
    <row r="259" spans="1:27" x14ac:dyDescent="0.25">
      <c r="A259" s="122">
        <v>258</v>
      </c>
      <c r="B259" s="124" t="s">
        <v>101</v>
      </c>
      <c r="C259" s="125" t="s">
        <v>155</v>
      </c>
      <c r="D259" s="128">
        <v>175</v>
      </c>
      <c r="E259" s="128">
        <v>693</v>
      </c>
      <c r="F259" s="128">
        <v>344</v>
      </c>
      <c r="G259" s="128">
        <v>1359</v>
      </c>
      <c r="H259" s="128">
        <v>434</v>
      </c>
      <c r="I259" s="128">
        <v>1690</v>
      </c>
      <c r="J259" s="128">
        <v>667</v>
      </c>
      <c r="K259" s="128">
        <v>2611</v>
      </c>
      <c r="L259" s="128">
        <v>881</v>
      </c>
      <c r="M259" s="128">
        <v>2912</v>
      </c>
      <c r="N259" s="128">
        <v>543</v>
      </c>
      <c r="O259" s="128">
        <v>2126</v>
      </c>
      <c r="P259" s="128">
        <v>501</v>
      </c>
      <c r="Q259" s="128">
        <v>1975</v>
      </c>
      <c r="R259" s="128">
        <v>473</v>
      </c>
      <c r="S259" s="128">
        <v>1884</v>
      </c>
      <c r="T259" s="128">
        <v>337</v>
      </c>
      <c r="U259" s="128">
        <v>1333</v>
      </c>
      <c r="V259" s="128">
        <v>284</v>
      </c>
      <c r="W259" s="128">
        <v>1119</v>
      </c>
      <c r="X259" s="128">
        <v>209</v>
      </c>
      <c r="Y259" s="128">
        <v>830</v>
      </c>
      <c r="Z259" s="128">
        <v>211</v>
      </c>
      <c r="AA259" s="128">
        <v>840</v>
      </c>
    </row>
    <row r="260" spans="1:27" x14ac:dyDescent="0.25">
      <c r="A260" s="122">
        <v>259</v>
      </c>
      <c r="B260" s="124" t="s">
        <v>5</v>
      </c>
      <c r="C260" s="125" t="s">
        <v>153</v>
      </c>
      <c r="D260" s="128">
        <v>73</v>
      </c>
      <c r="E260" s="128">
        <v>676</v>
      </c>
      <c r="F260" s="128">
        <v>543</v>
      </c>
      <c r="G260" s="128">
        <v>4899</v>
      </c>
      <c r="H260" s="128">
        <v>668</v>
      </c>
      <c r="I260" s="128">
        <v>5614</v>
      </c>
      <c r="J260" s="128">
        <v>410</v>
      </c>
      <c r="K260" s="128">
        <v>3851</v>
      </c>
      <c r="L260" s="128">
        <v>181</v>
      </c>
      <c r="M260" s="128">
        <v>1725</v>
      </c>
      <c r="N260" s="128">
        <v>58</v>
      </c>
      <c r="O260" s="128">
        <v>548</v>
      </c>
      <c r="P260" s="128">
        <v>68</v>
      </c>
      <c r="Q260" s="128">
        <v>618</v>
      </c>
      <c r="R260" s="128">
        <v>61</v>
      </c>
      <c r="S260" s="128">
        <v>582</v>
      </c>
      <c r="T260" s="128">
        <v>45</v>
      </c>
      <c r="U260" s="128">
        <v>411</v>
      </c>
      <c r="V260" s="128">
        <v>11</v>
      </c>
      <c r="W260" s="128">
        <v>101</v>
      </c>
      <c r="X260" s="128">
        <v>30</v>
      </c>
      <c r="Y260" s="128">
        <v>249</v>
      </c>
      <c r="Z260" s="128">
        <v>3</v>
      </c>
      <c r="AA260" s="128">
        <v>33</v>
      </c>
    </row>
    <row r="261" spans="1:27" x14ac:dyDescent="0.25">
      <c r="A261" s="122">
        <v>260</v>
      </c>
      <c r="B261" s="124" t="s">
        <v>9</v>
      </c>
      <c r="C261" s="125" t="s">
        <v>151</v>
      </c>
      <c r="D261" s="128">
        <v>16</v>
      </c>
      <c r="E261" s="128">
        <v>222</v>
      </c>
      <c r="F261" s="128">
        <v>67</v>
      </c>
      <c r="G261" s="128">
        <v>1194</v>
      </c>
      <c r="H261" s="128">
        <v>138</v>
      </c>
      <c r="I261" s="128">
        <v>2445</v>
      </c>
      <c r="J261" s="128">
        <v>226</v>
      </c>
      <c r="K261" s="128">
        <v>3980</v>
      </c>
      <c r="L261" s="128">
        <v>211</v>
      </c>
      <c r="M261" s="128">
        <v>3738</v>
      </c>
      <c r="N261" s="128">
        <v>117</v>
      </c>
      <c r="O261" s="128">
        <v>2100</v>
      </c>
      <c r="P261" s="128">
        <v>124</v>
      </c>
      <c r="Q261" s="128">
        <v>2223</v>
      </c>
      <c r="R261" s="128">
        <v>77</v>
      </c>
      <c r="S261" s="128">
        <v>1414</v>
      </c>
      <c r="T261" s="128">
        <v>61</v>
      </c>
      <c r="U261" s="128">
        <v>1088</v>
      </c>
      <c r="V261" s="128">
        <v>33</v>
      </c>
      <c r="W261" s="128">
        <v>591</v>
      </c>
      <c r="X261" s="128">
        <v>5</v>
      </c>
      <c r="Y261" s="128">
        <v>97</v>
      </c>
      <c r="Z261" s="128">
        <v>9</v>
      </c>
      <c r="AA261" s="128">
        <v>161</v>
      </c>
    </row>
    <row r="262" spans="1:27" x14ac:dyDescent="0.25">
      <c r="A262" s="122">
        <v>261</v>
      </c>
      <c r="B262" s="124" t="s">
        <v>104</v>
      </c>
      <c r="C262" s="125" t="s">
        <v>152</v>
      </c>
      <c r="D262" s="128">
        <v>4</v>
      </c>
      <c r="E262" s="128">
        <v>51</v>
      </c>
      <c r="F262" s="128">
        <v>186</v>
      </c>
      <c r="G262" s="128">
        <v>2262</v>
      </c>
      <c r="H262" s="128">
        <v>274</v>
      </c>
      <c r="I262" s="128">
        <v>3615</v>
      </c>
      <c r="J262" s="128">
        <v>279</v>
      </c>
      <c r="K262" s="128">
        <v>3718</v>
      </c>
      <c r="L262" s="128">
        <v>287</v>
      </c>
      <c r="M262" s="128">
        <v>3771</v>
      </c>
      <c r="N262" s="128">
        <v>141</v>
      </c>
      <c r="O262" s="128">
        <v>1839</v>
      </c>
      <c r="P262" s="128">
        <v>86</v>
      </c>
      <c r="Q262" s="128">
        <v>1137</v>
      </c>
      <c r="R262" s="128">
        <v>141</v>
      </c>
      <c r="S262" s="128">
        <v>1873</v>
      </c>
      <c r="T262" s="128">
        <v>43</v>
      </c>
      <c r="U262" s="128">
        <v>565</v>
      </c>
      <c r="V262" s="128">
        <v>21</v>
      </c>
      <c r="W262" s="128">
        <v>264</v>
      </c>
      <c r="X262" s="128">
        <v>10</v>
      </c>
      <c r="Y262" s="128">
        <v>113</v>
      </c>
      <c r="Z262" s="128">
        <v>1</v>
      </c>
      <c r="AA262" s="128">
        <v>17</v>
      </c>
    </row>
    <row r="263" spans="1:27" x14ac:dyDescent="0.25">
      <c r="A263" s="122">
        <v>262</v>
      </c>
      <c r="B263" s="124" t="s">
        <v>24</v>
      </c>
      <c r="C263" s="125" t="s">
        <v>151</v>
      </c>
      <c r="D263" s="126"/>
      <c r="E263" s="126"/>
      <c r="F263" s="128">
        <v>10</v>
      </c>
      <c r="G263" s="128">
        <v>151</v>
      </c>
      <c r="H263" s="128">
        <v>202</v>
      </c>
      <c r="I263" s="128">
        <v>2450</v>
      </c>
      <c r="J263" s="128">
        <v>299</v>
      </c>
      <c r="K263" s="128">
        <v>4280</v>
      </c>
      <c r="L263" s="128">
        <v>254</v>
      </c>
      <c r="M263" s="128">
        <v>3588</v>
      </c>
      <c r="N263" s="128">
        <v>159</v>
      </c>
      <c r="O263" s="128">
        <v>2243</v>
      </c>
      <c r="P263" s="128">
        <v>164</v>
      </c>
      <c r="Q263" s="128">
        <v>2363</v>
      </c>
      <c r="R263" s="128">
        <v>131</v>
      </c>
      <c r="S263" s="128">
        <v>1851</v>
      </c>
      <c r="T263" s="128">
        <v>103</v>
      </c>
      <c r="U263" s="128">
        <v>1373</v>
      </c>
      <c r="V263" s="128">
        <v>44</v>
      </c>
      <c r="W263" s="128">
        <v>626</v>
      </c>
      <c r="X263" s="128">
        <v>13</v>
      </c>
      <c r="Y263" s="128">
        <v>192</v>
      </c>
      <c r="Z263" s="128">
        <v>4</v>
      </c>
      <c r="AA263" s="128">
        <v>57</v>
      </c>
    </row>
    <row r="264" spans="1:27" x14ac:dyDescent="0.25">
      <c r="A264" s="122">
        <v>263</v>
      </c>
      <c r="B264" s="124" t="s">
        <v>5</v>
      </c>
      <c r="C264" s="125" t="s">
        <v>153</v>
      </c>
      <c r="D264" s="128">
        <v>4</v>
      </c>
      <c r="E264" s="128">
        <v>20</v>
      </c>
      <c r="F264" s="128">
        <v>147</v>
      </c>
      <c r="G264" s="128">
        <v>731</v>
      </c>
      <c r="H264" s="128">
        <v>360</v>
      </c>
      <c r="I264" s="128">
        <v>1768</v>
      </c>
      <c r="J264" s="128">
        <v>737</v>
      </c>
      <c r="K264" s="128">
        <v>3612</v>
      </c>
      <c r="L264" s="128">
        <v>826</v>
      </c>
      <c r="M264" s="128">
        <v>4052</v>
      </c>
      <c r="N264" s="128">
        <v>411</v>
      </c>
      <c r="O264" s="128">
        <v>2020</v>
      </c>
      <c r="P264" s="128">
        <v>437</v>
      </c>
      <c r="Q264" s="128">
        <v>2158</v>
      </c>
      <c r="R264" s="128">
        <v>363</v>
      </c>
      <c r="S264" s="128">
        <v>1795</v>
      </c>
      <c r="T264" s="128">
        <v>278</v>
      </c>
      <c r="U264" s="128">
        <v>1387</v>
      </c>
      <c r="V264" s="128">
        <v>222</v>
      </c>
      <c r="W264" s="128">
        <v>1097</v>
      </c>
      <c r="X264" s="128">
        <v>59</v>
      </c>
      <c r="Y264" s="128">
        <v>293</v>
      </c>
      <c r="Z264" s="128">
        <v>27</v>
      </c>
      <c r="AA264" s="128">
        <v>133</v>
      </c>
    </row>
    <row r="265" spans="1:27" x14ac:dyDescent="0.25">
      <c r="A265" s="122">
        <v>264</v>
      </c>
      <c r="B265" s="124" t="s">
        <v>11</v>
      </c>
      <c r="C265" s="125" t="s">
        <v>153</v>
      </c>
      <c r="D265" s="128">
        <v>4</v>
      </c>
      <c r="E265" s="128">
        <v>59</v>
      </c>
      <c r="F265" s="128">
        <v>90</v>
      </c>
      <c r="G265" s="128">
        <v>1317</v>
      </c>
      <c r="H265" s="128">
        <v>336</v>
      </c>
      <c r="I265" s="128">
        <v>3596</v>
      </c>
      <c r="J265" s="128">
        <v>321</v>
      </c>
      <c r="K265" s="128">
        <v>4059</v>
      </c>
      <c r="L265" s="128">
        <v>314</v>
      </c>
      <c r="M265" s="128">
        <v>4348</v>
      </c>
      <c r="N265" s="128">
        <v>124</v>
      </c>
      <c r="O265" s="128">
        <v>1693</v>
      </c>
      <c r="P265" s="128">
        <v>134</v>
      </c>
      <c r="Q265" s="128">
        <v>1838</v>
      </c>
      <c r="R265" s="128">
        <v>88</v>
      </c>
      <c r="S265" s="128">
        <v>1184</v>
      </c>
      <c r="T265" s="128">
        <v>36</v>
      </c>
      <c r="U265" s="128">
        <v>511</v>
      </c>
      <c r="V265" s="128">
        <v>14</v>
      </c>
      <c r="W265" s="128">
        <v>198</v>
      </c>
      <c r="X265" s="128">
        <v>6</v>
      </c>
      <c r="Y265" s="128">
        <v>79</v>
      </c>
      <c r="Z265" s="128">
        <v>3</v>
      </c>
      <c r="AA265" s="128">
        <v>38</v>
      </c>
    </row>
    <row r="266" spans="1:27" x14ac:dyDescent="0.25">
      <c r="A266" s="122">
        <v>265</v>
      </c>
      <c r="B266" s="124" t="s">
        <v>8</v>
      </c>
      <c r="C266" s="125" t="s">
        <v>152</v>
      </c>
      <c r="D266" s="128">
        <v>8</v>
      </c>
      <c r="E266" s="128">
        <v>231</v>
      </c>
      <c r="F266" s="128">
        <v>71</v>
      </c>
      <c r="G266" s="128">
        <v>2030</v>
      </c>
      <c r="H266" s="128">
        <v>150</v>
      </c>
      <c r="I266" s="128">
        <v>4272</v>
      </c>
      <c r="J266" s="128">
        <v>140</v>
      </c>
      <c r="K266" s="128">
        <v>4053</v>
      </c>
      <c r="L266" s="128">
        <v>103</v>
      </c>
      <c r="M266" s="128">
        <v>2957</v>
      </c>
      <c r="N266" s="128">
        <v>46</v>
      </c>
      <c r="O266" s="128">
        <v>1254</v>
      </c>
      <c r="P266" s="128">
        <v>56</v>
      </c>
      <c r="Q266" s="128">
        <v>1631</v>
      </c>
      <c r="R266" s="128">
        <v>40</v>
      </c>
      <c r="S266" s="128">
        <v>1132</v>
      </c>
      <c r="T266" s="128">
        <v>13</v>
      </c>
      <c r="U266" s="128">
        <v>370</v>
      </c>
      <c r="V266" s="128">
        <v>14</v>
      </c>
      <c r="W266" s="128">
        <v>423</v>
      </c>
      <c r="X266" s="128">
        <v>9</v>
      </c>
      <c r="Y266" s="128">
        <v>258</v>
      </c>
      <c r="Z266" s="128">
        <v>6</v>
      </c>
      <c r="AA266" s="128">
        <v>169</v>
      </c>
    </row>
    <row r="267" spans="1:27" x14ac:dyDescent="0.25">
      <c r="A267" s="122">
        <v>266</v>
      </c>
      <c r="B267" s="124" t="s">
        <v>8</v>
      </c>
      <c r="C267" s="125" t="s">
        <v>153</v>
      </c>
      <c r="D267" s="128">
        <v>17</v>
      </c>
      <c r="E267" s="128">
        <v>302</v>
      </c>
      <c r="F267" s="128">
        <v>160</v>
      </c>
      <c r="G267" s="128">
        <v>2610</v>
      </c>
      <c r="H267" s="128">
        <v>208</v>
      </c>
      <c r="I267" s="128">
        <v>3371</v>
      </c>
      <c r="J267" s="128">
        <v>228</v>
      </c>
      <c r="K267" s="128">
        <v>3773</v>
      </c>
      <c r="L267" s="128">
        <v>200</v>
      </c>
      <c r="M267" s="128">
        <v>3343</v>
      </c>
      <c r="N267" s="128">
        <v>90</v>
      </c>
      <c r="O267" s="128">
        <v>1499</v>
      </c>
      <c r="P267" s="128">
        <v>111</v>
      </c>
      <c r="Q267" s="128">
        <v>1856</v>
      </c>
      <c r="R267" s="128">
        <v>50</v>
      </c>
      <c r="S267" s="128">
        <v>787</v>
      </c>
      <c r="T267" s="128">
        <v>26</v>
      </c>
      <c r="U267" s="128">
        <v>415</v>
      </c>
      <c r="V267" s="128">
        <v>26</v>
      </c>
      <c r="W267" s="128">
        <v>466</v>
      </c>
      <c r="X267" s="128">
        <v>8</v>
      </c>
      <c r="Y267" s="128">
        <v>90</v>
      </c>
      <c r="Z267" s="128">
        <v>6</v>
      </c>
      <c r="AA267" s="128">
        <v>114</v>
      </c>
    </row>
    <row r="268" spans="1:27" x14ac:dyDescent="0.25">
      <c r="A268" s="122">
        <v>267</v>
      </c>
      <c r="B268" s="124" t="s">
        <v>24</v>
      </c>
      <c r="C268" s="125" t="s">
        <v>153</v>
      </c>
      <c r="D268" s="128">
        <v>22</v>
      </c>
      <c r="E268" s="128">
        <v>110</v>
      </c>
      <c r="F268" s="128">
        <v>200</v>
      </c>
      <c r="G268" s="128">
        <v>994</v>
      </c>
      <c r="H268" s="128">
        <v>526</v>
      </c>
      <c r="I268" s="128">
        <v>2588</v>
      </c>
      <c r="J268" s="128">
        <v>824</v>
      </c>
      <c r="K268" s="128">
        <v>4079</v>
      </c>
      <c r="L268" s="128">
        <v>912</v>
      </c>
      <c r="M268" s="128">
        <v>4469</v>
      </c>
      <c r="N268" s="128">
        <v>457</v>
      </c>
      <c r="O268" s="128">
        <v>2267</v>
      </c>
      <c r="P268" s="128">
        <v>430</v>
      </c>
      <c r="Q268" s="128">
        <v>2116</v>
      </c>
      <c r="R268" s="128">
        <v>222</v>
      </c>
      <c r="S268" s="128">
        <v>1092</v>
      </c>
      <c r="T268" s="128">
        <v>73</v>
      </c>
      <c r="U268" s="128">
        <v>364</v>
      </c>
      <c r="V268" s="128">
        <v>27</v>
      </c>
      <c r="W268" s="128">
        <v>135</v>
      </c>
      <c r="X268" s="128">
        <v>15</v>
      </c>
      <c r="Y268" s="128">
        <v>67</v>
      </c>
      <c r="Z268" s="128">
        <v>11</v>
      </c>
      <c r="AA268" s="128">
        <v>55</v>
      </c>
    </row>
    <row r="269" spans="1:27" x14ac:dyDescent="0.25">
      <c r="A269" s="122">
        <v>268</v>
      </c>
      <c r="B269" s="124" t="s">
        <v>24</v>
      </c>
      <c r="C269" s="125" t="s">
        <v>153</v>
      </c>
      <c r="D269" s="128">
        <v>8</v>
      </c>
      <c r="E269" s="128">
        <v>40</v>
      </c>
      <c r="F269" s="128">
        <v>213</v>
      </c>
      <c r="G269" s="128">
        <v>1063</v>
      </c>
      <c r="H269" s="128">
        <v>588</v>
      </c>
      <c r="I269" s="128">
        <v>2905</v>
      </c>
      <c r="J269" s="128">
        <v>739</v>
      </c>
      <c r="K269" s="128">
        <v>3651</v>
      </c>
      <c r="L269" s="128">
        <v>803</v>
      </c>
      <c r="M269" s="128">
        <v>3959</v>
      </c>
      <c r="N269" s="128">
        <v>525</v>
      </c>
      <c r="O269" s="128">
        <v>2588</v>
      </c>
      <c r="P269" s="128">
        <v>460</v>
      </c>
      <c r="Q269" s="128">
        <v>2263</v>
      </c>
      <c r="R269" s="128">
        <v>221</v>
      </c>
      <c r="S269" s="128">
        <v>1087</v>
      </c>
      <c r="T269" s="128">
        <v>87</v>
      </c>
      <c r="U269" s="128">
        <v>429</v>
      </c>
      <c r="V269" s="128">
        <v>47</v>
      </c>
      <c r="W269" s="128">
        <v>235</v>
      </c>
      <c r="X269" s="128">
        <v>20</v>
      </c>
      <c r="Y269" s="128">
        <v>98</v>
      </c>
      <c r="Z269" s="128">
        <v>3</v>
      </c>
      <c r="AA269" s="128">
        <v>15</v>
      </c>
    </row>
    <row r="270" spans="1:27" x14ac:dyDescent="0.25">
      <c r="A270" s="122">
        <v>269</v>
      </c>
      <c r="B270" s="124" t="s">
        <v>5</v>
      </c>
      <c r="C270" s="125" t="s">
        <v>152</v>
      </c>
      <c r="D270" s="128">
        <v>37</v>
      </c>
      <c r="E270" s="128">
        <v>227</v>
      </c>
      <c r="F270" s="128">
        <v>163</v>
      </c>
      <c r="G270" s="128">
        <v>956</v>
      </c>
      <c r="H270" s="128">
        <v>330</v>
      </c>
      <c r="I270" s="128">
        <v>1959</v>
      </c>
      <c r="J270" s="128">
        <v>416</v>
      </c>
      <c r="K270" s="128">
        <v>2505</v>
      </c>
      <c r="L270" s="128">
        <v>552</v>
      </c>
      <c r="M270" s="128">
        <v>3364</v>
      </c>
      <c r="N270" s="128">
        <v>345</v>
      </c>
      <c r="O270" s="128">
        <v>2067</v>
      </c>
      <c r="P270" s="128">
        <v>428</v>
      </c>
      <c r="Q270" s="128">
        <v>2638</v>
      </c>
      <c r="R270" s="128">
        <v>269</v>
      </c>
      <c r="S270" s="128">
        <v>1643</v>
      </c>
      <c r="T270" s="128">
        <v>207</v>
      </c>
      <c r="U270" s="128">
        <v>1260</v>
      </c>
      <c r="V270" s="128">
        <v>158</v>
      </c>
      <c r="W270" s="128">
        <v>978</v>
      </c>
      <c r="X270" s="128">
        <v>55</v>
      </c>
      <c r="Y270" s="128">
        <v>341</v>
      </c>
      <c r="Z270" s="128">
        <v>28</v>
      </c>
      <c r="AA270" s="128">
        <v>174</v>
      </c>
    </row>
    <row r="271" spans="1:27" x14ac:dyDescent="0.25">
      <c r="A271" s="122">
        <v>270</v>
      </c>
      <c r="B271" s="124" t="s">
        <v>5</v>
      </c>
      <c r="C271" s="125" t="s">
        <v>155</v>
      </c>
      <c r="D271" s="128">
        <v>418</v>
      </c>
      <c r="E271" s="128">
        <v>1932</v>
      </c>
      <c r="F271" s="128">
        <v>436</v>
      </c>
      <c r="G271" s="128">
        <v>1973</v>
      </c>
      <c r="H271" s="128">
        <v>373</v>
      </c>
      <c r="I271" s="128">
        <v>1700</v>
      </c>
      <c r="J271" s="128">
        <v>416</v>
      </c>
      <c r="K271" s="128">
        <v>1894</v>
      </c>
      <c r="L271" s="128">
        <v>476</v>
      </c>
      <c r="M271" s="128">
        <v>2209</v>
      </c>
      <c r="N271" s="128">
        <v>229</v>
      </c>
      <c r="O271" s="128">
        <v>1073</v>
      </c>
      <c r="P271" s="128">
        <v>275</v>
      </c>
      <c r="Q271" s="128">
        <v>1307</v>
      </c>
      <c r="R271" s="128">
        <v>262</v>
      </c>
      <c r="S271" s="128">
        <v>1248</v>
      </c>
      <c r="T271" s="128">
        <v>232</v>
      </c>
      <c r="U271" s="128">
        <v>1103</v>
      </c>
      <c r="V271" s="128">
        <v>326</v>
      </c>
      <c r="W271" s="128">
        <v>1551</v>
      </c>
      <c r="X271" s="128">
        <v>220</v>
      </c>
      <c r="Y271" s="128">
        <v>1043</v>
      </c>
      <c r="Z271" s="128">
        <v>202</v>
      </c>
      <c r="AA271" s="128">
        <v>967</v>
      </c>
    </row>
    <row r="272" spans="1:27" x14ac:dyDescent="0.25">
      <c r="A272" s="122">
        <v>271</v>
      </c>
      <c r="B272" s="124" t="s">
        <v>9</v>
      </c>
      <c r="C272" s="125" t="s">
        <v>152</v>
      </c>
      <c r="D272" s="128">
        <v>148</v>
      </c>
      <c r="E272" s="128">
        <v>1178</v>
      </c>
      <c r="F272" s="128">
        <v>468</v>
      </c>
      <c r="G272" s="128">
        <v>3449</v>
      </c>
      <c r="H272" s="128">
        <v>443</v>
      </c>
      <c r="I272" s="128">
        <v>3245</v>
      </c>
      <c r="J272" s="128">
        <v>459</v>
      </c>
      <c r="K272" s="128">
        <v>3376</v>
      </c>
      <c r="L272" s="128">
        <v>227</v>
      </c>
      <c r="M272" s="128">
        <v>1663</v>
      </c>
      <c r="N272" s="128">
        <v>87</v>
      </c>
      <c r="O272" s="128">
        <v>634</v>
      </c>
      <c r="P272" s="128">
        <v>129</v>
      </c>
      <c r="Q272" s="128">
        <v>942</v>
      </c>
      <c r="R272" s="128">
        <v>84</v>
      </c>
      <c r="S272" s="128">
        <v>592</v>
      </c>
      <c r="T272" s="128">
        <v>118</v>
      </c>
      <c r="U272" s="128">
        <v>826</v>
      </c>
      <c r="V272" s="128">
        <v>128</v>
      </c>
      <c r="W272" s="128">
        <v>934</v>
      </c>
      <c r="X272" s="128">
        <v>82</v>
      </c>
      <c r="Y272" s="128">
        <v>602</v>
      </c>
      <c r="Z272" s="128">
        <v>64</v>
      </c>
      <c r="AA272" s="128">
        <v>451</v>
      </c>
    </row>
    <row r="273" spans="1:27" x14ac:dyDescent="0.25">
      <c r="A273" s="122">
        <v>272</v>
      </c>
      <c r="B273" s="124" t="s">
        <v>18</v>
      </c>
      <c r="C273" s="125" t="s">
        <v>152</v>
      </c>
      <c r="D273" s="126"/>
      <c r="E273" s="126"/>
      <c r="F273" s="126"/>
      <c r="G273" s="126"/>
      <c r="H273" s="126"/>
      <c r="I273" s="126"/>
      <c r="J273" s="126"/>
      <c r="K273" s="126"/>
      <c r="L273" s="128">
        <v>314</v>
      </c>
      <c r="M273" s="128">
        <v>4931</v>
      </c>
      <c r="N273" s="128">
        <v>178</v>
      </c>
      <c r="O273" s="128">
        <v>2636</v>
      </c>
      <c r="P273" s="128">
        <v>255</v>
      </c>
      <c r="Q273" s="128">
        <v>3776</v>
      </c>
      <c r="R273" s="128">
        <v>285</v>
      </c>
      <c r="S273" s="128">
        <v>4390</v>
      </c>
      <c r="T273" s="128">
        <v>130</v>
      </c>
      <c r="U273" s="128">
        <v>1819</v>
      </c>
      <c r="V273" s="128">
        <v>4</v>
      </c>
      <c r="W273" s="128">
        <v>60</v>
      </c>
      <c r="X273" s="128">
        <v>1</v>
      </c>
      <c r="Y273" s="128">
        <v>20</v>
      </c>
      <c r="Z273" s="128">
        <v>1</v>
      </c>
      <c r="AA273" s="128">
        <v>20</v>
      </c>
    </row>
    <row r="274" spans="1:27" x14ac:dyDescent="0.25">
      <c r="A274" s="122">
        <v>273</v>
      </c>
      <c r="B274" s="124" t="s">
        <v>104</v>
      </c>
      <c r="C274" s="125" t="s">
        <v>152</v>
      </c>
      <c r="D274" s="126"/>
      <c r="E274" s="126"/>
      <c r="F274" s="128">
        <v>30</v>
      </c>
      <c r="G274" s="128">
        <v>310</v>
      </c>
      <c r="H274" s="128">
        <v>217</v>
      </c>
      <c r="I274" s="128">
        <v>2253</v>
      </c>
      <c r="J274" s="128">
        <v>334</v>
      </c>
      <c r="K274" s="128">
        <v>3455</v>
      </c>
      <c r="L274" s="128">
        <v>309</v>
      </c>
      <c r="M274" s="128">
        <v>2963</v>
      </c>
      <c r="N274" s="128">
        <v>405</v>
      </c>
      <c r="O274" s="128">
        <v>3861</v>
      </c>
      <c r="P274" s="128">
        <v>289</v>
      </c>
      <c r="Q274" s="128">
        <v>2821</v>
      </c>
      <c r="R274" s="128">
        <v>119</v>
      </c>
      <c r="S274" s="128">
        <v>1179</v>
      </c>
      <c r="T274" s="128">
        <v>64</v>
      </c>
      <c r="U274" s="128">
        <v>628</v>
      </c>
      <c r="V274" s="126"/>
      <c r="W274" s="126"/>
      <c r="X274" s="126"/>
      <c r="Y274" s="126"/>
      <c r="Z274" s="126"/>
      <c r="AA274" s="126"/>
    </row>
    <row r="275" spans="1:27" x14ac:dyDescent="0.25">
      <c r="A275" s="122">
        <v>274</v>
      </c>
      <c r="B275" s="124" t="s">
        <v>24</v>
      </c>
      <c r="C275" s="125" t="s">
        <v>152</v>
      </c>
      <c r="D275" s="128">
        <v>43</v>
      </c>
      <c r="E275" s="128">
        <v>229</v>
      </c>
      <c r="F275" s="128">
        <v>213</v>
      </c>
      <c r="G275" s="128">
        <v>1162</v>
      </c>
      <c r="H275" s="128">
        <v>877</v>
      </c>
      <c r="I275" s="128">
        <v>4090</v>
      </c>
      <c r="J275" s="128">
        <v>533</v>
      </c>
      <c r="K275" s="128">
        <v>2984</v>
      </c>
      <c r="L275" s="128">
        <v>368</v>
      </c>
      <c r="M275" s="128">
        <v>2056</v>
      </c>
      <c r="N275" s="128">
        <v>178</v>
      </c>
      <c r="O275" s="128">
        <v>980</v>
      </c>
      <c r="P275" s="128">
        <v>221</v>
      </c>
      <c r="Q275" s="128">
        <v>1210</v>
      </c>
      <c r="R275" s="128">
        <v>171</v>
      </c>
      <c r="S275" s="128">
        <v>837</v>
      </c>
      <c r="T275" s="128">
        <v>200</v>
      </c>
      <c r="U275" s="128">
        <v>1071</v>
      </c>
      <c r="V275" s="128">
        <v>274</v>
      </c>
      <c r="W275" s="128">
        <v>1531</v>
      </c>
      <c r="X275" s="128">
        <v>148</v>
      </c>
      <c r="Y275" s="128">
        <v>814</v>
      </c>
      <c r="Z275" s="128">
        <v>83</v>
      </c>
      <c r="AA275" s="128">
        <v>460</v>
      </c>
    </row>
    <row r="276" spans="1:27" x14ac:dyDescent="0.25">
      <c r="A276" s="122">
        <v>275</v>
      </c>
      <c r="B276" s="124" t="s">
        <v>24</v>
      </c>
      <c r="C276" s="125" t="s">
        <v>153</v>
      </c>
      <c r="D276" s="128">
        <v>9</v>
      </c>
      <c r="E276" s="128">
        <v>45</v>
      </c>
      <c r="F276" s="128">
        <v>177</v>
      </c>
      <c r="G276" s="128">
        <v>881</v>
      </c>
      <c r="H276" s="128">
        <v>473</v>
      </c>
      <c r="I276" s="128">
        <v>2327</v>
      </c>
      <c r="J276" s="128">
        <v>754</v>
      </c>
      <c r="K276" s="128">
        <v>3710</v>
      </c>
      <c r="L276" s="128">
        <v>833</v>
      </c>
      <c r="M276" s="128">
        <v>4115</v>
      </c>
      <c r="N276" s="128">
        <v>383</v>
      </c>
      <c r="O276" s="128">
        <v>1884</v>
      </c>
      <c r="P276" s="128">
        <v>454</v>
      </c>
      <c r="Q276" s="128">
        <v>2216</v>
      </c>
      <c r="R276" s="128">
        <v>242</v>
      </c>
      <c r="S276" s="128">
        <v>1193</v>
      </c>
      <c r="T276" s="128">
        <v>121</v>
      </c>
      <c r="U276" s="128">
        <v>604</v>
      </c>
      <c r="V276" s="128">
        <v>66</v>
      </c>
      <c r="W276" s="128">
        <v>328</v>
      </c>
      <c r="X276" s="128">
        <v>8</v>
      </c>
      <c r="Y276" s="128">
        <v>40</v>
      </c>
      <c r="Z276" s="128">
        <v>6</v>
      </c>
      <c r="AA276" s="128">
        <v>30</v>
      </c>
    </row>
    <row r="277" spans="1:27" x14ac:dyDescent="0.25">
      <c r="A277" s="122">
        <v>276</v>
      </c>
      <c r="B277" s="124" t="s">
        <v>24</v>
      </c>
      <c r="C277" s="125" t="s">
        <v>154</v>
      </c>
      <c r="D277" s="128">
        <v>14</v>
      </c>
      <c r="E277" s="128">
        <v>70</v>
      </c>
      <c r="F277" s="128">
        <v>132</v>
      </c>
      <c r="G277" s="128">
        <v>659</v>
      </c>
      <c r="H277" s="128">
        <v>375</v>
      </c>
      <c r="I277" s="128">
        <v>1853</v>
      </c>
      <c r="J277" s="128">
        <v>781</v>
      </c>
      <c r="K277" s="128">
        <v>3882</v>
      </c>
      <c r="L277" s="128">
        <v>866</v>
      </c>
      <c r="M277" s="128">
        <v>4287</v>
      </c>
      <c r="N277" s="128">
        <v>420</v>
      </c>
      <c r="O277" s="128">
        <v>2075</v>
      </c>
      <c r="P277" s="128">
        <v>463</v>
      </c>
      <c r="Q277" s="128">
        <v>2287</v>
      </c>
      <c r="R277" s="128">
        <v>268</v>
      </c>
      <c r="S277" s="128">
        <v>1319</v>
      </c>
      <c r="T277" s="128">
        <v>91</v>
      </c>
      <c r="U277" s="128">
        <v>454</v>
      </c>
      <c r="V277" s="128">
        <v>53</v>
      </c>
      <c r="W277" s="128">
        <v>263</v>
      </c>
      <c r="X277" s="128">
        <v>14</v>
      </c>
      <c r="Y277" s="128">
        <v>65</v>
      </c>
      <c r="Z277" s="128">
        <v>14</v>
      </c>
      <c r="AA277" s="128">
        <v>70</v>
      </c>
    </row>
    <row r="278" spans="1:27" x14ac:dyDescent="0.25">
      <c r="A278" s="122">
        <v>277</v>
      </c>
      <c r="B278" s="124" t="s">
        <v>11</v>
      </c>
      <c r="C278" s="125" t="s">
        <v>153</v>
      </c>
      <c r="D278" s="128">
        <v>3</v>
      </c>
      <c r="E278" s="128">
        <v>24</v>
      </c>
      <c r="F278" s="128">
        <v>153</v>
      </c>
      <c r="G278" s="128">
        <v>1230</v>
      </c>
      <c r="H278" s="128">
        <v>320</v>
      </c>
      <c r="I278" s="128">
        <v>2559</v>
      </c>
      <c r="J278" s="128">
        <v>468</v>
      </c>
      <c r="K278" s="128">
        <v>3818</v>
      </c>
      <c r="L278" s="128">
        <v>470</v>
      </c>
      <c r="M278" s="128">
        <v>3835</v>
      </c>
      <c r="N278" s="128">
        <v>179</v>
      </c>
      <c r="O278" s="128">
        <v>1469</v>
      </c>
      <c r="P278" s="128">
        <v>228</v>
      </c>
      <c r="Q278" s="128">
        <v>1870</v>
      </c>
      <c r="R278" s="128">
        <v>147</v>
      </c>
      <c r="S278" s="128">
        <v>1196</v>
      </c>
      <c r="T278" s="128">
        <v>81</v>
      </c>
      <c r="U278" s="128">
        <v>669</v>
      </c>
      <c r="V278" s="128">
        <v>39</v>
      </c>
      <c r="W278" s="128">
        <v>325</v>
      </c>
      <c r="X278" s="128">
        <v>20</v>
      </c>
      <c r="Y278" s="128">
        <v>161</v>
      </c>
      <c r="Z278" s="128">
        <v>10</v>
      </c>
      <c r="AA278" s="128">
        <v>83</v>
      </c>
    </row>
    <row r="279" spans="1:27" x14ac:dyDescent="0.25">
      <c r="A279" s="122">
        <v>278</v>
      </c>
      <c r="B279" s="124" t="s">
        <v>108</v>
      </c>
      <c r="C279" s="125" t="s">
        <v>155</v>
      </c>
      <c r="D279" s="128">
        <v>146</v>
      </c>
      <c r="E279" s="128">
        <v>517</v>
      </c>
      <c r="F279" s="128">
        <v>213</v>
      </c>
      <c r="G279" s="128">
        <v>855</v>
      </c>
      <c r="H279" s="128">
        <v>237</v>
      </c>
      <c r="I279" s="128">
        <v>947</v>
      </c>
      <c r="J279" s="128">
        <v>678</v>
      </c>
      <c r="K279" s="128">
        <v>2655</v>
      </c>
      <c r="L279" s="128">
        <v>1045</v>
      </c>
      <c r="M279" s="128">
        <v>4103</v>
      </c>
      <c r="N279" s="128">
        <v>530</v>
      </c>
      <c r="O279" s="128">
        <v>2085</v>
      </c>
      <c r="P279" s="128">
        <v>583</v>
      </c>
      <c r="Q279" s="128">
        <v>2262</v>
      </c>
      <c r="R279" s="128">
        <v>324</v>
      </c>
      <c r="S279" s="128">
        <v>1279</v>
      </c>
      <c r="T279" s="128">
        <v>214</v>
      </c>
      <c r="U279" s="128">
        <v>822</v>
      </c>
      <c r="V279" s="128">
        <v>173</v>
      </c>
      <c r="W279" s="128">
        <v>664</v>
      </c>
      <c r="X279" s="128">
        <v>142</v>
      </c>
      <c r="Y279" s="128">
        <v>541</v>
      </c>
      <c r="Z279" s="128">
        <v>102</v>
      </c>
      <c r="AA279" s="128">
        <v>385</v>
      </c>
    </row>
    <row r="280" spans="1:27" x14ac:dyDescent="0.25">
      <c r="A280" s="122">
        <v>279</v>
      </c>
      <c r="B280" s="124" t="s">
        <v>5</v>
      </c>
      <c r="C280" s="125" t="s">
        <v>153</v>
      </c>
      <c r="D280" s="128">
        <v>45</v>
      </c>
      <c r="E280" s="128">
        <v>260</v>
      </c>
      <c r="F280" s="128">
        <v>809</v>
      </c>
      <c r="G280" s="128">
        <v>4414</v>
      </c>
      <c r="H280" s="128">
        <v>1243</v>
      </c>
      <c r="I280" s="128">
        <v>6432</v>
      </c>
      <c r="J280" s="128">
        <v>649</v>
      </c>
      <c r="K280" s="128">
        <v>3523</v>
      </c>
      <c r="L280" s="128">
        <v>250</v>
      </c>
      <c r="M280" s="128">
        <v>1399</v>
      </c>
      <c r="N280" s="128">
        <v>83</v>
      </c>
      <c r="O280" s="128">
        <v>486</v>
      </c>
      <c r="P280" s="128">
        <v>53</v>
      </c>
      <c r="Q280" s="128">
        <v>308</v>
      </c>
      <c r="R280" s="128">
        <v>30</v>
      </c>
      <c r="S280" s="128">
        <v>164</v>
      </c>
      <c r="T280" s="128">
        <v>8</v>
      </c>
      <c r="U280" s="128">
        <v>37</v>
      </c>
      <c r="V280" s="128">
        <v>1</v>
      </c>
      <c r="W280" s="128">
        <v>6</v>
      </c>
      <c r="X280" s="126"/>
      <c r="Y280" s="126"/>
      <c r="Z280" s="128">
        <v>1</v>
      </c>
      <c r="AA280" s="128">
        <v>6</v>
      </c>
    </row>
    <row r="281" spans="1:27" x14ac:dyDescent="0.25">
      <c r="A281" s="122">
        <v>280</v>
      </c>
      <c r="B281" s="124" t="s">
        <v>5</v>
      </c>
      <c r="C281" s="125" t="s">
        <v>153</v>
      </c>
      <c r="D281" s="128">
        <v>12</v>
      </c>
      <c r="E281" s="128">
        <v>104</v>
      </c>
      <c r="F281" s="128">
        <v>75</v>
      </c>
      <c r="G281" s="128">
        <v>622</v>
      </c>
      <c r="H281" s="128">
        <v>131</v>
      </c>
      <c r="I281" s="128">
        <v>1074</v>
      </c>
      <c r="J281" s="128">
        <v>310</v>
      </c>
      <c r="K281" s="128">
        <v>2612</v>
      </c>
      <c r="L281" s="128">
        <v>452</v>
      </c>
      <c r="M281" s="128">
        <v>3847</v>
      </c>
      <c r="N281" s="128">
        <v>336</v>
      </c>
      <c r="O281" s="128">
        <v>2834</v>
      </c>
      <c r="P281" s="128">
        <v>388</v>
      </c>
      <c r="Q281" s="128">
        <v>3276</v>
      </c>
      <c r="R281" s="128">
        <v>166</v>
      </c>
      <c r="S281" s="128">
        <v>1394</v>
      </c>
      <c r="T281" s="128">
        <v>62</v>
      </c>
      <c r="U281" s="128">
        <v>530</v>
      </c>
      <c r="V281" s="128">
        <v>44</v>
      </c>
      <c r="W281" s="128">
        <v>375</v>
      </c>
      <c r="X281" s="128">
        <v>14</v>
      </c>
      <c r="Y281" s="128">
        <v>120</v>
      </c>
      <c r="Z281" s="128">
        <v>11</v>
      </c>
      <c r="AA281" s="128">
        <v>88</v>
      </c>
    </row>
    <row r="282" spans="1:27" x14ac:dyDescent="0.25">
      <c r="A282" s="122">
        <v>281</v>
      </c>
      <c r="B282" s="124" t="s">
        <v>24</v>
      </c>
      <c r="C282" s="125" t="s">
        <v>153</v>
      </c>
      <c r="D282" s="128">
        <v>2</v>
      </c>
      <c r="E282" s="128">
        <v>19</v>
      </c>
      <c r="F282" s="128">
        <v>81</v>
      </c>
      <c r="G282" s="128">
        <v>1052</v>
      </c>
      <c r="H282" s="128">
        <v>300</v>
      </c>
      <c r="I282" s="128">
        <v>3225</v>
      </c>
      <c r="J282" s="128">
        <v>343</v>
      </c>
      <c r="K282" s="128">
        <v>3962</v>
      </c>
      <c r="L282" s="128">
        <v>257</v>
      </c>
      <c r="M282" s="128">
        <v>3284</v>
      </c>
      <c r="N282" s="128">
        <v>95</v>
      </c>
      <c r="O282" s="128">
        <v>1226</v>
      </c>
      <c r="P282" s="128">
        <v>141</v>
      </c>
      <c r="Q282" s="128">
        <v>1830</v>
      </c>
      <c r="R282" s="128">
        <v>86</v>
      </c>
      <c r="S282" s="128">
        <v>1099</v>
      </c>
      <c r="T282" s="128">
        <v>69</v>
      </c>
      <c r="U282" s="128">
        <v>802</v>
      </c>
      <c r="V282" s="128">
        <v>16</v>
      </c>
      <c r="W282" s="128">
        <v>206</v>
      </c>
      <c r="X282" s="128">
        <v>6</v>
      </c>
      <c r="Y282" s="128">
        <v>77</v>
      </c>
      <c r="Z282" s="126"/>
      <c r="AA282" s="126"/>
    </row>
    <row r="283" spans="1:27" x14ac:dyDescent="0.25">
      <c r="A283" s="122">
        <v>282</v>
      </c>
      <c r="B283" s="124" t="s">
        <v>11</v>
      </c>
      <c r="C283" s="125" t="s">
        <v>153</v>
      </c>
      <c r="D283" s="128">
        <v>30</v>
      </c>
      <c r="E283" s="128">
        <v>213</v>
      </c>
      <c r="F283" s="128">
        <v>91</v>
      </c>
      <c r="G283" s="128">
        <v>660</v>
      </c>
      <c r="H283" s="128">
        <v>163</v>
      </c>
      <c r="I283" s="128">
        <v>1211</v>
      </c>
      <c r="J283" s="128">
        <v>271</v>
      </c>
      <c r="K283" s="128">
        <v>2036</v>
      </c>
      <c r="L283" s="128">
        <v>543</v>
      </c>
      <c r="M283" s="128">
        <v>4089</v>
      </c>
      <c r="N283" s="128">
        <v>484</v>
      </c>
      <c r="O283" s="128">
        <v>3590</v>
      </c>
      <c r="P283" s="128">
        <v>417</v>
      </c>
      <c r="Q283" s="128">
        <v>3132</v>
      </c>
      <c r="R283" s="128">
        <v>146</v>
      </c>
      <c r="S283" s="128">
        <v>1088</v>
      </c>
      <c r="T283" s="128">
        <v>49</v>
      </c>
      <c r="U283" s="128">
        <v>354</v>
      </c>
      <c r="V283" s="128">
        <v>16</v>
      </c>
      <c r="W283" s="128">
        <v>123</v>
      </c>
      <c r="X283" s="128">
        <v>14</v>
      </c>
      <c r="Y283" s="128">
        <v>95</v>
      </c>
      <c r="Z283" s="128">
        <v>5</v>
      </c>
      <c r="AA283" s="128">
        <v>35</v>
      </c>
    </row>
    <row r="284" spans="1:27" x14ac:dyDescent="0.25">
      <c r="A284" s="122">
        <v>283</v>
      </c>
      <c r="B284" s="124" t="s">
        <v>5</v>
      </c>
      <c r="C284" s="125" t="s">
        <v>155</v>
      </c>
      <c r="D284" s="128">
        <v>204</v>
      </c>
      <c r="E284" s="128">
        <v>1382</v>
      </c>
      <c r="F284" s="128">
        <v>207</v>
      </c>
      <c r="G284" s="128">
        <v>1358</v>
      </c>
      <c r="H284" s="128">
        <v>296</v>
      </c>
      <c r="I284" s="128">
        <v>1890</v>
      </c>
      <c r="J284" s="128">
        <v>317</v>
      </c>
      <c r="K284" s="128">
        <v>2022</v>
      </c>
      <c r="L284" s="128">
        <v>284</v>
      </c>
      <c r="M284" s="128">
        <v>1910</v>
      </c>
      <c r="N284" s="128">
        <v>197</v>
      </c>
      <c r="O284" s="128">
        <v>1333</v>
      </c>
      <c r="P284" s="128">
        <v>217</v>
      </c>
      <c r="Q284" s="128">
        <v>1538</v>
      </c>
      <c r="R284" s="128">
        <v>215</v>
      </c>
      <c r="S284" s="128">
        <v>1469</v>
      </c>
      <c r="T284" s="128">
        <v>177</v>
      </c>
      <c r="U284" s="128">
        <v>1201</v>
      </c>
      <c r="V284" s="128">
        <v>150</v>
      </c>
      <c r="W284" s="128">
        <v>1013</v>
      </c>
      <c r="X284" s="128">
        <v>78</v>
      </c>
      <c r="Y284" s="128">
        <v>539</v>
      </c>
      <c r="Z284" s="128">
        <v>148</v>
      </c>
      <c r="AA284" s="128">
        <v>955</v>
      </c>
    </row>
    <row r="285" spans="1:27" x14ac:dyDescent="0.25">
      <c r="A285" s="122">
        <v>284</v>
      </c>
      <c r="B285" s="124" t="s">
        <v>5</v>
      </c>
      <c r="C285" s="125" t="s">
        <v>153</v>
      </c>
      <c r="D285" s="126"/>
      <c r="E285" s="126"/>
      <c r="F285" s="128">
        <v>68</v>
      </c>
      <c r="G285" s="128">
        <v>335</v>
      </c>
      <c r="H285" s="128">
        <v>389</v>
      </c>
      <c r="I285" s="128">
        <v>1894</v>
      </c>
      <c r="J285" s="128">
        <v>715</v>
      </c>
      <c r="K285" s="128">
        <v>3498</v>
      </c>
      <c r="L285" s="128">
        <v>744</v>
      </c>
      <c r="M285" s="128">
        <v>3649</v>
      </c>
      <c r="N285" s="128">
        <v>413</v>
      </c>
      <c r="O285" s="128">
        <v>2012</v>
      </c>
      <c r="P285" s="128">
        <v>451</v>
      </c>
      <c r="Q285" s="128">
        <v>2238</v>
      </c>
      <c r="R285" s="128">
        <v>297</v>
      </c>
      <c r="S285" s="128">
        <v>1474</v>
      </c>
      <c r="T285" s="128">
        <v>155</v>
      </c>
      <c r="U285" s="128">
        <v>773</v>
      </c>
      <c r="V285" s="128">
        <v>85</v>
      </c>
      <c r="W285" s="128">
        <v>421</v>
      </c>
      <c r="X285" s="128">
        <v>18</v>
      </c>
      <c r="Y285" s="128">
        <v>90</v>
      </c>
      <c r="Z285" s="128">
        <v>5</v>
      </c>
      <c r="AA285" s="128">
        <v>23</v>
      </c>
    </row>
    <row r="286" spans="1:27" x14ac:dyDescent="0.25">
      <c r="A286" s="122">
        <v>285</v>
      </c>
      <c r="B286" s="124" t="s">
        <v>24</v>
      </c>
      <c r="C286" s="125" t="s">
        <v>153</v>
      </c>
      <c r="D286" s="128">
        <v>27</v>
      </c>
      <c r="E286" s="128">
        <v>238</v>
      </c>
      <c r="F286" s="128">
        <v>240</v>
      </c>
      <c r="G286" s="128">
        <v>2142</v>
      </c>
      <c r="H286" s="128">
        <v>323</v>
      </c>
      <c r="I286" s="128">
        <v>2866</v>
      </c>
      <c r="J286" s="128">
        <v>375</v>
      </c>
      <c r="K286" s="128">
        <v>3340</v>
      </c>
      <c r="L286" s="128">
        <v>364</v>
      </c>
      <c r="M286" s="128">
        <v>3264</v>
      </c>
      <c r="N286" s="128">
        <v>154</v>
      </c>
      <c r="O286" s="128">
        <v>1357</v>
      </c>
      <c r="P286" s="128">
        <v>175</v>
      </c>
      <c r="Q286" s="128">
        <v>1491</v>
      </c>
      <c r="R286" s="128">
        <v>82</v>
      </c>
      <c r="S286" s="128">
        <v>734</v>
      </c>
      <c r="T286" s="128">
        <v>47</v>
      </c>
      <c r="U286" s="128">
        <v>420</v>
      </c>
      <c r="V286" s="128">
        <v>34</v>
      </c>
      <c r="W286" s="128">
        <v>306</v>
      </c>
      <c r="X286" s="128">
        <v>11</v>
      </c>
      <c r="Y286" s="128">
        <v>100</v>
      </c>
      <c r="Z286" s="128">
        <v>11</v>
      </c>
      <c r="AA286" s="128">
        <v>102</v>
      </c>
    </row>
    <row r="287" spans="1:27" x14ac:dyDescent="0.25">
      <c r="A287" s="122">
        <v>286</v>
      </c>
      <c r="B287" s="124" t="s">
        <v>11</v>
      </c>
      <c r="C287" s="125" t="s">
        <v>153</v>
      </c>
      <c r="D287" s="128">
        <v>20</v>
      </c>
      <c r="E287" s="128">
        <v>157</v>
      </c>
      <c r="F287" s="128">
        <v>160</v>
      </c>
      <c r="G287" s="128">
        <v>1310</v>
      </c>
      <c r="H287" s="128">
        <v>314</v>
      </c>
      <c r="I287" s="128">
        <v>2567</v>
      </c>
      <c r="J287" s="128">
        <v>433</v>
      </c>
      <c r="K287" s="128">
        <v>3545</v>
      </c>
      <c r="L287" s="128">
        <v>459</v>
      </c>
      <c r="M287" s="128">
        <v>3750</v>
      </c>
      <c r="N287" s="128">
        <v>222</v>
      </c>
      <c r="O287" s="128">
        <v>1826</v>
      </c>
      <c r="P287" s="128">
        <v>185</v>
      </c>
      <c r="Q287" s="128">
        <v>1494</v>
      </c>
      <c r="R287" s="128">
        <v>92</v>
      </c>
      <c r="S287" s="128">
        <v>744</v>
      </c>
      <c r="T287" s="128">
        <v>49</v>
      </c>
      <c r="U287" s="128">
        <v>405</v>
      </c>
      <c r="V287" s="128">
        <v>36</v>
      </c>
      <c r="W287" s="128">
        <v>295</v>
      </c>
      <c r="X287" s="128">
        <v>17</v>
      </c>
      <c r="Y287" s="128">
        <v>138</v>
      </c>
      <c r="Z287" s="128">
        <v>7</v>
      </c>
      <c r="AA287" s="128">
        <v>57</v>
      </c>
    </row>
    <row r="288" spans="1:27" x14ac:dyDescent="0.25">
      <c r="A288" s="122">
        <v>287</v>
      </c>
      <c r="B288" s="124" t="s">
        <v>8</v>
      </c>
      <c r="C288" s="125" t="s">
        <v>153</v>
      </c>
      <c r="D288" s="128">
        <v>22</v>
      </c>
      <c r="E288" s="128">
        <v>130</v>
      </c>
      <c r="F288" s="128">
        <v>68</v>
      </c>
      <c r="G288" s="128">
        <v>450</v>
      </c>
      <c r="H288" s="128">
        <v>203</v>
      </c>
      <c r="I288" s="128">
        <v>1327</v>
      </c>
      <c r="J288" s="128">
        <v>415</v>
      </c>
      <c r="K288" s="128">
        <v>2743</v>
      </c>
      <c r="L288" s="128">
        <v>549</v>
      </c>
      <c r="M288" s="128">
        <v>3606</v>
      </c>
      <c r="N288" s="128">
        <v>243</v>
      </c>
      <c r="O288" s="128">
        <v>1572</v>
      </c>
      <c r="P288" s="128">
        <v>351</v>
      </c>
      <c r="Q288" s="128">
        <v>2396</v>
      </c>
      <c r="R288" s="128">
        <v>330</v>
      </c>
      <c r="S288" s="128">
        <v>2280</v>
      </c>
      <c r="T288" s="128">
        <v>165</v>
      </c>
      <c r="U288" s="128">
        <v>1141</v>
      </c>
      <c r="V288" s="128">
        <v>39</v>
      </c>
      <c r="W288" s="128">
        <v>256</v>
      </c>
      <c r="X288" s="128">
        <v>20</v>
      </c>
      <c r="Y288" s="128">
        <v>134</v>
      </c>
      <c r="Z288" s="128">
        <v>7</v>
      </c>
      <c r="AA288" s="128">
        <v>45</v>
      </c>
    </row>
    <row r="289" spans="1:27" x14ac:dyDescent="0.25">
      <c r="A289" s="122">
        <v>288</v>
      </c>
      <c r="B289" s="124" t="s">
        <v>24</v>
      </c>
      <c r="C289" s="125" t="s">
        <v>152</v>
      </c>
      <c r="D289" s="128">
        <v>192</v>
      </c>
      <c r="E289" s="128">
        <v>818</v>
      </c>
      <c r="F289" s="128">
        <v>876</v>
      </c>
      <c r="G289" s="128">
        <v>3754</v>
      </c>
      <c r="H289" s="128">
        <v>1070</v>
      </c>
      <c r="I289" s="128">
        <v>4606</v>
      </c>
      <c r="J289" s="128">
        <v>718</v>
      </c>
      <c r="K289" s="128">
        <v>3123</v>
      </c>
      <c r="L289" s="128">
        <v>335</v>
      </c>
      <c r="M289" s="128">
        <v>1319</v>
      </c>
      <c r="N289" s="128">
        <v>156</v>
      </c>
      <c r="O289" s="128">
        <v>588</v>
      </c>
      <c r="P289" s="128">
        <v>84</v>
      </c>
      <c r="Q289" s="128">
        <v>326</v>
      </c>
      <c r="R289" s="128">
        <v>77</v>
      </c>
      <c r="S289" s="128">
        <v>309</v>
      </c>
      <c r="T289" s="128">
        <v>80</v>
      </c>
      <c r="U289" s="128">
        <v>299</v>
      </c>
      <c r="V289" s="128">
        <v>101</v>
      </c>
      <c r="W289" s="128">
        <v>401</v>
      </c>
      <c r="X289" s="128">
        <v>63</v>
      </c>
      <c r="Y289" s="128">
        <v>280</v>
      </c>
      <c r="Z289" s="128">
        <v>27</v>
      </c>
      <c r="AA289" s="128">
        <v>121</v>
      </c>
    </row>
    <row r="290" spans="1:27" x14ac:dyDescent="0.25">
      <c r="A290" s="122">
        <v>289</v>
      </c>
      <c r="B290" s="124" t="s">
        <v>5</v>
      </c>
      <c r="C290" s="125" t="s">
        <v>152</v>
      </c>
      <c r="D290" s="128">
        <v>68</v>
      </c>
      <c r="E290" s="128">
        <v>441</v>
      </c>
      <c r="F290" s="128">
        <v>299</v>
      </c>
      <c r="G290" s="128">
        <v>1914</v>
      </c>
      <c r="H290" s="128">
        <v>462</v>
      </c>
      <c r="I290" s="128">
        <v>2974</v>
      </c>
      <c r="J290" s="128">
        <v>449</v>
      </c>
      <c r="K290" s="128">
        <v>2901</v>
      </c>
      <c r="L290" s="128">
        <v>297</v>
      </c>
      <c r="M290" s="128">
        <v>1939</v>
      </c>
      <c r="N290" s="128">
        <v>113</v>
      </c>
      <c r="O290" s="128">
        <v>742</v>
      </c>
      <c r="P290" s="128">
        <v>156</v>
      </c>
      <c r="Q290" s="128">
        <v>992</v>
      </c>
      <c r="R290" s="128">
        <v>151</v>
      </c>
      <c r="S290" s="128">
        <v>981</v>
      </c>
      <c r="T290" s="128">
        <v>127</v>
      </c>
      <c r="U290" s="128">
        <v>813</v>
      </c>
      <c r="V290" s="128">
        <v>209</v>
      </c>
      <c r="W290" s="128">
        <v>1362</v>
      </c>
      <c r="X290" s="128">
        <v>76</v>
      </c>
      <c r="Y290" s="128">
        <v>481</v>
      </c>
      <c r="Z290" s="128">
        <v>52</v>
      </c>
      <c r="AA290" s="128">
        <v>339</v>
      </c>
    </row>
    <row r="291" spans="1:27" x14ac:dyDescent="0.25">
      <c r="A291" s="122">
        <v>290</v>
      </c>
      <c r="B291" s="124" t="s">
        <v>11</v>
      </c>
      <c r="C291" s="125" t="s">
        <v>152</v>
      </c>
      <c r="D291" s="128">
        <v>92</v>
      </c>
      <c r="E291" s="128">
        <v>765</v>
      </c>
      <c r="F291" s="128">
        <v>283</v>
      </c>
      <c r="G291" s="128">
        <v>2360</v>
      </c>
      <c r="H291" s="128">
        <v>330</v>
      </c>
      <c r="I291" s="128">
        <v>2694</v>
      </c>
      <c r="J291" s="128">
        <v>298</v>
      </c>
      <c r="K291" s="128">
        <v>2487</v>
      </c>
      <c r="L291" s="128">
        <v>246</v>
      </c>
      <c r="M291" s="128">
        <v>2080</v>
      </c>
      <c r="N291" s="128">
        <v>138</v>
      </c>
      <c r="O291" s="128">
        <v>1158</v>
      </c>
      <c r="P291" s="128">
        <v>135</v>
      </c>
      <c r="Q291" s="128">
        <v>1138</v>
      </c>
      <c r="R291" s="128">
        <v>94</v>
      </c>
      <c r="S291" s="128">
        <v>784</v>
      </c>
      <c r="T291" s="128">
        <v>60</v>
      </c>
      <c r="U291" s="128">
        <v>506</v>
      </c>
      <c r="V291" s="128">
        <v>111</v>
      </c>
      <c r="W291" s="128">
        <v>937</v>
      </c>
      <c r="X291" s="128">
        <v>74</v>
      </c>
      <c r="Y291" s="128">
        <v>593</v>
      </c>
      <c r="Z291" s="128">
        <v>42</v>
      </c>
      <c r="AA291" s="128">
        <v>356</v>
      </c>
    </row>
    <row r="292" spans="1:27" x14ac:dyDescent="0.25">
      <c r="A292" s="122">
        <v>291</v>
      </c>
      <c r="B292" s="124" t="s">
        <v>106</v>
      </c>
      <c r="C292" s="125" t="s">
        <v>154</v>
      </c>
      <c r="D292" s="128">
        <v>37</v>
      </c>
      <c r="E292" s="128">
        <v>274</v>
      </c>
      <c r="F292" s="128">
        <v>32</v>
      </c>
      <c r="G292" s="128">
        <v>236</v>
      </c>
      <c r="H292" s="128">
        <v>103</v>
      </c>
      <c r="I292" s="128">
        <v>745</v>
      </c>
      <c r="J292" s="128">
        <v>217</v>
      </c>
      <c r="K292" s="128">
        <v>1481</v>
      </c>
      <c r="L292" s="128">
        <v>425</v>
      </c>
      <c r="M292" s="128">
        <v>2792</v>
      </c>
      <c r="N292" s="128">
        <v>237</v>
      </c>
      <c r="O292" s="128">
        <v>1561</v>
      </c>
      <c r="P292" s="128">
        <v>299</v>
      </c>
      <c r="Q292" s="128">
        <v>2063</v>
      </c>
      <c r="R292" s="128">
        <v>179</v>
      </c>
      <c r="S292" s="128">
        <v>1292</v>
      </c>
      <c r="T292" s="128">
        <v>196</v>
      </c>
      <c r="U292" s="128">
        <v>1466</v>
      </c>
      <c r="V292" s="128">
        <v>243</v>
      </c>
      <c r="W292" s="128">
        <v>1774</v>
      </c>
      <c r="X292" s="128">
        <v>162</v>
      </c>
      <c r="Y292" s="128">
        <v>1166</v>
      </c>
      <c r="Z292" s="128">
        <v>135</v>
      </c>
      <c r="AA292" s="128">
        <v>1006</v>
      </c>
    </row>
    <row r="293" spans="1:27" x14ac:dyDescent="0.25">
      <c r="A293" s="122">
        <v>292</v>
      </c>
      <c r="B293" s="124" t="s">
        <v>24</v>
      </c>
      <c r="C293" s="125" t="s">
        <v>152</v>
      </c>
      <c r="D293" s="128">
        <v>126</v>
      </c>
      <c r="E293" s="128">
        <v>653</v>
      </c>
      <c r="F293" s="128">
        <v>462</v>
      </c>
      <c r="G293" s="128">
        <v>2398</v>
      </c>
      <c r="H293" s="128">
        <v>597</v>
      </c>
      <c r="I293" s="128">
        <v>3081</v>
      </c>
      <c r="J293" s="128">
        <v>492</v>
      </c>
      <c r="K293" s="128">
        <v>2550</v>
      </c>
      <c r="L293" s="128">
        <v>237</v>
      </c>
      <c r="M293" s="128">
        <v>1229</v>
      </c>
      <c r="N293" s="128">
        <v>106</v>
      </c>
      <c r="O293" s="128">
        <v>539</v>
      </c>
      <c r="P293" s="128">
        <v>120</v>
      </c>
      <c r="Q293" s="128">
        <v>620</v>
      </c>
      <c r="R293" s="128">
        <v>149</v>
      </c>
      <c r="S293" s="128">
        <v>770</v>
      </c>
      <c r="T293" s="128">
        <v>170</v>
      </c>
      <c r="U293" s="128">
        <v>883</v>
      </c>
      <c r="V293" s="128">
        <v>309</v>
      </c>
      <c r="W293" s="128">
        <v>1602</v>
      </c>
      <c r="X293" s="128">
        <v>173</v>
      </c>
      <c r="Y293" s="128">
        <v>887</v>
      </c>
      <c r="Z293" s="128">
        <v>88</v>
      </c>
      <c r="AA293" s="128">
        <v>444</v>
      </c>
    </row>
    <row r="294" spans="1:27" x14ac:dyDescent="0.25">
      <c r="A294" s="122">
        <v>293</v>
      </c>
      <c r="B294" s="124" t="s">
        <v>105</v>
      </c>
      <c r="C294" s="125" t="s">
        <v>152</v>
      </c>
      <c r="D294" s="128">
        <v>19</v>
      </c>
      <c r="E294" s="128">
        <v>1860</v>
      </c>
      <c r="F294" s="128">
        <v>15</v>
      </c>
      <c r="G294" s="128">
        <v>1500</v>
      </c>
      <c r="H294" s="128">
        <v>12</v>
      </c>
      <c r="I294" s="128">
        <v>1200</v>
      </c>
      <c r="J294" s="128">
        <v>10</v>
      </c>
      <c r="K294" s="128">
        <v>950</v>
      </c>
      <c r="L294" s="128">
        <v>30</v>
      </c>
      <c r="M294" s="128">
        <v>3000</v>
      </c>
      <c r="N294" s="128">
        <v>9</v>
      </c>
      <c r="O294" s="128">
        <v>900</v>
      </c>
      <c r="P294" s="128">
        <v>12</v>
      </c>
      <c r="Q294" s="128">
        <v>1200</v>
      </c>
      <c r="R294" s="128">
        <v>3</v>
      </c>
      <c r="S294" s="128">
        <v>300</v>
      </c>
      <c r="T294" s="128">
        <v>12</v>
      </c>
      <c r="U294" s="128">
        <v>1200</v>
      </c>
      <c r="V294" s="128">
        <v>13</v>
      </c>
      <c r="W294" s="128">
        <v>1300</v>
      </c>
      <c r="X294" s="128">
        <v>8</v>
      </c>
      <c r="Y294" s="128">
        <v>790</v>
      </c>
      <c r="Z294" s="128">
        <v>12</v>
      </c>
      <c r="AA294" s="128">
        <v>1200</v>
      </c>
    </row>
    <row r="295" spans="1:27" x14ac:dyDescent="0.25">
      <c r="A295" s="122">
        <v>294</v>
      </c>
      <c r="B295" s="124" t="s">
        <v>24</v>
      </c>
      <c r="C295" s="125" t="s">
        <v>153</v>
      </c>
      <c r="D295" s="128">
        <v>18</v>
      </c>
      <c r="E295" s="128">
        <v>126</v>
      </c>
      <c r="F295" s="128">
        <v>101</v>
      </c>
      <c r="G295" s="128">
        <v>699</v>
      </c>
      <c r="H295" s="128">
        <v>224</v>
      </c>
      <c r="I295" s="128">
        <v>1543</v>
      </c>
      <c r="J295" s="128">
        <v>398</v>
      </c>
      <c r="K295" s="128">
        <v>2770</v>
      </c>
      <c r="L295" s="128">
        <v>571</v>
      </c>
      <c r="M295" s="128">
        <v>3986</v>
      </c>
      <c r="N295" s="128">
        <v>339</v>
      </c>
      <c r="O295" s="128">
        <v>2353</v>
      </c>
      <c r="P295" s="128">
        <v>263</v>
      </c>
      <c r="Q295" s="128">
        <v>1833</v>
      </c>
      <c r="R295" s="128">
        <v>150</v>
      </c>
      <c r="S295" s="128">
        <v>1041</v>
      </c>
      <c r="T295" s="128">
        <v>49</v>
      </c>
      <c r="U295" s="128">
        <v>336</v>
      </c>
      <c r="V295" s="128">
        <v>22</v>
      </c>
      <c r="W295" s="128">
        <v>154</v>
      </c>
      <c r="X295" s="128">
        <v>8</v>
      </c>
      <c r="Y295" s="128">
        <v>41</v>
      </c>
      <c r="Z295" s="128">
        <v>14</v>
      </c>
      <c r="AA295" s="128">
        <v>98</v>
      </c>
    </row>
    <row r="296" spans="1:27" x14ac:dyDescent="0.25">
      <c r="A296" s="122">
        <v>295</v>
      </c>
      <c r="B296" s="124" t="s">
        <v>24</v>
      </c>
      <c r="C296" s="125" t="s">
        <v>154</v>
      </c>
      <c r="D296" s="128">
        <v>227</v>
      </c>
      <c r="E296" s="128">
        <v>1122</v>
      </c>
      <c r="F296" s="128">
        <v>334</v>
      </c>
      <c r="G296" s="128">
        <v>1655</v>
      </c>
      <c r="H296" s="128">
        <v>329</v>
      </c>
      <c r="I296" s="128">
        <v>1628</v>
      </c>
      <c r="J296" s="128">
        <v>322</v>
      </c>
      <c r="K296" s="128">
        <v>1595</v>
      </c>
      <c r="L296" s="128">
        <v>288</v>
      </c>
      <c r="M296" s="128">
        <v>1427</v>
      </c>
      <c r="N296" s="128">
        <v>162</v>
      </c>
      <c r="O296" s="128">
        <v>800</v>
      </c>
      <c r="P296" s="128">
        <v>230</v>
      </c>
      <c r="Q296" s="128">
        <v>1138</v>
      </c>
      <c r="R296" s="128">
        <v>242</v>
      </c>
      <c r="S296" s="128">
        <v>1198</v>
      </c>
      <c r="T296" s="128">
        <v>205</v>
      </c>
      <c r="U296" s="128">
        <v>1013</v>
      </c>
      <c r="V296" s="128">
        <v>235</v>
      </c>
      <c r="W296" s="128">
        <v>1165</v>
      </c>
      <c r="X296" s="128">
        <v>226</v>
      </c>
      <c r="Y296" s="128">
        <v>1116</v>
      </c>
      <c r="Z296" s="128">
        <v>201</v>
      </c>
      <c r="AA296" s="128">
        <v>996</v>
      </c>
    </row>
    <row r="297" spans="1:27" x14ac:dyDescent="0.25">
      <c r="A297" s="122">
        <v>296</v>
      </c>
      <c r="B297" s="124" t="s">
        <v>103</v>
      </c>
      <c r="C297" s="125" t="s">
        <v>152</v>
      </c>
      <c r="D297" s="128">
        <v>16</v>
      </c>
      <c r="E297" s="128">
        <v>1593</v>
      </c>
      <c r="F297" s="128">
        <v>16</v>
      </c>
      <c r="G297" s="128">
        <v>1727</v>
      </c>
      <c r="H297" s="128">
        <v>4</v>
      </c>
      <c r="I297" s="128">
        <v>417</v>
      </c>
      <c r="J297" s="128">
        <v>8</v>
      </c>
      <c r="K297" s="128">
        <v>893</v>
      </c>
      <c r="L297" s="128">
        <v>10</v>
      </c>
      <c r="M297" s="128">
        <v>1191</v>
      </c>
      <c r="N297" s="128">
        <v>6</v>
      </c>
      <c r="O297" s="128">
        <v>715</v>
      </c>
      <c r="P297" s="128">
        <v>8</v>
      </c>
      <c r="Q297" s="128">
        <v>893</v>
      </c>
      <c r="R297" s="128">
        <v>13</v>
      </c>
      <c r="S297" s="128">
        <v>1489</v>
      </c>
      <c r="T297" s="128">
        <v>16</v>
      </c>
      <c r="U297" s="128">
        <v>1935</v>
      </c>
      <c r="V297" s="128">
        <v>18</v>
      </c>
      <c r="W297" s="128">
        <v>1906</v>
      </c>
      <c r="X297" s="128">
        <v>8</v>
      </c>
      <c r="Y297" s="128">
        <v>893</v>
      </c>
      <c r="Z297" s="128">
        <v>9</v>
      </c>
      <c r="AA297" s="128">
        <v>1012</v>
      </c>
    </row>
    <row r="298" spans="1:27" x14ac:dyDescent="0.25">
      <c r="A298" s="122">
        <v>297</v>
      </c>
      <c r="B298" s="124" t="s">
        <v>8</v>
      </c>
      <c r="C298" s="125" t="s">
        <v>154</v>
      </c>
      <c r="D298" s="128">
        <v>21</v>
      </c>
      <c r="E298" s="128">
        <v>123</v>
      </c>
      <c r="F298" s="128">
        <v>51</v>
      </c>
      <c r="G298" s="128">
        <v>301</v>
      </c>
      <c r="H298" s="128">
        <v>108</v>
      </c>
      <c r="I298" s="128">
        <v>630</v>
      </c>
      <c r="J298" s="128">
        <v>354</v>
      </c>
      <c r="K298" s="128">
        <v>1958</v>
      </c>
      <c r="L298" s="128">
        <v>637</v>
      </c>
      <c r="M298" s="128">
        <v>3427</v>
      </c>
      <c r="N298" s="128">
        <v>421</v>
      </c>
      <c r="O298" s="128">
        <v>2476</v>
      </c>
      <c r="P298" s="128">
        <v>487</v>
      </c>
      <c r="Q298" s="128">
        <v>2873</v>
      </c>
      <c r="R298" s="128">
        <v>276</v>
      </c>
      <c r="S298" s="128">
        <v>1624</v>
      </c>
      <c r="T298" s="128">
        <v>97</v>
      </c>
      <c r="U298" s="128">
        <v>576</v>
      </c>
      <c r="V298" s="128">
        <v>42</v>
      </c>
      <c r="W298" s="128">
        <v>245</v>
      </c>
      <c r="X298" s="128">
        <v>20</v>
      </c>
      <c r="Y298" s="128">
        <v>119</v>
      </c>
      <c r="Z298" s="128">
        <v>28</v>
      </c>
      <c r="AA298" s="128">
        <v>165</v>
      </c>
    </row>
    <row r="299" spans="1:27" x14ac:dyDescent="0.25">
      <c r="A299" s="122">
        <v>298</v>
      </c>
      <c r="B299" s="124" t="s">
        <v>5</v>
      </c>
      <c r="C299" s="125" t="s">
        <v>153</v>
      </c>
      <c r="D299" s="126"/>
      <c r="E299" s="126"/>
      <c r="F299" s="128">
        <v>23</v>
      </c>
      <c r="G299" s="128">
        <v>116</v>
      </c>
      <c r="H299" s="128">
        <v>245</v>
      </c>
      <c r="I299" s="128">
        <v>1186</v>
      </c>
      <c r="J299" s="128">
        <v>790</v>
      </c>
      <c r="K299" s="128">
        <v>3838</v>
      </c>
      <c r="L299" s="128">
        <v>839</v>
      </c>
      <c r="M299" s="128">
        <v>4113</v>
      </c>
      <c r="N299" s="128">
        <v>431</v>
      </c>
      <c r="O299" s="128">
        <v>2081</v>
      </c>
      <c r="P299" s="128">
        <v>297</v>
      </c>
      <c r="Q299" s="128">
        <v>1464</v>
      </c>
      <c r="R299" s="128">
        <v>157</v>
      </c>
      <c r="S299" s="128">
        <v>771</v>
      </c>
      <c r="T299" s="128">
        <v>89</v>
      </c>
      <c r="U299" s="128">
        <v>442</v>
      </c>
      <c r="V299" s="128">
        <v>45</v>
      </c>
      <c r="W299" s="128">
        <v>220</v>
      </c>
      <c r="X299" s="128">
        <v>16</v>
      </c>
      <c r="Y299" s="128">
        <v>76</v>
      </c>
      <c r="Z299" s="128">
        <v>6</v>
      </c>
      <c r="AA299" s="128">
        <v>29</v>
      </c>
    </row>
    <row r="300" spans="1:27" x14ac:dyDescent="0.25">
      <c r="A300" s="122">
        <v>299</v>
      </c>
      <c r="B300" s="124" t="s">
        <v>8</v>
      </c>
      <c r="C300" s="125" t="s">
        <v>152</v>
      </c>
      <c r="D300" s="128">
        <v>168</v>
      </c>
      <c r="E300" s="128">
        <v>1008</v>
      </c>
      <c r="F300" s="128">
        <v>188</v>
      </c>
      <c r="G300" s="128">
        <v>1122</v>
      </c>
      <c r="H300" s="128">
        <v>223</v>
      </c>
      <c r="I300" s="128">
        <v>1339</v>
      </c>
      <c r="J300" s="128">
        <v>244</v>
      </c>
      <c r="K300" s="128">
        <v>1460</v>
      </c>
      <c r="L300" s="128">
        <v>228</v>
      </c>
      <c r="M300" s="128">
        <v>1357</v>
      </c>
      <c r="N300" s="128">
        <v>190</v>
      </c>
      <c r="O300" s="128">
        <v>1137</v>
      </c>
      <c r="P300" s="128">
        <v>217</v>
      </c>
      <c r="Q300" s="128">
        <v>1293</v>
      </c>
      <c r="R300" s="128">
        <v>207</v>
      </c>
      <c r="S300" s="128">
        <v>1239</v>
      </c>
      <c r="T300" s="128">
        <v>182</v>
      </c>
      <c r="U300" s="128">
        <v>1091</v>
      </c>
      <c r="V300" s="128">
        <v>230</v>
      </c>
      <c r="W300" s="128">
        <v>1380</v>
      </c>
      <c r="X300" s="128">
        <v>163</v>
      </c>
      <c r="Y300" s="128">
        <v>975</v>
      </c>
      <c r="Z300" s="128">
        <v>152</v>
      </c>
      <c r="AA300" s="128">
        <v>909</v>
      </c>
    </row>
    <row r="301" spans="1:27" x14ac:dyDescent="0.25">
      <c r="A301" s="122">
        <v>300</v>
      </c>
      <c r="B301" s="124" t="s">
        <v>11</v>
      </c>
      <c r="C301" s="125" t="s">
        <v>152</v>
      </c>
      <c r="D301" s="126"/>
      <c r="E301" s="126"/>
      <c r="F301" s="128">
        <v>24</v>
      </c>
      <c r="G301" s="128">
        <v>167</v>
      </c>
      <c r="H301" s="128">
        <v>178</v>
      </c>
      <c r="I301" s="128">
        <v>1240</v>
      </c>
      <c r="J301" s="128">
        <v>435</v>
      </c>
      <c r="K301" s="128">
        <v>2770</v>
      </c>
      <c r="L301" s="128">
        <v>359</v>
      </c>
      <c r="M301" s="128">
        <v>2505</v>
      </c>
      <c r="N301" s="128">
        <v>168</v>
      </c>
      <c r="O301" s="128">
        <v>1158</v>
      </c>
      <c r="P301" s="128">
        <v>220</v>
      </c>
      <c r="Q301" s="128">
        <v>1525</v>
      </c>
      <c r="R301" s="128">
        <v>257</v>
      </c>
      <c r="S301" s="128">
        <v>1754</v>
      </c>
      <c r="T301" s="128">
        <v>274</v>
      </c>
      <c r="U301" s="128">
        <v>1911</v>
      </c>
      <c r="V301" s="128">
        <v>130</v>
      </c>
      <c r="W301" s="128">
        <v>904</v>
      </c>
      <c r="X301" s="128">
        <v>34</v>
      </c>
      <c r="Y301" s="128">
        <v>175</v>
      </c>
      <c r="Z301" s="128">
        <v>6</v>
      </c>
      <c r="AA301" s="128">
        <v>33</v>
      </c>
    </row>
    <row r="302" spans="1:27" x14ac:dyDescent="0.25">
      <c r="A302" s="122">
        <v>301</v>
      </c>
      <c r="B302" s="124" t="s">
        <v>103</v>
      </c>
      <c r="C302" s="125" t="s">
        <v>152</v>
      </c>
      <c r="D302" s="128">
        <v>4</v>
      </c>
      <c r="E302" s="128">
        <v>55</v>
      </c>
      <c r="F302" s="128">
        <v>91</v>
      </c>
      <c r="G302" s="128">
        <v>1260</v>
      </c>
      <c r="H302" s="128">
        <v>175</v>
      </c>
      <c r="I302" s="128">
        <v>2507</v>
      </c>
      <c r="J302" s="128">
        <v>164</v>
      </c>
      <c r="K302" s="128">
        <v>2356</v>
      </c>
      <c r="L302" s="128">
        <v>207</v>
      </c>
      <c r="M302" s="128">
        <v>2989</v>
      </c>
      <c r="N302" s="128">
        <v>117</v>
      </c>
      <c r="O302" s="128">
        <v>1613</v>
      </c>
      <c r="P302" s="128">
        <v>88</v>
      </c>
      <c r="Q302" s="128">
        <v>1278</v>
      </c>
      <c r="R302" s="128">
        <v>53</v>
      </c>
      <c r="S302" s="128">
        <v>761</v>
      </c>
      <c r="T302" s="128">
        <v>39</v>
      </c>
      <c r="U302" s="128">
        <v>566</v>
      </c>
      <c r="V302" s="128">
        <v>32</v>
      </c>
      <c r="W302" s="128">
        <v>454</v>
      </c>
      <c r="X302" s="128">
        <v>13</v>
      </c>
      <c r="Y302" s="128">
        <v>173</v>
      </c>
      <c r="Z302" s="128">
        <v>6</v>
      </c>
      <c r="AA302" s="128">
        <v>94</v>
      </c>
    </row>
    <row r="303" spans="1:27" x14ac:dyDescent="0.25">
      <c r="A303" s="122">
        <v>302</v>
      </c>
      <c r="B303" s="124" t="s">
        <v>5</v>
      </c>
      <c r="C303" s="125" t="s">
        <v>152</v>
      </c>
      <c r="D303" s="128">
        <v>31</v>
      </c>
      <c r="E303" s="128">
        <v>265</v>
      </c>
      <c r="F303" s="128">
        <v>396</v>
      </c>
      <c r="G303" s="128">
        <v>3642</v>
      </c>
      <c r="H303" s="128">
        <v>536</v>
      </c>
      <c r="I303" s="128">
        <v>4541</v>
      </c>
      <c r="J303" s="128">
        <v>340</v>
      </c>
      <c r="K303" s="128">
        <v>2927</v>
      </c>
      <c r="L303" s="128">
        <v>144</v>
      </c>
      <c r="M303" s="128">
        <v>1290</v>
      </c>
      <c r="N303" s="128">
        <v>51</v>
      </c>
      <c r="O303" s="128">
        <v>450</v>
      </c>
      <c r="P303" s="128">
        <v>43</v>
      </c>
      <c r="Q303" s="128">
        <v>403</v>
      </c>
      <c r="R303" s="128">
        <v>23</v>
      </c>
      <c r="S303" s="128">
        <v>188</v>
      </c>
      <c r="T303" s="128">
        <v>15</v>
      </c>
      <c r="U303" s="128">
        <v>110</v>
      </c>
      <c r="V303" s="128">
        <v>2</v>
      </c>
      <c r="W303" s="128">
        <v>6</v>
      </c>
      <c r="X303" s="128">
        <v>2</v>
      </c>
      <c r="Y303" s="128">
        <v>18</v>
      </c>
      <c r="Z303" s="128">
        <v>1</v>
      </c>
      <c r="AA303" s="128">
        <v>11</v>
      </c>
    </row>
    <row r="304" spans="1:27" x14ac:dyDescent="0.25">
      <c r="A304" s="122">
        <v>303</v>
      </c>
      <c r="B304" s="124" t="s">
        <v>103</v>
      </c>
      <c r="C304" s="125" t="s">
        <v>152</v>
      </c>
      <c r="D304" s="128">
        <v>345</v>
      </c>
      <c r="E304" s="128">
        <v>2912</v>
      </c>
      <c r="F304" s="128">
        <v>77</v>
      </c>
      <c r="G304" s="128">
        <v>647</v>
      </c>
      <c r="H304" s="128">
        <v>134</v>
      </c>
      <c r="I304" s="128">
        <v>1136</v>
      </c>
      <c r="J304" s="128">
        <v>155</v>
      </c>
      <c r="K304" s="128">
        <v>1312</v>
      </c>
      <c r="L304" s="128">
        <v>172</v>
      </c>
      <c r="M304" s="128">
        <v>1454</v>
      </c>
      <c r="N304" s="128">
        <v>169</v>
      </c>
      <c r="O304" s="128">
        <v>1412</v>
      </c>
      <c r="P304" s="128">
        <v>179</v>
      </c>
      <c r="Q304" s="128">
        <v>1522</v>
      </c>
      <c r="R304" s="128">
        <v>102</v>
      </c>
      <c r="S304" s="128">
        <v>868</v>
      </c>
      <c r="T304" s="128">
        <v>98</v>
      </c>
      <c r="U304" s="128">
        <v>833</v>
      </c>
      <c r="V304" s="128">
        <v>95</v>
      </c>
      <c r="W304" s="128">
        <v>801</v>
      </c>
      <c r="X304" s="128">
        <v>57</v>
      </c>
      <c r="Y304" s="128">
        <v>469</v>
      </c>
      <c r="Z304" s="128">
        <v>53</v>
      </c>
      <c r="AA304" s="128">
        <v>450</v>
      </c>
    </row>
    <row r="305" spans="1:27" x14ac:dyDescent="0.25">
      <c r="A305" s="122">
        <v>304</v>
      </c>
      <c r="B305" s="124" t="s">
        <v>11</v>
      </c>
      <c r="C305" s="125" t="s">
        <v>152</v>
      </c>
      <c r="D305" s="126"/>
      <c r="E305" s="126"/>
      <c r="F305" s="126"/>
      <c r="G305" s="126"/>
      <c r="H305" s="128">
        <v>336</v>
      </c>
      <c r="I305" s="128">
        <v>2013</v>
      </c>
      <c r="J305" s="128">
        <v>497</v>
      </c>
      <c r="K305" s="128">
        <v>2965</v>
      </c>
      <c r="L305" s="128">
        <v>317</v>
      </c>
      <c r="M305" s="128">
        <v>1898</v>
      </c>
      <c r="N305" s="128">
        <v>164</v>
      </c>
      <c r="O305" s="128">
        <v>980</v>
      </c>
      <c r="P305" s="128">
        <v>150</v>
      </c>
      <c r="Q305" s="128">
        <v>1090</v>
      </c>
      <c r="R305" s="128">
        <v>171</v>
      </c>
      <c r="S305" s="128">
        <v>1242</v>
      </c>
      <c r="T305" s="128">
        <v>138</v>
      </c>
      <c r="U305" s="128">
        <v>1003</v>
      </c>
      <c r="V305" s="128">
        <v>188</v>
      </c>
      <c r="W305" s="128">
        <v>1371</v>
      </c>
      <c r="X305" s="128">
        <v>129</v>
      </c>
      <c r="Y305" s="128">
        <v>930</v>
      </c>
      <c r="Z305" s="128">
        <v>19</v>
      </c>
      <c r="AA305" s="128">
        <v>139</v>
      </c>
    </row>
    <row r="306" spans="1:27" x14ac:dyDescent="0.25">
      <c r="A306" s="122">
        <v>305</v>
      </c>
      <c r="B306" s="124" t="s">
        <v>103</v>
      </c>
      <c r="C306" s="125" t="s">
        <v>152</v>
      </c>
      <c r="D306" s="126"/>
      <c r="E306" s="126"/>
      <c r="F306" s="128">
        <v>101</v>
      </c>
      <c r="G306" s="128">
        <v>1546</v>
      </c>
      <c r="H306" s="128">
        <v>268</v>
      </c>
      <c r="I306" s="128">
        <v>4132</v>
      </c>
      <c r="J306" s="128">
        <v>384</v>
      </c>
      <c r="K306" s="128">
        <v>6059</v>
      </c>
      <c r="L306" s="128">
        <v>126</v>
      </c>
      <c r="M306" s="128">
        <v>1893</v>
      </c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</row>
    <row r="307" spans="1:27" x14ac:dyDescent="0.25">
      <c r="A307" s="122">
        <v>306</v>
      </c>
      <c r="B307" s="124" t="s">
        <v>18</v>
      </c>
      <c r="C307" s="125" t="s">
        <v>152</v>
      </c>
      <c r="D307" s="126"/>
      <c r="E307" s="126"/>
      <c r="F307" s="126"/>
      <c r="G307" s="126"/>
      <c r="H307" s="126"/>
      <c r="I307" s="126"/>
      <c r="J307" s="128">
        <v>257</v>
      </c>
      <c r="K307" s="128">
        <v>3988</v>
      </c>
      <c r="L307" s="128">
        <v>197</v>
      </c>
      <c r="M307" s="128">
        <v>3401</v>
      </c>
      <c r="N307" s="128">
        <v>98</v>
      </c>
      <c r="O307" s="128">
        <v>1749</v>
      </c>
      <c r="P307" s="128">
        <v>158</v>
      </c>
      <c r="Q307" s="128">
        <v>2816</v>
      </c>
      <c r="R307" s="128">
        <v>48</v>
      </c>
      <c r="S307" s="128">
        <v>859</v>
      </c>
      <c r="T307" s="128">
        <v>35</v>
      </c>
      <c r="U307" s="128">
        <v>630</v>
      </c>
      <c r="V307" s="128">
        <v>4</v>
      </c>
      <c r="W307" s="128">
        <v>72</v>
      </c>
      <c r="X307" s="128">
        <v>1</v>
      </c>
      <c r="Y307" s="128">
        <v>18</v>
      </c>
      <c r="Z307" s="128">
        <v>1</v>
      </c>
      <c r="AA307" s="128">
        <v>18</v>
      </c>
    </row>
    <row r="308" spans="1:27" x14ac:dyDescent="0.25">
      <c r="A308" s="122">
        <v>307</v>
      </c>
      <c r="B308" s="124" t="s">
        <v>5</v>
      </c>
      <c r="C308" s="125" t="s">
        <v>153</v>
      </c>
      <c r="D308" s="128">
        <v>43</v>
      </c>
      <c r="E308" s="128">
        <v>236</v>
      </c>
      <c r="F308" s="128">
        <v>722</v>
      </c>
      <c r="G308" s="128">
        <v>3835</v>
      </c>
      <c r="H308" s="128">
        <v>1059</v>
      </c>
      <c r="I308" s="128">
        <v>5468</v>
      </c>
      <c r="J308" s="128">
        <v>507</v>
      </c>
      <c r="K308" s="128">
        <v>2465</v>
      </c>
      <c r="L308" s="128">
        <v>134</v>
      </c>
      <c r="M308" s="128">
        <v>768</v>
      </c>
      <c r="N308" s="128">
        <v>44</v>
      </c>
      <c r="O308" s="128">
        <v>275</v>
      </c>
      <c r="P308" s="128">
        <v>55</v>
      </c>
      <c r="Q308" s="128">
        <v>331</v>
      </c>
      <c r="R308" s="128">
        <v>19</v>
      </c>
      <c r="S308" s="128">
        <v>103</v>
      </c>
      <c r="T308" s="128">
        <v>10</v>
      </c>
      <c r="U308" s="128">
        <v>48</v>
      </c>
      <c r="V308" s="128">
        <v>2</v>
      </c>
      <c r="W308" s="128">
        <v>13</v>
      </c>
      <c r="X308" s="126"/>
      <c r="Y308" s="126"/>
      <c r="Z308" s="126"/>
      <c r="AA308" s="126"/>
    </row>
    <row r="309" spans="1:27" x14ac:dyDescent="0.25">
      <c r="A309" s="122">
        <v>308</v>
      </c>
      <c r="B309" s="124" t="s">
        <v>11</v>
      </c>
      <c r="C309" s="125" t="s">
        <v>152</v>
      </c>
      <c r="D309" s="128">
        <v>3</v>
      </c>
      <c r="E309" s="128">
        <v>55</v>
      </c>
      <c r="F309" s="128">
        <v>110</v>
      </c>
      <c r="G309" s="128">
        <v>2013</v>
      </c>
      <c r="H309" s="128">
        <v>177</v>
      </c>
      <c r="I309" s="128">
        <v>3242</v>
      </c>
      <c r="J309" s="128">
        <v>145</v>
      </c>
      <c r="K309" s="128">
        <v>2660</v>
      </c>
      <c r="L309" s="128">
        <v>94</v>
      </c>
      <c r="M309" s="128">
        <v>1693</v>
      </c>
      <c r="N309" s="128">
        <v>52</v>
      </c>
      <c r="O309" s="128">
        <v>942</v>
      </c>
      <c r="P309" s="128">
        <v>66</v>
      </c>
      <c r="Q309" s="128">
        <v>1210</v>
      </c>
      <c r="R309" s="128">
        <v>37</v>
      </c>
      <c r="S309" s="128">
        <v>686</v>
      </c>
      <c r="T309" s="128">
        <v>29</v>
      </c>
      <c r="U309" s="128">
        <v>531</v>
      </c>
      <c r="V309" s="128">
        <v>22</v>
      </c>
      <c r="W309" s="128">
        <v>411</v>
      </c>
      <c r="X309" s="128">
        <v>4</v>
      </c>
      <c r="Y309" s="128">
        <v>75</v>
      </c>
      <c r="Z309" s="126"/>
      <c r="AA309" s="126"/>
    </row>
    <row r="310" spans="1:27" x14ac:dyDescent="0.25">
      <c r="A310" s="122">
        <v>309</v>
      </c>
      <c r="B310" s="124" t="s">
        <v>18</v>
      </c>
      <c r="C310" s="125" t="s">
        <v>152</v>
      </c>
      <c r="D310" s="128">
        <v>75</v>
      </c>
      <c r="E310" s="128">
        <v>448</v>
      </c>
      <c r="F310" s="128">
        <v>338</v>
      </c>
      <c r="G310" s="128">
        <v>2023</v>
      </c>
      <c r="H310" s="128">
        <v>545</v>
      </c>
      <c r="I310" s="128">
        <v>3262</v>
      </c>
      <c r="J310" s="128">
        <v>343</v>
      </c>
      <c r="K310" s="128">
        <v>2056</v>
      </c>
      <c r="L310" s="128">
        <v>186</v>
      </c>
      <c r="M310" s="128">
        <v>1114</v>
      </c>
      <c r="N310" s="128">
        <v>107</v>
      </c>
      <c r="O310" s="128">
        <v>639</v>
      </c>
      <c r="P310" s="128">
        <v>90</v>
      </c>
      <c r="Q310" s="128">
        <v>540</v>
      </c>
      <c r="R310" s="128">
        <v>67</v>
      </c>
      <c r="S310" s="128">
        <v>402</v>
      </c>
      <c r="T310" s="128">
        <v>96</v>
      </c>
      <c r="U310" s="128">
        <v>573</v>
      </c>
      <c r="V310" s="128">
        <v>157</v>
      </c>
      <c r="W310" s="128">
        <v>942</v>
      </c>
      <c r="X310" s="128">
        <v>120</v>
      </c>
      <c r="Y310" s="128">
        <v>718</v>
      </c>
      <c r="Z310" s="128">
        <v>123</v>
      </c>
      <c r="AA310" s="128">
        <v>738</v>
      </c>
    </row>
    <row r="311" spans="1:27" x14ac:dyDescent="0.25">
      <c r="A311" s="122">
        <v>310</v>
      </c>
      <c r="B311" s="124" t="s">
        <v>8</v>
      </c>
      <c r="C311" s="125" t="s">
        <v>152</v>
      </c>
      <c r="D311" s="128">
        <v>11</v>
      </c>
      <c r="E311" s="128">
        <v>63</v>
      </c>
      <c r="F311" s="128">
        <v>106</v>
      </c>
      <c r="G311" s="128">
        <v>635</v>
      </c>
      <c r="H311" s="128">
        <v>281</v>
      </c>
      <c r="I311" s="128">
        <v>1686</v>
      </c>
      <c r="J311" s="128">
        <v>505</v>
      </c>
      <c r="K311" s="128">
        <v>3024</v>
      </c>
      <c r="L311" s="128">
        <v>479</v>
      </c>
      <c r="M311" s="128">
        <v>2867</v>
      </c>
      <c r="N311" s="128">
        <v>300</v>
      </c>
      <c r="O311" s="128">
        <v>1793</v>
      </c>
      <c r="P311" s="128">
        <v>250</v>
      </c>
      <c r="Q311" s="128">
        <v>1491</v>
      </c>
      <c r="R311" s="128">
        <v>159</v>
      </c>
      <c r="S311" s="128">
        <v>949</v>
      </c>
      <c r="T311" s="128">
        <v>74</v>
      </c>
      <c r="U311" s="128">
        <v>446</v>
      </c>
      <c r="V311" s="128">
        <v>52</v>
      </c>
      <c r="W311" s="128">
        <v>314</v>
      </c>
      <c r="X311" s="128">
        <v>12</v>
      </c>
      <c r="Y311" s="128">
        <v>74</v>
      </c>
      <c r="Z311" s="128">
        <v>11</v>
      </c>
      <c r="AA311" s="128">
        <v>64</v>
      </c>
    </row>
    <row r="312" spans="1:27" x14ac:dyDescent="0.25">
      <c r="A312" s="122">
        <v>311</v>
      </c>
      <c r="B312" s="124" t="s">
        <v>8</v>
      </c>
      <c r="C312" s="125" t="s">
        <v>151</v>
      </c>
      <c r="D312" s="128">
        <v>6</v>
      </c>
      <c r="E312" s="128">
        <v>74</v>
      </c>
      <c r="F312" s="128">
        <v>102</v>
      </c>
      <c r="G312" s="128">
        <v>1701</v>
      </c>
      <c r="H312" s="128">
        <v>167</v>
      </c>
      <c r="I312" s="128">
        <v>2921</v>
      </c>
      <c r="J312" s="128">
        <v>189</v>
      </c>
      <c r="K312" s="128">
        <v>3330</v>
      </c>
      <c r="L312" s="128">
        <v>89</v>
      </c>
      <c r="M312" s="128">
        <v>1647</v>
      </c>
      <c r="N312" s="128">
        <v>35</v>
      </c>
      <c r="O312" s="128">
        <v>637</v>
      </c>
      <c r="P312" s="128">
        <v>56</v>
      </c>
      <c r="Q312" s="128">
        <v>1057</v>
      </c>
      <c r="R312" s="128">
        <v>40</v>
      </c>
      <c r="S312" s="128">
        <v>755</v>
      </c>
      <c r="T312" s="128">
        <v>38</v>
      </c>
      <c r="U312" s="128">
        <v>741</v>
      </c>
      <c r="V312" s="128">
        <v>25</v>
      </c>
      <c r="W312" s="128">
        <v>475</v>
      </c>
      <c r="X312" s="128">
        <v>2</v>
      </c>
      <c r="Y312" s="128">
        <v>47</v>
      </c>
      <c r="Z312" s="128">
        <v>1</v>
      </c>
      <c r="AA312" s="128">
        <v>20</v>
      </c>
    </row>
    <row r="313" spans="1:27" x14ac:dyDescent="0.25">
      <c r="A313" s="122">
        <v>312</v>
      </c>
      <c r="B313" s="124" t="s">
        <v>103</v>
      </c>
      <c r="C313" s="125" t="s">
        <v>152</v>
      </c>
      <c r="D313" s="126"/>
      <c r="E313" s="126"/>
      <c r="F313" s="128">
        <v>30</v>
      </c>
      <c r="G313" s="128">
        <v>637</v>
      </c>
      <c r="H313" s="128">
        <v>81</v>
      </c>
      <c r="I313" s="128">
        <v>1835</v>
      </c>
      <c r="J313" s="128">
        <v>172</v>
      </c>
      <c r="K313" s="128">
        <v>3344</v>
      </c>
      <c r="L313" s="128">
        <v>160</v>
      </c>
      <c r="M313" s="128">
        <v>3073</v>
      </c>
      <c r="N313" s="128">
        <v>73</v>
      </c>
      <c r="O313" s="128">
        <v>1613</v>
      </c>
      <c r="P313" s="128">
        <v>45</v>
      </c>
      <c r="Q313" s="128">
        <v>937</v>
      </c>
      <c r="R313" s="128">
        <v>69</v>
      </c>
      <c r="S313" s="128">
        <v>1593</v>
      </c>
      <c r="T313" s="128">
        <v>14</v>
      </c>
      <c r="U313" s="128">
        <v>319</v>
      </c>
      <c r="V313" s="126"/>
      <c r="W313" s="126"/>
      <c r="X313" s="126"/>
      <c r="Y313" s="126"/>
      <c r="Z313" s="126"/>
      <c r="AA313" s="126"/>
    </row>
    <row r="314" spans="1:27" x14ac:dyDescent="0.25">
      <c r="A314" s="122">
        <v>313</v>
      </c>
      <c r="B314" s="124" t="s">
        <v>11</v>
      </c>
      <c r="C314" s="125" t="s">
        <v>152</v>
      </c>
      <c r="D314" s="126"/>
      <c r="E314" s="126"/>
      <c r="F314" s="128">
        <v>56</v>
      </c>
      <c r="G314" s="128">
        <v>654</v>
      </c>
      <c r="H314" s="128">
        <v>168</v>
      </c>
      <c r="I314" s="128">
        <v>2031</v>
      </c>
      <c r="J314" s="128">
        <v>281</v>
      </c>
      <c r="K314" s="128">
        <v>3393</v>
      </c>
      <c r="L314" s="128">
        <v>235</v>
      </c>
      <c r="M314" s="128">
        <v>2866</v>
      </c>
      <c r="N314" s="128">
        <v>90</v>
      </c>
      <c r="O314" s="128">
        <v>1093</v>
      </c>
      <c r="P314" s="128">
        <v>135</v>
      </c>
      <c r="Q314" s="128">
        <v>1645</v>
      </c>
      <c r="R314" s="128">
        <v>56</v>
      </c>
      <c r="S314" s="128">
        <v>678</v>
      </c>
      <c r="T314" s="128">
        <v>38</v>
      </c>
      <c r="U314" s="128">
        <v>461</v>
      </c>
      <c r="V314" s="128">
        <v>28</v>
      </c>
      <c r="W314" s="128">
        <v>332</v>
      </c>
      <c r="X314" s="128">
        <v>6</v>
      </c>
      <c r="Y314" s="128">
        <v>72</v>
      </c>
      <c r="Z314" s="128">
        <v>3</v>
      </c>
      <c r="AA314" s="128">
        <v>36</v>
      </c>
    </row>
    <row r="315" spans="1:27" x14ac:dyDescent="0.25">
      <c r="A315" s="122">
        <v>314</v>
      </c>
      <c r="B315" s="124" t="s">
        <v>11</v>
      </c>
      <c r="C315" s="125" t="s">
        <v>153</v>
      </c>
      <c r="D315" s="128">
        <v>5</v>
      </c>
      <c r="E315" s="128">
        <v>39</v>
      </c>
      <c r="F315" s="128">
        <v>119</v>
      </c>
      <c r="G315" s="128">
        <v>963</v>
      </c>
      <c r="H315" s="128">
        <v>273</v>
      </c>
      <c r="I315" s="128">
        <v>2220</v>
      </c>
      <c r="J315" s="128">
        <v>357</v>
      </c>
      <c r="K315" s="128">
        <v>2922</v>
      </c>
      <c r="L315" s="128">
        <v>298</v>
      </c>
      <c r="M315" s="128">
        <v>2445</v>
      </c>
      <c r="N315" s="128">
        <v>134</v>
      </c>
      <c r="O315" s="128">
        <v>1103</v>
      </c>
      <c r="P315" s="128">
        <v>218</v>
      </c>
      <c r="Q315" s="128">
        <v>1770</v>
      </c>
      <c r="R315" s="128">
        <v>126</v>
      </c>
      <c r="S315" s="128">
        <v>1003</v>
      </c>
      <c r="T315" s="128">
        <v>50</v>
      </c>
      <c r="U315" s="128">
        <v>406</v>
      </c>
      <c r="V315" s="128">
        <v>24</v>
      </c>
      <c r="W315" s="128">
        <v>185</v>
      </c>
      <c r="X315" s="128">
        <v>9</v>
      </c>
      <c r="Y315" s="128">
        <v>68</v>
      </c>
      <c r="Z315" s="128">
        <v>4</v>
      </c>
      <c r="AA315" s="128">
        <v>33</v>
      </c>
    </row>
    <row r="316" spans="1:27" x14ac:dyDescent="0.25">
      <c r="A316" s="122">
        <v>315</v>
      </c>
      <c r="B316" s="124" t="s">
        <v>8</v>
      </c>
      <c r="C316" s="125" t="s">
        <v>151</v>
      </c>
      <c r="D316" s="128">
        <v>16</v>
      </c>
      <c r="E316" s="128">
        <v>142</v>
      </c>
      <c r="F316" s="128">
        <v>53</v>
      </c>
      <c r="G316" s="128">
        <v>582</v>
      </c>
      <c r="H316" s="128">
        <v>172</v>
      </c>
      <c r="I316" s="128">
        <v>2029</v>
      </c>
      <c r="J316" s="128">
        <v>263</v>
      </c>
      <c r="K316" s="128">
        <v>2910</v>
      </c>
      <c r="L316" s="128">
        <v>312</v>
      </c>
      <c r="M316" s="128">
        <v>2869</v>
      </c>
      <c r="N316" s="128">
        <v>221</v>
      </c>
      <c r="O316" s="128">
        <v>2100</v>
      </c>
      <c r="P316" s="128">
        <v>147</v>
      </c>
      <c r="Q316" s="128">
        <v>1348</v>
      </c>
      <c r="R316" s="128">
        <v>80</v>
      </c>
      <c r="S316" s="128">
        <v>665</v>
      </c>
      <c r="T316" s="128">
        <v>36</v>
      </c>
      <c r="U316" s="128">
        <v>361</v>
      </c>
      <c r="V316" s="128">
        <v>8</v>
      </c>
      <c r="W316" s="128">
        <v>60</v>
      </c>
      <c r="X316" s="128">
        <v>2</v>
      </c>
      <c r="Y316" s="128">
        <v>19</v>
      </c>
      <c r="Z316" s="128">
        <v>1</v>
      </c>
      <c r="AA316" s="128">
        <v>3</v>
      </c>
    </row>
    <row r="317" spans="1:27" x14ac:dyDescent="0.25">
      <c r="A317" s="122">
        <v>316</v>
      </c>
      <c r="B317" s="124" t="s">
        <v>11</v>
      </c>
      <c r="C317" s="125" t="s">
        <v>153</v>
      </c>
      <c r="D317" s="128">
        <v>14</v>
      </c>
      <c r="E317" s="128">
        <v>99</v>
      </c>
      <c r="F317" s="128">
        <v>43</v>
      </c>
      <c r="G317" s="128">
        <v>298</v>
      </c>
      <c r="H317" s="128">
        <v>128</v>
      </c>
      <c r="I317" s="128">
        <v>891</v>
      </c>
      <c r="J317" s="128">
        <v>259</v>
      </c>
      <c r="K317" s="128">
        <v>1793</v>
      </c>
      <c r="L317" s="128">
        <v>538</v>
      </c>
      <c r="M317" s="128">
        <v>3737</v>
      </c>
      <c r="N317" s="128">
        <v>334</v>
      </c>
      <c r="O317" s="128">
        <v>2324</v>
      </c>
      <c r="P317" s="128">
        <v>334</v>
      </c>
      <c r="Q317" s="128">
        <v>2303</v>
      </c>
      <c r="R317" s="128">
        <v>122</v>
      </c>
      <c r="S317" s="128">
        <v>839</v>
      </c>
      <c r="T317" s="128">
        <v>71</v>
      </c>
      <c r="U317" s="128">
        <v>490</v>
      </c>
      <c r="V317" s="128">
        <v>20</v>
      </c>
      <c r="W317" s="128">
        <v>139</v>
      </c>
      <c r="X317" s="128">
        <v>9</v>
      </c>
      <c r="Y317" s="128">
        <v>63</v>
      </c>
      <c r="Z317" s="128">
        <v>4</v>
      </c>
      <c r="AA317" s="128">
        <v>28</v>
      </c>
    </row>
    <row r="318" spans="1:27" x14ac:dyDescent="0.25">
      <c r="A318" s="122">
        <v>317</v>
      </c>
      <c r="B318" s="124" t="s">
        <v>18</v>
      </c>
      <c r="C318" s="125" t="s">
        <v>152</v>
      </c>
      <c r="D318" s="128">
        <v>8</v>
      </c>
      <c r="E318" s="128">
        <v>174</v>
      </c>
      <c r="F318" s="128">
        <v>76</v>
      </c>
      <c r="G318" s="128">
        <v>1718</v>
      </c>
      <c r="H318" s="128">
        <v>134</v>
      </c>
      <c r="I318" s="128">
        <v>2996</v>
      </c>
      <c r="J318" s="128">
        <v>135</v>
      </c>
      <c r="K318" s="128">
        <v>3079</v>
      </c>
      <c r="L318" s="128">
        <v>77</v>
      </c>
      <c r="M318" s="128">
        <v>1742</v>
      </c>
      <c r="N318" s="128">
        <v>34</v>
      </c>
      <c r="O318" s="128">
        <v>753</v>
      </c>
      <c r="P318" s="128">
        <v>15</v>
      </c>
      <c r="Q318" s="128">
        <v>345</v>
      </c>
      <c r="R318" s="128">
        <v>25</v>
      </c>
      <c r="S318" s="128">
        <v>579</v>
      </c>
      <c r="T318" s="128">
        <v>15</v>
      </c>
      <c r="U318" s="128">
        <v>348</v>
      </c>
      <c r="V318" s="128">
        <v>38</v>
      </c>
      <c r="W318" s="128">
        <v>857</v>
      </c>
      <c r="X318" s="128">
        <v>11</v>
      </c>
      <c r="Y318" s="128">
        <v>238</v>
      </c>
      <c r="Z318" s="128">
        <v>5</v>
      </c>
      <c r="AA318" s="128">
        <v>116</v>
      </c>
    </row>
    <row r="319" spans="1:27" x14ac:dyDescent="0.25">
      <c r="A319" s="122">
        <v>318</v>
      </c>
      <c r="B319" s="124" t="s">
        <v>8</v>
      </c>
      <c r="C319" s="125" t="s">
        <v>153</v>
      </c>
      <c r="D319" s="128">
        <v>16</v>
      </c>
      <c r="E319" s="128">
        <v>96</v>
      </c>
      <c r="F319" s="128">
        <v>188</v>
      </c>
      <c r="G319" s="128">
        <v>1090</v>
      </c>
      <c r="H319" s="128">
        <v>406</v>
      </c>
      <c r="I319" s="128">
        <v>2324</v>
      </c>
      <c r="J319" s="128">
        <v>570</v>
      </c>
      <c r="K319" s="128">
        <v>3254</v>
      </c>
      <c r="L319" s="128">
        <v>498</v>
      </c>
      <c r="M319" s="128">
        <v>2853</v>
      </c>
      <c r="N319" s="128">
        <v>240</v>
      </c>
      <c r="O319" s="128">
        <v>1356</v>
      </c>
      <c r="P319" s="128">
        <v>162</v>
      </c>
      <c r="Q319" s="128">
        <v>935</v>
      </c>
      <c r="R319" s="128">
        <v>64</v>
      </c>
      <c r="S319" s="128">
        <v>377</v>
      </c>
      <c r="T319" s="128">
        <v>34</v>
      </c>
      <c r="U319" s="128">
        <v>199</v>
      </c>
      <c r="V319" s="128">
        <v>38</v>
      </c>
      <c r="W319" s="128">
        <v>224</v>
      </c>
      <c r="X319" s="128">
        <v>18</v>
      </c>
      <c r="Y319" s="128">
        <v>106</v>
      </c>
      <c r="Z319" s="128">
        <v>4</v>
      </c>
      <c r="AA319" s="128">
        <v>18</v>
      </c>
    </row>
    <row r="320" spans="1:27" x14ac:dyDescent="0.25">
      <c r="A320" s="122">
        <v>319</v>
      </c>
      <c r="B320" s="124" t="s">
        <v>11</v>
      </c>
      <c r="C320" s="125" t="s">
        <v>152</v>
      </c>
      <c r="D320" s="128">
        <v>52</v>
      </c>
      <c r="E320" s="128">
        <v>425</v>
      </c>
      <c r="F320" s="128">
        <v>251</v>
      </c>
      <c r="G320" s="128">
        <v>2108</v>
      </c>
      <c r="H320" s="128">
        <v>288</v>
      </c>
      <c r="I320" s="128">
        <v>2440</v>
      </c>
      <c r="J320" s="128">
        <v>223</v>
      </c>
      <c r="K320" s="128">
        <v>1884</v>
      </c>
      <c r="L320" s="128">
        <v>110</v>
      </c>
      <c r="M320" s="128">
        <v>936</v>
      </c>
      <c r="N320" s="128">
        <v>81</v>
      </c>
      <c r="O320" s="128">
        <v>683</v>
      </c>
      <c r="P320" s="128">
        <v>72</v>
      </c>
      <c r="Q320" s="128">
        <v>601</v>
      </c>
      <c r="R320" s="128">
        <v>76</v>
      </c>
      <c r="S320" s="128">
        <v>634</v>
      </c>
      <c r="T320" s="128">
        <v>91</v>
      </c>
      <c r="U320" s="128">
        <v>756</v>
      </c>
      <c r="V320" s="128">
        <v>171</v>
      </c>
      <c r="W320" s="128">
        <v>1440</v>
      </c>
      <c r="X320" s="128">
        <v>70</v>
      </c>
      <c r="Y320" s="128">
        <v>586</v>
      </c>
      <c r="Z320" s="128">
        <v>47</v>
      </c>
      <c r="AA320" s="128">
        <v>266</v>
      </c>
    </row>
    <row r="321" spans="1:27" x14ac:dyDescent="0.25">
      <c r="A321" s="122">
        <v>320</v>
      </c>
      <c r="B321" s="124" t="s">
        <v>11</v>
      </c>
      <c r="C321" s="125" t="s">
        <v>153</v>
      </c>
      <c r="D321" s="126"/>
      <c r="E321" s="126"/>
      <c r="F321" s="128">
        <v>74</v>
      </c>
      <c r="G321" s="128">
        <v>367</v>
      </c>
      <c r="H321" s="128">
        <v>262</v>
      </c>
      <c r="I321" s="128">
        <v>1291</v>
      </c>
      <c r="J321" s="128">
        <v>503</v>
      </c>
      <c r="K321" s="128">
        <v>2498</v>
      </c>
      <c r="L321" s="128">
        <v>626</v>
      </c>
      <c r="M321" s="128">
        <v>3100</v>
      </c>
      <c r="N321" s="128">
        <v>322</v>
      </c>
      <c r="O321" s="128">
        <v>1599</v>
      </c>
      <c r="P321" s="128">
        <v>421</v>
      </c>
      <c r="Q321" s="128">
        <v>2100</v>
      </c>
      <c r="R321" s="128">
        <v>186</v>
      </c>
      <c r="S321" s="128">
        <v>904</v>
      </c>
      <c r="T321" s="128">
        <v>66</v>
      </c>
      <c r="U321" s="128">
        <v>332</v>
      </c>
      <c r="V321" s="128">
        <v>56</v>
      </c>
      <c r="W321" s="128">
        <v>265</v>
      </c>
      <c r="X321" s="128">
        <v>8</v>
      </c>
      <c r="Y321" s="128">
        <v>38</v>
      </c>
      <c r="Z321" s="128">
        <v>3</v>
      </c>
      <c r="AA321" s="128">
        <v>13</v>
      </c>
    </row>
    <row r="322" spans="1:27" x14ac:dyDescent="0.25">
      <c r="A322" s="122">
        <v>321</v>
      </c>
      <c r="B322" s="124" t="s">
        <v>5</v>
      </c>
      <c r="C322" s="125" t="s">
        <v>153</v>
      </c>
      <c r="D322" s="128">
        <v>61</v>
      </c>
      <c r="E322" s="128">
        <v>333</v>
      </c>
      <c r="F322" s="128">
        <v>463</v>
      </c>
      <c r="G322" s="128">
        <v>2606</v>
      </c>
      <c r="H322" s="128">
        <v>782</v>
      </c>
      <c r="I322" s="128">
        <v>4116</v>
      </c>
      <c r="J322" s="128">
        <v>600</v>
      </c>
      <c r="K322" s="128">
        <v>3122</v>
      </c>
      <c r="L322" s="128">
        <v>214</v>
      </c>
      <c r="M322" s="128">
        <v>1184</v>
      </c>
      <c r="N322" s="128">
        <v>68</v>
      </c>
      <c r="O322" s="128">
        <v>335</v>
      </c>
      <c r="P322" s="128">
        <v>48</v>
      </c>
      <c r="Q322" s="128">
        <v>271</v>
      </c>
      <c r="R322" s="128">
        <v>54</v>
      </c>
      <c r="S322" s="128">
        <v>272</v>
      </c>
      <c r="T322" s="128">
        <v>19</v>
      </c>
      <c r="U322" s="128">
        <v>91</v>
      </c>
      <c r="V322" s="128">
        <v>24</v>
      </c>
      <c r="W322" s="128">
        <v>118</v>
      </c>
      <c r="X322" s="128">
        <v>3</v>
      </c>
      <c r="Y322" s="128">
        <v>20</v>
      </c>
      <c r="Z322" s="128">
        <v>4</v>
      </c>
      <c r="AA322" s="128">
        <v>15</v>
      </c>
    </row>
    <row r="323" spans="1:27" x14ac:dyDescent="0.25">
      <c r="A323" s="122">
        <v>322</v>
      </c>
      <c r="B323" s="124" t="s">
        <v>24</v>
      </c>
      <c r="C323" s="125" t="s">
        <v>153</v>
      </c>
      <c r="D323" s="128">
        <v>24</v>
      </c>
      <c r="E323" s="128">
        <v>120</v>
      </c>
      <c r="F323" s="128">
        <v>112</v>
      </c>
      <c r="G323" s="128">
        <v>559</v>
      </c>
      <c r="H323" s="128">
        <v>327</v>
      </c>
      <c r="I323" s="128">
        <v>1455</v>
      </c>
      <c r="J323" s="128">
        <v>485</v>
      </c>
      <c r="K323" s="128">
        <v>2338</v>
      </c>
      <c r="L323" s="128">
        <v>611</v>
      </c>
      <c r="M323" s="128">
        <v>2927</v>
      </c>
      <c r="N323" s="128">
        <v>341</v>
      </c>
      <c r="O323" s="128">
        <v>1681</v>
      </c>
      <c r="P323" s="128">
        <v>353</v>
      </c>
      <c r="Q323" s="128">
        <v>1726</v>
      </c>
      <c r="R323" s="128">
        <v>166</v>
      </c>
      <c r="S323" s="128">
        <v>810</v>
      </c>
      <c r="T323" s="128">
        <v>69</v>
      </c>
      <c r="U323" s="128">
        <v>340</v>
      </c>
      <c r="V323" s="128">
        <v>53</v>
      </c>
      <c r="W323" s="128">
        <v>257</v>
      </c>
      <c r="X323" s="128">
        <v>24</v>
      </c>
      <c r="Y323" s="128">
        <v>118</v>
      </c>
      <c r="Z323" s="128">
        <v>17</v>
      </c>
      <c r="AA323" s="128">
        <v>83</v>
      </c>
    </row>
    <row r="324" spans="1:27" x14ac:dyDescent="0.25">
      <c r="A324" s="122">
        <v>323</v>
      </c>
      <c r="B324" s="124" t="s">
        <v>24</v>
      </c>
      <c r="C324" s="125" t="s">
        <v>151</v>
      </c>
      <c r="D324" s="128">
        <v>5</v>
      </c>
      <c r="E324" s="128">
        <v>51</v>
      </c>
      <c r="F324" s="128">
        <v>118</v>
      </c>
      <c r="G324" s="128">
        <v>1087</v>
      </c>
      <c r="H324" s="128">
        <v>211</v>
      </c>
      <c r="I324" s="128">
        <v>2024</v>
      </c>
      <c r="J324" s="128">
        <v>254</v>
      </c>
      <c r="K324" s="128">
        <v>2479</v>
      </c>
      <c r="L324" s="128">
        <v>240</v>
      </c>
      <c r="M324" s="128">
        <v>2282</v>
      </c>
      <c r="N324" s="128">
        <v>106</v>
      </c>
      <c r="O324" s="128">
        <v>1023</v>
      </c>
      <c r="P324" s="128">
        <v>104</v>
      </c>
      <c r="Q324" s="128">
        <v>1032</v>
      </c>
      <c r="R324" s="128">
        <v>78</v>
      </c>
      <c r="S324" s="128">
        <v>768</v>
      </c>
      <c r="T324" s="128">
        <v>91</v>
      </c>
      <c r="U324" s="128">
        <v>896</v>
      </c>
      <c r="V324" s="128">
        <v>55</v>
      </c>
      <c r="W324" s="128">
        <v>514</v>
      </c>
      <c r="X324" s="128">
        <v>14</v>
      </c>
      <c r="Y324" s="128">
        <v>139</v>
      </c>
      <c r="Z324" s="128">
        <v>1</v>
      </c>
      <c r="AA324" s="128">
        <v>8</v>
      </c>
    </row>
    <row r="325" spans="1:27" x14ac:dyDescent="0.25">
      <c r="A325" s="122">
        <v>324</v>
      </c>
      <c r="B325" s="124" t="s">
        <v>24</v>
      </c>
      <c r="C325" s="125" t="s">
        <v>154</v>
      </c>
      <c r="D325" s="128">
        <v>206</v>
      </c>
      <c r="E325" s="128">
        <v>1011</v>
      </c>
      <c r="F325" s="128">
        <v>193</v>
      </c>
      <c r="G325" s="128">
        <v>969</v>
      </c>
      <c r="H325" s="128">
        <v>200</v>
      </c>
      <c r="I325" s="128">
        <v>992</v>
      </c>
      <c r="J325" s="128">
        <v>178</v>
      </c>
      <c r="K325" s="128">
        <v>883</v>
      </c>
      <c r="L325" s="128">
        <v>248</v>
      </c>
      <c r="M325" s="128">
        <v>1223</v>
      </c>
      <c r="N325" s="128">
        <v>163</v>
      </c>
      <c r="O325" s="128">
        <v>807</v>
      </c>
      <c r="P325" s="128">
        <v>242</v>
      </c>
      <c r="Q325" s="128">
        <v>1191</v>
      </c>
      <c r="R325" s="128">
        <v>217</v>
      </c>
      <c r="S325" s="128">
        <v>1065</v>
      </c>
      <c r="T325" s="128">
        <v>165</v>
      </c>
      <c r="U325" s="128">
        <v>815</v>
      </c>
      <c r="V325" s="128">
        <v>289</v>
      </c>
      <c r="W325" s="128">
        <v>1431</v>
      </c>
      <c r="X325" s="128">
        <v>193</v>
      </c>
      <c r="Y325" s="128">
        <v>957</v>
      </c>
      <c r="Z325" s="128">
        <v>175</v>
      </c>
      <c r="AA325" s="128">
        <v>872</v>
      </c>
    </row>
    <row r="326" spans="1:27" x14ac:dyDescent="0.25">
      <c r="A326" s="122">
        <v>325</v>
      </c>
      <c r="B326" s="124" t="s">
        <v>5</v>
      </c>
      <c r="C326" s="125" t="s">
        <v>153</v>
      </c>
      <c r="D326" s="128">
        <v>63</v>
      </c>
      <c r="E326" s="128">
        <v>327</v>
      </c>
      <c r="F326" s="128">
        <v>383</v>
      </c>
      <c r="G326" s="128">
        <v>1943</v>
      </c>
      <c r="H326" s="128">
        <v>539</v>
      </c>
      <c r="I326" s="128">
        <v>2599</v>
      </c>
      <c r="J326" s="128">
        <v>505</v>
      </c>
      <c r="K326" s="128">
        <v>2689</v>
      </c>
      <c r="L326" s="128">
        <v>406</v>
      </c>
      <c r="M326" s="128">
        <v>2239</v>
      </c>
      <c r="N326" s="128">
        <v>150</v>
      </c>
      <c r="O326" s="128">
        <v>856</v>
      </c>
      <c r="P326" s="128">
        <v>125</v>
      </c>
      <c r="Q326" s="128">
        <v>739</v>
      </c>
      <c r="R326" s="128">
        <v>67</v>
      </c>
      <c r="S326" s="128">
        <v>345</v>
      </c>
      <c r="T326" s="128">
        <v>17</v>
      </c>
      <c r="U326" s="128">
        <v>90</v>
      </c>
      <c r="V326" s="128">
        <v>11</v>
      </c>
      <c r="W326" s="128">
        <v>63</v>
      </c>
      <c r="X326" s="128">
        <v>14</v>
      </c>
      <c r="Y326" s="128">
        <v>27</v>
      </c>
      <c r="Z326" s="128">
        <v>5</v>
      </c>
      <c r="AA326" s="128">
        <v>10</v>
      </c>
    </row>
    <row r="327" spans="1:27" x14ac:dyDescent="0.25">
      <c r="A327" s="122">
        <v>326</v>
      </c>
      <c r="B327" s="124" t="s">
        <v>8</v>
      </c>
      <c r="C327" s="125" t="s">
        <v>153</v>
      </c>
      <c r="D327" s="128">
        <v>17</v>
      </c>
      <c r="E327" s="128">
        <v>312</v>
      </c>
      <c r="F327" s="128">
        <v>44</v>
      </c>
      <c r="G327" s="128">
        <v>770</v>
      </c>
      <c r="H327" s="128">
        <v>120</v>
      </c>
      <c r="I327" s="128">
        <v>2339</v>
      </c>
      <c r="J327" s="128">
        <v>123</v>
      </c>
      <c r="K327" s="128">
        <v>2440</v>
      </c>
      <c r="L327" s="128">
        <v>92</v>
      </c>
      <c r="M327" s="128">
        <v>1790</v>
      </c>
      <c r="N327" s="128">
        <v>49</v>
      </c>
      <c r="O327" s="128">
        <v>955</v>
      </c>
      <c r="P327" s="128">
        <v>62</v>
      </c>
      <c r="Q327" s="128">
        <v>1202</v>
      </c>
      <c r="R327" s="128">
        <v>53</v>
      </c>
      <c r="S327" s="128">
        <v>1058</v>
      </c>
      <c r="T327" s="128">
        <v>18</v>
      </c>
      <c r="U327" s="128">
        <v>349</v>
      </c>
      <c r="V327" s="128">
        <v>19</v>
      </c>
      <c r="W327" s="128">
        <v>374</v>
      </c>
      <c r="X327" s="128">
        <v>13</v>
      </c>
      <c r="Y327" s="128">
        <v>251</v>
      </c>
      <c r="Z327" s="128">
        <v>3</v>
      </c>
      <c r="AA327" s="128">
        <v>63</v>
      </c>
    </row>
    <row r="328" spans="1:27" x14ac:dyDescent="0.25">
      <c r="A328" s="122">
        <v>327</v>
      </c>
      <c r="B328" s="124" t="s">
        <v>11</v>
      </c>
      <c r="C328" s="125" t="s">
        <v>151</v>
      </c>
      <c r="D328" s="128">
        <v>1</v>
      </c>
      <c r="E328" s="128">
        <v>47</v>
      </c>
      <c r="F328" s="128">
        <v>62</v>
      </c>
      <c r="G328" s="128">
        <v>2179</v>
      </c>
      <c r="H328" s="128">
        <v>140</v>
      </c>
      <c r="I328" s="128">
        <v>4964</v>
      </c>
      <c r="J328" s="128">
        <v>58</v>
      </c>
      <c r="K328" s="128">
        <v>2128</v>
      </c>
      <c r="L328" s="128">
        <v>21</v>
      </c>
      <c r="M328" s="128">
        <v>761</v>
      </c>
      <c r="N328" s="128">
        <v>9</v>
      </c>
      <c r="O328" s="128">
        <v>335</v>
      </c>
      <c r="P328" s="128">
        <v>8</v>
      </c>
      <c r="Q328" s="128">
        <v>288</v>
      </c>
      <c r="R328" s="128">
        <v>7</v>
      </c>
      <c r="S328" s="128">
        <v>254</v>
      </c>
      <c r="T328" s="128">
        <v>6</v>
      </c>
      <c r="U328" s="128">
        <v>135</v>
      </c>
      <c r="V328" s="128">
        <v>13</v>
      </c>
      <c r="W328" s="128">
        <v>341</v>
      </c>
      <c r="X328" s="128">
        <v>4</v>
      </c>
      <c r="Y328" s="128">
        <v>145</v>
      </c>
      <c r="Z328" s="128">
        <v>2</v>
      </c>
      <c r="AA328" s="128">
        <v>74</v>
      </c>
    </row>
    <row r="329" spans="1:27" x14ac:dyDescent="0.25">
      <c r="A329" s="122">
        <v>328</v>
      </c>
      <c r="B329" s="124" t="s">
        <v>107</v>
      </c>
      <c r="C329" s="125" t="s">
        <v>151</v>
      </c>
      <c r="D329" s="126"/>
      <c r="E329" s="126"/>
      <c r="F329" s="128">
        <v>48</v>
      </c>
      <c r="G329" s="128">
        <v>786</v>
      </c>
      <c r="H329" s="128">
        <v>150</v>
      </c>
      <c r="I329" s="128">
        <v>2533</v>
      </c>
      <c r="J329" s="128">
        <v>139</v>
      </c>
      <c r="K329" s="128">
        <v>2256</v>
      </c>
      <c r="L329" s="128">
        <v>123</v>
      </c>
      <c r="M329" s="128">
        <v>1986</v>
      </c>
      <c r="N329" s="128">
        <v>62</v>
      </c>
      <c r="O329" s="128">
        <v>991</v>
      </c>
      <c r="P329" s="128">
        <v>90</v>
      </c>
      <c r="Q329" s="128">
        <v>1434</v>
      </c>
      <c r="R329" s="128">
        <v>72</v>
      </c>
      <c r="S329" s="128">
        <v>1151</v>
      </c>
      <c r="T329" s="128">
        <v>24</v>
      </c>
      <c r="U329" s="128">
        <v>383</v>
      </c>
      <c r="V329" s="128">
        <v>3</v>
      </c>
      <c r="W329" s="128">
        <v>48</v>
      </c>
      <c r="X329" s="126"/>
      <c r="Y329" s="126"/>
      <c r="Z329" s="126"/>
      <c r="AA329" s="126"/>
    </row>
    <row r="330" spans="1:27" x14ac:dyDescent="0.25">
      <c r="A330" s="122">
        <v>329</v>
      </c>
      <c r="B330" s="124" t="s">
        <v>11</v>
      </c>
      <c r="C330" s="125" t="s">
        <v>153</v>
      </c>
      <c r="D330" s="128">
        <v>2</v>
      </c>
      <c r="E330" s="128">
        <v>49</v>
      </c>
      <c r="F330" s="128">
        <v>27</v>
      </c>
      <c r="G330" s="128">
        <v>629</v>
      </c>
      <c r="H330" s="128">
        <v>97</v>
      </c>
      <c r="I330" s="128">
        <v>2250</v>
      </c>
      <c r="J330" s="128">
        <v>116</v>
      </c>
      <c r="K330" s="128">
        <v>2718</v>
      </c>
      <c r="L330" s="128">
        <v>90</v>
      </c>
      <c r="M330" s="128">
        <v>2099</v>
      </c>
      <c r="N330" s="128">
        <v>29</v>
      </c>
      <c r="O330" s="128">
        <v>693</v>
      </c>
      <c r="P330" s="128">
        <v>42</v>
      </c>
      <c r="Q330" s="128">
        <v>989</v>
      </c>
      <c r="R330" s="128">
        <v>39</v>
      </c>
      <c r="S330" s="128">
        <v>938</v>
      </c>
      <c r="T330" s="128">
        <v>22</v>
      </c>
      <c r="U330" s="128">
        <v>520</v>
      </c>
      <c r="V330" s="128">
        <v>19</v>
      </c>
      <c r="W330" s="128">
        <v>450</v>
      </c>
      <c r="X330" s="128">
        <v>6</v>
      </c>
      <c r="Y330" s="128">
        <v>142</v>
      </c>
      <c r="Z330" s="128">
        <v>3</v>
      </c>
      <c r="AA330" s="128">
        <v>70</v>
      </c>
    </row>
    <row r="331" spans="1:27" x14ac:dyDescent="0.25">
      <c r="A331" s="122">
        <v>330</v>
      </c>
      <c r="B331" s="124" t="s">
        <v>8</v>
      </c>
      <c r="C331" s="125" t="s">
        <v>153</v>
      </c>
      <c r="D331" s="128">
        <v>10</v>
      </c>
      <c r="E331" s="128">
        <v>58</v>
      </c>
      <c r="F331" s="128">
        <v>86</v>
      </c>
      <c r="G331" s="128">
        <v>496</v>
      </c>
      <c r="H331" s="128">
        <v>312</v>
      </c>
      <c r="I331" s="128">
        <v>1693</v>
      </c>
      <c r="J331" s="128">
        <v>474</v>
      </c>
      <c r="K331" s="128">
        <v>2676</v>
      </c>
      <c r="L331" s="128">
        <v>468</v>
      </c>
      <c r="M331" s="128">
        <v>2634</v>
      </c>
      <c r="N331" s="128">
        <v>219</v>
      </c>
      <c r="O331" s="128">
        <v>1245</v>
      </c>
      <c r="P331" s="128">
        <v>236</v>
      </c>
      <c r="Q331" s="128">
        <v>1366</v>
      </c>
      <c r="R331" s="128">
        <v>140</v>
      </c>
      <c r="S331" s="128">
        <v>803</v>
      </c>
      <c r="T331" s="128">
        <v>58</v>
      </c>
      <c r="U331" s="128">
        <v>338</v>
      </c>
      <c r="V331" s="128">
        <v>20</v>
      </c>
      <c r="W331" s="128">
        <v>119</v>
      </c>
      <c r="X331" s="128">
        <v>10</v>
      </c>
      <c r="Y331" s="128">
        <v>60</v>
      </c>
      <c r="Z331" s="128">
        <v>2</v>
      </c>
      <c r="AA331" s="128">
        <v>9</v>
      </c>
    </row>
    <row r="332" spans="1:27" x14ac:dyDescent="0.25">
      <c r="A332" s="122">
        <v>331</v>
      </c>
      <c r="B332" s="124" t="s">
        <v>8</v>
      </c>
      <c r="C332" s="125" t="s">
        <v>151</v>
      </c>
      <c r="D332" s="128">
        <v>31</v>
      </c>
      <c r="E332" s="128">
        <v>233</v>
      </c>
      <c r="F332" s="128">
        <v>123</v>
      </c>
      <c r="G332" s="128">
        <v>1543</v>
      </c>
      <c r="H332" s="128">
        <v>220</v>
      </c>
      <c r="I332" s="128">
        <v>3033</v>
      </c>
      <c r="J332" s="128">
        <v>207</v>
      </c>
      <c r="K332" s="128">
        <v>2382</v>
      </c>
      <c r="L332" s="128">
        <v>141</v>
      </c>
      <c r="M332" s="128">
        <v>1381</v>
      </c>
      <c r="N332" s="128">
        <v>98</v>
      </c>
      <c r="O332" s="128">
        <v>486</v>
      </c>
      <c r="P332" s="128">
        <v>98</v>
      </c>
      <c r="Q332" s="128">
        <v>700</v>
      </c>
      <c r="R332" s="128">
        <v>60</v>
      </c>
      <c r="S332" s="128">
        <v>536</v>
      </c>
      <c r="T332" s="128">
        <v>60</v>
      </c>
      <c r="U332" s="128">
        <v>509</v>
      </c>
      <c r="V332" s="128">
        <v>44</v>
      </c>
      <c r="W332" s="128">
        <v>465</v>
      </c>
      <c r="X332" s="128">
        <v>8</v>
      </c>
      <c r="Y332" s="128">
        <v>79</v>
      </c>
      <c r="Z332" s="128">
        <v>3</v>
      </c>
      <c r="AA332" s="128">
        <v>30</v>
      </c>
    </row>
    <row r="333" spans="1:27" x14ac:dyDescent="0.25">
      <c r="A333" s="122">
        <v>332</v>
      </c>
      <c r="B333" s="124" t="s">
        <v>5</v>
      </c>
      <c r="C333" s="125" t="s">
        <v>153</v>
      </c>
      <c r="D333" s="128">
        <v>65</v>
      </c>
      <c r="E333" s="128">
        <v>407</v>
      </c>
      <c r="F333" s="128">
        <v>378</v>
      </c>
      <c r="G333" s="128">
        <v>2119</v>
      </c>
      <c r="H333" s="128">
        <v>605</v>
      </c>
      <c r="I333" s="128">
        <v>3166</v>
      </c>
      <c r="J333" s="128">
        <v>482</v>
      </c>
      <c r="K333" s="128">
        <v>2666</v>
      </c>
      <c r="L333" s="128">
        <v>208</v>
      </c>
      <c r="M333" s="128">
        <v>1201</v>
      </c>
      <c r="N333" s="128">
        <v>63</v>
      </c>
      <c r="O333" s="128">
        <v>392</v>
      </c>
      <c r="P333" s="128">
        <v>76</v>
      </c>
      <c r="Q333" s="128">
        <v>433</v>
      </c>
      <c r="R333" s="128">
        <v>98</v>
      </c>
      <c r="S333" s="128">
        <v>524</v>
      </c>
      <c r="T333" s="128">
        <v>45</v>
      </c>
      <c r="U333" s="128">
        <v>271</v>
      </c>
      <c r="V333" s="128">
        <v>11</v>
      </c>
      <c r="W333" s="128">
        <v>62</v>
      </c>
      <c r="X333" s="128">
        <v>8</v>
      </c>
      <c r="Y333" s="128">
        <v>38</v>
      </c>
      <c r="Z333" s="128">
        <v>3</v>
      </c>
      <c r="AA333" s="128">
        <v>16</v>
      </c>
    </row>
    <row r="334" spans="1:27" x14ac:dyDescent="0.25">
      <c r="A334" s="122">
        <v>333</v>
      </c>
      <c r="B334" s="124" t="s">
        <v>11</v>
      </c>
      <c r="C334" s="125" t="s">
        <v>152</v>
      </c>
      <c r="D334" s="128">
        <v>19</v>
      </c>
      <c r="E334" s="128">
        <v>162</v>
      </c>
      <c r="F334" s="128">
        <v>121</v>
      </c>
      <c r="G334" s="128">
        <v>1078</v>
      </c>
      <c r="H334" s="128">
        <v>138</v>
      </c>
      <c r="I334" s="128">
        <v>1230</v>
      </c>
      <c r="J334" s="128">
        <v>170</v>
      </c>
      <c r="K334" s="128">
        <v>1505</v>
      </c>
      <c r="L334" s="128">
        <v>239</v>
      </c>
      <c r="M334" s="128">
        <v>2111</v>
      </c>
      <c r="N334" s="128">
        <v>147</v>
      </c>
      <c r="O334" s="128">
        <v>1316</v>
      </c>
      <c r="P334" s="128">
        <v>178</v>
      </c>
      <c r="Q334" s="128">
        <v>1595</v>
      </c>
      <c r="R334" s="128">
        <v>95</v>
      </c>
      <c r="S334" s="128">
        <v>849</v>
      </c>
      <c r="T334" s="128">
        <v>81</v>
      </c>
      <c r="U334" s="128">
        <v>724</v>
      </c>
      <c r="V334" s="128">
        <v>55</v>
      </c>
      <c r="W334" s="128">
        <v>487</v>
      </c>
      <c r="X334" s="128">
        <v>18</v>
      </c>
      <c r="Y334" s="128">
        <v>157</v>
      </c>
      <c r="Z334" s="128">
        <v>6</v>
      </c>
      <c r="AA334" s="128">
        <v>54</v>
      </c>
    </row>
    <row r="335" spans="1:27" x14ac:dyDescent="0.25">
      <c r="A335" s="122">
        <v>334</v>
      </c>
      <c r="B335" s="124" t="s">
        <v>24</v>
      </c>
      <c r="C335" s="125" t="s">
        <v>154</v>
      </c>
      <c r="D335" s="128">
        <v>164</v>
      </c>
      <c r="E335" s="128">
        <v>784</v>
      </c>
      <c r="F335" s="128">
        <v>200</v>
      </c>
      <c r="G335" s="128">
        <v>1002</v>
      </c>
      <c r="H335" s="128">
        <v>235</v>
      </c>
      <c r="I335" s="128">
        <v>1130</v>
      </c>
      <c r="J335" s="128">
        <v>268</v>
      </c>
      <c r="K335" s="128">
        <v>1297</v>
      </c>
      <c r="L335" s="128">
        <v>284</v>
      </c>
      <c r="M335" s="128">
        <v>1346</v>
      </c>
      <c r="N335" s="128">
        <v>173</v>
      </c>
      <c r="O335" s="128">
        <v>817</v>
      </c>
      <c r="P335" s="128">
        <v>194</v>
      </c>
      <c r="Q335" s="128">
        <v>922</v>
      </c>
      <c r="R335" s="128">
        <v>199</v>
      </c>
      <c r="S335" s="128">
        <v>941</v>
      </c>
      <c r="T335" s="128">
        <v>163</v>
      </c>
      <c r="U335" s="128">
        <v>804</v>
      </c>
      <c r="V335" s="128">
        <v>204</v>
      </c>
      <c r="W335" s="128">
        <v>1006</v>
      </c>
      <c r="X335" s="128">
        <v>152</v>
      </c>
      <c r="Y335" s="128">
        <v>754</v>
      </c>
      <c r="Z335" s="128">
        <v>91</v>
      </c>
      <c r="AA335" s="128">
        <v>443</v>
      </c>
    </row>
    <row r="336" spans="1:27" x14ac:dyDescent="0.25">
      <c r="A336" s="122">
        <v>335</v>
      </c>
      <c r="B336" s="124" t="s">
        <v>11</v>
      </c>
      <c r="C336" s="125" t="s">
        <v>152</v>
      </c>
      <c r="D336" s="128">
        <v>15</v>
      </c>
      <c r="E336" s="128">
        <v>135</v>
      </c>
      <c r="F336" s="128">
        <v>79</v>
      </c>
      <c r="G336" s="128">
        <v>716</v>
      </c>
      <c r="H336" s="128">
        <v>133</v>
      </c>
      <c r="I336" s="128">
        <v>1183</v>
      </c>
      <c r="J336" s="128">
        <v>181</v>
      </c>
      <c r="K336" s="128">
        <v>1646</v>
      </c>
      <c r="L336" s="128">
        <v>241</v>
      </c>
      <c r="M336" s="128">
        <v>2167</v>
      </c>
      <c r="N336" s="128">
        <v>165</v>
      </c>
      <c r="O336" s="128">
        <v>1491</v>
      </c>
      <c r="P336" s="128">
        <v>191</v>
      </c>
      <c r="Q336" s="128">
        <v>1742</v>
      </c>
      <c r="R336" s="128">
        <v>102</v>
      </c>
      <c r="S336" s="128">
        <v>902</v>
      </c>
      <c r="T336" s="128">
        <v>85</v>
      </c>
      <c r="U336" s="128">
        <v>770</v>
      </c>
      <c r="V336" s="128">
        <v>26</v>
      </c>
      <c r="W336" s="128">
        <v>233</v>
      </c>
      <c r="X336" s="128">
        <v>7</v>
      </c>
      <c r="Y336" s="128">
        <v>62</v>
      </c>
      <c r="Z336" s="128">
        <v>8</v>
      </c>
      <c r="AA336" s="128">
        <v>72</v>
      </c>
    </row>
    <row r="337" spans="1:27" x14ac:dyDescent="0.25">
      <c r="A337" s="122">
        <v>336</v>
      </c>
      <c r="B337" s="124" t="s">
        <v>24</v>
      </c>
      <c r="C337" s="125" t="s">
        <v>155</v>
      </c>
      <c r="D337" s="128">
        <v>60</v>
      </c>
      <c r="E337" s="128">
        <v>508</v>
      </c>
      <c r="F337" s="128">
        <v>93</v>
      </c>
      <c r="G337" s="128">
        <v>726</v>
      </c>
      <c r="H337" s="128">
        <v>242</v>
      </c>
      <c r="I337" s="128">
        <v>1244</v>
      </c>
      <c r="J337" s="128">
        <v>341</v>
      </c>
      <c r="K337" s="128">
        <v>2111</v>
      </c>
      <c r="L337" s="128">
        <v>386</v>
      </c>
      <c r="M337" s="128">
        <v>2254</v>
      </c>
      <c r="N337" s="128">
        <v>172</v>
      </c>
      <c r="O337" s="128">
        <v>1243</v>
      </c>
      <c r="P337" s="128">
        <v>157</v>
      </c>
      <c r="Q337" s="128">
        <v>1151</v>
      </c>
      <c r="R337" s="128">
        <v>108</v>
      </c>
      <c r="S337" s="128">
        <v>723</v>
      </c>
      <c r="T337" s="128">
        <v>63</v>
      </c>
      <c r="U337" s="128">
        <v>400</v>
      </c>
      <c r="V337" s="128">
        <v>42</v>
      </c>
      <c r="W337" s="128">
        <v>306</v>
      </c>
      <c r="X337" s="128">
        <v>21</v>
      </c>
      <c r="Y337" s="128">
        <v>172</v>
      </c>
      <c r="Z337" s="128">
        <v>21</v>
      </c>
      <c r="AA337" s="128">
        <v>168</v>
      </c>
    </row>
    <row r="338" spans="1:27" x14ac:dyDescent="0.25">
      <c r="A338" s="122">
        <v>337</v>
      </c>
      <c r="B338" s="124" t="s">
        <v>11</v>
      </c>
      <c r="C338" s="125" t="s">
        <v>152</v>
      </c>
      <c r="D338" s="128">
        <v>25</v>
      </c>
      <c r="E338" s="128">
        <v>167</v>
      </c>
      <c r="F338" s="128">
        <v>121</v>
      </c>
      <c r="G338" s="128">
        <v>861</v>
      </c>
      <c r="H338" s="128">
        <v>175</v>
      </c>
      <c r="I338" s="128">
        <v>1220</v>
      </c>
      <c r="J338" s="128">
        <v>290</v>
      </c>
      <c r="K338" s="128">
        <v>2031</v>
      </c>
      <c r="L338" s="128">
        <v>304</v>
      </c>
      <c r="M338" s="128">
        <v>2181</v>
      </c>
      <c r="N338" s="128">
        <v>189</v>
      </c>
      <c r="O338" s="128">
        <v>1344</v>
      </c>
      <c r="P338" s="128">
        <v>178</v>
      </c>
      <c r="Q338" s="128">
        <v>1275</v>
      </c>
      <c r="R338" s="128">
        <v>91</v>
      </c>
      <c r="S338" s="128">
        <v>587</v>
      </c>
      <c r="T338" s="128">
        <v>64</v>
      </c>
      <c r="U338" s="128">
        <v>440</v>
      </c>
      <c r="V338" s="128">
        <v>69</v>
      </c>
      <c r="W338" s="128">
        <v>483</v>
      </c>
      <c r="X338" s="128">
        <v>27</v>
      </c>
      <c r="Y338" s="128">
        <v>189</v>
      </c>
      <c r="Z338" s="128">
        <v>12</v>
      </c>
      <c r="AA338" s="128">
        <v>82</v>
      </c>
    </row>
    <row r="339" spans="1:27" x14ac:dyDescent="0.25">
      <c r="A339" s="122">
        <v>338</v>
      </c>
      <c r="B339" s="124" t="s">
        <v>101</v>
      </c>
      <c r="C339" s="125" t="s">
        <v>152</v>
      </c>
      <c r="D339" s="128">
        <v>11</v>
      </c>
      <c r="E339" s="128">
        <v>156</v>
      </c>
      <c r="F339" s="128">
        <v>62</v>
      </c>
      <c r="G339" s="128">
        <v>931</v>
      </c>
      <c r="H339" s="128">
        <v>143</v>
      </c>
      <c r="I339" s="128">
        <v>2134</v>
      </c>
      <c r="J339" s="128">
        <v>156</v>
      </c>
      <c r="K339" s="128">
        <v>2341</v>
      </c>
      <c r="L339" s="128">
        <v>108</v>
      </c>
      <c r="M339" s="128">
        <v>1598</v>
      </c>
      <c r="N339" s="128">
        <v>74</v>
      </c>
      <c r="O339" s="128">
        <v>1111</v>
      </c>
      <c r="P339" s="128">
        <v>41</v>
      </c>
      <c r="Q339" s="128">
        <v>620</v>
      </c>
      <c r="R339" s="128">
        <v>54</v>
      </c>
      <c r="S339" s="128">
        <v>806</v>
      </c>
      <c r="T339" s="128">
        <v>46</v>
      </c>
      <c r="U339" s="128">
        <v>682</v>
      </c>
      <c r="V339" s="128">
        <v>23</v>
      </c>
      <c r="W339" s="128">
        <v>352</v>
      </c>
      <c r="X339" s="128">
        <v>8</v>
      </c>
      <c r="Y339" s="128">
        <v>118</v>
      </c>
      <c r="Z339" s="126"/>
      <c r="AA339" s="126"/>
    </row>
    <row r="340" spans="1:27" x14ac:dyDescent="0.25">
      <c r="A340" s="122">
        <v>339</v>
      </c>
      <c r="B340" s="124" t="s">
        <v>5</v>
      </c>
      <c r="C340" s="125" t="s">
        <v>153</v>
      </c>
      <c r="D340" s="128">
        <v>20</v>
      </c>
      <c r="E340" s="128">
        <v>204</v>
      </c>
      <c r="F340" s="128">
        <v>291</v>
      </c>
      <c r="G340" s="128">
        <v>2871</v>
      </c>
      <c r="H340" s="128">
        <v>371</v>
      </c>
      <c r="I340" s="128">
        <v>3537</v>
      </c>
      <c r="J340" s="128">
        <v>157</v>
      </c>
      <c r="K340" s="128">
        <v>1440</v>
      </c>
      <c r="L340" s="128">
        <v>118</v>
      </c>
      <c r="M340" s="128">
        <v>1057</v>
      </c>
      <c r="N340" s="128">
        <v>56</v>
      </c>
      <c r="O340" s="128">
        <v>512</v>
      </c>
      <c r="P340" s="128">
        <v>48</v>
      </c>
      <c r="Q340" s="128">
        <v>425</v>
      </c>
      <c r="R340" s="128">
        <v>25</v>
      </c>
      <c r="S340" s="128">
        <v>200</v>
      </c>
      <c r="T340" s="128">
        <v>7</v>
      </c>
      <c r="U340" s="128">
        <v>55</v>
      </c>
      <c r="V340" s="128">
        <v>5</v>
      </c>
      <c r="W340" s="128">
        <v>51</v>
      </c>
      <c r="X340" s="128">
        <v>6</v>
      </c>
      <c r="Y340" s="128">
        <v>47</v>
      </c>
      <c r="Z340" s="128">
        <v>1</v>
      </c>
      <c r="AA340" s="128">
        <v>11</v>
      </c>
    </row>
    <row r="341" spans="1:27" x14ac:dyDescent="0.25">
      <c r="A341" s="122">
        <v>340</v>
      </c>
      <c r="B341" s="124" t="s">
        <v>24</v>
      </c>
      <c r="C341" s="125" t="s">
        <v>153</v>
      </c>
      <c r="D341" s="128">
        <v>3</v>
      </c>
      <c r="E341" s="128">
        <v>21</v>
      </c>
      <c r="F341" s="128">
        <v>85</v>
      </c>
      <c r="G341" s="128">
        <v>594</v>
      </c>
      <c r="H341" s="128">
        <v>170</v>
      </c>
      <c r="I341" s="128">
        <v>1176</v>
      </c>
      <c r="J341" s="128">
        <v>305</v>
      </c>
      <c r="K341" s="128">
        <v>2111</v>
      </c>
      <c r="L341" s="128">
        <v>362</v>
      </c>
      <c r="M341" s="128">
        <v>2520</v>
      </c>
      <c r="N341" s="128">
        <v>137</v>
      </c>
      <c r="O341" s="128">
        <v>958</v>
      </c>
      <c r="P341" s="128">
        <v>168</v>
      </c>
      <c r="Q341" s="128">
        <v>1152</v>
      </c>
      <c r="R341" s="128">
        <v>173</v>
      </c>
      <c r="S341" s="128">
        <v>1199</v>
      </c>
      <c r="T341" s="128">
        <v>65</v>
      </c>
      <c r="U341" s="128">
        <v>454</v>
      </c>
      <c r="V341" s="128">
        <v>19</v>
      </c>
      <c r="W341" s="128">
        <v>129</v>
      </c>
      <c r="X341" s="128">
        <v>8</v>
      </c>
      <c r="Y341" s="128">
        <v>55</v>
      </c>
      <c r="Z341" s="128">
        <v>2</v>
      </c>
      <c r="AA341" s="128">
        <v>14</v>
      </c>
    </row>
    <row r="342" spans="1:27" x14ac:dyDescent="0.25">
      <c r="A342" s="122">
        <v>341</v>
      </c>
      <c r="B342" s="124" t="s">
        <v>11</v>
      </c>
      <c r="C342" s="125" t="s">
        <v>154</v>
      </c>
      <c r="D342" s="128">
        <v>6</v>
      </c>
      <c r="E342" s="128">
        <v>90</v>
      </c>
      <c r="F342" s="128">
        <v>18</v>
      </c>
      <c r="G342" s="128">
        <v>276</v>
      </c>
      <c r="H342" s="128">
        <v>42</v>
      </c>
      <c r="I342" s="128">
        <v>638</v>
      </c>
      <c r="J342" s="128">
        <v>98</v>
      </c>
      <c r="K342" s="128">
        <v>1474</v>
      </c>
      <c r="L342" s="128">
        <v>129</v>
      </c>
      <c r="M342" s="128">
        <v>1941</v>
      </c>
      <c r="N342" s="128">
        <v>99</v>
      </c>
      <c r="O342" s="128">
        <v>1502</v>
      </c>
      <c r="P342" s="128">
        <v>134</v>
      </c>
      <c r="Q342" s="128">
        <v>2034</v>
      </c>
      <c r="R342" s="128">
        <v>104</v>
      </c>
      <c r="S342" s="128">
        <v>1587</v>
      </c>
      <c r="T342" s="128">
        <v>32</v>
      </c>
      <c r="U342" s="128">
        <v>481</v>
      </c>
      <c r="V342" s="128">
        <v>14</v>
      </c>
      <c r="W342" s="128">
        <v>205</v>
      </c>
      <c r="X342" s="128">
        <v>3</v>
      </c>
      <c r="Y342" s="128">
        <v>46</v>
      </c>
      <c r="Z342" s="128">
        <v>5</v>
      </c>
      <c r="AA342" s="128">
        <v>69</v>
      </c>
    </row>
    <row r="343" spans="1:27" x14ac:dyDescent="0.25">
      <c r="A343" s="122">
        <v>342</v>
      </c>
      <c r="B343" s="124" t="s">
        <v>8</v>
      </c>
      <c r="C343" s="125" t="s">
        <v>151</v>
      </c>
      <c r="D343" s="128">
        <v>31</v>
      </c>
      <c r="E343" s="128">
        <v>347</v>
      </c>
      <c r="F343" s="128">
        <v>80</v>
      </c>
      <c r="G343" s="128">
        <v>543</v>
      </c>
      <c r="H343" s="128">
        <v>39</v>
      </c>
      <c r="I343" s="128">
        <v>228</v>
      </c>
      <c r="J343" s="128">
        <v>60</v>
      </c>
      <c r="K343" s="128">
        <v>310</v>
      </c>
      <c r="L343" s="128">
        <v>19</v>
      </c>
      <c r="M343" s="128">
        <v>111</v>
      </c>
      <c r="N343" s="128">
        <v>18</v>
      </c>
      <c r="O343" s="128">
        <v>170</v>
      </c>
      <c r="P343" s="128">
        <v>112</v>
      </c>
      <c r="Q343" s="128">
        <v>412</v>
      </c>
      <c r="R343" s="128">
        <v>110</v>
      </c>
      <c r="S343" s="128">
        <v>997</v>
      </c>
      <c r="T343" s="128">
        <v>196</v>
      </c>
      <c r="U343" s="128">
        <v>2470</v>
      </c>
      <c r="V343" s="128">
        <v>248</v>
      </c>
      <c r="W343" s="128">
        <v>3290</v>
      </c>
      <c r="X343" s="128">
        <v>99</v>
      </c>
      <c r="Y343" s="128">
        <v>1197</v>
      </c>
      <c r="Z343" s="128">
        <v>19</v>
      </c>
      <c r="AA343" s="128">
        <v>226</v>
      </c>
    </row>
    <row r="344" spans="1:27" x14ac:dyDescent="0.25">
      <c r="A344" s="122">
        <v>343</v>
      </c>
      <c r="B344" s="124" t="s">
        <v>8</v>
      </c>
      <c r="C344" s="125" t="s">
        <v>152</v>
      </c>
      <c r="D344" s="128">
        <v>11</v>
      </c>
      <c r="E344" s="128">
        <v>53</v>
      </c>
      <c r="F344" s="128">
        <v>99</v>
      </c>
      <c r="G344" s="128">
        <v>476</v>
      </c>
      <c r="H344" s="128">
        <v>186</v>
      </c>
      <c r="I344" s="128">
        <v>896</v>
      </c>
      <c r="J344" s="128">
        <v>463</v>
      </c>
      <c r="K344" s="128">
        <v>2056</v>
      </c>
      <c r="L344" s="128">
        <v>505</v>
      </c>
      <c r="M344" s="128">
        <v>2240</v>
      </c>
      <c r="N344" s="128">
        <v>255</v>
      </c>
      <c r="O344" s="128">
        <v>1219</v>
      </c>
      <c r="P344" s="128">
        <v>314</v>
      </c>
      <c r="Q344" s="128">
        <v>1503</v>
      </c>
      <c r="R344" s="128">
        <v>170</v>
      </c>
      <c r="S344" s="128">
        <v>820</v>
      </c>
      <c r="T344" s="128">
        <v>87</v>
      </c>
      <c r="U344" s="128">
        <v>415</v>
      </c>
      <c r="V344" s="128">
        <v>44</v>
      </c>
      <c r="W344" s="128">
        <v>214</v>
      </c>
      <c r="X344" s="128">
        <v>22</v>
      </c>
      <c r="Y344" s="128">
        <v>103</v>
      </c>
      <c r="Z344" s="128">
        <v>20</v>
      </c>
      <c r="AA344" s="128">
        <v>98</v>
      </c>
    </row>
    <row r="345" spans="1:27" x14ac:dyDescent="0.25">
      <c r="A345" s="122">
        <v>344</v>
      </c>
      <c r="B345" s="124" t="s">
        <v>105</v>
      </c>
      <c r="C345" s="125" t="s">
        <v>152</v>
      </c>
      <c r="D345" s="128">
        <v>18</v>
      </c>
      <c r="E345" s="128">
        <v>713</v>
      </c>
      <c r="F345" s="128">
        <v>15</v>
      </c>
      <c r="G345" s="128">
        <v>615</v>
      </c>
      <c r="H345" s="128">
        <v>15</v>
      </c>
      <c r="I345" s="128">
        <v>615</v>
      </c>
      <c r="J345" s="128">
        <v>16</v>
      </c>
      <c r="K345" s="128">
        <v>646</v>
      </c>
      <c r="L345" s="128">
        <v>33</v>
      </c>
      <c r="M345" s="128">
        <v>1353</v>
      </c>
      <c r="N345" s="128">
        <v>17</v>
      </c>
      <c r="O345" s="128">
        <v>697</v>
      </c>
      <c r="P345" s="128">
        <v>19</v>
      </c>
      <c r="Q345" s="128">
        <v>779</v>
      </c>
      <c r="R345" s="128">
        <v>25</v>
      </c>
      <c r="S345" s="128">
        <v>1000</v>
      </c>
      <c r="T345" s="128">
        <v>18</v>
      </c>
      <c r="U345" s="128">
        <v>738</v>
      </c>
      <c r="V345" s="128">
        <v>26</v>
      </c>
      <c r="W345" s="128">
        <v>1066</v>
      </c>
      <c r="X345" s="128">
        <v>23</v>
      </c>
      <c r="Y345" s="128">
        <v>939</v>
      </c>
      <c r="Z345" s="128">
        <v>23</v>
      </c>
      <c r="AA345" s="128">
        <v>922</v>
      </c>
    </row>
    <row r="346" spans="1:27" x14ac:dyDescent="0.25">
      <c r="A346" s="122">
        <v>345</v>
      </c>
      <c r="B346" s="124" t="s">
        <v>24</v>
      </c>
      <c r="C346" s="125" t="s">
        <v>151</v>
      </c>
      <c r="D346" s="128">
        <v>9</v>
      </c>
      <c r="E346" s="128">
        <v>93</v>
      </c>
      <c r="F346" s="128">
        <v>63</v>
      </c>
      <c r="G346" s="128">
        <v>661</v>
      </c>
      <c r="H346" s="128">
        <v>209</v>
      </c>
      <c r="I346" s="128">
        <v>2205</v>
      </c>
      <c r="J346" s="128">
        <v>186</v>
      </c>
      <c r="K346" s="128">
        <v>1961</v>
      </c>
      <c r="L346" s="128">
        <v>142</v>
      </c>
      <c r="M346" s="128">
        <v>1497</v>
      </c>
      <c r="N346" s="128">
        <v>70</v>
      </c>
      <c r="O346" s="128">
        <v>743</v>
      </c>
      <c r="P346" s="128">
        <v>81</v>
      </c>
      <c r="Q346" s="128">
        <v>859</v>
      </c>
      <c r="R346" s="128">
        <v>84</v>
      </c>
      <c r="S346" s="128">
        <v>882</v>
      </c>
      <c r="T346" s="128">
        <v>57</v>
      </c>
      <c r="U346" s="128">
        <v>603</v>
      </c>
      <c r="V346" s="128">
        <v>39</v>
      </c>
      <c r="W346" s="128">
        <v>406</v>
      </c>
      <c r="X346" s="128">
        <v>10</v>
      </c>
      <c r="Y346" s="128">
        <v>104</v>
      </c>
      <c r="Z346" s="128">
        <v>2</v>
      </c>
      <c r="AA346" s="128">
        <v>23</v>
      </c>
    </row>
    <row r="347" spans="1:27" x14ac:dyDescent="0.25">
      <c r="A347" s="122">
        <v>346</v>
      </c>
      <c r="B347" s="124" t="s">
        <v>11</v>
      </c>
      <c r="C347" s="125" t="s">
        <v>153</v>
      </c>
      <c r="D347" s="126"/>
      <c r="E347" s="126"/>
      <c r="F347" s="126"/>
      <c r="G347" s="126"/>
      <c r="H347" s="128">
        <v>2</v>
      </c>
      <c r="I347" s="128">
        <v>15</v>
      </c>
      <c r="J347" s="128">
        <v>270</v>
      </c>
      <c r="K347" s="128">
        <v>1959</v>
      </c>
      <c r="L347" s="128">
        <v>306</v>
      </c>
      <c r="M347" s="128">
        <v>2250</v>
      </c>
      <c r="N347" s="128">
        <v>344</v>
      </c>
      <c r="O347" s="128">
        <v>2573</v>
      </c>
      <c r="P347" s="128">
        <v>156</v>
      </c>
      <c r="Q347" s="128">
        <v>1154</v>
      </c>
      <c r="R347" s="128">
        <v>72</v>
      </c>
      <c r="S347" s="128">
        <v>537</v>
      </c>
      <c r="T347" s="128">
        <v>62</v>
      </c>
      <c r="U347" s="128">
        <v>463</v>
      </c>
      <c r="V347" s="128">
        <v>78</v>
      </c>
      <c r="W347" s="128">
        <v>563</v>
      </c>
      <c r="X347" s="128">
        <v>61</v>
      </c>
      <c r="Y347" s="128">
        <v>420</v>
      </c>
      <c r="Z347" s="128">
        <v>11</v>
      </c>
      <c r="AA347" s="128">
        <v>86</v>
      </c>
    </row>
    <row r="348" spans="1:27" x14ac:dyDescent="0.25">
      <c r="A348" s="122">
        <v>347</v>
      </c>
      <c r="B348" s="124" t="s">
        <v>11</v>
      </c>
      <c r="C348" s="125" t="s">
        <v>151</v>
      </c>
      <c r="D348" s="128">
        <v>10</v>
      </c>
      <c r="E348" s="128">
        <v>68</v>
      </c>
      <c r="F348" s="128">
        <v>72</v>
      </c>
      <c r="G348" s="128">
        <v>504</v>
      </c>
      <c r="H348" s="128">
        <v>185</v>
      </c>
      <c r="I348" s="128">
        <v>1299</v>
      </c>
      <c r="J348" s="128">
        <v>254</v>
      </c>
      <c r="K348" s="128">
        <v>1796</v>
      </c>
      <c r="L348" s="128">
        <v>305</v>
      </c>
      <c r="M348" s="128">
        <v>2160</v>
      </c>
      <c r="N348" s="128">
        <v>204</v>
      </c>
      <c r="O348" s="128">
        <v>1448</v>
      </c>
      <c r="P348" s="128">
        <v>184</v>
      </c>
      <c r="Q348" s="128">
        <v>1310</v>
      </c>
      <c r="R348" s="128">
        <v>101</v>
      </c>
      <c r="S348" s="128">
        <v>699</v>
      </c>
      <c r="T348" s="128">
        <v>71</v>
      </c>
      <c r="U348" s="128">
        <v>508</v>
      </c>
      <c r="V348" s="128">
        <v>20</v>
      </c>
      <c r="W348" s="128">
        <v>145</v>
      </c>
      <c r="X348" s="128">
        <v>3</v>
      </c>
      <c r="Y348" s="128">
        <v>21</v>
      </c>
      <c r="Z348" s="128">
        <v>1</v>
      </c>
      <c r="AA348" s="128">
        <v>7</v>
      </c>
    </row>
    <row r="349" spans="1:27" x14ac:dyDescent="0.25">
      <c r="A349" s="122">
        <v>348</v>
      </c>
      <c r="B349" s="124" t="s">
        <v>5</v>
      </c>
      <c r="C349" s="125" t="s">
        <v>153</v>
      </c>
      <c r="D349" s="128">
        <v>28</v>
      </c>
      <c r="E349" s="128">
        <v>234</v>
      </c>
      <c r="F349" s="128">
        <v>301</v>
      </c>
      <c r="G349" s="128">
        <v>2658</v>
      </c>
      <c r="H349" s="128">
        <v>436</v>
      </c>
      <c r="I349" s="128">
        <v>3415</v>
      </c>
      <c r="J349" s="128">
        <v>248</v>
      </c>
      <c r="K349" s="128">
        <v>2253</v>
      </c>
      <c r="L349" s="128">
        <v>74</v>
      </c>
      <c r="M349" s="128">
        <v>671</v>
      </c>
      <c r="N349" s="128">
        <v>16</v>
      </c>
      <c r="O349" s="128">
        <v>147</v>
      </c>
      <c r="P349" s="128">
        <v>26</v>
      </c>
      <c r="Q349" s="128">
        <v>246</v>
      </c>
      <c r="R349" s="128">
        <v>25</v>
      </c>
      <c r="S349" s="128">
        <v>181</v>
      </c>
      <c r="T349" s="128">
        <v>8</v>
      </c>
      <c r="U349" s="128">
        <v>55</v>
      </c>
      <c r="V349" s="128">
        <v>1</v>
      </c>
      <c r="W349" s="128">
        <v>10</v>
      </c>
      <c r="X349" s="128">
        <v>2</v>
      </c>
      <c r="Y349" s="128">
        <v>17</v>
      </c>
      <c r="Z349" s="126"/>
      <c r="AA349" s="126"/>
    </row>
    <row r="350" spans="1:27" x14ac:dyDescent="0.25">
      <c r="A350" s="122">
        <v>349</v>
      </c>
      <c r="B350" s="124" t="s">
        <v>11</v>
      </c>
      <c r="C350" s="125" t="s">
        <v>153</v>
      </c>
      <c r="D350" s="128">
        <v>1</v>
      </c>
      <c r="E350" s="128">
        <v>5</v>
      </c>
      <c r="F350" s="128">
        <v>39</v>
      </c>
      <c r="G350" s="128">
        <v>196</v>
      </c>
      <c r="H350" s="128">
        <v>170</v>
      </c>
      <c r="I350" s="128">
        <v>838</v>
      </c>
      <c r="J350" s="128">
        <v>425</v>
      </c>
      <c r="K350" s="128">
        <v>2117</v>
      </c>
      <c r="L350" s="128">
        <v>549</v>
      </c>
      <c r="M350" s="128">
        <v>2730</v>
      </c>
      <c r="N350" s="128">
        <v>265</v>
      </c>
      <c r="O350" s="128">
        <v>1318</v>
      </c>
      <c r="P350" s="128">
        <v>263</v>
      </c>
      <c r="Q350" s="128">
        <v>1308</v>
      </c>
      <c r="R350" s="128">
        <v>159</v>
      </c>
      <c r="S350" s="128">
        <v>783</v>
      </c>
      <c r="T350" s="128">
        <v>73</v>
      </c>
      <c r="U350" s="128">
        <v>358</v>
      </c>
      <c r="V350" s="128">
        <v>31</v>
      </c>
      <c r="W350" s="128">
        <v>141</v>
      </c>
      <c r="X350" s="128">
        <v>5</v>
      </c>
      <c r="Y350" s="128">
        <v>27</v>
      </c>
      <c r="Z350" s="128">
        <v>5</v>
      </c>
      <c r="AA350" s="128">
        <v>24</v>
      </c>
    </row>
    <row r="351" spans="1:27" x14ac:dyDescent="0.25">
      <c r="A351" s="122">
        <v>350</v>
      </c>
      <c r="B351" s="124" t="s">
        <v>5</v>
      </c>
      <c r="C351" s="125" t="s">
        <v>153</v>
      </c>
      <c r="D351" s="126"/>
      <c r="E351" s="126"/>
      <c r="F351" s="128">
        <v>42</v>
      </c>
      <c r="G351" s="128">
        <v>208</v>
      </c>
      <c r="H351" s="128">
        <v>106</v>
      </c>
      <c r="I351" s="128">
        <v>516</v>
      </c>
      <c r="J351" s="128">
        <v>316</v>
      </c>
      <c r="K351" s="128">
        <v>1555</v>
      </c>
      <c r="L351" s="128">
        <v>558</v>
      </c>
      <c r="M351" s="128">
        <v>2739</v>
      </c>
      <c r="N351" s="128">
        <v>386</v>
      </c>
      <c r="O351" s="128">
        <v>1900</v>
      </c>
      <c r="P351" s="128">
        <v>340</v>
      </c>
      <c r="Q351" s="128">
        <v>1685</v>
      </c>
      <c r="R351" s="128">
        <v>140</v>
      </c>
      <c r="S351" s="128">
        <v>689</v>
      </c>
      <c r="T351" s="128">
        <v>40</v>
      </c>
      <c r="U351" s="128">
        <v>199</v>
      </c>
      <c r="V351" s="128">
        <v>42</v>
      </c>
      <c r="W351" s="128">
        <v>211</v>
      </c>
      <c r="X351" s="128">
        <v>15</v>
      </c>
      <c r="Y351" s="128">
        <v>72</v>
      </c>
      <c r="Z351" s="128">
        <v>2</v>
      </c>
      <c r="AA351" s="128">
        <v>10</v>
      </c>
    </row>
    <row r="352" spans="1:27" x14ac:dyDescent="0.25">
      <c r="A352" s="122">
        <v>351</v>
      </c>
      <c r="B352" s="124" t="s">
        <v>11</v>
      </c>
      <c r="C352" s="125" t="s">
        <v>153</v>
      </c>
      <c r="D352" s="128">
        <v>5</v>
      </c>
      <c r="E352" s="128">
        <v>38</v>
      </c>
      <c r="F352" s="128">
        <v>69</v>
      </c>
      <c r="G352" s="128">
        <v>553</v>
      </c>
      <c r="H352" s="128">
        <v>189</v>
      </c>
      <c r="I352" s="128">
        <v>1477</v>
      </c>
      <c r="J352" s="128">
        <v>257</v>
      </c>
      <c r="K352" s="128">
        <v>2041</v>
      </c>
      <c r="L352" s="128">
        <v>260</v>
      </c>
      <c r="M352" s="128">
        <v>2066</v>
      </c>
      <c r="N352" s="128">
        <v>131</v>
      </c>
      <c r="O352" s="128">
        <v>1052</v>
      </c>
      <c r="P352" s="128">
        <v>119</v>
      </c>
      <c r="Q352" s="128">
        <v>958</v>
      </c>
      <c r="R352" s="128">
        <v>106</v>
      </c>
      <c r="S352" s="128">
        <v>841</v>
      </c>
      <c r="T352" s="128">
        <v>44</v>
      </c>
      <c r="U352" s="128">
        <v>356</v>
      </c>
      <c r="V352" s="128">
        <v>26</v>
      </c>
      <c r="W352" s="128">
        <v>216</v>
      </c>
      <c r="X352" s="128">
        <v>8</v>
      </c>
      <c r="Y352" s="128">
        <v>71</v>
      </c>
      <c r="Z352" s="128">
        <v>3</v>
      </c>
      <c r="AA352" s="128">
        <v>25</v>
      </c>
    </row>
    <row r="353" spans="1:27" x14ac:dyDescent="0.25">
      <c r="A353" s="122">
        <v>352</v>
      </c>
      <c r="B353" s="124" t="s">
        <v>18</v>
      </c>
      <c r="C353" s="125" t="s">
        <v>152</v>
      </c>
      <c r="D353" s="126"/>
      <c r="E353" s="126"/>
      <c r="F353" s="126"/>
      <c r="G353" s="126"/>
      <c r="H353" s="126"/>
      <c r="I353" s="126"/>
      <c r="J353" s="128">
        <v>193</v>
      </c>
      <c r="K353" s="128">
        <v>2561</v>
      </c>
      <c r="L353" s="128">
        <v>167</v>
      </c>
      <c r="M353" s="128">
        <v>2418</v>
      </c>
      <c r="N353" s="128">
        <v>68</v>
      </c>
      <c r="O353" s="128">
        <v>1006</v>
      </c>
      <c r="P353" s="128">
        <v>118</v>
      </c>
      <c r="Q353" s="128">
        <v>1745</v>
      </c>
      <c r="R353" s="128">
        <v>73</v>
      </c>
      <c r="S353" s="128">
        <v>1094</v>
      </c>
      <c r="T353" s="128">
        <v>31</v>
      </c>
      <c r="U353" s="128">
        <v>457</v>
      </c>
      <c r="V353" s="128">
        <v>9</v>
      </c>
      <c r="W353" s="128">
        <v>135</v>
      </c>
      <c r="X353" s="126"/>
      <c r="Y353" s="126"/>
      <c r="Z353" s="128">
        <v>3</v>
      </c>
      <c r="AA353" s="128">
        <v>45</v>
      </c>
    </row>
    <row r="354" spans="1:27" x14ac:dyDescent="0.25">
      <c r="A354" s="122">
        <v>353</v>
      </c>
      <c r="B354" s="124" t="s">
        <v>8</v>
      </c>
      <c r="C354" s="125" t="s">
        <v>153</v>
      </c>
      <c r="D354" s="128">
        <v>8</v>
      </c>
      <c r="E354" s="128">
        <v>83</v>
      </c>
      <c r="F354" s="128">
        <v>30</v>
      </c>
      <c r="G354" s="128">
        <v>303</v>
      </c>
      <c r="H354" s="128">
        <v>86</v>
      </c>
      <c r="I354" s="128">
        <v>853</v>
      </c>
      <c r="J354" s="128">
        <v>208</v>
      </c>
      <c r="K354" s="128">
        <v>2075</v>
      </c>
      <c r="L354" s="128">
        <v>252</v>
      </c>
      <c r="M354" s="128">
        <v>2517</v>
      </c>
      <c r="N354" s="128">
        <v>123</v>
      </c>
      <c r="O354" s="128">
        <v>1224</v>
      </c>
      <c r="P354" s="128">
        <v>106</v>
      </c>
      <c r="Q354" s="128">
        <v>1047</v>
      </c>
      <c r="R354" s="128">
        <v>72</v>
      </c>
      <c r="S354" s="128">
        <v>717</v>
      </c>
      <c r="T354" s="128">
        <v>22</v>
      </c>
      <c r="U354" s="128">
        <v>220</v>
      </c>
      <c r="V354" s="128">
        <v>19</v>
      </c>
      <c r="W354" s="128">
        <v>193</v>
      </c>
      <c r="X354" s="128">
        <v>12</v>
      </c>
      <c r="Y354" s="128">
        <v>121</v>
      </c>
      <c r="Z354" s="126"/>
      <c r="AA354" s="126"/>
    </row>
    <row r="355" spans="1:27" x14ac:dyDescent="0.25">
      <c r="A355" s="122">
        <v>354</v>
      </c>
      <c r="B355" s="124" t="s">
        <v>103</v>
      </c>
      <c r="C355" s="125" t="s">
        <v>152</v>
      </c>
      <c r="D355" s="128">
        <v>3</v>
      </c>
      <c r="E355" s="128">
        <v>48</v>
      </c>
      <c r="F355" s="128">
        <v>101</v>
      </c>
      <c r="G355" s="128">
        <v>1810</v>
      </c>
      <c r="H355" s="128">
        <v>120</v>
      </c>
      <c r="I355" s="128">
        <v>2253</v>
      </c>
      <c r="J355" s="128">
        <v>98</v>
      </c>
      <c r="K355" s="128">
        <v>1866</v>
      </c>
      <c r="L355" s="128">
        <v>73</v>
      </c>
      <c r="M355" s="128">
        <v>1387</v>
      </c>
      <c r="N355" s="128">
        <v>25</v>
      </c>
      <c r="O355" s="128">
        <v>471</v>
      </c>
      <c r="P355" s="128">
        <v>15</v>
      </c>
      <c r="Q355" s="128">
        <v>287</v>
      </c>
      <c r="R355" s="128">
        <v>8</v>
      </c>
      <c r="S355" s="128">
        <v>144</v>
      </c>
      <c r="T355" s="128">
        <v>11</v>
      </c>
      <c r="U355" s="128">
        <v>215</v>
      </c>
      <c r="V355" s="128">
        <v>21</v>
      </c>
      <c r="W355" s="128">
        <v>407</v>
      </c>
      <c r="X355" s="128">
        <v>11</v>
      </c>
      <c r="Y355" s="128">
        <v>210</v>
      </c>
      <c r="Z355" s="128">
        <v>3</v>
      </c>
      <c r="AA355" s="128">
        <v>48</v>
      </c>
    </row>
    <row r="356" spans="1:27" x14ac:dyDescent="0.25">
      <c r="A356" s="122">
        <v>355</v>
      </c>
      <c r="B356" s="124" t="s">
        <v>24</v>
      </c>
      <c r="C356" s="125" t="s">
        <v>152</v>
      </c>
      <c r="D356" s="128">
        <v>15</v>
      </c>
      <c r="E356" s="128">
        <v>131</v>
      </c>
      <c r="F356" s="128">
        <v>101</v>
      </c>
      <c r="G356" s="128">
        <v>1232</v>
      </c>
      <c r="H356" s="128">
        <v>225</v>
      </c>
      <c r="I356" s="128">
        <v>2658</v>
      </c>
      <c r="J356" s="128">
        <v>165</v>
      </c>
      <c r="K356" s="128">
        <v>2019</v>
      </c>
      <c r="L356" s="128">
        <v>119</v>
      </c>
      <c r="M356" s="128">
        <v>1257</v>
      </c>
      <c r="N356" s="128">
        <v>59</v>
      </c>
      <c r="O356" s="128">
        <v>688</v>
      </c>
      <c r="P356" s="128">
        <v>45</v>
      </c>
      <c r="Q356" s="128">
        <v>475</v>
      </c>
      <c r="R356" s="128">
        <v>20</v>
      </c>
      <c r="S356" s="128">
        <v>239</v>
      </c>
      <c r="T356" s="128">
        <v>12</v>
      </c>
      <c r="U356" s="128">
        <v>156</v>
      </c>
      <c r="V356" s="128">
        <v>8</v>
      </c>
      <c r="W356" s="128">
        <v>99</v>
      </c>
      <c r="X356" s="128">
        <v>9</v>
      </c>
      <c r="Y356" s="128">
        <v>117</v>
      </c>
      <c r="Z356" s="128">
        <v>1</v>
      </c>
      <c r="AA356" s="128">
        <v>13</v>
      </c>
    </row>
    <row r="357" spans="1:27" x14ac:dyDescent="0.25">
      <c r="A357" s="122">
        <v>356</v>
      </c>
      <c r="B357" s="124" t="s">
        <v>5</v>
      </c>
      <c r="C357" s="125" t="s">
        <v>153</v>
      </c>
      <c r="D357" s="128">
        <v>22</v>
      </c>
      <c r="E357" s="128">
        <v>365</v>
      </c>
      <c r="F357" s="128">
        <v>125</v>
      </c>
      <c r="G357" s="128">
        <v>1976</v>
      </c>
      <c r="H357" s="128">
        <v>228</v>
      </c>
      <c r="I357" s="128">
        <v>3276</v>
      </c>
      <c r="J357" s="128">
        <v>119</v>
      </c>
      <c r="K357" s="128">
        <v>1734</v>
      </c>
      <c r="L357" s="128">
        <v>51</v>
      </c>
      <c r="M357" s="128">
        <v>852</v>
      </c>
      <c r="N357" s="128">
        <v>21</v>
      </c>
      <c r="O357" s="128">
        <v>324</v>
      </c>
      <c r="P357" s="128">
        <v>11</v>
      </c>
      <c r="Q357" s="128">
        <v>175</v>
      </c>
      <c r="R357" s="128">
        <v>7</v>
      </c>
      <c r="S357" s="128">
        <v>92</v>
      </c>
      <c r="T357" s="128">
        <v>3</v>
      </c>
      <c r="U357" s="128">
        <v>43</v>
      </c>
      <c r="V357" s="128">
        <v>7</v>
      </c>
      <c r="W357" s="128">
        <v>115</v>
      </c>
      <c r="X357" s="128">
        <v>5</v>
      </c>
      <c r="Y357" s="128">
        <v>68</v>
      </c>
      <c r="Z357" s="126"/>
      <c r="AA357" s="126"/>
    </row>
    <row r="358" spans="1:27" x14ac:dyDescent="0.25">
      <c r="A358" s="122">
        <v>357</v>
      </c>
      <c r="B358" s="124" t="s">
        <v>5</v>
      </c>
      <c r="C358" s="125" t="s">
        <v>153</v>
      </c>
      <c r="D358" s="128">
        <v>24</v>
      </c>
      <c r="E358" s="128">
        <v>230</v>
      </c>
      <c r="F358" s="128">
        <v>292</v>
      </c>
      <c r="G358" s="128">
        <v>2887</v>
      </c>
      <c r="H358" s="128">
        <v>358</v>
      </c>
      <c r="I358" s="128">
        <v>3226</v>
      </c>
      <c r="J358" s="128">
        <v>133</v>
      </c>
      <c r="K358" s="128">
        <v>1252</v>
      </c>
      <c r="L358" s="128">
        <v>69</v>
      </c>
      <c r="M358" s="128">
        <v>667</v>
      </c>
      <c r="N358" s="128">
        <v>27</v>
      </c>
      <c r="O358" s="128">
        <v>252</v>
      </c>
      <c r="P358" s="128">
        <v>33</v>
      </c>
      <c r="Q358" s="128">
        <v>321</v>
      </c>
      <c r="R358" s="128">
        <v>15</v>
      </c>
      <c r="S358" s="128">
        <v>101</v>
      </c>
      <c r="T358" s="128">
        <v>4</v>
      </c>
      <c r="U358" s="128">
        <v>40</v>
      </c>
      <c r="V358" s="128">
        <v>1</v>
      </c>
      <c r="W358" s="128">
        <v>11</v>
      </c>
      <c r="X358" s="126"/>
      <c r="Y358" s="126"/>
      <c r="Z358" s="126"/>
      <c r="AA358" s="126"/>
    </row>
    <row r="359" spans="1:27" x14ac:dyDescent="0.25">
      <c r="A359" s="122">
        <v>358</v>
      </c>
      <c r="B359" s="124" t="s">
        <v>5</v>
      </c>
      <c r="C359" s="125" t="s">
        <v>153</v>
      </c>
      <c r="D359" s="128">
        <v>30</v>
      </c>
      <c r="E359" s="128">
        <v>162</v>
      </c>
      <c r="F359" s="128">
        <v>352</v>
      </c>
      <c r="G359" s="128">
        <v>1900</v>
      </c>
      <c r="H359" s="128">
        <v>510</v>
      </c>
      <c r="I359" s="128">
        <v>2698</v>
      </c>
      <c r="J359" s="128">
        <v>466</v>
      </c>
      <c r="K359" s="128">
        <v>2510</v>
      </c>
      <c r="L359" s="128">
        <v>171</v>
      </c>
      <c r="M359" s="128">
        <v>976</v>
      </c>
      <c r="N359" s="128">
        <v>41</v>
      </c>
      <c r="O359" s="128">
        <v>228</v>
      </c>
      <c r="P359" s="128">
        <v>30</v>
      </c>
      <c r="Q359" s="128">
        <v>157</v>
      </c>
      <c r="R359" s="128">
        <v>22</v>
      </c>
      <c r="S359" s="128">
        <v>103</v>
      </c>
      <c r="T359" s="128">
        <v>21</v>
      </c>
      <c r="U359" s="128">
        <v>100</v>
      </c>
      <c r="V359" s="128">
        <v>9</v>
      </c>
      <c r="W359" s="128">
        <v>46</v>
      </c>
      <c r="X359" s="128">
        <v>4</v>
      </c>
      <c r="Y359" s="128">
        <v>11</v>
      </c>
      <c r="Z359" s="128">
        <v>3</v>
      </c>
      <c r="AA359" s="128">
        <v>10</v>
      </c>
    </row>
    <row r="360" spans="1:27" x14ac:dyDescent="0.25">
      <c r="A360" s="122">
        <v>359</v>
      </c>
      <c r="B360" s="124" t="s">
        <v>11</v>
      </c>
      <c r="C360" s="125" t="s">
        <v>152</v>
      </c>
      <c r="D360" s="128">
        <v>7</v>
      </c>
      <c r="E360" s="128">
        <v>42</v>
      </c>
      <c r="F360" s="128">
        <v>45</v>
      </c>
      <c r="G360" s="128">
        <v>290</v>
      </c>
      <c r="H360" s="128">
        <v>195</v>
      </c>
      <c r="I360" s="128">
        <v>1234</v>
      </c>
      <c r="J360" s="128">
        <v>269</v>
      </c>
      <c r="K360" s="128">
        <v>1729</v>
      </c>
      <c r="L360" s="128">
        <v>318</v>
      </c>
      <c r="M360" s="128">
        <v>2039</v>
      </c>
      <c r="N360" s="128">
        <v>157</v>
      </c>
      <c r="O360" s="128">
        <v>1018</v>
      </c>
      <c r="P360" s="128">
        <v>192</v>
      </c>
      <c r="Q360" s="128">
        <v>1244</v>
      </c>
      <c r="R360" s="128">
        <v>99</v>
      </c>
      <c r="S360" s="128">
        <v>645</v>
      </c>
      <c r="T360" s="128">
        <v>62</v>
      </c>
      <c r="U360" s="128">
        <v>404</v>
      </c>
      <c r="V360" s="128">
        <v>27</v>
      </c>
      <c r="W360" s="128">
        <v>175</v>
      </c>
      <c r="X360" s="128">
        <v>10</v>
      </c>
      <c r="Y360" s="128">
        <v>64</v>
      </c>
      <c r="Z360" s="128">
        <v>2</v>
      </c>
      <c r="AA360" s="128">
        <v>13</v>
      </c>
    </row>
    <row r="361" spans="1:27" x14ac:dyDescent="0.25">
      <c r="A361" s="122">
        <v>360</v>
      </c>
      <c r="B361" s="124" t="s">
        <v>9</v>
      </c>
      <c r="C361" s="125" t="s">
        <v>153</v>
      </c>
      <c r="D361" s="128">
        <v>9</v>
      </c>
      <c r="E361" s="128">
        <v>98</v>
      </c>
      <c r="F361" s="128">
        <v>37</v>
      </c>
      <c r="G361" s="128">
        <v>431</v>
      </c>
      <c r="H361" s="128">
        <v>82</v>
      </c>
      <c r="I361" s="128">
        <v>934</v>
      </c>
      <c r="J361" s="128">
        <v>133</v>
      </c>
      <c r="K361" s="128">
        <v>1515</v>
      </c>
      <c r="L361" s="128">
        <v>127</v>
      </c>
      <c r="M361" s="128">
        <v>1378</v>
      </c>
      <c r="N361" s="128">
        <v>127</v>
      </c>
      <c r="O361" s="128">
        <v>1458</v>
      </c>
      <c r="P361" s="128">
        <v>133</v>
      </c>
      <c r="Q361" s="128">
        <v>1492</v>
      </c>
      <c r="R361" s="128">
        <v>47</v>
      </c>
      <c r="S361" s="128">
        <v>548</v>
      </c>
      <c r="T361" s="128">
        <v>52</v>
      </c>
      <c r="U361" s="128">
        <v>565</v>
      </c>
      <c r="V361" s="128">
        <v>28</v>
      </c>
      <c r="W361" s="128">
        <v>326</v>
      </c>
      <c r="X361" s="128">
        <v>8</v>
      </c>
      <c r="Y361" s="128">
        <v>87</v>
      </c>
      <c r="Z361" s="128">
        <v>5</v>
      </c>
      <c r="AA361" s="128">
        <v>62</v>
      </c>
    </row>
    <row r="362" spans="1:27" x14ac:dyDescent="0.25">
      <c r="A362" s="122">
        <v>361</v>
      </c>
      <c r="B362" s="124" t="s">
        <v>5</v>
      </c>
      <c r="C362" s="125" t="s">
        <v>153</v>
      </c>
      <c r="D362" s="128">
        <v>2</v>
      </c>
      <c r="E362" s="128">
        <v>8</v>
      </c>
      <c r="F362" s="128">
        <v>11</v>
      </c>
      <c r="G362" s="128">
        <v>53</v>
      </c>
      <c r="H362" s="128">
        <v>135</v>
      </c>
      <c r="I362" s="128">
        <v>654</v>
      </c>
      <c r="J362" s="128">
        <v>355</v>
      </c>
      <c r="K362" s="128">
        <v>1690</v>
      </c>
      <c r="L362" s="128">
        <v>440</v>
      </c>
      <c r="M362" s="128">
        <v>2081</v>
      </c>
      <c r="N362" s="128">
        <v>280</v>
      </c>
      <c r="O362" s="128">
        <v>1351</v>
      </c>
      <c r="P362" s="128">
        <v>330</v>
      </c>
      <c r="Q362" s="128">
        <v>1632</v>
      </c>
      <c r="R362" s="128">
        <v>158</v>
      </c>
      <c r="S362" s="128">
        <v>777</v>
      </c>
      <c r="T362" s="128">
        <v>86</v>
      </c>
      <c r="U362" s="128">
        <v>428</v>
      </c>
      <c r="V362" s="128">
        <v>28</v>
      </c>
      <c r="W362" s="128">
        <v>140</v>
      </c>
      <c r="X362" s="128">
        <v>8</v>
      </c>
      <c r="Y362" s="128">
        <v>40</v>
      </c>
      <c r="Z362" s="128">
        <v>2</v>
      </c>
      <c r="AA362" s="128">
        <v>10</v>
      </c>
    </row>
    <row r="363" spans="1:27" x14ac:dyDescent="0.25">
      <c r="A363" s="122">
        <v>362</v>
      </c>
      <c r="B363" s="124" t="s">
        <v>11</v>
      </c>
      <c r="C363" s="125" t="s">
        <v>154</v>
      </c>
      <c r="D363" s="128">
        <v>13</v>
      </c>
      <c r="E363" s="128">
        <v>104</v>
      </c>
      <c r="F363" s="128">
        <v>32</v>
      </c>
      <c r="G363" s="128">
        <v>256</v>
      </c>
      <c r="H363" s="128">
        <v>68</v>
      </c>
      <c r="I363" s="128">
        <v>537</v>
      </c>
      <c r="J363" s="128">
        <v>172</v>
      </c>
      <c r="K363" s="128">
        <v>1355</v>
      </c>
      <c r="L363" s="128">
        <v>244</v>
      </c>
      <c r="M363" s="128">
        <v>1915</v>
      </c>
      <c r="N363" s="128">
        <v>160</v>
      </c>
      <c r="O363" s="128">
        <v>1266</v>
      </c>
      <c r="P363" s="128">
        <v>270</v>
      </c>
      <c r="Q363" s="128">
        <v>2140</v>
      </c>
      <c r="R363" s="128">
        <v>88</v>
      </c>
      <c r="S363" s="128">
        <v>696</v>
      </c>
      <c r="T363" s="128">
        <v>58</v>
      </c>
      <c r="U363" s="128">
        <v>456</v>
      </c>
      <c r="V363" s="128">
        <v>4</v>
      </c>
      <c r="W363" s="128">
        <v>31</v>
      </c>
      <c r="X363" s="128">
        <v>4</v>
      </c>
      <c r="Y363" s="128">
        <v>31</v>
      </c>
      <c r="Z363" s="128">
        <v>9</v>
      </c>
      <c r="AA363" s="128">
        <v>71</v>
      </c>
    </row>
    <row r="364" spans="1:27" x14ac:dyDescent="0.25">
      <c r="A364" s="122">
        <v>363</v>
      </c>
      <c r="B364" s="124" t="s">
        <v>11</v>
      </c>
      <c r="C364" s="125" t="s">
        <v>153</v>
      </c>
      <c r="D364" s="128">
        <v>12</v>
      </c>
      <c r="E364" s="128">
        <v>80</v>
      </c>
      <c r="F364" s="128">
        <v>35</v>
      </c>
      <c r="G364" s="128">
        <v>275</v>
      </c>
      <c r="H364" s="128">
        <v>82</v>
      </c>
      <c r="I364" s="128">
        <v>654</v>
      </c>
      <c r="J364" s="128">
        <v>199</v>
      </c>
      <c r="K364" s="128">
        <v>1579</v>
      </c>
      <c r="L364" s="128">
        <v>291</v>
      </c>
      <c r="M364" s="128">
        <v>2309</v>
      </c>
      <c r="N364" s="128">
        <v>181</v>
      </c>
      <c r="O364" s="128">
        <v>1433</v>
      </c>
      <c r="P364" s="128">
        <v>169</v>
      </c>
      <c r="Q364" s="128">
        <v>1335</v>
      </c>
      <c r="R364" s="128">
        <v>86</v>
      </c>
      <c r="S364" s="128">
        <v>680</v>
      </c>
      <c r="T364" s="128">
        <v>29</v>
      </c>
      <c r="U364" s="128">
        <v>228</v>
      </c>
      <c r="V364" s="128">
        <v>13</v>
      </c>
      <c r="W364" s="128">
        <v>103</v>
      </c>
      <c r="X364" s="128">
        <v>19</v>
      </c>
      <c r="Y364" s="128">
        <v>78</v>
      </c>
      <c r="Z364" s="128">
        <v>14</v>
      </c>
      <c r="AA364" s="128">
        <v>94</v>
      </c>
    </row>
    <row r="365" spans="1:27" x14ac:dyDescent="0.25">
      <c r="A365" s="122">
        <v>364</v>
      </c>
      <c r="B365" s="124" t="s">
        <v>11</v>
      </c>
      <c r="C365" s="125" t="s">
        <v>154</v>
      </c>
      <c r="D365" s="128">
        <v>23</v>
      </c>
      <c r="E365" s="128">
        <v>170</v>
      </c>
      <c r="F365" s="128">
        <v>59</v>
      </c>
      <c r="G365" s="128">
        <v>435</v>
      </c>
      <c r="H365" s="128">
        <v>51</v>
      </c>
      <c r="I365" s="128">
        <v>376</v>
      </c>
      <c r="J365" s="128">
        <v>182</v>
      </c>
      <c r="K365" s="128">
        <v>1351</v>
      </c>
      <c r="L365" s="128">
        <v>217</v>
      </c>
      <c r="M365" s="128">
        <v>1611</v>
      </c>
      <c r="N365" s="128">
        <v>163</v>
      </c>
      <c r="O365" s="128">
        <v>1207</v>
      </c>
      <c r="P365" s="128">
        <v>220</v>
      </c>
      <c r="Q365" s="128">
        <v>1641</v>
      </c>
      <c r="R365" s="128">
        <v>156</v>
      </c>
      <c r="S365" s="128">
        <v>1150</v>
      </c>
      <c r="T365" s="128">
        <v>64</v>
      </c>
      <c r="U365" s="128">
        <v>477</v>
      </c>
      <c r="V365" s="128">
        <v>27</v>
      </c>
      <c r="W365" s="128">
        <v>205</v>
      </c>
      <c r="X365" s="128">
        <v>8</v>
      </c>
      <c r="Y365" s="128">
        <v>62</v>
      </c>
      <c r="Z365" s="128">
        <v>7</v>
      </c>
      <c r="AA365" s="128">
        <v>51</v>
      </c>
    </row>
    <row r="366" spans="1:27" x14ac:dyDescent="0.25">
      <c r="A366" s="122">
        <v>365</v>
      </c>
      <c r="B366" s="124" t="s">
        <v>24</v>
      </c>
      <c r="C366" s="125" t="s">
        <v>154</v>
      </c>
      <c r="D366" s="128">
        <v>112</v>
      </c>
      <c r="E366" s="128">
        <v>592</v>
      </c>
      <c r="F366" s="128">
        <v>153</v>
      </c>
      <c r="G366" s="128">
        <v>808</v>
      </c>
      <c r="H366" s="128">
        <v>174</v>
      </c>
      <c r="I366" s="128">
        <v>918</v>
      </c>
      <c r="J366" s="128">
        <v>165</v>
      </c>
      <c r="K366" s="128">
        <v>873</v>
      </c>
      <c r="L366" s="128">
        <v>197</v>
      </c>
      <c r="M366" s="128">
        <v>1042</v>
      </c>
      <c r="N366" s="128">
        <v>131</v>
      </c>
      <c r="O366" s="128">
        <v>692</v>
      </c>
      <c r="P366" s="128">
        <v>135</v>
      </c>
      <c r="Q366" s="128">
        <v>716</v>
      </c>
      <c r="R366" s="128">
        <v>145</v>
      </c>
      <c r="S366" s="128">
        <v>768</v>
      </c>
      <c r="T366" s="128">
        <v>111</v>
      </c>
      <c r="U366" s="128">
        <v>588</v>
      </c>
      <c r="V366" s="128">
        <v>124</v>
      </c>
      <c r="W366" s="128">
        <v>658</v>
      </c>
      <c r="X366" s="128">
        <v>101</v>
      </c>
      <c r="Y366" s="128">
        <v>535</v>
      </c>
      <c r="Z366" s="128">
        <v>100</v>
      </c>
      <c r="AA366" s="128">
        <v>530</v>
      </c>
    </row>
    <row r="367" spans="1:27" x14ac:dyDescent="0.25">
      <c r="A367" s="122">
        <v>366</v>
      </c>
      <c r="B367" s="124" t="s">
        <v>5</v>
      </c>
      <c r="C367" s="125" t="s">
        <v>153</v>
      </c>
      <c r="D367" s="128">
        <v>22</v>
      </c>
      <c r="E367" s="128">
        <v>229</v>
      </c>
      <c r="F367" s="128">
        <v>197</v>
      </c>
      <c r="G367" s="128">
        <v>1952</v>
      </c>
      <c r="H367" s="128">
        <v>295</v>
      </c>
      <c r="I367" s="128">
        <v>2579</v>
      </c>
      <c r="J367" s="128">
        <v>210</v>
      </c>
      <c r="K367" s="128">
        <v>1970</v>
      </c>
      <c r="L367" s="128">
        <v>80</v>
      </c>
      <c r="M367" s="128">
        <v>753</v>
      </c>
      <c r="N367" s="128">
        <v>34</v>
      </c>
      <c r="O367" s="128">
        <v>326</v>
      </c>
      <c r="P367" s="128">
        <v>34</v>
      </c>
      <c r="Q367" s="128">
        <v>325</v>
      </c>
      <c r="R367" s="128">
        <v>29</v>
      </c>
      <c r="S367" s="128">
        <v>251</v>
      </c>
      <c r="T367" s="128">
        <v>22</v>
      </c>
      <c r="U367" s="128">
        <v>197</v>
      </c>
      <c r="V367" s="128">
        <v>7</v>
      </c>
      <c r="W367" s="128">
        <v>54</v>
      </c>
      <c r="X367" s="128">
        <v>2</v>
      </c>
      <c r="Y367" s="128">
        <v>15</v>
      </c>
      <c r="Z367" s="128">
        <v>2</v>
      </c>
      <c r="AA367" s="128">
        <v>19</v>
      </c>
    </row>
    <row r="368" spans="1:27" x14ac:dyDescent="0.25">
      <c r="A368" s="122">
        <v>367</v>
      </c>
      <c r="B368" s="124" t="s">
        <v>8</v>
      </c>
      <c r="C368" s="125" t="s">
        <v>152</v>
      </c>
      <c r="D368" s="128">
        <v>22</v>
      </c>
      <c r="E368" s="128">
        <v>82</v>
      </c>
      <c r="F368" s="128">
        <v>75</v>
      </c>
      <c r="G368" s="128">
        <v>381</v>
      </c>
      <c r="H368" s="128">
        <v>212</v>
      </c>
      <c r="I368" s="128">
        <v>1111</v>
      </c>
      <c r="J368" s="128">
        <v>304</v>
      </c>
      <c r="K368" s="128">
        <v>1637</v>
      </c>
      <c r="L368" s="128">
        <v>325</v>
      </c>
      <c r="M368" s="128">
        <v>1742</v>
      </c>
      <c r="N368" s="128">
        <v>192</v>
      </c>
      <c r="O368" s="128">
        <v>1027</v>
      </c>
      <c r="P368" s="128">
        <v>169</v>
      </c>
      <c r="Q368" s="128">
        <v>932</v>
      </c>
      <c r="R368" s="128">
        <v>154</v>
      </c>
      <c r="S368" s="128">
        <v>826</v>
      </c>
      <c r="T368" s="128">
        <v>96</v>
      </c>
      <c r="U368" s="128">
        <v>528</v>
      </c>
      <c r="V368" s="128">
        <v>48</v>
      </c>
      <c r="W368" s="128">
        <v>251</v>
      </c>
      <c r="X368" s="128">
        <v>17</v>
      </c>
      <c r="Y368" s="128">
        <v>90</v>
      </c>
      <c r="Z368" s="128">
        <v>10</v>
      </c>
      <c r="AA368" s="128">
        <v>56</v>
      </c>
    </row>
    <row r="369" spans="1:27" x14ac:dyDescent="0.25">
      <c r="A369" s="122">
        <v>368</v>
      </c>
      <c r="B369" s="124" t="s">
        <v>11</v>
      </c>
      <c r="C369" s="125" t="s">
        <v>153</v>
      </c>
      <c r="D369" s="128">
        <v>11</v>
      </c>
      <c r="E369" s="128">
        <v>89</v>
      </c>
      <c r="F369" s="128">
        <v>58</v>
      </c>
      <c r="G369" s="128">
        <v>461</v>
      </c>
      <c r="H369" s="128">
        <v>117</v>
      </c>
      <c r="I369" s="128">
        <v>927</v>
      </c>
      <c r="J369" s="128">
        <v>230</v>
      </c>
      <c r="K369" s="128">
        <v>1815</v>
      </c>
      <c r="L369" s="128">
        <v>247</v>
      </c>
      <c r="M369" s="128">
        <v>1955</v>
      </c>
      <c r="N369" s="128">
        <v>102</v>
      </c>
      <c r="O369" s="128">
        <v>808</v>
      </c>
      <c r="P369" s="128">
        <v>119</v>
      </c>
      <c r="Q369" s="128">
        <v>938</v>
      </c>
      <c r="R369" s="128">
        <v>123</v>
      </c>
      <c r="S369" s="128">
        <v>979</v>
      </c>
      <c r="T369" s="128">
        <v>51</v>
      </c>
      <c r="U369" s="128">
        <v>406</v>
      </c>
      <c r="V369" s="128">
        <v>6</v>
      </c>
      <c r="W369" s="128">
        <v>48</v>
      </c>
      <c r="X369" s="128">
        <v>7</v>
      </c>
      <c r="Y369" s="128">
        <v>56</v>
      </c>
      <c r="Z369" s="126"/>
      <c r="AA369" s="126"/>
    </row>
    <row r="370" spans="1:27" x14ac:dyDescent="0.25">
      <c r="A370" s="122">
        <v>369</v>
      </c>
      <c r="B370" s="124" t="s">
        <v>5</v>
      </c>
      <c r="C370" s="125" t="s">
        <v>152</v>
      </c>
      <c r="D370" s="126"/>
      <c r="E370" s="126"/>
      <c r="F370" s="128">
        <v>19</v>
      </c>
      <c r="G370" s="128">
        <v>578</v>
      </c>
      <c r="H370" s="128">
        <v>35</v>
      </c>
      <c r="I370" s="128">
        <v>1033</v>
      </c>
      <c r="J370" s="128">
        <v>148</v>
      </c>
      <c r="K370" s="128">
        <v>4416</v>
      </c>
      <c r="L370" s="128">
        <v>35</v>
      </c>
      <c r="M370" s="128">
        <v>1041</v>
      </c>
      <c r="N370" s="128">
        <v>12</v>
      </c>
      <c r="O370" s="128">
        <v>348</v>
      </c>
      <c r="P370" s="128">
        <v>20</v>
      </c>
      <c r="Q370" s="128">
        <v>602</v>
      </c>
      <c r="R370" s="128">
        <v>10</v>
      </c>
      <c r="S370" s="128">
        <v>290</v>
      </c>
      <c r="T370" s="126"/>
      <c r="U370" s="126"/>
      <c r="V370" s="128">
        <v>2</v>
      </c>
      <c r="W370" s="128">
        <v>58</v>
      </c>
      <c r="X370" s="128">
        <v>2</v>
      </c>
      <c r="Y370" s="128">
        <v>46</v>
      </c>
      <c r="Z370" s="126"/>
      <c r="AA370" s="126"/>
    </row>
    <row r="371" spans="1:27" x14ac:dyDescent="0.25">
      <c r="A371" s="122">
        <v>370</v>
      </c>
      <c r="B371" s="124" t="s">
        <v>9</v>
      </c>
      <c r="C371" s="125" t="s">
        <v>152</v>
      </c>
      <c r="D371" s="128">
        <v>6</v>
      </c>
      <c r="E371" s="128">
        <v>88</v>
      </c>
      <c r="F371" s="128">
        <v>48</v>
      </c>
      <c r="G371" s="128">
        <v>681</v>
      </c>
      <c r="H371" s="128">
        <v>91</v>
      </c>
      <c r="I371" s="128">
        <v>1254</v>
      </c>
      <c r="J371" s="128">
        <v>141</v>
      </c>
      <c r="K371" s="128">
        <v>1949</v>
      </c>
      <c r="L371" s="128">
        <v>115</v>
      </c>
      <c r="M371" s="128">
        <v>1578</v>
      </c>
      <c r="N371" s="128">
        <v>55</v>
      </c>
      <c r="O371" s="128">
        <v>770</v>
      </c>
      <c r="P371" s="128">
        <v>82</v>
      </c>
      <c r="Q371" s="128">
        <v>1083</v>
      </c>
      <c r="R371" s="128">
        <v>31</v>
      </c>
      <c r="S371" s="128">
        <v>446</v>
      </c>
      <c r="T371" s="128">
        <v>24</v>
      </c>
      <c r="U371" s="128">
        <v>291</v>
      </c>
      <c r="V371" s="128">
        <v>12</v>
      </c>
      <c r="W371" s="128">
        <v>173</v>
      </c>
      <c r="X371" s="128">
        <v>4</v>
      </c>
      <c r="Y371" s="128">
        <v>59</v>
      </c>
      <c r="Z371" s="128">
        <v>2</v>
      </c>
      <c r="AA371" s="128">
        <v>30</v>
      </c>
    </row>
    <row r="372" spans="1:27" x14ac:dyDescent="0.25">
      <c r="A372" s="122">
        <v>371</v>
      </c>
      <c r="B372" s="124" t="s">
        <v>11</v>
      </c>
      <c r="C372" s="125" t="s">
        <v>152</v>
      </c>
      <c r="D372" s="126"/>
      <c r="E372" s="126"/>
      <c r="F372" s="128">
        <v>19</v>
      </c>
      <c r="G372" s="128">
        <v>114</v>
      </c>
      <c r="H372" s="128">
        <v>64</v>
      </c>
      <c r="I372" s="128">
        <v>381</v>
      </c>
      <c r="J372" s="128">
        <v>133</v>
      </c>
      <c r="K372" s="128">
        <v>802</v>
      </c>
      <c r="L372" s="128">
        <v>182</v>
      </c>
      <c r="M372" s="128">
        <v>1280</v>
      </c>
      <c r="N372" s="128">
        <v>79</v>
      </c>
      <c r="O372" s="128">
        <v>580</v>
      </c>
      <c r="P372" s="128">
        <v>117</v>
      </c>
      <c r="Q372" s="128">
        <v>863</v>
      </c>
      <c r="R372" s="128">
        <v>139</v>
      </c>
      <c r="S372" s="128">
        <v>1028</v>
      </c>
      <c r="T372" s="128">
        <v>177</v>
      </c>
      <c r="U372" s="128">
        <v>1301</v>
      </c>
      <c r="V372" s="128">
        <v>131</v>
      </c>
      <c r="W372" s="128">
        <v>969</v>
      </c>
      <c r="X372" s="128">
        <v>99</v>
      </c>
      <c r="Y372" s="128">
        <v>724</v>
      </c>
      <c r="Z372" s="128">
        <v>49</v>
      </c>
      <c r="AA372" s="128">
        <v>360</v>
      </c>
    </row>
    <row r="373" spans="1:27" x14ac:dyDescent="0.25">
      <c r="A373" s="122">
        <v>372</v>
      </c>
      <c r="B373" s="124" t="s">
        <v>8</v>
      </c>
      <c r="C373" s="125" t="s">
        <v>153</v>
      </c>
      <c r="D373" s="128">
        <v>1</v>
      </c>
      <c r="E373" s="128">
        <v>14</v>
      </c>
      <c r="F373" s="128">
        <v>32</v>
      </c>
      <c r="G373" s="128">
        <v>315</v>
      </c>
      <c r="H373" s="128">
        <v>58</v>
      </c>
      <c r="I373" s="128">
        <v>579</v>
      </c>
      <c r="J373" s="128">
        <v>167</v>
      </c>
      <c r="K373" s="128">
        <v>1666</v>
      </c>
      <c r="L373" s="128">
        <v>225</v>
      </c>
      <c r="M373" s="128">
        <v>2244</v>
      </c>
      <c r="N373" s="128">
        <v>128</v>
      </c>
      <c r="O373" s="128">
        <v>1273</v>
      </c>
      <c r="P373" s="128">
        <v>97</v>
      </c>
      <c r="Q373" s="128">
        <v>958</v>
      </c>
      <c r="R373" s="128">
        <v>41</v>
      </c>
      <c r="S373" s="128">
        <v>413</v>
      </c>
      <c r="T373" s="128">
        <v>23</v>
      </c>
      <c r="U373" s="128">
        <v>234</v>
      </c>
      <c r="V373" s="128">
        <v>18</v>
      </c>
      <c r="W373" s="128">
        <v>179</v>
      </c>
      <c r="X373" s="128">
        <v>8</v>
      </c>
      <c r="Y373" s="128">
        <v>83</v>
      </c>
      <c r="Z373" s="128">
        <v>10</v>
      </c>
      <c r="AA373" s="128">
        <v>96</v>
      </c>
    </row>
    <row r="374" spans="1:27" x14ac:dyDescent="0.25">
      <c r="A374" s="122">
        <v>373</v>
      </c>
      <c r="B374" s="124" t="s">
        <v>5</v>
      </c>
      <c r="C374" s="125" t="s">
        <v>153</v>
      </c>
      <c r="D374" s="128">
        <v>74</v>
      </c>
      <c r="E374" s="128">
        <v>451</v>
      </c>
      <c r="F374" s="128">
        <v>247</v>
      </c>
      <c r="G374" s="128">
        <v>1442</v>
      </c>
      <c r="H374" s="128">
        <v>394</v>
      </c>
      <c r="I374" s="128">
        <v>2189</v>
      </c>
      <c r="J374" s="128">
        <v>299</v>
      </c>
      <c r="K374" s="128">
        <v>1770</v>
      </c>
      <c r="L374" s="128">
        <v>157</v>
      </c>
      <c r="M374" s="128">
        <v>895</v>
      </c>
      <c r="N374" s="128">
        <v>91</v>
      </c>
      <c r="O374" s="128">
        <v>515</v>
      </c>
      <c r="P374" s="128">
        <v>62</v>
      </c>
      <c r="Q374" s="128">
        <v>339</v>
      </c>
      <c r="R374" s="128">
        <v>46</v>
      </c>
      <c r="S374" s="128">
        <v>237</v>
      </c>
      <c r="T374" s="128">
        <v>18</v>
      </c>
      <c r="U374" s="128">
        <v>106</v>
      </c>
      <c r="V374" s="128">
        <v>8</v>
      </c>
      <c r="W374" s="128">
        <v>44</v>
      </c>
      <c r="X374" s="128">
        <v>2</v>
      </c>
      <c r="Y374" s="128">
        <v>12</v>
      </c>
      <c r="Z374" s="128">
        <v>1</v>
      </c>
      <c r="AA374" s="128">
        <v>7</v>
      </c>
    </row>
    <row r="375" spans="1:27" x14ac:dyDescent="0.25">
      <c r="A375" s="122">
        <v>374</v>
      </c>
      <c r="B375" s="124" t="s">
        <v>11</v>
      </c>
      <c r="C375" s="125" t="s">
        <v>153</v>
      </c>
      <c r="D375" s="128">
        <v>2</v>
      </c>
      <c r="E375" s="128">
        <v>8</v>
      </c>
      <c r="F375" s="128">
        <v>14</v>
      </c>
      <c r="G375" s="128">
        <v>68</v>
      </c>
      <c r="H375" s="128">
        <v>167</v>
      </c>
      <c r="I375" s="128">
        <v>832</v>
      </c>
      <c r="J375" s="128">
        <v>344</v>
      </c>
      <c r="K375" s="128">
        <v>1714</v>
      </c>
      <c r="L375" s="128">
        <v>393</v>
      </c>
      <c r="M375" s="128">
        <v>1955</v>
      </c>
      <c r="N375" s="128">
        <v>238</v>
      </c>
      <c r="O375" s="128">
        <v>1185</v>
      </c>
      <c r="P375" s="128">
        <v>280</v>
      </c>
      <c r="Q375" s="128">
        <v>1396</v>
      </c>
      <c r="R375" s="128">
        <v>111</v>
      </c>
      <c r="S375" s="128">
        <v>553</v>
      </c>
      <c r="T375" s="128">
        <v>49</v>
      </c>
      <c r="U375" s="128">
        <v>244</v>
      </c>
      <c r="V375" s="128">
        <v>9</v>
      </c>
      <c r="W375" s="128">
        <v>45</v>
      </c>
      <c r="X375" s="126"/>
      <c r="Y375" s="126"/>
      <c r="Z375" s="128">
        <v>1</v>
      </c>
      <c r="AA375" s="128">
        <v>5</v>
      </c>
    </row>
    <row r="376" spans="1:27" x14ac:dyDescent="0.25">
      <c r="A376" s="122">
        <v>375</v>
      </c>
      <c r="B376" s="124" t="s">
        <v>9</v>
      </c>
      <c r="C376" s="125" t="s">
        <v>153</v>
      </c>
      <c r="D376" s="128">
        <v>34</v>
      </c>
      <c r="E376" s="128">
        <v>269</v>
      </c>
      <c r="F376" s="128">
        <v>76</v>
      </c>
      <c r="G376" s="128">
        <v>593</v>
      </c>
      <c r="H376" s="128">
        <v>204</v>
      </c>
      <c r="I376" s="128">
        <v>1022</v>
      </c>
      <c r="J376" s="128">
        <v>369</v>
      </c>
      <c r="K376" s="128">
        <v>1940</v>
      </c>
      <c r="L376" s="128">
        <v>286</v>
      </c>
      <c r="M376" s="128">
        <v>1546</v>
      </c>
      <c r="N376" s="128">
        <v>132</v>
      </c>
      <c r="O376" s="128">
        <v>866</v>
      </c>
      <c r="P376" s="128">
        <v>129</v>
      </c>
      <c r="Q376" s="128">
        <v>927</v>
      </c>
      <c r="R376" s="128">
        <v>68</v>
      </c>
      <c r="S376" s="128">
        <v>408</v>
      </c>
      <c r="T376" s="128">
        <v>39</v>
      </c>
      <c r="U376" s="128">
        <v>240</v>
      </c>
      <c r="V376" s="128">
        <v>16</v>
      </c>
      <c r="W376" s="128">
        <v>99</v>
      </c>
      <c r="X376" s="128">
        <v>7</v>
      </c>
      <c r="Y376" s="128">
        <v>42</v>
      </c>
      <c r="Z376" s="128">
        <v>3</v>
      </c>
      <c r="AA376" s="128">
        <v>24</v>
      </c>
    </row>
    <row r="377" spans="1:27" x14ac:dyDescent="0.25">
      <c r="A377" s="122">
        <v>376</v>
      </c>
      <c r="B377" s="124" t="s">
        <v>9</v>
      </c>
      <c r="C377" s="125" t="s">
        <v>151</v>
      </c>
      <c r="D377" s="128">
        <v>3</v>
      </c>
      <c r="E377" s="128">
        <v>76</v>
      </c>
      <c r="F377" s="128">
        <v>47</v>
      </c>
      <c r="G377" s="128">
        <v>1267</v>
      </c>
      <c r="H377" s="128">
        <v>73</v>
      </c>
      <c r="I377" s="128">
        <v>1963</v>
      </c>
      <c r="J377" s="128">
        <v>56</v>
      </c>
      <c r="K377" s="128">
        <v>1377</v>
      </c>
      <c r="L377" s="128">
        <v>43</v>
      </c>
      <c r="M377" s="128">
        <v>1097</v>
      </c>
      <c r="N377" s="128">
        <v>27</v>
      </c>
      <c r="O377" s="128">
        <v>672</v>
      </c>
      <c r="P377" s="128">
        <v>21</v>
      </c>
      <c r="Q377" s="128">
        <v>544</v>
      </c>
      <c r="R377" s="128">
        <v>27</v>
      </c>
      <c r="S377" s="128">
        <v>441</v>
      </c>
      <c r="T377" s="128">
        <v>10</v>
      </c>
      <c r="U377" s="128">
        <v>275</v>
      </c>
      <c r="V377" s="128">
        <v>7</v>
      </c>
      <c r="W377" s="128">
        <v>193</v>
      </c>
      <c r="X377" s="126"/>
      <c r="Y377" s="126"/>
      <c r="Z377" s="128">
        <v>1</v>
      </c>
      <c r="AA377" s="128">
        <v>33</v>
      </c>
    </row>
    <row r="378" spans="1:27" x14ac:dyDescent="0.25">
      <c r="A378" s="122">
        <v>377</v>
      </c>
      <c r="B378" s="124" t="s">
        <v>8</v>
      </c>
      <c r="C378" s="125" t="s">
        <v>154</v>
      </c>
      <c r="D378" s="128">
        <v>39</v>
      </c>
      <c r="E378" s="128">
        <v>245</v>
      </c>
      <c r="F378" s="128">
        <v>63</v>
      </c>
      <c r="G378" s="128">
        <v>412</v>
      </c>
      <c r="H378" s="128">
        <v>91</v>
      </c>
      <c r="I378" s="128">
        <v>588</v>
      </c>
      <c r="J378" s="128">
        <v>170</v>
      </c>
      <c r="K378" s="128">
        <v>1101</v>
      </c>
      <c r="L378" s="128">
        <v>177</v>
      </c>
      <c r="M378" s="128">
        <v>1142</v>
      </c>
      <c r="N378" s="128">
        <v>177</v>
      </c>
      <c r="O378" s="128">
        <v>1146</v>
      </c>
      <c r="P378" s="128">
        <v>174</v>
      </c>
      <c r="Q378" s="128">
        <v>1125</v>
      </c>
      <c r="R378" s="128">
        <v>121</v>
      </c>
      <c r="S378" s="128">
        <v>785</v>
      </c>
      <c r="T378" s="128">
        <v>72</v>
      </c>
      <c r="U378" s="128">
        <v>466</v>
      </c>
      <c r="V378" s="128">
        <v>69</v>
      </c>
      <c r="W378" s="128">
        <v>448</v>
      </c>
      <c r="X378" s="128">
        <v>43</v>
      </c>
      <c r="Y378" s="128">
        <v>278</v>
      </c>
      <c r="Z378" s="128">
        <v>29</v>
      </c>
      <c r="AA378" s="128">
        <v>188</v>
      </c>
    </row>
    <row r="379" spans="1:27" x14ac:dyDescent="0.25">
      <c r="A379" s="122">
        <v>378</v>
      </c>
      <c r="B379" s="124" t="s">
        <v>5</v>
      </c>
      <c r="C379" s="125" t="s">
        <v>152</v>
      </c>
      <c r="D379" s="128">
        <v>4</v>
      </c>
      <c r="E379" s="128">
        <v>73</v>
      </c>
      <c r="F379" s="128">
        <v>81</v>
      </c>
      <c r="G379" s="128">
        <v>1351</v>
      </c>
      <c r="H379" s="128">
        <v>112</v>
      </c>
      <c r="I379" s="128">
        <v>1834</v>
      </c>
      <c r="J379" s="128">
        <v>144</v>
      </c>
      <c r="K379" s="128">
        <v>2334</v>
      </c>
      <c r="L379" s="128">
        <v>68</v>
      </c>
      <c r="M379" s="128">
        <v>1087</v>
      </c>
      <c r="N379" s="128">
        <v>29</v>
      </c>
      <c r="O379" s="128">
        <v>475</v>
      </c>
      <c r="P379" s="128">
        <v>18</v>
      </c>
      <c r="Q379" s="128">
        <v>274</v>
      </c>
      <c r="R379" s="128">
        <v>24</v>
      </c>
      <c r="S379" s="128">
        <v>334</v>
      </c>
      <c r="T379" s="128">
        <v>6</v>
      </c>
      <c r="U379" s="128">
        <v>93</v>
      </c>
      <c r="V379" s="126"/>
      <c r="W379" s="126"/>
      <c r="X379" s="126"/>
      <c r="Y379" s="126"/>
      <c r="Z379" s="128">
        <v>1</v>
      </c>
      <c r="AA379" s="128">
        <v>25</v>
      </c>
    </row>
    <row r="380" spans="1:27" x14ac:dyDescent="0.25">
      <c r="A380" s="122">
        <v>379</v>
      </c>
      <c r="B380" s="124" t="s">
        <v>107</v>
      </c>
      <c r="C380" s="125" t="s">
        <v>152</v>
      </c>
      <c r="D380" s="128">
        <v>61</v>
      </c>
      <c r="E380" s="128">
        <v>609</v>
      </c>
      <c r="F380" s="128">
        <v>194</v>
      </c>
      <c r="G380" s="128">
        <v>1985</v>
      </c>
      <c r="H380" s="128">
        <v>121</v>
      </c>
      <c r="I380" s="128">
        <v>1240</v>
      </c>
      <c r="J380" s="128">
        <v>104</v>
      </c>
      <c r="K380" s="128">
        <v>1067</v>
      </c>
      <c r="L380" s="128">
        <v>31</v>
      </c>
      <c r="M380" s="128">
        <v>317</v>
      </c>
      <c r="N380" s="128">
        <v>15</v>
      </c>
      <c r="O380" s="128">
        <v>133</v>
      </c>
      <c r="P380" s="128">
        <v>23</v>
      </c>
      <c r="Q380" s="128">
        <v>229</v>
      </c>
      <c r="R380" s="128">
        <v>20</v>
      </c>
      <c r="S380" s="128">
        <v>199</v>
      </c>
      <c r="T380" s="128">
        <v>42</v>
      </c>
      <c r="U380" s="128">
        <v>420</v>
      </c>
      <c r="V380" s="128">
        <v>55</v>
      </c>
      <c r="W380" s="128">
        <v>587</v>
      </c>
      <c r="X380" s="128">
        <v>30</v>
      </c>
      <c r="Y380" s="128">
        <v>313</v>
      </c>
      <c r="Z380" s="128">
        <v>66</v>
      </c>
      <c r="AA380" s="128">
        <v>753</v>
      </c>
    </row>
    <row r="381" spans="1:27" x14ac:dyDescent="0.25">
      <c r="A381" s="122">
        <v>380</v>
      </c>
      <c r="B381" s="124" t="s">
        <v>18</v>
      </c>
      <c r="C381" s="125" t="s">
        <v>152</v>
      </c>
      <c r="D381" s="128">
        <v>32</v>
      </c>
      <c r="E381" s="128">
        <v>279</v>
      </c>
      <c r="F381" s="128">
        <v>295</v>
      </c>
      <c r="G381" s="128">
        <v>2556</v>
      </c>
      <c r="H381" s="128">
        <v>170</v>
      </c>
      <c r="I381" s="128">
        <v>1409</v>
      </c>
      <c r="J381" s="128">
        <v>163</v>
      </c>
      <c r="K381" s="128">
        <v>1295</v>
      </c>
      <c r="L381" s="128">
        <v>36</v>
      </c>
      <c r="M381" s="128">
        <v>321</v>
      </c>
      <c r="N381" s="128">
        <v>15</v>
      </c>
      <c r="O381" s="128">
        <v>137</v>
      </c>
      <c r="P381" s="128">
        <v>14</v>
      </c>
      <c r="Q381" s="128">
        <v>128</v>
      </c>
      <c r="R381" s="128">
        <v>30</v>
      </c>
      <c r="S381" s="128">
        <v>279</v>
      </c>
      <c r="T381" s="128">
        <v>22</v>
      </c>
      <c r="U381" s="128">
        <v>207</v>
      </c>
      <c r="V381" s="128">
        <v>53</v>
      </c>
      <c r="W381" s="128">
        <v>482</v>
      </c>
      <c r="X381" s="128">
        <v>24</v>
      </c>
      <c r="Y381" s="128">
        <v>222</v>
      </c>
      <c r="Z381" s="128">
        <v>60</v>
      </c>
      <c r="AA381" s="128">
        <v>516</v>
      </c>
    </row>
    <row r="382" spans="1:27" x14ac:dyDescent="0.25">
      <c r="A382" s="122">
        <v>381</v>
      </c>
      <c r="B382" s="124" t="s">
        <v>18</v>
      </c>
      <c r="C382" s="125" t="s">
        <v>152</v>
      </c>
      <c r="D382" s="128">
        <v>96</v>
      </c>
      <c r="E382" s="128">
        <v>953</v>
      </c>
      <c r="F382" s="128">
        <v>122</v>
      </c>
      <c r="G382" s="128">
        <v>1208</v>
      </c>
      <c r="H382" s="128">
        <v>158</v>
      </c>
      <c r="I382" s="128">
        <v>1567</v>
      </c>
      <c r="J382" s="128">
        <v>78</v>
      </c>
      <c r="K382" s="128">
        <v>776</v>
      </c>
      <c r="L382" s="128">
        <v>39</v>
      </c>
      <c r="M382" s="128">
        <v>389</v>
      </c>
      <c r="N382" s="128">
        <v>33</v>
      </c>
      <c r="O382" s="128">
        <v>322</v>
      </c>
      <c r="P382" s="128">
        <v>30</v>
      </c>
      <c r="Q382" s="128">
        <v>301</v>
      </c>
      <c r="R382" s="128">
        <v>42</v>
      </c>
      <c r="S382" s="128">
        <v>414</v>
      </c>
      <c r="T382" s="128">
        <v>29</v>
      </c>
      <c r="U382" s="128">
        <v>288</v>
      </c>
      <c r="V382" s="128">
        <v>62</v>
      </c>
      <c r="W382" s="128">
        <v>578</v>
      </c>
      <c r="X382" s="128">
        <v>62</v>
      </c>
      <c r="Y382" s="128">
        <v>588</v>
      </c>
      <c r="Z382" s="128">
        <v>34</v>
      </c>
      <c r="AA382" s="128">
        <v>339</v>
      </c>
    </row>
    <row r="383" spans="1:27" x14ac:dyDescent="0.25">
      <c r="A383" s="122">
        <v>382</v>
      </c>
      <c r="B383" s="124" t="s">
        <v>11</v>
      </c>
      <c r="C383" s="125" t="s">
        <v>154</v>
      </c>
      <c r="D383" s="128">
        <v>68</v>
      </c>
      <c r="E383" s="128">
        <v>399</v>
      </c>
      <c r="F383" s="128">
        <v>109</v>
      </c>
      <c r="G383" s="128">
        <v>633</v>
      </c>
      <c r="H383" s="128">
        <v>125</v>
      </c>
      <c r="I383" s="128">
        <v>739</v>
      </c>
      <c r="J383" s="128">
        <v>220</v>
      </c>
      <c r="K383" s="128">
        <v>1304</v>
      </c>
      <c r="L383" s="128">
        <v>237</v>
      </c>
      <c r="M383" s="128">
        <v>1397</v>
      </c>
      <c r="N383" s="128">
        <v>189</v>
      </c>
      <c r="O383" s="128">
        <v>1117</v>
      </c>
      <c r="P383" s="128">
        <v>130</v>
      </c>
      <c r="Q383" s="128">
        <v>771</v>
      </c>
      <c r="R383" s="128">
        <v>88</v>
      </c>
      <c r="S383" s="128">
        <v>521</v>
      </c>
      <c r="T383" s="128">
        <v>68</v>
      </c>
      <c r="U383" s="128">
        <v>405</v>
      </c>
      <c r="V383" s="128">
        <v>41</v>
      </c>
      <c r="W383" s="128">
        <v>245</v>
      </c>
      <c r="X383" s="128">
        <v>8</v>
      </c>
      <c r="Y383" s="128">
        <v>47</v>
      </c>
      <c r="Z383" s="128">
        <v>20</v>
      </c>
      <c r="AA383" s="128">
        <v>118</v>
      </c>
    </row>
    <row r="384" spans="1:27" x14ac:dyDescent="0.25">
      <c r="A384" s="122">
        <v>383</v>
      </c>
      <c r="B384" s="124" t="s">
        <v>105</v>
      </c>
      <c r="C384" s="125" t="s">
        <v>152</v>
      </c>
      <c r="D384" s="128">
        <v>27</v>
      </c>
      <c r="E384" s="128">
        <v>427</v>
      </c>
      <c r="F384" s="128">
        <v>32</v>
      </c>
      <c r="G384" s="128">
        <v>400</v>
      </c>
      <c r="H384" s="128">
        <v>37</v>
      </c>
      <c r="I384" s="128">
        <v>457</v>
      </c>
      <c r="J384" s="128">
        <v>40</v>
      </c>
      <c r="K384" s="128">
        <v>496</v>
      </c>
      <c r="L384" s="128">
        <v>63</v>
      </c>
      <c r="M384" s="128">
        <v>782</v>
      </c>
      <c r="N384" s="128">
        <v>59</v>
      </c>
      <c r="O384" s="128">
        <v>737</v>
      </c>
      <c r="P384" s="128">
        <v>102</v>
      </c>
      <c r="Q384" s="128">
        <v>1257</v>
      </c>
      <c r="R384" s="128">
        <v>88</v>
      </c>
      <c r="S384" s="128">
        <v>1097</v>
      </c>
      <c r="T384" s="128">
        <v>58</v>
      </c>
      <c r="U384" s="128">
        <v>724</v>
      </c>
      <c r="V384" s="128">
        <v>36</v>
      </c>
      <c r="W384" s="128">
        <v>450</v>
      </c>
      <c r="X384" s="128">
        <v>29</v>
      </c>
      <c r="Y384" s="128">
        <v>362</v>
      </c>
      <c r="Z384" s="128">
        <v>30</v>
      </c>
      <c r="AA384" s="128">
        <v>375</v>
      </c>
    </row>
    <row r="385" spans="1:27" x14ac:dyDescent="0.25">
      <c r="A385" s="122">
        <v>384</v>
      </c>
      <c r="B385" s="124" t="s">
        <v>67</v>
      </c>
      <c r="C385" s="125" t="s">
        <v>152</v>
      </c>
      <c r="D385" s="128">
        <v>28</v>
      </c>
      <c r="E385" s="128">
        <v>235</v>
      </c>
      <c r="F385" s="128">
        <v>286</v>
      </c>
      <c r="G385" s="128">
        <v>2427</v>
      </c>
      <c r="H385" s="128">
        <v>418</v>
      </c>
      <c r="I385" s="128">
        <v>3340</v>
      </c>
      <c r="J385" s="128">
        <v>135</v>
      </c>
      <c r="K385" s="128">
        <v>1081</v>
      </c>
      <c r="L385" s="128">
        <v>33</v>
      </c>
      <c r="M385" s="128">
        <v>264</v>
      </c>
      <c r="N385" s="128">
        <v>13</v>
      </c>
      <c r="O385" s="128">
        <v>105</v>
      </c>
      <c r="P385" s="126"/>
      <c r="Q385" s="126"/>
      <c r="R385" s="128">
        <v>1</v>
      </c>
      <c r="S385" s="128">
        <v>9</v>
      </c>
      <c r="T385" s="128">
        <v>1</v>
      </c>
      <c r="U385" s="128">
        <v>9</v>
      </c>
      <c r="V385" s="128">
        <v>1</v>
      </c>
      <c r="W385" s="128">
        <v>9</v>
      </c>
      <c r="X385" s="128">
        <v>3</v>
      </c>
      <c r="Y385" s="128">
        <v>26</v>
      </c>
      <c r="Z385" s="126"/>
      <c r="AA385" s="126"/>
    </row>
    <row r="386" spans="1:27" x14ac:dyDescent="0.25">
      <c r="A386" s="122">
        <v>385</v>
      </c>
      <c r="B386" s="124" t="s">
        <v>24</v>
      </c>
      <c r="C386" s="125" t="s">
        <v>153</v>
      </c>
      <c r="D386" s="126"/>
      <c r="E386" s="126"/>
      <c r="F386" s="126"/>
      <c r="G386" s="126"/>
      <c r="H386" s="128">
        <v>111</v>
      </c>
      <c r="I386" s="128">
        <v>661</v>
      </c>
      <c r="J386" s="128">
        <v>317</v>
      </c>
      <c r="K386" s="128">
        <v>1774</v>
      </c>
      <c r="L386" s="128">
        <v>427</v>
      </c>
      <c r="M386" s="128">
        <v>2079</v>
      </c>
      <c r="N386" s="128">
        <v>106</v>
      </c>
      <c r="O386" s="128">
        <v>605</v>
      </c>
      <c r="P386" s="128">
        <v>107</v>
      </c>
      <c r="Q386" s="128">
        <v>622</v>
      </c>
      <c r="R386" s="128">
        <v>132</v>
      </c>
      <c r="S386" s="128">
        <v>777</v>
      </c>
      <c r="T386" s="128">
        <v>80</v>
      </c>
      <c r="U386" s="128">
        <v>471</v>
      </c>
      <c r="V386" s="128">
        <v>40</v>
      </c>
      <c r="W386" s="128">
        <v>228</v>
      </c>
      <c r="X386" s="128">
        <v>19</v>
      </c>
      <c r="Y386" s="128">
        <v>109</v>
      </c>
      <c r="Z386" s="128">
        <v>3</v>
      </c>
      <c r="AA386" s="128">
        <v>18</v>
      </c>
    </row>
    <row r="387" spans="1:27" x14ac:dyDescent="0.25">
      <c r="A387" s="122">
        <v>386</v>
      </c>
      <c r="B387" s="124" t="s">
        <v>24</v>
      </c>
      <c r="C387" s="125" t="s">
        <v>152</v>
      </c>
      <c r="D387" s="128">
        <v>13</v>
      </c>
      <c r="E387" s="128">
        <v>126</v>
      </c>
      <c r="F387" s="128">
        <v>121</v>
      </c>
      <c r="G387" s="128">
        <v>1050</v>
      </c>
      <c r="H387" s="128">
        <v>175</v>
      </c>
      <c r="I387" s="128">
        <v>1688</v>
      </c>
      <c r="J387" s="128">
        <v>154</v>
      </c>
      <c r="K387" s="128">
        <v>1444</v>
      </c>
      <c r="L387" s="128">
        <v>139</v>
      </c>
      <c r="M387" s="128">
        <v>1204</v>
      </c>
      <c r="N387" s="128">
        <v>44</v>
      </c>
      <c r="O387" s="128">
        <v>435</v>
      </c>
      <c r="P387" s="128">
        <v>58</v>
      </c>
      <c r="Q387" s="128">
        <v>560</v>
      </c>
      <c r="R387" s="128">
        <v>28</v>
      </c>
      <c r="S387" s="128">
        <v>271</v>
      </c>
      <c r="T387" s="128">
        <v>22</v>
      </c>
      <c r="U387" s="128">
        <v>199</v>
      </c>
      <c r="V387" s="128">
        <v>13</v>
      </c>
      <c r="W387" s="128">
        <v>103</v>
      </c>
      <c r="X387" s="128">
        <v>15</v>
      </c>
      <c r="Y387" s="128">
        <v>141</v>
      </c>
      <c r="Z387" s="128">
        <v>7</v>
      </c>
      <c r="AA387" s="128">
        <v>69</v>
      </c>
    </row>
    <row r="388" spans="1:27" x14ac:dyDescent="0.25">
      <c r="A388" s="122">
        <v>387</v>
      </c>
      <c r="B388" s="124" t="s">
        <v>24</v>
      </c>
      <c r="C388" s="125" t="s">
        <v>153</v>
      </c>
      <c r="D388" s="128">
        <v>6</v>
      </c>
      <c r="E388" s="128">
        <v>78</v>
      </c>
      <c r="F388" s="128">
        <v>59</v>
      </c>
      <c r="G388" s="128">
        <v>766</v>
      </c>
      <c r="H388" s="128">
        <v>74</v>
      </c>
      <c r="I388" s="128">
        <v>935</v>
      </c>
      <c r="J388" s="128">
        <v>127</v>
      </c>
      <c r="K388" s="128">
        <v>1627</v>
      </c>
      <c r="L388" s="128">
        <v>127</v>
      </c>
      <c r="M388" s="128">
        <v>1642</v>
      </c>
      <c r="N388" s="128">
        <v>59</v>
      </c>
      <c r="O388" s="128">
        <v>764</v>
      </c>
      <c r="P388" s="128">
        <v>56</v>
      </c>
      <c r="Q388" s="128">
        <v>727</v>
      </c>
      <c r="R388" s="128">
        <v>37</v>
      </c>
      <c r="S388" s="128">
        <v>473</v>
      </c>
      <c r="T388" s="128">
        <v>9</v>
      </c>
      <c r="U388" s="128">
        <v>117</v>
      </c>
      <c r="V388" s="128">
        <v>5</v>
      </c>
      <c r="W388" s="128">
        <v>65</v>
      </c>
      <c r="X388" s="128">
        <v>3</v>
      </c>
      <c r="Y388" s="128">
        <v>39</v>
      </c>
      <c r="Z388" s="128">
        <v>1</v>
      </c>
      <c r="AA388" s="128">
        <v>13</v>
      </c>
    </row>
    <row r="389" spans="1:27" x14ac:dyDescent="0.25">
      <c r="A389" s="122">
        <v>388</v>
      </c>
      <c r="B389" s="124" t="s">
        <v>5</v>
      </c>
      <c r="C389" s="125" t="s">
        <v>153</v>
      </c>
      <c r="D389" s="128">
        <v>19</v>
      </c>
      <c r="E389" s="128">
        <v>174</v>
      </c>
      <c r="F389" s="128">
        <v>144</v>
      </c>
      <c r="G389" s="128">
        <v>1423</v>
      </c>
      <c r="H389" s="128">
        <v>236</v>
      </c>
      <c r="I389" s="128">
        <v>2310</v>
      </c>
      <c r="J389" s="128">
        <v>156</v>
      </c>
      <c r="K389" s="128">
        <v>1539</v>
      </c>
      <c r="L389" s="128">
        <v>87</v>
      </c>
      <c r="M389" s="128">
        <v>812</v>
      </c>
      <c r="N389" s="128">
        <v>17</v>
      </c>
      <c r="O389" s="128">
        <v>163</v>
      </c>
      <c r="P389" s="128">
        <v>20</v>
      </c>
      <c r="Q389" s="128">
        <v>195</v>
      </c>
      <c r="R389" s="128">
        <v>55</v>
      </c>
      <c r="S389" s="128">
        <v>437</v>
      </c>
      <c r="T389" s="128">
        <v>15</v>
      </c>
      <c r="U389" s="128">
        <v>129</v>
      </c>
      <c r="V389" s="128">
        <v>7</v>
      </c>
      <c r="W389" s="128">
        <v>56</v>
      </c>
      <c r="X389" s="126"/>
      <c r="Y389" s="126"/>
      <c r="Z389" s="126"/>
      <c r="AA389" s="126"/>
    </row>
    <row r="390" spans="1:27" x14ac:dyDescent="0.25">
      <c r="A390" s="122">
        <v>389</v>
      </c>
      <c r="B390" s="124" t="s">
        <v>8</v>
      </c>
      <c r="C390" s="125" t="s">
        <v>153</v>
      </c>
      <c r="D390" s="128">
        <v>3</v>
      </c>
      <c r="E390" s="128">
        <v>54</v>
      </c>
      <c r="F390" s="128">
        <v>22</v>
      </c>
      <c r="G390" s="128">
        <v>439</v>
      </c>
      <c r="H390" s="128">
        <v>32</v>
      </c>
      <c r="I390" s="128">
        <v>633</v>
      </c>
      <c r="J390" s="128">
        <v>90</v>
      </c>
      <c r="K390" s="128">
        <v>1789</v>
      </c>
      <c r="L390" s="128">
        <v>88</v>
      </c>
      <c r="M390" s="128">
        <v>1746</v>
      </c>
      <c r="N390" s="128">
        <v>54</v>
      </c>
      <c r="O390" s="128">
        <v>1073</v>
      </c>
      <c r="P390" s="128">
        <v>32</v>
      </c>
      <c r="Q390" s="128">
        <v>612</v>
      </c>
      <c r="R390" s="128">
        <v>17</v>
      </c>
      <c r="S390" s="128">
        <v>330</v>
      </c>
      <c r="T390" s="128">
        <v>10</v>
      </c>
      <c r="U390" s="128">
        <v>193</v>
      </c>
      <c r="V390" s="128">
        <v>10</v>
      </c>
      <c r="W390" s="128">
        <v>193</v>
      </c>
      <c r="X390" s="128">
        <v>3</v>
      </c>
      <c r="Y390" s="128">
        <v>55</v>
      </c>
      <c r="Z390" s="128">
        <v>3</v>
      </c>
      <c r="AA390" s="128">
        <v>55</v>
      </c>
    </row>
    <row r="391" spans="1:27" x14ac:dyDescent="0.25">
      <c r="A391" s="122">
        <v>390</v>
      </c>
      <c r="B391" s="124" t="s">
        <v>11</v>
      </c>
      <c r="C391" s="125" t="s">
        <v>154</v>
      </c>
      <c r="D391" s="126"/>
      <c r="E391" s="126"/>
      <c r="F391" s="128">
        <v>10</v>
      </c>
      <c r="G391" s="128">
        <v>83</v>
      </c>
      <c r="H391" s="128">
        <v>21</v>
      </c>
      <c r="I391" s="128">
        <v>170</v>
      </c>
      <c r="J391" s="128">
        <v>127</v>
      </c>
      <c r="K391" s="128">
        <v>1044</v>
      </c>
      <c r="L391" s="128">
        <v>289</v>
      </c>
      <c r="M391" s="128">
        <v>2363</v>
      </c>
      <c r="N391" s="128">
        <v>155</v>
      </c>
      <c r="O391" s="128">
        <v>1262</v>
      </c>
      <c r="P391" s="128">
        <v>175</v>
      </c>
      <c r="Q391" s="128">
        <v>1426</v>
      </c>
      <c r="R391" s="128">
        <v>70</v>
      </c>
      <c r="S391" s="128">
        <v>571</v>
      </c>
      <c r="T391" s="128">
        <v>18</v>
      </c>
      <c r="U391" s="128">
        <v>144</v>
      </c>
      <c r="V391" s="128">
        <v>9</v>
      </c>
      <c r="W391" s="128">
        <v>66</v>
      </c>
      <c r="X391" s="128">
        <v>3</v>
      </c>
      <c r="Y391" s="128">
        <v>25</v>
      </c>
      <c r="Z391" s="128">
        <v>1</v>
      </c>
      <c r="AA391" s="128">
        <v>8</v>
      </c>
    </row>
    <row r="392" spans="1:27" x14ac:dyDescent="0.25">
      <c r="A392" s="122">
        <v>391</v>
      </c>
      <c r="B392" s="124" t="s">
        <v>107</v>
      </c>
      <c r="C392" s="125" t="s">
        <v>152</v>
      </c>
      <c r="D392" s="128">
        <v>9</v>
      </c>
      <c r="E392" s="128">
        <v>142</v>
      </c>
      <c r="F392" s="126"/>
      <c r="G392" s="126"/>
      <c r="H392" s="128">
        <v>84</v>
      </c>
      <c r="I392" s="128">
        <v>1313</v>
      </c>
      <c r="J392" s="128">
        <v>91</v>
      </c>
      <c r="K392" s="128">
        <v>1407</v>
      </c>
      <c r="L392" s="128">
        <v>107</v>
      </c>
      <c r="M392" s="128">
        <v>1660</v>
      </c>
      <c r="N392" s="128">
        <v>65</v>
      </c>
      <c r="O392" s="128">
        <v>976</v>
      </c>
      <c r="P392" s="128">
        <v>53</v>
      </c>
      <c r="Q392" s="128">
        <v>818</v>
      </c>
      <c r="R392" s="128">
        <v>24</v>
      </c>
      <c r="S392" s="128">
        <v>366</v>
      </c>
      <c r="T392" s="128">
        <v>13</v>
      </c>
      <c r="U392" s="128">
        <v>199</v>
      </c>
      <c r="V392" s="128">
        <v>15</v>
      </c>
      <c r="W392" s="128">
        <v>232</v>
      </c>
      <c r="X392" s="128">
        <v>1</v>
      </c>
      <c r="Y392" s="128">
        <v>15</v>
      </c>
      <c r="Z392" s="128">
        <v>2</v>
      </c>
      <c r="AA392" s="128">
        <v>31</v>
      </c>
    </row>
    <row r="393" spans="1:27" x14ac:dyDescent="0.25">
      <c r="A393" s="122">
        <v>392</v>
      </c>
      <c r="B393" s="124" t="s">
        <v>5</v>
      </c>
      <c r="C393" s="125" t="s">
        <v>153</v>
      </c>
      <c r="D393" s="128">
        <v>25</v>
      </c>
      <c r="E393" s="128">
        <v>141</v>
      </c>
      <c r="F393" s="128">
        <v>258</v>
      </c>
      <c r="G393" s="128">
        <v>1426</v>
      </c>
      <c r="H393" s="128">
        <v>498</v>
      </c>
      <c r="I393" s="128">
        <v>2483</v>
      </c>
      <c r="J393" s="128">
        <v>327</v>
      </c>
      <c r="K393" s="128">
        <v>1744</v>
      </c>
      <c r="L393" s="128">
        <v>136</v>
      </c>
      <c r="M393" s="128">
        <v>715</v>
      </c>
      <c r="N393" s="128">
        <v>46</v>
      </c>
      <c r="O393" s="128">
        <v>259</v>
      </c>
      <c r="P393" s="128">
        <v>23</v>
      </c>
      <c r="Q393" s="128">
        <v>127</v>
      </c>
      <c r="R393" s="128">
        <v>27</v>
      </c>
      <c r="S393" s="128">
        <v>113</v>
      </c>
      <c r="T393" s="128">
        <v>13</v>
      </c>
      <c r="U393" s="128">
        <v>76</v>
      </c>
      <c r="V393" s="128">
        <v>10</v>
      </c>
      <c r="W393" s="128">
        <v>53</v>
      </c>
      <c r="X393" s="128">
        <v>1</v>
      </c>
      <c r="Y393" s="128">
        <v>6</v>
      </c>
      <c r="Z393" s="128">
        <v>1</v>
      </c>
      <c r="AA393" s="128">
        <v>6</v>
      </c>
    </row>
    <row r="394" spans="1:27" x14ac:dyDescent="0.25">
      <c r="A394" s="122">
        <v>393</v>
      </c>
      <c r="B394" s="124" t="s">
        <v>8</v>
      </c>
      <c r="C394" s="125" t="s">
        <v>154</v>
      </c>
      <c r="D394" s="128">
        <v>7</v>
      </c>
      <c r="E394" s="128">
        <v>28</v>
      </c>
      <c r="F394" s="128">
        <v>73</v>
      </c>
      <c r="G394" s="128">
        <v>294</v>
      </c>
      <c r="H394" s="128">
        <v>125</v>
      </c>
      <c r="I394" s="128">
        <v>505</v>
      </c>
      <c r="J394" s="128">
        <v>288</v>
      </c>
      <c r="K394" s="128">
        <v>1148</v>
      </c>
      <c r="L394" s="128">
        <v>390</v>
      </c>
      <c r="M394" s="128">
        <v>1532</v>
      </c>
      <c r="N394" s="128">
        <v>274</v>
      </c>
      <c r="O394" s="128">
        <v>1074</v>
      </c>
      <c r="P394" s="128">
        <v>276</v>
      </c>
      <c r="Q394" s="128">
        <v>1072</v>
      </c>
      <c r="R394" s="128">
        <v>190</v>
      </c>
      <c r="S394" s="128">
        <v>742</v>
      </c>
      <c r="T394" s="128">
        <v>84</v>
      </c>
      <c r="U394" s="128">
        <v>328</v>
      </c>
      <c r="V394" s="128">
        <v>48</v>
      </c>
      <c r="W394" s="128">
        <v>188</v>
      </c>
      <c r="X394" s="128">
        <v>21</v>
      </c>
      <c r="Y394" s="128">
        <v>83</v>
      </c>
      <c r="Z394" s="128">
        <v>28</v>
      </c>
      <c r="AA394" s="128">
        <v>109</v>
      </c>
    </row>
    <row r="395" spans="1:27" x14ac:dyDescent="0.25">
      <c r="A395" s="122">
        <v>394</v>
      </c>
      <c r="B395" s="124" t="s">
        <v>11</v>
      </c>
      <c r="C395" s="125" t="s">
        <v>153</v>
      </c>
      <c r="D395" s="128">
        <v>10</v>
      </c>
      <c r="E395" s="128">
        <v>58</v>
      </c>
      <c r="F395" s="128">
        <v>52</v>
      </c>
      <c r="G395" s="128">
        <v>307</v>
      </c>
      <c r="H395" s="128">
        <v>141</v>
      </c>
      <c r="I395" s="128">
        <v>804</v>
      </c>
      <c r="J395" s="128">
        <v>263</v>
      </c>
      <c r="K395" s="128">
        <v>1558</v>
      </c>
      <c r="L395" s="128">
        <v>206</v>
      </c>
      <c r="M395" s="128">
        <v>1194</v>
      </c>
      <c r="N395" s="128">
        <v>95</v>
      </c>
      <c r="O395" s="128">
        <v>555</v>
      </c>
      <c r="P395" s="128">
        <v>121</v>
      </c>
      <c r="Q395" s="128">
        <v>716</v>
      </c>
      <c r="R395" s="128">
        <v>114</v>
      </c>
      <c r="S395" s="128">
        <v>677</v>
      </c>
      <c r="T395" s="128">
        <v>97</v>
      </c>
      <c r="U395" s="128">
        <v>569</v>
      </c>
      <c r="V395" s="128">
        <v>69</v>
      </c>
      <c r="W395" s="128">
        <v>397</v>
      </c>
      <c r="X395" s="128">
        <v>34</v>
      </c>
      <c r="Y395" s="128">
        <v>182</v>
      </c>
      <c r="Z395" s="128">
        <v>6</v>
      </c>
      <c r="AA395" s="128">
        <v>37</v>
      </c>
    </row>
    <row r="396" spans="1:27" x14ac:dyDescent="0.25">
      <c r="A396" s="122">
        <v>395</v>
      </c>
      <c r="B396" s="124" t="s">
        <v>9</v>
      </c>
      <c r="C396" s="125" t="s">
        <v>153</v>
      </c>
      <c r="D396" s="128">
        <v>3</v>
      </c>
      <c r="E396" s="128">
        <v>24</v>
      </c>
      <c r="F396" s="128">
        <v>29</v>
      </c>
      <c r="G396" s="128">
        <v>255</v>
      </c>
      <c r="H396" s="128">
        <v>56</v>
      </c>
      <c r="I396" s="128">
        <v>477</v>
      </c>
      <c r="J396" s="128">
        <v>167</v>
      </c>
      <c r="K396" s="128">
        <v>1438</v>
      </c>
      <c r="L396" s="128">
        <v>203</v>
      </c>
      <c r="M396" s="128">
        <v>1755</v>
      </c>
      <c r="N396" s="128">
        <v>81</v>
      </c>
      <c r="O396" s="128">
        <v>703</v>
      </c>
      <c r="P396" s="128">
        <v>108</v>
      </c>
      <c r="Q396" s="128">
        <v>943</v>
      </c>
      <c r="R396" s="128">
        <v>91</v>
      </c>
      <c r="S396" s="128">
        <v>784</v>
      </c>
      <c r="T396" s="128">
        <v>44</v>
      </c>
      <c r="U396" s="128">
        <v>386</v>
      </c>
      <c r="V396" s="128">
        <v>21</v>
      </c>
      <c r="W396" s="128">
        <v>188</v>
      </c>
      <c r="X396" s="128">
        <v>4</v>
      </c>
      <c r="Y396" s="128">
        <v>37</v>
      </c>
      <c r="Z396" s="128">
        <v>1</v>
      </c>
      <c r="AA396" s="128">
        <v>7</v>
      </c>
    </row>
    <row r="397" spans="1:27" x14ac:dyDescent="0.25">
      <c r="A397" s="122">
        <v>396</v>
      </c>
      <c r="B397" s="124" t="s">
        <v>18</v>
      </c>
      <c r="C397" s="125" t="s">
        <v>152</v>
      </c>
      <c r="D397" s="126"/>
      <c r="E397" s="126"/>
      <c r="F397" s="126"/>
      <c r="G397" s="126"/>
      <c r="H397" s="126"/>
      <c r="I397" s="126"/>
      <c r="J397" s="128">
        <v>202</v>
      </c>
      <c r="K397" s="128">
        <v>2875</v>
      </c>
      <c r="L397" s="128">
        <v>84</v>
      </c>
      <c r="M397" s="128">
        <v>1301</v>
      </c>
      <c r="N397" s="128">
        <v>46</v>
      </c>
      <c r="O397" s="128">
        <v>734</v>
      </c>
      <c r="P397" s="128">
        <v>50</v>
      </c>
      <c r="Q397" s="128">
        <v>798</v>
      </c>
      <c r="R397" s="128">
        <v>52</v>
      </c>
      <c r="S397" s="128">
        <v>818</v>
      </c>
      <c r="T397" s="128">
        <v>14</v>
      </c>
      <c r="U397" s="128">
        <v>221</v>
      </c>
      <c r="V397" s="128">
        <v>12</v>
      </c>
      <c r="W397" s="128">
        <v>192</v>
      </c>
      <c r="X397" s="126"/>
      <c r="Y397" s="126"/>
      <c r="Z397" s="126"/>
      <c r="AA397" s="126"/>
    </row>
    <row r="398" spans="1:27" x14ac:dyDescent="0.25">
      <c r="A398" s="122">
        <v>397</v>
      </c>
      <c r="B398" s="124" t="s">
        <v>11</v>
      </c>
      <c r="C398" s="125" t="s">
        <v>153</v>
      </c>
      <c r="D398" s="126"/>
      <c r="E398" s="126"/>
      <c r="F398" s="128">
        <v>15</v>
      </c>
      <c r="G398" s="128">
        <v>170</v>
      </c>
      <c r="H398" s="128">
        <v>43</v>
      </c>
      <c r="I398" s="128">
        <v>482</v>
      </c>
      <c r="J398" s="128">
        <v>46</v>
      </c>
      <c r="K398" s="128">
        <v>521</v>
      </c>
      <c r="L398" s="128">
        <v>108</v>
      </c>
      <c r="M398" s="128">
        <v>1198</v>
      </c>
      <c r="N398" s="128">
        <v>74</v>
      </c>
      <c r="O398" s="128">
        <v>808</v>
      </c>
      <c r="P398" s="128">
        <v>155</v>
      </c>
      <c r="Q398" s="128">
        <v>1731</v>
      </c>
      <c r="R398" s="128">
        <v>83</v>
      </c>
      <c r="S398" s="128">
        <v>925</v>
      </c>
      <c r="T398" s="128">
        <v>50</v>
      </c>
      <c r="U398" s="128">
        <v>560</v>
      </c>
      <c r="V398" s="128">
        <v>27</v>
      </c>
      <c r="W398" s="128">
        <v>299</v>
      </c>
      <c r="X398" s="128">
        <v>7</v>
      </c>
      <c r="Y398" s="128">
        <v>77</v>
      </c>
      <c r="Z398" s="128">
        <v>7</v>
      </c>
      <c r="AA398" s="128">
        <v>77</v>
      </c>
    </row>
    <row r="399" spans="1:27" x14ac:dyDescent="0.25">
      <c r="A399" s="122">
        <v>398</v>
      </c>
      <c r="B399" s="124" t="s">
        <v>5</v>
      </c>
      <c r="C399" s="125" t="s">
        <v>153</v>
      </c>
      <c r="D399" s="128">
        <v>34</v>
      </c>
      <c r="E399" s="128">
        <v>206</v>
      </c>
      <c r="F399" s="128">
        <v>235</v>
      </c>
      <c r="G399" s="128">
        <v>1389</v>
      </c>
      <c r="H399" s="128">
        <v>256</v>
      </c>
      <c r="I399" s="128">
        <v>1532</v>
      </c>
      <c r="J399" s="128">
        <v>243</v>
      </c>
      <c r="K399" s="128">
        <v>1419</v>
      </c>
      <c r="L399" s="128">
        <v>174</v>
      </c>
      <c r="M399" s="128">
        <v>999</v>
      </c>
      <c r="N399" s="128">
        <v>57</v>
      </c>
      <c r="O399" s="128">
        <v>334</v>
      </c>
      <c r="P399" s="128">
        <v>43</v>
      </c>
      <c r="Q399" s="128">
        <v>251</v>
      </c>
      <c r="R399" s="128">
        <v>62</v>
      </c>
      <c r="S399" s="128">
        <v>339</v>
      </c>
      <c r="T399" s="128">
        <v>38</v>
      </c>
      <c r="U399" s="128">
        <v>197</v>
      </c>
      <c r="V399" s="128">
        <v>20</v>
      </c>
      <c r="W399" s="128">
        <v>130</v>
      </c>
      <c r="X399" s="128">
        <v>6</v>
      </c>
      <c r="Y399" s="128">
        <v>37</v>
      </c>
      <c r="Z399" s="128">
        <v>2</v>
      </c>
      <c r="AA399" s="128">
        <v>14</v>
      </c>
    </row>
    <row r="400" spans="1:27" x14ac:dyDescent="0.25">
      <c r="A400" s="122">
        <v>399</v>
      </c>
      <c r="B400" s="124" t="s">
        <v>114</v>
      </c>
      <c r="C400" s="125" t="s">
        <v>154</v>
      </c>
      <c r="D400" s="128">
        <v>8</v>
      </c>
      <c r="E400" s="128">
        <v>26</v>
      </c>
      <c r="F400" s="128">
        <v>63</v>
      </c>
      <c r="G400" s="128">
        <v>311</v>
      </c>
      <c r="H400" s="128">
        <v>138</v>
      </c>
      <c r="I400" s="128">
        <v>691</v>
      </c>
      <c r="J400" s="128">
        <v>283</v>
      </c>
      <c r="K400" s="128">
        <v>1453</v>
      </c>
      <c r="L400" s="128">
        <v>340</v>
      </c>
      <c r="M400" s="128">
        <v>1727</v>
      </c>
      <c r="N400" s="128">
        <v>173</v>
      </c>
      <c r="O400" s="128">
        <v>871</v>
      </c>
      <c r="P400" s="128">
        <v>179</v>
      </c>
      <c r="Q400" s="128">
        <v>936</v>
      </c>
      <c r="R400" s="128">
        <v>97</v>
      </c>
      <c r="S400" s="128">
        <v>505</v>
      </c>
      <c r="T400" s="128">
        <v>33</v>
      </c>
      <c r="U400" s="128">
        <v>172</v>
      </c>
      <c r="V400" s="128">
        <v>14</v>
      </c>
      <c r="W400" s="128">
        <v>74</v>
      </c>
      <c r="X400" s="128">
        <v>9</v>
      </c>
      <c r="Y400" s="128">
        <v>48</v>
      </c>
      <c r="Z400" s="128">
        <v>1</v>
      </c>
      <c r="AA400" s="128">
        <v>5</v>
      </c>
    </row>
    <row r="401" spans="1:27" x14ac:dyDescent="0.25">
      <c r="A401" s="122">
        <v>400</v>
      </c>
      <c r="B401" s="124" t="s">
        <v>11</v>
      </c>
      <c r="C401" s="125" t="s">
        <v>151</v>
      </c>
      <c r="D401" s="126"/>
      <c r="E401" s="126"/>
      <c r="F401" s="128">
        <v>16</v>
      </c>
      <c r="G401" s="128">
        <v>181</v>
      </c>
      <c r="H401" s="128">
        <v>64</v>
      </c>
      <c r="I401" s="128">
        <v>691</v>
      </c>
      <c r="J401" s="128">
        <v>112</v>
      </c>
      <c r="K401" s="128">
        <v>1206</v>
      </c>
      <c r="L401" s="128">
        <v>122</v>
      </c>
      <c r="M401" s="128">
        <v>1353</v>
      </c>
      <c r="N401" s="128">
        <v>73</v>
      </c>
      <c r="O401" s="128">
        <v>811</v>
      </c>
      <c r="P401" s="128">
        <v>82</v>
      </c>
      <c r="Q401" s="128">
        <v>923</v>
      </c>
      <c r="R401" s="128">
        <v>76</v>
      </c>
      <c r="S401" s="128">
        <v>832</v>
      </c>
      <c r="T401" s="128">
        <v>52</v>
      </c>
      <c r="U401" s="128">
        <v>578</v>
      </c>
      <c r="V401" s="128">
        <v>15</v>
      </c>
      <c r="W401" s="128">
        <v>156</v>
      </c>
      <c r="X401" s="128">
        <v>1</v>
      </c>
      <c r="Y401" s="128">
        <v>11</v>
      </c>
      <c r="Z401" s="126"/>
      <c r="AA401" s="126"/>
    </row>
    <row r="402" spans="1:27" x14ac:dyDescent="0.25">
      <c r="A402" s="122">
        <v>401</v>
      </c>
      <c r="B402" s="124" t="s">
        <v>11</v>
      </c>
      <c r="C402" s="125" t="s">
        <v>153</v>
      </c>
      <c r="D402" s="126"/>
      <c r="E402" s="126"/>
      <c r="F402" s="128">
        <v>20</v>
      </c>
      <c r="G402" s="128">
        <v>241</v>
      </c>
      <c r="H402" s="128">
        <v>70</v>
      </c>
      <c r="I402" s="128">
        <v>835</v>
      </c>
      <c r="J402" s="128">
        <v>104</v>
      </c>
      <c r="K402" s="128">
        <v>1271</v>
      </c>
      <c r="L402" s="128">
        <v>97</v>
      </c>
      <c r="M402" s="128">
        <v>1181</v>
      </c>
      <c r="N402" s="128">
        <v>88</v>
      </c>
      <c r="O402" s="128">
        <v>1061</v>
      </c>
      <c r="P402" s="128">
        <v>107</v>
      </c>
      <c r="Q402" s="128">
        <v>1305</v>
      </c>
      <c r="R402" s="128">
        <v>36</v>
      </c>
      <c r="S402" s="128">
        <v>436</v>
      </c>
      <c r="T402" s="128">
        <v>15</v>
      </c>
      <c r="U402" s="128">
        <v>181</v>
      </c>
      <c r="V402" s="128">
        <v>14</v>
      </c>
      <c r="W402" s="128">
        <v>172</v>
      </c>
      <c r="X402" s="128">
        <v>2</v>
      </c>
      <c r="Y402" s="128">
        <v>15</v>
      </c>
      <c r="Z402" s="128">
        <v>3</v>
      </c>
      <c r="AA402" s="128">
        <v>37</v>
      </c>
    </row>
    <row r="403" spans="1:27" x14ac:dyDescent="0.25">
      <c r="A403" s="122">
        <v>402</v>
      </c>
      <c r="B403" s="124" t="s">
        <v>9</v>
      </c>
      <c r="C403" s="125" t="s">
        <v>152</v>
      </c>
      <c r="D403" s="128">
        <v>4</v>
      </c>
      <c r="E403" s="128">
        <v>69</v>
      </c>
      <c r="F403" s="128">
        <v>58</v>
      </c>
      <c r="G403" s="128">
        <v>1022</v>
      </c>
      <c r="H403" s="128">
        <v>60</v>
      </c>
      <c r="I403" s="128">
        <v>969</v>
      </c>
      <c r="J403" s="128">
        <v>86</v>
      </c>
      <c r="K403" s="128">
        <v>1484</v>
      </c>
      <c r="L403" s="128">
        <v>70</v>
      </c>
      <c r="M403" s="128">
        <v>1251</v>
      </c>
      <c r="N403" s="128">
        <v>35</v>
      </c>
      <c r="O403" s="128">
        <v>628</v>
      </c>
      <c r="P403" s="128">
        <v>26</v>
      </c>
      <c r="Q403" s="128">
        <v>474</v>
      </c>
      <c r="R403" s="128">
        <v>15</v>
      </c>
      <c r="S403" s="128">
        <v>278</v>
      </c>
      <c r="T403" s="128">
        <v>13</v>
      </c>
      <c r="U403" s="128">
        <v>239</v>
      </c>
      <c r="V403" s="128">
        <v>12</v>
      </c>
      <c r="W403" s="128">
        <v>214</v>
      </c>
      <c r="X403" s="128">
        <v>3</v>
      </c>
      <c r="Y403" s="128">
        <v>58</v>
      </c>
      <c r="Z403" s="128">
        <v>1</v>
      </c>
      <c r="AA403" s="128">
        <v>21</v>
      </c>
    </row>
    <row r="404" spans="1:27" x14ac:dyDescent="0.25">
      <c r="A404" s="122">
        <v>403</v>
      </c>
      <c r="B404" s="124" t="s">
        <v>11</v>
      </c>
      <c r="C404" s="125" t="s">
        <v>152</v>
      </c>
      <c r="D404" s="128">
        <v>2</v>
      </c>
      <c r="E404" s="128">
        <v>89</v>
      </c>
      <c r="F404" s="128">
        <v>14</v>
      </c>
      <c r="G404" s="128">
        <v>634</v>
      </c>
      <c r="H404" s="128">
        <v>38</v>
      </c>
      <c r="I404" s="128">
        <v>1659</v>
      </c>
      <c r="J404" s="128">
        <v>47</v>
      </c>
      <c r="K404" s="128">
        <v>2107</v>
      </c>
      <c r="L404" s="128">
        <v>27</v>
      </c>
      <c r="M404" s="128">
        <v>1139</v>
      </c>
      <c r="N404" s="128">
        <v>5</v>
      </c>
      <c r="O404" s="128">
        <v>239</v>
      </c>
      <c r="P404" s="128">
        <v>15</v>
      </c>
      <c r="Q404" s="128">
        <v>628</v>
      </c>
      <c r="R404" s="126"/>
      <c r="S404" s="126"/>
      <c r="T404" s="128">
        <v>2</v>
      </c>
      <c r="U404" s="128">
        <v>77</v>
      </c>
      <c r="V404" s="128">
        <v>3</v>
      </c>
      <c r="W404" s="128">
        <v>122</v>
      </c>
      <c r="X404" s="126"/>
      <c r="Y404" s="126"/>
      <c r="Z404" s="126"/>
      <c r="AA404" s="126"/>
    </row>
    <row r="405" spans="1:27" x14ac:dyDescent="0.25">
      <c r="A405" s="122">
        <v>404</v>
      </c>
      <c r="B405" s="124" t="s">
        <v>9</v>
      </c>
      <c r="C405" s="125" t="s">
        <v>153</v>
      </c>
      <c r="D405" s="128">
        <v>3</v>
      </c>
      <c r="E405" s="128">
        <v>36</v>
      </c>
      <c r="F405" s="128">
        <v>66</v>
      </c>
      <c r="G405" s="128">
        <v>678</v>
      </c>
      <c r="H405" s="128">
        <v>162</v>
      </c>
      <c r="I405" s="128">
        <v>1373</v>
      </c>
      <c r="J405" s="128">
        <v>206</v>
      </c>
      <c r="K405" s="128">
        <v>1783</v>
      </c>
      <c r="L405" s="128">
        <v>168</v>
      </c>
      <c r="M405" s="128">
        <v>1351</v>
      </c>
      <c r="N405" s="128">
        <v>53</v>
      </c>
      <c r="O405" s="128">
        <v>433</v>
      </c>
      <c r="P405" s="128">
        <v>40</v>
      </c>
      <c r="Q405" s="128">
        <v>352</v>
      </c>
      <c r="R405" s="128">
        <v>37</v>
      </c>
      <c r="S405" s="128">
        <v>182</v>
      </c>
      <c r="T405" s="128">
        <v>44</v>
      </c>
      <c r="U405" s="128">
        <v>269</v>
      </c>
      <c r="V405" s="128">
        <v>14</v>
      </c>
      <c r="W405" s="128">
        <v>139</v>
      </c>
      <c r="X405" s="128">
        <v>6</v>
      </c>
      <c r="Y405" s="128">
        <v>48</v>
      </c>
      <c r="Z405" s="128">
        <v>1</v>
      </c>
      <c r="AA405" s="128">
        <v>14</v>
      </c>
    </row>
    <row r="406" spans="1:27" x14ac:dyDescent="0.25">
      <c r="A406" s="122">
        <v>405</v>
      </c>
      <c r="B406" s="124" t="s">
        <v>18</v>
      </c>
      <c r="C406" s="125" t="s">
        <v>154</v>
      </c>
      <c r="D406" s="128">
        <v>2735</v>
      </c>
      <c r="E406" s="128">
        <v>3255</v>
      </c>
      <c r="F406" s="128">
        <v>1799</v>
      </c>
      <c r="G406" s="128">
        <v>2140</v>
      </c>
      <c r="H406" s="128">
        <v>708</v>
      </c>
      <c r="I406" s="128">
        <v>842</v>
      </c>
      <c r="J406" s="128">
        <v>200</v>
      </c>
      <c r="K406" s="128">
        <v>237</v>
      </c>
      <c r="L406" s="128">
        <v>96</v>
      </c>
      <c r="M406" s="128">
        <v>114</v>
      </c>
      <c r="N406" s="128">
        <v>18</v>
      </c>
      <c r="O406" s="128">
        <v>21</v>
      </c>
      <c r="P406" s="128">
        <v>13</v>
      </c>
      <c r="Q406" s="128">
        <v>15</v>
      </c>
      <c r="R406" s="128">
        <v>6</v>
      </c>
      <c r="S406" s="128">
        <v>7</v>
      </c>
      <c r="T406" s="128">
        <v>8</v>
      </c>
      <c r="U406" s="128">
        <v>10</v>
      </c>
      <c r="V406" s="128">
        <v>1</v>
      </c>
      <c r="W406" s="128">
        <v>1</v>
      </c>
      <c r="X406" s="126"/>
      <c r="Y406" s="126"/>
      <c r="Z406" s="126"/>
      <c r="AA406" s="126"/>
    </row>
    <row r="407" spans="1:27" x14ac:dyDescent="0.25">
      <c r="A407" s="122">
        <v>406</v>
      </c>
      <c r="B407" s="124" t="s">
        <v>11</v>
      </c>
      <c r="C407" s="125" t="s">
        <v>153</v>
      </c>
      <c r="D407" s="128">
        <v>30</v>
      </c>
      <c r="E407" s="128">
        <v>384</v>
      </c>
      <c r="F407" s="128">
        <v>180</v>
      </c>
      <c r="G407" s="128">
        <v>2223</v>
      </c>
      <c r="H407" s="128">
        <v>173</v>
      </c>
      <c r="I407" s="128">
        <v>2170</v>
      </c>
      <c r="J407" s="128">
        <v>89</v>
      </c>
      <c r="K407" s="128">
        <v>1138</v>
      </c>
      <c r="L407" s="128">
        <v>34</v>
      </c>
      <c r="M407" s="128">
        <v>407</v>
      </c>
      <c r="N407" s="128">
        <v>8</v>
      </c>
      <c r="O407" s="128">
        <v>75</v>
      </c>
      <c r="P407" s="128">
        <v>9</v>
      </c>
      <c r="Q407" s="128">
        <v>106</v>
      </c>
      <c r="R407" s="128">
        <v>1</v>
      </c>
      <c r="S407" s="128">
        <v>13</v>
      </c>
      <c r="T407" s="128">
        <v>6</v>
      </c>
      <c r="U407" s="128">
        <v>74</v>
      </c>
      <c r="V407" s="128">
        <v>3</v>
      </c>
      <c r="W407" s="128">
        <v>33</v>
      </c>
      <c r="X407" s="126"/>
      <c r="Y407" s="126"/>
      <c r="Z407" s="126"/>
      <c r="AA407" s="126"/>
    </row>
    <row r="408" spans="1:27" x14ac:dyDescent="0.25">
      <c r="A408" s="122">
        <v>407</v>
      </c>
      <c r="B408" s="124" t="s">
        <v>24</v>
      </c>
      <c r="C408" s="125" t="s">
        <v>151</v>
      </c>
      <c r="D408" s="126"/>
      <c r="E408" s="126"/>
      <c r="F408" s="126"/>
      <c r="G408" s="126"/>
      <c r="H408" s="128">
        <v>61</v>
      </c>
      <c r="I408" s="128">
        <v>2084</v>
      </c>
      <c r="J408" s="128">
        <v>31</v>
      </c>
      <c r="K408" s="128">
        <v>1326</v>
      </c>
      <c r="L408" s="128">
        <v>24</v>
      </c>
      <c r="M408" s="128">
        <v>977</v>
      </c>
      <c r="N408" s="128">
        <v>14</v>
      </c>
      <c r="O408" s="128">
        <v>568</v>
      </c>
      <c r="P408" s="128">
        <v>9</v>
      </c>
      <c r="Q408" s="128">
        <v>418</v>
      </c>
      <c r="R408" s="128">
        <v>12</v>
      </c>
      <c r="S408" s="128">
        <v>448</v>
      </c>
      <c r="T408" s="128">
        <v>20</v>
      </c>
      <c r="U408" s="128">
        <v>562</v>
      </c>
      <c r="V408" s="128">
        <v>3</v>
      </c>
      <c r="W408" s="128">
        <v>138</v>
      </c>
      <c r="X408" s="128">
        <v>1</v>
      </c>
      <c r="Y408" s="128">
        <v>51</v>
      </c>
      <c r="Z408" s="126"/>
      <c r="AA408" s="126"/>
    </row>
    <row r="409" spans="1:27" x14ac:dyDescent="0.25">
      <c r="A409" s="122">
        <v>408</v>
      </c>
      <c r="B409" s="124" t="s">
        <v>11</v>
      </c>
      <c r="C409" s="125" t="s">
        <v>153</v>
      </c>
      <c r="D409" s="128">
        <v>1</v>
      </c>
      <c r="E409" s="128">
        <v>5</v>
      </c>
      <c r="F409" s="128">
        <v>29</v>
      </c>
      <c r="G409" s="128">
        <v>143</v>
      </c>
      <c r="H409" s="128">
        <v>147</v>
      </c>
      <c r="I409" s="128">
        <v>725</v>
      </c>
      <c r="J409" s="128">
        <v>262</v>
      </c>
      <c r="K409" s="128">
        <v>1301</v>
      </c>
      <c r="L409" s="128">
        <v>353</v>
      </c>
      <c r="M409" s="128">
        <v>1760</v>
      </c>
      <c r="N409" s="128">
        <v>260</v>
      </c>
      <c r="O409" s="128">
        <v>1291</v>
      </c>
      <c r="P409" s="128">
        <v>168</v>
      </c>
      <c r="Q409" s="128">
        <v>831</v>
      </c>
      <c r="R409" s="128">
        <v>63</v>
      </c>
      <c r="S409" s="128">
        <v>313</v>
      </c>
      <c r="T409" s="128">
        <v>31</v>
      </c>
      <c r="U409" s="128">
        <v>141</v>
      </c>
      <c r="V409" s="128">
        <v>9</v>
      </c>
      <c r="W409" s="128">
        <v>45</v>
      </c>
      <c r="X409" s="128">
        <v>3</v>
      </c>
      <c r="Y409" s="128">
        <v>14</v>
      </c>
      <c r="Z409" s="126"/>
      <c r="AA409" s="126"/>
    </row>
    <row r="410" spans="1:27" x14ac:dyDescent="0.25">
      <c r="A410" s="122">
        <v>409</v>
      </c>
      <c r="B410" s="124" t="s">
        <v>11</v>
      </c>
      <c r="C410" s="125" t="s">
        <v>152</v>
      </c>
      <c r="D410" s="128">
        <v>12</v>
      </c>
      <c r="E410" s="128">
        <v>129</v>
      </c>
      <c r="F410" s="128">
        <v>113</v>
      </c>
      <c r="G410" s="128">
        <v>1478</v>
      </c>
      <c r="H410" s="128">
        <v>168</v>
      </c>
      <c r="I410" s="128">
        <v>2233</v>
      </c>
      <c r="J410" s="128">
        <v>104</v>
      </c>
      <c r="K410" s="128">
        <v>1394</v>
      </c>
      <c r="L410" s="128">
        <v>43</v>
      </c>
      <c r="M410" s="128">
        <v>556</v>
      </c>
      <c r="N410" s="128">
        <v>14</v>
      </c>
      <c r="O410" s="128">
        <v>192</v>
      </c>
      <c r="P410" s="128">
        <v>27</v>
      </c>
      <c r="Q410" s="128">
        <v>364</v>
      </c>
      <c r="R410" s="128">
        <v>8</v>
      </c>
      <c r="S410" s="128">
        <v>84</v>
      </c>
      <c r="T410" s="128">
        <v>5</v>
      </c>
      <c r="U410" s="128">
        <v>59</v>
      </c>
      <c r="V410" s="128">
        <v>6</v>
      </c>
      <c r="W410" s="128">
        <v>73</v>
      </c>
      <c r="X410" s="126"/>
      <c r="Y410" s="126"/>
      <c r="Z410" s="126"/>
      <c r="AA410" s="126"/>
    </row>
    <row r="411" spans="1:27" x14ac:dyDescent="0.25">
      <c r="A411" s="122">
        <v>410</v>
      </c>
      <c r="B411" s="124" t="s">
        <v>5</v>
      </c>
      <c r="C411" s="125" t="s">
        <v>153</v>
      </c>
      <c r="D411" s="128">
        <v>12</v>
      </c>
      <c r="E411" s="128">
        <v>78</v>
      </c>
      <c r="F411" s="128">
        <v>196</v>
      </c>
      <c r="G411" s="128">
        <v>1203</v>
      </c>
      <c r="H411" s="128">
        <v>352</v>
      </c>
      <c r="I411" s="128">
        <v>1788</v>
      </c>
      <c r="J411" s="128">
        <v>289</v>
      </c>
      <c r="K411" s="128">
        <v>1689</v>
      </c>
      <c r="L411" s="128">
        <v>138</v>
      </c>
      <c r="M411" s="128">
        <v>795</v>
      </c>
      <c r="N411" s="128">
        <v>49</v>
      </c>
      <c r="O411" s="128">
        <v>280</v>
      </c>
      <c r="P411" s="128">
        <v>59</v>
      </c>
      <c r="Q411" s="128">
        <v>348</v>
      </c>
      <c r="R411" s="128">
        <v>45</v>
      </c>
      <c r="S411" s="128">
        <v>230</v>
      </c>
      <c r="T411" s="128">
        <v>15</v>
      </c>
      <c r="U411" s="128">
        <v>82</v>
      </c>
      <c r="V411" s="128">
        <v>9</v>
      </c>
      <c r="W411" s="128">
        <v>42</v>
      </c>
      <c r="X411" s="128">
        <v>2</v>
      </c>
      <c r="Y411" s="128">
        <v>5</v>
      </c>
      <c r="Z411" s="128">
        <v>2</v>
      </c>
      <c r="AA411" s="128">
        <v>13</v>
      </c>
    </row>
    <row r="412" spans="1:27" x14ac:dyDescent="0.25">
      <c r="A412" s="122">
        <v>411</v>
      </c>
      <c r="B412" s="124" t="s">
        <v>11</v>
      </c>
      <c r="C412" s="125" t="s">
        <v>154</v>
      </c>
      <c r="D412" s="128">
        <v>2</v>
      </c>
      <c r="E412" s="128">
        <v>16</v>
      </c>
      <c r="F412" s="128">
        <v>16</v>
      </c>
      <c r="G412" s="128">
        <v>127</v>
      </c>
      <c r="H412" s="128">
        <v>16</v>
      </c>
      <c r="I412" s="128">
        <v>125</v>
      </c>
      <c r="J412" s="128">
        <v>95</v>
      </c>
      <c r="K412" s="128">
        <v>753</v>
      </c>
      <c r="L412" s="128">
        <v>218</v>
      </c>
      <c r="M412" s="128">
        <v>1729</v>
      </c>
      <c r="N412" s="128">
        <v>161</v>
      </c>
      <c r="O412" s="128">
        <v>1274</v>
      </c>
      <c r="P412" s="128">
        <v>205</v>
      </c>
      <c r="Q412" s="128">
        <v>1625</v>
      </c>
      <c r="R412" s="128">
        <v>75</v>
      </c>
      <c r="S412" s="128">
        <v>587</v>
      </c>
      <c r="T412" s="128">
        <v>12</v>
      </c>
      <c r="U412" s="128">
        <v>93</v>
      </c>
      <c r="V412" s="128">
        <v>3</v>
      </c>
      <c r="W412" s="128">
        <v>24</v>
      </c>
      <c r="X412" s="128">
        <v>1</v>
      </c>
      <c r="Y412" s="128">
        <v>8</v>
      </c>
      <c r="Z412" s="126"/>
      <c r="AA412" s="126"/>
    </row>
    <row r="413" spans="1:27" x14ac:dyDescent="0.25">
      <c r="A413" s="122">
        <v>412</v>
      </c>
      <c r="B413" s="124" t="s">
        <v>5</v>
      </c>
      <c r="C413" s="125" t="s">
        <v>153</v>
      </c>
      <c r="D413" s="128">
        <v>13</v>
      </c>
      <c r="E413" s="128">
        <v>73</v>
      </c>
      <c r="F413" s="128">
        <v>126</v>
      </c>
      <c r="G413" s="128">
        <v>723</v>
      </c>
      <c r="H413" s="128">
        <v>317</v>
      </c>
      <c r="I413" s="128">
        <v>1760</v>
      </c>
      <c r="J413" s="128">
        <v>254</v>
      </c>
      <c r="K413" s="128">
        <v>1435</v>
      </c>
      <c r="L413" s="128">
        <v>170</v>
      </c>
      <c r="M413" s="128">
        <v>937</v>
      </c>
      <c r="N413" s="128">
        <v>80</v>
      </c>
      <c r="O413" s="128">
        <v>421</v>
      </c>
      <c r="P413" s="128">
        <v>98</v>
      </c>
      <c r="Q413" s="128">
        <v>516</v>
      </c>
      <c r="R413" s="128">
        <v>44</v>
      </c>
      <c r="S413" s="128">
        <v>235</v>
      </c>
      <c r="T413" s="128">
        <v>22</v>
      </c>
      <c r="U413" s="128">
        <v>124</v>
      </c>
      <c r="V413" s="128">
        <v>9</v>
      </c>
      <c r="W413" s="128">
        <v>50</v>
      </c>
      <c r="X413" s="128">
        <v>7</v>
      </c>
      <c r="Y413" s="128">
        <v>38</v>
      </c>
      <c r="Z413" s="128">
        <v>2</v>
      </c>
      <c r="AA413" s="128">
        <v>8</v>
      </c>
    </row>
    <row r="414" spans="1:27" x14ac:dyDescent="0.25">
      <c r="A414" s="122">
        <v>413</v>
      </c>
      <c r="B414" s="124" t="s">
        <v>11</v>
      </c>
      <c r="C414" s="125" t="s">
        <v>152</v>
      </c>
      <c r="D414" s="128">
        <v>24</v>
      </c>
      <c r="E414" s="128">
        <v>156</v>
      </c>
      <c r="F414" s="128">
        <v>49</v>
      </c>
      <c r="G414" s="128">
        <v>348</v>
      </c>
      <c r="H414" s="128">
        <v>118</v>
      </c>
      <c r="I414" s="128">
        <v>843</v>
      </c>
      <c r="J414" s="128">
        <v>98</v>
      </c>
      <c r="K414" s="128">
        <v>712</v>
      </c>
      <c r="L414" s="128">
        <v>114</v>
      </c>
      <c r="M414" s="128">
        <v>822</v>
      </c>
      <c r="N414" s="128">
        <v>69</v>
      </c>
      <c r="O414" s="128">
        <v>492</v>
      </c>
      <c r="P414" s="128">
        <v>104</v>
      </c>
      <c r="Q414" s="128">
        <v>763</v>
      </c>
      <c r="R414" s="128">
        <v>77</v>
      </c>
      <c r="S414" s="128">
        <v>564</v>
      </c>
      <c r="T414" s="128">
        <v>49</v>
      </c>
      <c r="U414" s="128">
        <v>355</v>
      </c>
      <c r="V414" s="128">
        <v>74</v>
      </c>
      <c r="W414" s="128">
        <v>523</v>
      </c>
      <c r="X414" s="128">
        <v>61</v>
      </c>
      <c r="Y414" s="128">
        <v>442</v>
      </c>
      <c r="Z414" s="128">
        <v>37</v>
      </c>
      <c r="AA414" s="128">
        <v>267</v>
      </c>
    </row>
    <row r="415" spans="1:27" x14ac:dyDescent="0.25">
      <c r="A415" s="122">
        <v>414</v>
      </c>
      <c r="B415" s="124" t="s">
        <v>115</v>
      </c>
      <c r="C415" s="125" t="s">
        <v>151</v>
      </c>
      <c r="D415" s="128">
        <v>1</v>
      </c>
      <c r="E415" s="128">
        <v>16</v>
      </c>
      <c r="F415" s="128">
        <v>10</v>
      </c>
      <c r="G415" s="128">
        <v>153</v>
      </c>
      <c r="H415" s="128">
        <v>38</v>
      </c>
      <c r="I415" s="128">
        <v>620</v>
      </c>
      <c r="J415" s="128">
        <v>102</v>
      </c>
      <c r="K415" s="128">
        <v>1657</v>
      </c>
      <c r="L415" s="128">
        <v>84</v>
      </c>
      <c r="M415" s="128">
        <v>1341</v>
      </c>
      <c r="N415" s="128">
        <v>58</v>
      </c>
      <c r="O415" s="128">
        <v>951</v>
      </c>
      <c r="P415" s="128">
        <v>43</v>
      </c>
      <c r="Q415" s="128">
        <v>699</v>
      </c>
      <c r="R415" s="128">
        <v>32</v>
      </c>
      <c r="S415" s="128">
        <v>539</v>
      </c>
      <c r="T415" s="128">
        <v>9</v>
      </c>
      <c r="U415" s="128">
        <v>147</v>
      </c>
      <c r="V415" s="128">
        <v>2</v>
      </c>
      <c r="W415" s="128">
        <v>34</v>
      </c>
      <c r="X415" s="128">
        <v>3</v>
      </c>
      <c r="Y415" s="128">
        <v>48</v>
      </c>
      <c r="Z415" s="126"/>
      <c r="AA415" s="126"/>
    </row>
    <row r="416" spans="1:27" x14ac:dyDescent="0.25">
      <c r="A416" s="122">
        <v>415</v>
      </c>
      <c r="B416" s="124" t="s">
        <v>11</v>
      </c>
      <c r="C416" s="125" t="s">
        <v>152</v>
      </c>
      <c r="D416" s="128">
        <v>19</v>
      </c>
      <c r="E416" s="128">
        <v>135</v>
      </c>
      <c r="F416" s="128">
        <v>94</v>
      </c>
      <c r="G416" s="128">
        <v>671</v>
      </c>
      <c r="H416" s="128">
        <v>118</v>
      </c>
      <c r="I416" s="128">
        <v>841</v>
      </c>
      <c r="J416" s="128">
        <v>147</v>
      </c>
      <c r="K416" s="128">
        <v>1043</v>
      </c>
      <c r="L416" s="128">
        <v>131</v>
      </c>
      <c r="M416" s="128">
        <v>940</v>
      </c>
      <c r="N416" s="128">
        <v>90</v>
      </c>
      <c r="O416" s="128">
        <v>650</v>
      </c>
      <c r="P416" s="128">
        <v>100</v>
      </c>
      <c r="Q416" s="128">
        <v>728</v>
      </c>
      <c r="R416" s="128">
        <v>75</v>
      </c>
      <c r="S416" s="128">
        <v>534</v>
      </c>
      <c r="T416" s="128">
        <v>43</v>
      </c>
      <c r="U416" s="128">
        <v>306</v>
      </c>
      <c r="V416" s="128">
        <v>26</v>
      </c>
      <c r="W416" s="128">
        <v>189</v>
      </c>
      <c r="X416" s="128">
        <v>8</v>
      </c>
      <c r="Y416" s="128">
        <v>61</v>
      </c>
      <c r="Z416" s="128">
        <v>10</v>
      </c>
      <c r="AA416" s="128">
        <v>73</v>
      </c>
    </row>
    <row r="417" spans="1:27" x14ac:dyDescent="0.25">
      <c r="A417" s="122">
        <v>416</v>
      </c>
      <c r="B417" s="124" t="s">
        <v>104</v>
      </c>
      <c r="C417" s="125" t="s">
        <v>152</v>
      </c>
      <c r="D417" s="128">
        <v>71</v>
      </c>
      <c r="E417" s="128">
        <v>541</v>
      </c>
      <c r="F417" s="128">
        <v>207</v>
      </c>
      <c r="G417" s="128">
        <v>1542</v>
      </c>
      <c r="H417" s="128">
        <v>121</v>
      </c>
      <c r="I417" s="128">
        <v>951</v>
      </c>
      <c r="J417" s="128">
        <v>47</v>
      </c>
      <c r="K417" s="128">
        <v>364</v>
      </c>
      <c r="L417" s="128">
        <v>57</v>
      </c>
      <c r="M417" s="128">
        <v>457</v>
      </c>
      <c r="N417" s="128">
        <v>32</v>
      </c>
      <c r="O417" s="128">
        <v>213</v>
      </c>
      <c r="P417" s="128">
        <v>1</v>
      </c>
      <c r="Q417" s="128">
        <v>10</v>
      </c>
      <c r="R417" s="128">
        <v>5</v>
      </c>
      <c r="S417" s="128">
        <v>41</v>
      </c>
      <c r="T417" s="128">
        <v>33</v>
      </c>
      <c r="U417" s="128">
        <v>264</v>
      </c>
      <c r="V417" s="128">
        <v>40</v>
      </c>
      <c r="W417" s="128">
        <v>317</v>
      </c>
      <c r="X417" s="128">
        <v>121</v>
      </c>
      <c r="Y417" s="128">
        <v>915</v>
      </c>
      <c r="Z417" s="128">
        <v>68</v>
      </c>
      <c r="AA417" s="128">
        <v>538</v>
      </c>
    </row>
    <row r="418" spans="1:27" x14ac:dyDescent="0.25">
      <c r="A418" s="122">
        <v>417</v>
      </c>
      <c r="B418" s="124" t="s">
        <v>11</v>
      </c>
      <c r="C418" s="125" t="s">
        <v>153</v>
      </c>
      <c r="D418" s="128">
        <v>20</v>
      </c>
      <c r="E418" s="128">
        <v>148</v>
      </c>
      <c r="F418" s="128">
        <v>86</v>
      </c>
      <c r="G418" s="128">
        <v>676</v>
      </c>
      <c r="H418" s="128">
        <v>136</v>
      </c>
      <c r="I418" s="128">
        <v>1064</v>
      </c>
      <c r="J418" s="128">
        <v>159</v>
      </c>
      <c r="K418" s="128">
        <v>1274</v>
      </c>
      <c r="L418" s="128">
        <v>92</v>
      </c>
      <c r="M418" s="128">
        <v>748</v>
      </c>
      <c r="N418" s="128">
        <v>86</v>
      </c>
      <c r="O418" s="128">
        <v>705</v>
      </c>
      <c r="P418" s="128">
        <v>103</v>
      </c>
      <c r="Q418" s="128">
        <v>833</v>
      </c>
      <c r="R418" s="128">
        <v>58</v>
      </c>
      <c r="S418" s="128">
        <v>479</v>
      </c>
      <c r="T418" s="128">
        <v>18</v>
      </c>
      <c r="U418" s="128">
        <v>150</v>
      </c>
      <c r="V418" s="128">
        <v>2</v>
      </c>
      <c r="W418" s="128">
        <v>16</v>
      </c>
      <c r="X418" s="128">
        <v>4</v>
      </c>
      <c r="Y418" s="128">
        <v>31</v>
      </c>
      <c r="Z418" s="128">
        <v>2</v>
      </c>
      <c r="AA418" s="128">
        <v>16</v>
      </c>
    </row>
    <row r="419" spans="1:27" x14ac:dyDescent="0.25">
      <c r="A419" s="122">
        <v>418</v>
      </c>
      <c r="B419" s="124" t="s">
        <v>106</v>
      </c>
      <c r="C419" s="125" t="s">
        <v>154</v>
      </c>
      <c r="D419" s="128">
        <v>80</v>
      </c>
      <c r="E419" s="128">
        <v>575</v>
      </c>
      <c r="F419" s="128">
        <v>75</v>
      </c>
      <c r="G419" s="128">
        <v>542</v>
      </c>
      <c r="H419" s="128">
        <v>80</v>
      </c>
      <c r="I419" s="128">
        <v>567</v>
      </c>
      <c r="J419" s="128">
        <v>110</v>
      </c>
      <c r="K419" s="128">
        <v>807</v>
      </c>
      <c r="L419" s="128">
        <v>109</v>
      </c>
      <c r="M419" s="128">
        <v>758</v>
      </c>
      <c r="N419" s="128">
        <v>49</v>
      </c>
      <c r="O419" s="128">
        <v>339</v>
      </c>
      <c r="P419" s="128">
        <v>80</v>
      </c>
      <c r="Q419" s="128">
        <v>542</v>
      </c>
      <c r="R419" s="128">
        <v>89</v>
      </c>
      <c r="S419" s="128">
        <v>534</v>
      </c>
      <c r="T419" s="128">
        <v>49</v>
      </c>
      <c r="U419" s="128">
        <v>350</v>
      </c>
      <c r="V419" s="128">
        <v>60</v>
      </c>
      <c r="W419" s="128">
        <v>436</v>
      </c>
      <c r="X419" s="128">
        <v>46</v>
      </c>
      <c r="Y419" s="128">
        <v>334</v>
      </c>
      <c r="Z419" s="128">
        <v>40</v>
      </c>
      <c r="AA419" s="128">
        <v>285</v>
      </c>
    </row>
    <row r="420" spans="1:27" x14ac:dyDescent="0.25">
      <c r="A420" s="122">
        <v>419</v>
      </c>
      <c r="B420" s="124" t="s">
        <v>116</v>
      </c>
      <c r="C420" s="125" t="s">
        <v>151</v>
      </c>
      <c r="D420" s="126"/>
      <c r="E420" s="126"/>
      <c r="F420" s="126"/>
      <c r="G420" s="126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8">
        <v>88</v>
      </c>
      <c r="S420" s="128">
        <v>1759</v>
      </c>
      <c r="T420" s="128">
        <v>124</v>
      </c>
      <c r="U420" s="128">
        <v>2474</v>
      </c>
      <c r="V420" s="128">
        <v>77</v>
      </c>
      <c r="W420" s="128">
        <v>1539</v>
      </c>
      <c r="X420" s="128">
        <v>5</v>
      </c>
      <c r="Y420" s="128">
        <v>98</v>
      </c>
      <c r="Z420" s="128">
        <v>6</v>
      </c>
      <c r="AA420" s="128">
        <v>120</v>
      </c>
    </row>
    <row r="421" spans="1:27" x14ac:dyDescent="0.25">
      <c r="A421" s="122">
        <v>420</v>
      </c>
      <c r="B421" s="124" t="s">
        <v>102</v>
      </c>
      <c r="C421" s="125" t="s">
        <v>156</v>
      </c>
      <c r="D421" s="128">
        <v>69</v>
      </c>
      <c r="E421" s="128">
        <v>354</v>
      </c>
      <c r="F421" s="128">
        <v>84</v>
      </c>
      <c r="G421" s="128">
        <v>392</v>
      </c>
      <c r="H421" s="128">
        <v>147</v>
      </c>
      <c r="I421" s="128">
        <v>677</v>
      </c>
      <c r="J421" s="128">
        <v>91</v>
      </c>
      <c r="K421" s="128">
        <v>427</v>
      </c>
      <c r="L421" s="128">
        <v>159</v>
      </c>
      <c r="M421" s="128">
        <v>749</v>
      </c>
      <c r="N421" s="128">
        <v>115</v>
      </c>
      <c r="O421" s="128">
        <v>552</v>
      </c>
      <c r="P421" s="128">
        <v>93</v>
      </c>
      <c r="Q421" s="128">
        <v>476</v>
      </c>
      <c r="R421" s="128">
        <v>84</v>
      </c>
      <c r="S421" s="128">
        <v>430</v>
      </c>
      <c r="T421" s="128">
        <v>74</v>
      </c>
      <c r="U421" s="128">
        <v>380</v>
      </c>
      <c r="V421" s="128">
        <v>107</v>
      </c>
      <c r="W421" s="128">
        <v>550</v>
      </c>
      <c r="X421" s="128">
        <v>79</v>
      </c>
      <c r="Y421" s="128">
        <v>405</v>
      </c>
      <c r="Z421" s="128">
        <v>108</v>
      </c>
      <c r="AA421" s="128">
        <v>545</v>
      </c>
    </row>
    <row r="422" spans="1:27" x14ac:dyDescent="0.25">
      <c r="A422" s="122">
        <v>421</v>
      </c>
      <c r="B422" s="124" t="s">
        <v>11</v>
      </c>
      <c r="C422" s="125" t="s">
        <v>154</v>
      </c>
      <c r="D422" s="128">
        <v>29</v>
      </c>
      <c r="E422" s="128">
        <v>227</v>
      </c>
      <c r="F422" s="128">
        <v>176</v>
      </c>
      <c r="G422" s="128">
        <v>1394</v>
      </c>
      <c r="H422" s="128">
        <v>223</v>
      </c>
      <c r="I422" s="128">
        <v>1752</v>
      </c>
      <c r="J422" s="128">
        <v>160</v>
      </c>
      <c r="K422" s="128">
        <v>1276</v>
      </c>
      <c r="L422" s="128">
        <v>76</v>
      </c>
      <c r="M422" s="128">
        <v>601</v>
      </c>
      <c r="N422" s="128">
        <v>36</v>
      </c>
      <c r="O422" s="128">
        <v>283</v>
      </c>
      <c r="P422" s="128">
        <v>27</v>
      </c>
      <c r="Q422" s="128">
        <v>201</v>
      </c>
      <c r="R422" s="128">
        <v>23</v>
      </c>
      <c r="S422" s="128">
        <v>166</v>
      </c>
      <c r="T422" s="128">
        <v>2</v>
      </c>
      <c r="U422" s="128">
        <v>15</v>
      </c>
      <c r="V422" s="128">
        <v>1</v>
      </c>
      <c r="W422" s="128">
        <v>10</v>
      </c>
      <c r="X422" s="126"/>
      <c r="Y422" s="126"/>
      <c r="Z422" s="126"/>
      <c r="AA422" s="126"/>
    </row>
    <row r="423" spans="1:27" x14ac:dyDescent="0.25">
      <c r="A423" s="122">
        <v>422</v>
      </c>
      <c r="B423" s="124" t="s">
        <v>11</v>
      </c>
      <c r="C423" s="125" t="s">
        <v>153</v>
      </c>
      <c r="D423" s="128">
        <v>3</v>
      </c>
      <c r="E423" s="128">
        <v>16</v>
      </c>
      <c r="F423" s="128">
        <v>24</v>
      </c>
      <c r="G423" s="128">
        <v>120</v>
      </c>
      <c r="H423" s="128">
        <v>93</v>
      </c>
      <c r="I423" s="128">
        <v>463</v>
      </c>
      <c r="J423" s="128">
        <v>269</v>
      </c>
      <c r="K423" s="128">
        <v>1341</v>
      </c>
      <c r="L423" s="128">
        <v>370</v>
      </c>
      <c r="M423" s="128">
        <v>1833</v>
      </c>
      <c r="N423" s="128">
        <v>189</v>
      </c>
      <c r="O423" s="128">
        <v>936</v>
      </c>
      <c r="P423" s="128">
        <v>146</v>
      </c>
      <c r="Q423" s="128">
        <v>713</v>
      </c>
      <c r="R423" s="128">
        <v>58</v>
      </c>
      <c r="S423" s="128">
        <v>280</v>
      </c>
      <c r="T423" s="128">
        <v>26</v>
      </c>
      <c r="U423" s="128">
        <v>129</v>
      </c>
      <c r="V423" s="128">
        <v>9</v>
      </c>
      <c r="W423" s="128">
        <v>41</v>
      </c>
      <c r="X423" s="128">
        <v>1</v>
      </c>
      <c r="Y423" s="128">
        <v>5</v>
      </c>
      <c r="Z423" s="128">
        <v>4</v>
      </c>
      <c r="AA423" s="128">
        <v>20</v>
      </c>
    </row>
    <row r="424" spans="1:27" x14ac:dyDescent="0.25">
      <c r="A424" s="122">
        <v>423</v>
      </c>
      <c r="B424" s="124" t="s">
        <v>101</v>
      </c>
      <c r="C424" s="125" t="s">
        <v>152</v>
      </c>
      <c r="D424" s="128">
        <v>46</v>
      </c>
      <c r="E424" s="128">
        <v>231</v>
      </c>
      <c r="F424" s="128">
        <v>286</v>
      </c>
      <c r="G424" s="128">
        <v>1524</v>
      </c>
      <c r="H424" s="128">
        <v>216</v>
      </c>
      <c r="I424" s="128">
        <v>1314</v>
      </c>
      <c r="J424" s="128">
        <v>115</v>
      </c>
      <c r="K424" s="128">
        <v>703</v>
      </c>
      <c r="L424" s="128">
        <v>56</v>
      </c>
      <c r="M424" s="128">
        <v>346</v>
      </c>
      <c r="N424" s="128">
        <v>40</v>
      </c>
      <c r="O424" s="128">
        <v>226</v>
      </c>
      <c r="P424" s="128">
        <v>26</v>
      </c>
      <c r="Q424" s="128">
        <v>163</v>
      </c>
      <c r="R424" s="128">
        <v>31</v>
      </c>
      <c r="S424" s="128">
        <v>207</v>
      </c>
      <c r="T424" s="128">
        <v>48</v>
      </c>
      <c r="U424" s="128">
        <v>315</v>
      </c>
      <c r="V424" s="128">
        <v>71</v>
      </c>
      <c r="W424" s="128">
        <v>457</v>
      </c>
      <c r="X424" s="128">
        <v>38</v>
      </c>
      <c r="Y424" s="128">
        <v>247</v>
      </c>
      <c r="Z424" s="128">
        <v>22</v>
      </c>
      <c r="AA424" s="128">
        <v>143</v>
      </c>
    </row>
    <row r="425" spans="1:27" x14ac:dyDescent="0.25">
      <c r="A425" s="122">
        <v>424</v>
      </c>
      <c r="B425" s="124" t="s">
        <v>9</v>
      </c>
      <c r="C425" s="125" t="s">
        <v>153</v>
      </c>
      <c r="D425" s="128">
        <v>1</v>
      </c>
      <c r="E425" s="128">
        <v>11</v>
      </c>
      <c r="F425" s="128">
        <v>60</v>
      </c>
      <c r="G425" s="128">
        <v>709</v>
      </c>
      <c r="H425" s="128">
        <v>171</v>
      </c>
      <c r="I425" s="128">
        <v>1350</v>
      </c>
      <c r="J425" s="128">
        <v>175</v>
      </c>
      <c r="K425" s="128">
        <v>1467</v>
      </c>
      <c r="L425" s="128">
        <v>129</v>
      </c>
      <c r="M425" s="128">
        <v>1088</v>
      </c>
      <c r="N425" s="128">
        <v>38</v>
      </c>
      <c r="O425" s="128">
        <v>290</v>
      </c>
      <c r="P425" s="128">
        <v>35</v>
      </c>
      <c r="Q425" s="128">
        <v>329</v>
      </c>
      <c r="R425" s="128">
        <v>55</v>
      </c>
      <c r="S425" s="128">
        <v>331</v>
      </c>
      <c r="T425" s="128">
        <v>35</v>
      </c>
      <c r="U425" s="128">
        <v>209</v>
      </c>
      <c r="V425" s="128">
        <v>5</v>
      </c>
      <c r="W425" s="128">
        <v>26</v>
      </c>
      <c r="X425" s="128">
        <v>3</v>
      </c>
      <c r="Y425" s="128">
        <v>26</v>
      </c>
      <c r="Z425" s="128">
        <v>1</v>
      </c>
      <c r="AA425" s="128">
        <v>3</v>
      </c>
    </row>
    <row r="426" spans="1:27" x14ac:dyDescent="0.25">
      <c r="A426" s="122">
        <v>425</v>
      </c>
      <c r="B426" s="124" t="s">
        <v>8</v>
      </c>
      <c r="C426" s="125" t="s">
        <v>151</v>
      </c>
      <c r="D426" s="128">
        <v>14</v>
      </c>
      <c r="E426" s="128">
        <v>139</v>
      </c>
      <c r="F426" s="128">
        <v>14</v>
      </c>
      <c r="G426" s="128">
        <v>312</v>
      </c>
      <c r="H426" s="128">
        <v>72</v>
      </c>
      <c r="I426" s="128">
        <v>1342</v>
      </c>
      <c r="J426" s="128">
        <v>67</v>
      </c>
      <c r="K426" s="128">
        <v>1249</v>
      </c>
      <c r="L426" s="128">
        <v>59</v>
      </c>
      <c r="M426" s="128">
        <v>1136</v>
      </c>
      <c r="N426" s="128">
        <v>38</v>
      </c>
      <c r="O426" s="128">
        <v>803</v>
      </c>
      <c r="P426" s="128">
        <v>19</v>
      </c>
      <c r="Q426" s="128">
        <v>398</v>
      </c>
      <c r="R426" s="128">
        <v>18</v>
      </c>
      <c r="S426" s="128">
        <v>275</v>
      </c>
      <c r="T426" s="128">
        <v>8</v>
      </c>
      <c r="U426" s="128">
        <v>174</v>
      </c>
      <c r="V426" s="126"/>
      <c r="W426" s="126"/>
      <c r="X426" s="126"/>
      <c r="Y426" s="126"/>
      <c r="Z426" s="126"/>
      <c r="AA426" s="126"/>
    </row>
    <row r="427" spans="1:27" x14ac:dyDescent="0.25">
      <c r="A427" s="122">
        <v>426</v>
      </c>
      <c r="B427" s="124" t="s">
        <v>8</v>
      </c>
      <c r="C427" s="125" t="s">
        <v>154</v>
      </c>
      <c r="D427" s="128">
        <v>84</v>
      </c>
      <c r="E427" s="128">
        <v>353</v>
      </c>
      <c r="F427" s="128">
        <v>113</v>
      </c>
      <c r="G427" s="128">
        <v>484</v>
      </c>
      <c r="H427" s="128">
        <v>123</v>
      </c>
      <c r="I427" s="128">
        <v>527</v>
      </c>
      <c r="J427" s="128">
        <v>164</v>
      </c>
      <c r="K427" s="128">
        <v>704</v>
      </c>
      <c r="L427" s="128">
        <v>185</v>
      </c>
      <c r="M427" s="128">
        <v>791</v>
      </c>
      <c r="N427" s="128">
        <v>141</v>
      </c>
      <c r="O427" s="128">
        <v>604</v>
      </c>
      <c r="P427" s="128">
        <v>131</v>
      </c>
      <c r="Q427" s="128">
        <v>561</v>
      </c>
      <c r="R427" s="128">
        <v>109</v>
      </c>
      <c r="S427" s="128">
        <v>468</v>
      </c>
      <c r="T427" s="128">
        <v>105</v>
      </c>
      <c r="U427" s="128">
        <v>449</v>
      </c>
      <c r="V427" s="128">
        <v>92</v>
      </c>
      <c r="W427" s="128">
        <v>394</v>
      </c>
      <c r="X427" s="128">
        <v>58</v>
      </c>
      <c r="Y427" s="128">
        <v>249</v>
      </c>
      <c r="Z427" s="128">
        <v>40</v>
      </c>
      <c r="AA427" s="128">
        <v>172</v>
      </c>
    </row>
    <row r="428" spans="1:27" x14ac:dyDescent="0.25">
      <c r="A428" s="122">
        <v>427</v>
      </c>
      <c r="B428" s="124" t="s">
        <v>11</v>
      </c>
      <c r="C428" s="125" t="s">
        <v>152</v>
      </c>
      <c r="D428" s="128">
        <v>11</v>
      </c>
      <c r="E428" s="128">
        <v>116</v>
      </c>
      <c r="F428" s="128">
        <v>36</v>
      </c>
      <c r="G428" s="128">
        <v>418</v>
      </c>
      <c r="H428" s="128">
        <v>80</v>
      </c>
      <c r="I428" s="128">
        <v>927</v>
      </c>
      <c r="J428" s="128">
        <v>87</v>
      </c>
      <c r="K428" s="128">
        <v>999</v>
      </c>
      <c r="L428" s="128">
        <v>49</v>
      </c>
      <c r="M428" s="128">
        <v>567</v>
      </c>
      <c r="N428" s="128">
        <v>33</v>
      </c>
      <c r="O428" s="128">
        <v>381</v>
      </c>
      <c r="P428" s="128">
        <v>31</v>
      </c>
      <c r="Q428" s="128">
        <v>364</v>
      </c>
      <c r="R428" s="128">
        <v>29</v>
      </c>
      <c r="S428" s="128">
        <v>329</v>
      </c>
      <c r="T428" s="128">
        <v>41</v>
      </c>
      <c r="U428" s="128">
        <v>468</v>
      </c>
      <c r="V428" s="128">
        <v>39</v>
      </c>
      <c r="W428" s="128">
        <v>448</v>
      </c>
      <c r="X428" s="128">
        <v>40</v>
      </c>
      <c r="Y428" s="128">
        <v>466</v>
      </c>
      <c r="Z428" s="128">
        <v>19</v>
      </c>
      <c r="AA428" s="128">
        <v>219</v>
      </c>
    </row>
    <row r="429" spans="1:27" x14ac:dyDescent="0.25">
      <c r="A429" s="122">
        <v>428</v>
      </c>
      <c r="B429" s="124" t="s">
        <v>8</v>
      </c>
      <c r="C429" s="125" t="s">
        <v>153</v>
      </c>
      <c r="D429" s="128">
        <v>27</v>
      </c>
      <c r="E429" s="128">
        <v>78</v>
      </c>
      <c r="F429" s="128">
        <v>72</v>
      </c>
      <c r="G429" s="128">
        <v>196</v>
      </c>
      <c r="H429" s="128">
        <v>171</v>
      </c>
      <c r="I429" s="128">
        <v>490</v>
      </c>
      <c r="J429" s="128">
        <v>377</v>
      </c>
      <c r="K429" s="128">
        <v>1066</v>
      </c>
      <c r="L429" s="128">
        <v>481</v>
      </c>
      <c r="M429" s="128">
        <v>1381</v>
      </c>
      <c r="N429" s="128">
        <v>340</v>
      </c>
      <c r="O429" s="128">
        <v>978</v>
      </c>
      <c r="P429" s="128">
        <v>243</v>
      </c>
      <c r="Q429" s="128">
        <v>697</v>
      </c>
      <c r="R429" s="128">
        <v>124</v>
      </c>
      <c r="S429" s="128">
        <v>296</v>
      </c>
      <c r="T429" s="128">
        <v>104</v>
      </c>
      <c r="U429" s="128">
        <v>277</v>
      </c>
      <c r="V429" s="128">
        <v>46</v>
      </c>
      <c r="W429" s="128">
        <v>101</v>
      </c>
      <c r="X429" s="128">
        <v>18</v>
      </c>
      <c r="Y429" s="128">
        <v>48</v>
      </c>
      <c r="Z429" s="128">
        <v>22</v>
      </c>
      <c r="AA429" s="128">
        <v>66</v>
      </c>
    </row>
    <row r="430" spans="1:27" x14ac:dyDescent="0.25">
      <c r="A430" s="122">
        <v>429</v>
      </c>
      <c r="B430" s="124" t="s">
        <v>111</v>
      </c>
      <c r="C430" s="125" t="s">
        <v>152</v>
      </c>
      <c r="D430" s="128">
        <v>17</v>
      </c>
      <c r="E430" s="128">
        <v>46</v>
      </c>
      <c r="F430" s="128">
        <v>161</v>
      </c>
      <c r="G430" s="128">
        <v>428</v>
      </c>
      <c r="H430" s="128">
        <v>316</v>
      </c>
      <c r="I430" s="128">
        <v>845</v>
      </c>
      <c r="J430" s="128">
        <v>462</v>
      </c>
      <c r="K430" s="128">
        <v>1193</v>
      </c>
      <c r="L430" s="128">
        <v>433</v>
      </c>
      <c r="M430" s="128">
        <v>1158</v>
      </c>
      <c r="N430" s="128">
        <v>100</v>
      </c>
      <c r="O430" s="128">
        <v>268</v>
      </c>
      <c r="P430" s="128">
        <v>163</v>
      </c>
      <c r="Q430" s="128">
        <v>434</v>
      </c>
      <c r="R430" s="128">
        <v>94</v>
      </c>
      <c r="S430" s="128">
        <v>253</v>
      </c>
      <c r="T430" s="128">
        <v>176</v>
      </c>
      <c r="U430" s="128">
        <v>449</v>
      </c>
      <c r="V430" s="128">
        <v>75</v>
      </c>
      <c r="W430" s="128">
        <v>198</v>
      </c>
      <c r="X430" s="128">
        <v>76</v>
      </c>
      <c r="Y430" s="128">
        <v>201</v>
      </c>
      <c r="Z430" s="128">
        <v>55</v>
      </c>
      <c r="AA430" s="128">
        <v>144</v>
      </c>
    </row>
    <row r="431" spans="1:27" x14ac:dyDescent="0.25">
      <c r="A431" s="122">
        <v>430</v>
      </c>
      <c r="B431" s="124" t="s">
        <v>9</v>
      </c>
      <c r="C431" s="125" t="s">
        <v>153</v>
      </c>
      <c r="D431" s="128">
        <v>5</v>
      </c>
      <c r="E431" s="128">
        <v>50</v>
      </c>
      <c r="F431" s="128">
        <v>57</v>
      </c>
      <c r="G431" s="128">
        <v>592</v>
      </c>
      <c r="H431" s="128">
        <v>188</v>
      </c>
      <c r="I431" s="128">
        <v>1458</v>
      </c>
      <c r="J431" s="128">
        <v>151</v>
      </c>
      <c r="K431" s="128">
        <v>1248</v>
      </c>
      <c r="L431" s="128">
        <v>148</v>
      </c>
      <c r="M431" s="128">
        <v>973</v>
      </c>
      <c r="N431" s="128">
        <v>55</v>
      </c>
      <c r="O431" s="128">
        <v>451</v>
      </c>
      <c r="P431" s="128">
        <v>50</v>
      </c>
      <c r="Q431" s="128">
        <v>391</v>
      </c>
      <c r="R431" s="128">
        <v>34</v>
      </c>
      <c r="S431" s="128">
        <v>173</v>
      </c>
      <c r="T431" s="128">
        <v>18</v>
      </c>
      <c r="U431" s="128">
        <v>125</v>
      </c>
      <c r="V431" s="128">
        <v>13</v>
      </c>
      <c r="W431" s="128">
        <v>87</v>
      </c>
      <c r="X431" s="128">
        <v>2</v>
      </c>
      <c r="Y431" s="128">
        <v>7</v>
      </c>
      <c r="Z431" s="126"/>
      <c r="AA431" s="126"/>
    </row>
    <row r="432" spans="1:27" x14ac:dyDescent="0.25">
      <c r="A432" s="122">
        <v>431</v>
      </c>
      <c r="B432" s="124" t="s">
        <v>24</v>
      </c>
      <c r="C432" s="125" t="s">
        <v>153</v>
      </c>
      <c r="D432" s="126"/>
      <c r="E432" s="126"/>
      <c r="F432" s="126"/>
      <c r="G432" s="126"/>
      <c r="H432" s="128">
        <v>49</v>
      </c>
      <c r="I432" s="128">
        <v>282</v>
      </c>
      <c r="J432" s="128">
        <v>211</v>
      </c>
      <c r="K432" s="128">
        <v>1163</v>
      </c>
      <c r="L432" s="128">
        <v>407</v>
      </c>
      <c r="M432" s="128">
        <v>2007</v>
      </c>
      <c r="N432" s="128">
        <v>88</v>
      </c>
      <c r="O432" s="128">
        <v>514</v>
      </c>
      <c r="P432" s="128">
        <v>119</v>
      </c>
      <c r="Q432" s="128">
        <v>680</v>
      </c>
      <c r="R432" s="128">
        <v>55</v>
      </c>
      <c r="S432" s="128">
        <v>327</v>
      </c>
      <c r="T432" s="128">
        <v>48</v>
      </c>
      <c r="U432" s="128">
        <v>283</v>
      </c>
      <c r="V432" s="128">
        <v>30</v>
      </c>
      <c r="W432" s="128">
        <v>173</v>
      </c>
      <c r="X432" s="128">
        <v>8</v>
      </c>
      <c r="Y432" s="128">
        <v>46</v>
      </c>
      <c r="Z432" s="128">
        <v>4</v>
      </c>
      <c r="AA432" s="128">
        <v>21</v>
      </c>
    </row>
    <row r="433" spans="1:27" x14ac:dyDescent="0.25">
      <c r="A433" s="122">
        <v>432</v>
      </c>
      <c r="B433" s="124" t="s">
        <v>24</v>
      </c>
      <c r="C433" s="125" t="s">
        <v>155</v>
      </c>
      <c r="D433" s="128">
        <v>290</v>
      </c>
      <c r="E433" s="128">
        <v>998</v>
      </c>
      <c r="F433" s="128">
        <v>311</v>
      </c>
      <c r="G433" s="128">
        <v>672</v>
      </c>
      <c r="H433" s="128">
        <v>175</v>
      </c>
      <c r="I433" s="128">
        <v>686</v>
      </c>
      <c r="J433" s="128">
        <v>132</v>
      </c>
      <c r="K433" s="128">
        <v>523</v>
      </c>
      <c r="L433" s="128">
        <v>170</v>
      </c>
      <c r="M433" s="128">
        <v>668</v>
      </c>
      <c r="N433" s="128">
        <v>79</v>
      </c>
      <c r="O433" s="128">
        <v>314</v>
      </c>
      <c r="P433" s="128">
        <v>82</v>
      </c>
      <c r="Q433" s="128">
        <v>327</v>
      </c>
      <c r="R433" s="128">
        <v>80</v>
      </c>
      <c r="S433" s="128">
        <v>314</v>
      </c>
      <c r="T433" s="128">
        <v>50</v>
      </c>
      <c r="U433" s="128">
        <v>199</v>
      </c>
      <c r="V433" s="128">
        <v>79</v>
      </c>
      <c r="W433" s="128">
        <v>314</v>
      </c>
      <c r="X433" s="128">
        <v>38</v>
      </c>
      <c r="Y433" s="128">
        <v>141</v>
      </c>
      <c r="Z433" s="128">
        <v>76</v>
      </c>
      <c r="AA433" s="128">
        <v>257</v>
      </c>
    </row>
    <row r="434" spans="1:27" x14ac:dyDescent="0.25">
      <c r="A434" s="122">
        <v>433</v>
      </c>
      <c r="B434" s="124" t="s">
        <v>9</v>
      </c>
      <c r="C434" s="125" t="s">
        <v>154</v>
      </c>
      <c r="D434" s="128">
        <v>68</v>
      </c>
      <c r="E434" s="128">
        <v>488</v>
      </c>
      <c r="F434" s="128">
        <v>67</v>
      </c>
      <c r="G434" s="128">
        <v>538</v>
      </c>
      <c r="H434" s="128">
        <v>77</v>
      </c>
      <c r="I434" s="128">
        <v>534</v>
      </c>
      <c r="J434" s="128">
        <v>55</v>
      </c>
      <c r="K434" s="128">
        <v>423</v>
      </c>
      <c r="L434" s="128">
        <v>115</v>
      </c>
      <c r="M434" s="128">
        <v>744</v>
      </c>
      <c r="N434" s="128">
        <v>81</v>
      </c>
      <c r="O434" s="128">
        <v>565</v>
      </c>
      <c r="P434" s="128">
        <v>77</v>
      </c>
      <c r="Q434" s="128">
        <v>605</v>
      </c>
      <c r="R434" s="128">
        <v>49</v>
      </c>
      <c r="S434" s="128">
        <v>386</v>
      </c>
      <c r="T434" s="128">
        <v>57</v>
      </c>
      <c r="U434" s="128">
        <v>299</v>
      </c>
      <c r="V434" s="128">
        <v>49</v>
      </c>
      <c r="W434" s="128">
        <v>367</v>
      </c>
      <c r="X434" s="128">
        <v>24</v>
      </c>
      <c r="Y434" s="128">
        <v>197</v>
      </c>
      <c r="Z434" s="128">
        <v>34</v>
      </c>
      <c r="AA434" s="128">
        <v>258</v>
      </c>
    </row>
    <row r="435" spans="1:27" x14ac:dyDescent="0.25">
      <c r="A435" s="122">
        <v>434</v>
      </c>
      <c r="B435" s="124" t="s">
        <v>5</v>
      </c>
      <c r="C435" s="125" t="s">
        <v>153</v>
      </c>
      <c r="D435" s="128">
        <v>20</v>
      </c>
      <c r="E435" s="128">
        <v>113</v>
      </c>
      <c r="F435" s="128">
        <v>46</v>
      </c>
      <c r="G435" s="128">
        <v>249</v>
      </c>
      <c r="H435" s="128">
        <v>133</v>
      </c>
      <c r="I435" s="128">
        <v>671</v>
      </c>
      <c r="J435" s="128">
        <v>228</v>
      </c>
      <c r="K435" s="128">
        <v>1253</v>
      </c>
      <c r="L435" s="128">
        <v>259</v>
      </c>
      <c r="M435" s="128">
        <v>1480</v>
      </c>
      <c r="N435" s="128">
        <v>101</v>
      </c>
      <c r="O435" s="128">
        <v>593</v>
      </c>
      <c r="P435" s="128">
        <v>102</v>
      </c>
      <c r="Q435" s="128">
        <v>616</v>
      </c>
      <c r="R435" s="128">
        <v>58</v>
      </c>
      <c r="S435" s="128">
        <v>274</v>
      </c>
      <c r="T435" s="128">
        <v>22</v>
      </c>
      <c r="U435" s="128">
        <v>84</v>
      </c>
      <c r="V435" s="128">
        <v>6</v>
      </c>
      <c r="W435" s="128">
        <v>31</v>
      </c>
      <c r="X435" s="128">
        <v>6</v>
      </c>
      <c r="Y435" s="128">
        <v>24</v>
      </c>
      <c r="Z435" s="128">
        <v>1</v>
      </c>
      <c r="AA435" s="128">
        <v>1</v>
      </c>
    </row>
    <row r="436" spans="1:27" x14ac:dyDescent="0.25">
      <c r="A436" s="122">
        <v>435</v>
      </c>
      <c r="B436" s="124" t="s">
        <v>18</v>
      </c>
      <c r="C436" s="125" t="s">
        <v>152</v>
      </c>
      <c r="D436" s="128">
        <v>348</v>
      </c>
      <c r="E436" s="128">
        <v>2811</v>
      </c>
      <c r="F436" s="128">
        <v>9</v>
      </c>
      <c r="G436" s="128">
        <v>57</v>
      </c>
      <c r="H436" s="128">
        <v>14</v>
      </c>
      <c r="I436" s="128">
        <v>89</v>
      </c>
      <c r="J436" s="128">
        <v>30</v>
      </c>
      <c r="K436" s="128">
        <v>196</v>
      </c>
      <c r="L436" s="128">
        <v>77</v>
      </c>
      <c r="M436" s="128">
        <v>501</v>
      </c>
      <c r="N436" s="128">
        <v>56</v>
      </c>
      <c r="O436" s="128">
        <v>363</v>
      </c>
      <c r="P436" s="128">
        <v>31</v>
      </c>
      <c r="Q436" s="128">
        <v>204</v>
      </c>
      <c r="R436" s="128">
        <v>30</v>
      </c>
      <c r="S436" s="128">
        <v>189</v>
      </c>
      <c r="T436" s="128">
        <v>25</v>
      </c>
      <c r="U436" s="128">
        <v>159</v>
      </c>
      <c r="V436" s="128">
        <v>24</v>
      </c>
      <c r="W436" s="128">
        <v>154</v>
      </c>
      <c r="X436" s="128">
        <v>19</v>
      </c>
      <c r="Y436" s="128">
        <v>125</v>
      </c>
      <c r="Z436" s="128">
        <v>67</v>
      </c>
      <c r="AA436" s="128">
        <v>432</v>
      </c>
    </row>
    <row r="437" spans="1:27" x14ac:dyDescent="0.25">
      <c r="A437" s="122">
        <v>436</v>
      </c>
      <c r="B437" s="124" t="s">
        <v>24</v>
      </c>
      <c r="C437" s="125" t="s">
        <v>153</v>
      </c>
      <c r="D437" s="128">
        <v>37</v>
      </c>
      <c r="E437" s="128">
        <v>187</v>
      </c>
      <c r="F437" s="128">
        <v>69</v>
      </c>
      <c r="G437" s="128">
        <v>346</v>
      </c>
      <c r="H437" s="128">
        <v>76</v>
      </c>
      <c r="I437" s="128">
        <v>379</v>
      </c>
      <c r="J437" s="128">
        <v>120</v>
      </c>
      <c r="K437" s="128">
        <v>598</v>
      </c>
      <c r="L437" s="128">
        <v>161</v>
      </c>
      <c r="M437" s="128">
        <v>801</v>
      </c>
      <c r="N437" s="128">
        <v>125</v>
      </c>
      <c r="O437" s="128">
        <v>626</v>
      </c>
      <c r="P437" s="128">
        <v>142</v>
      </c>
      <c r="Q437" s="128">
        <v>708</v>
      </c>
      <c r="R437" s="128">
        <v>124</v>
      </c>
      <c r="S437" s="128">
        <v>620</v>
      </c>
      <c r="T437" s="128">
        <v>62</v>
      </c>
      <c r="U437" s="128">
        <v>307</v>
      </c>
      <c r="V437" s="128">
        <v>37</v>
      </c>
      <c r="W437" s="128">
        <v>187</v>
      </c>
      <c r="X437" s="128">
        <v>61</v>
      </c>
      <c r="Y437" s="128">
        <v>302</v>
      </c>
      <c r="Z437" s="128">
        <v>42</v>
      </c>
      <c r="AA437" s="128">
        <v>209</v>
      </c>
    </row>
    <row r="438" spans="1:27" x14ac:dyDescent="0.25">
      <c r="A438" s="122">
        <v>437</v>
      </c>
      <c r="B438" s="124" t="s">
        <v>24</v>
      </c>
      <c r="C438" s="125" t="s">
        <v>151</v>
      </c>
      <c r="D438" s="128">
        <v>3</v>
      </c>
      <c r="E438" s="128">
        <v>57</v>
      </c>
      <c r="F438" s="128">
        <v>63</v>
      </c>
      <c r="G438" s="128">
        <v>1131</v>
      </c>
      <c r="H438" s="128">
        <v>71</v>
      </c>
      <c r="I438" s="128">
        <v>1357</v>
      </c>
      <c r="J438" s="128">
        <v>52</v>
      </c>
      <c r="K438" s="128">
        <v>963</v>
      </c>
      <c r="L438" s="128">
        <v>32</v>
      </c>
      <c r="M438" s="128">
        <v>619</v>
      </c>
      <c r="N438" s="128">
        <v>28</v>
      </c>
      <c r="O438" s="128">
        <v>506</v>
      </c>
      <c r="P438" s="128">
        <v>15</v>
      </c>
      <c r="Q438" s="128">
        <v>271</v>
      </c>
      <c r="R438" s="128">
        <v>8</v>
      </c>
      <c r="S438" s="128">
        <v>146</v>
      </c>
      <c r="T438" s="128">
        <v>5</v>
      </c>
      <c r="U438" s="128">
        <v>91</v>
      </c>
      <c r="V438" s="126"/>
      <c r="W438" s="126"/>
      <c r="X438" s="126"/>
      <c r="Y438" s="126"/>
      <c r="Z438" s="126"/>
      <c r="AA438" s="126"/>
    </row>
    <row r="439" spans="1:27" x14ac:dyDescent="0.25">
      <c r="A439" s="122">
        <v>438</v>
      </c>
      <c r="B439" s="124" t="s">
        <v>5</v>
      </c>
      <c r="C439" s="125" t="s">
        <v>151</v>
      </c>
      <c r="D439" s="128">
        <v>2</v>
      </c>
      <c r="E439" s="128">
        <v>19</v>
      </c>
      <c r="F439" s="128">
        <v>29</v>
      </c>
      <c r="G439" s="128">
        <v>366</v>
      </c>
      <c r="H439" s="128">
        <v>89</v>
      </c>
      <c r="I439" s="128">
        <v>1066</v>
      </c>
      <c r="J439" s="128">
        <v>103</v>
      </c>
      <c r="K439" s="128">
        <v>1169</v>
      </c>
      <c r="L439" s="128">
        <v>66</v>
      </c>
      <c r="M439" s="128">
        <v>723</v>
      </c>
      <c r="N439" s="128">
        <v>25</v>
      </c>
      <c r="O439" s="128">
        <v>314</v>
      </c>
      <c r="P439" s="128">
        <v>46</v>
      </c>
      <c r="Q439" s="128">
        <v>520</v>
      </c>
      <c r="R439" s="128">
        <v>47</v>
      </c>
      <c r="S439" s="128">
        <v>519</v>
      </c>
      <c r="T439" s="128">
        <v>20</v>
      </c>
      <c r="U439" s="128">
        <v>221</v>
      </c>
      <c r="V439" s="128">
        <v>14</v>
      </c>
      <c r="W439" s="128">
        <v>168</v>
      </c>
      <c r="X439" s="128">
        <v>2</v>
      </c>
      <c r="Y439" s="128">
        <v>26</v>
      </c>
      <c r="Z439" s="126"/>
      <c r="AA439" s="126"/>
    </row>
    <row r="440" spans="1:27" x14ac:dyDescent="0.25">
      <c r="A440" s="122">
        <v>439</v>
      </c>
      <c r="B440" s="124" t="s">
        <v>24</v>
      </c>
      <c r="C440" s="125" t="s">
        <v>152</v>
      </c>
      <c r="D440" s="128">
        <v>49</v>
      </c>
      <c r="E440" s="128">
        <v>294</v>
      </c>
      <c r="F440" s="128">
        <v>146</v>
      </c>
      <c r="G440" s="128">
        <v>1102</v>
      </c>
      <c r="H440" s="128">
        <v>170</v>
      </c>
      <c r="I440" s="128">
        <v>1270</v>
      </c>
      <c r="J440" s="128">
        <v>126</v>
      </c>
      <c r="K440" s="128">
        <v>936</v>
      </c>
      <c r="L440" s="128">
        <v>74</v>
      </c>
      <c r="M440" s="128">
        <v>451</v>
      </c>
      <c r="N440" s="128">
        <v>41</v>
      </c>
      <c r="O440" s="128">
        <v>286</v>
      </c>
      <c r="P440" s="128">
        <v>25</v>
      </c>
      <c r="Q440" s="128">
        <v>156</v>
      </c>
      <c r="R440" s="128">
        <v>35</v>
      </c>
      <c r="S440" s="128">
        <v>219</v>
      </c>
      <c r="T440" s="128">
        <v>20</v>
      </c>
      <c r="U440" s="128">
        <v>135</v>
      </c>
      <c r="V440" s="128">
        <v>21</v>
      </c>
      <c r="W440" s="128">
        <v>162</v>
      </c>
      <c r="X440" s="128">
        <v>10</v>
      </c>
      <c r="Y440" s="128">
        <v>58</v>
      </c>
      <c r="Z440" s="126"/>
      <c r="AA440" s="126"/>
    </row>
    <row r="441" spans="1:27" x14ac:dyDescent="0.25">
      <c r="A441" s="122">
        <v>440</v>
      </c>
      <c r="B441" s="124" t="s">
        <v>11</v>
      </c>
      <c r="C441" s="125" t="s">
        <v>152</v>
      </c>
      <c r="D441" s="128">
        <v>2</v>
      </c>
      <c r="E441" s="128">
        <v>25</v>
      </c>
      <c r="F441" s="126"/>
      <c r="G441" s="126"/>
      <c r="H441" s="128">
        <v>3</v>
      </c>
      <c r="I441" s="128">
        <v>75</v>
      </c>
      <c r="J441" s="128">
        <v>4</v>
      </c>
      <c r="K441" s="128">
        <v>100</v>
      </c>
      <c r="L441" s="128">
        <v>2</v>
      </c>
      <c r="M441" s="128">
        <v>50</v>
      </c>
      <c r="N441" s="126"/>
      <c r="O441" s="126"/>
      <c r="P441" s="128">
        <v>4</v>
      </c>
      <c r="Q441" s="128">
        <v>100</v>
      </c>
      <c r="R441" s="128">
        <v>12</v>
      </c>
      <c r="S441" s="128">
        <v>270</v>
      </c>
      <c r="T441" s="128">
        <v>78</v>
      </c>
      <c r="U441" s="128">
        <v>1916</v>
      </c>
      <c r="V441" s="128">
        <v>91</v>
      </c>
      <c r="W441" s="128">
        <v>2152</v>
      </c>
      <c r="X441" s="128">
        <v>8</v>
      </c>
      <c r="Y441" s="128">
        <v>170</v>
      </c>
      <c r="Z441" s="128">
        <v>7</v>
      </c>
      <c r="AA441" s="128">
        <v>171</v>
      </c>
    </row>
    <row r="442" spans="1:27" x14ac:dyDescent="0.25">
      <c r="A442" s="122">
        <v>441</v>
      </c>
      <c r="B442" s="124" t="s">
        <v>8</v>
      </c>
      <c r="C442" s="125" t="s">
        <v>151</v>
      </c>
      <c r="D442" s="128">
        <v>44</v>
      </c>
      <c r="E442" s="128">
        <v>202</v>
      </c>
      <c r="F442" s="128">
        <v>360</v>
      </c>
      <c r="G442" s="128">
        <v>1568</v>
      </c>
      <c r="H442" s="128">
        <v>240</v>
      </c>
      <c r="I442" s="128">
        <v>1403</v>
      </c>
      <c r="J442" s="128">
        <v>125</v>
      </c>
      <c r="K442" s="128">
        <v>692</v>
      </c>
      <c r="L442" s="128">
        <v>61</v>
      </c>
      <c r="M442" s="128">
        <v>393</v>
      </c>
      <c r="N442" s="128">
        <v>15</v>
      </c>
      <c r="O442" s="128">
        <v>98</v>
      </c>
      <c r="P442" s="128">
        <v>22</v>
      </c>
      <c r="Q442" s="128">
        <v>86</v>
      </c>
      <c r="R442" s="128">
        <v>24</v>
      </c>
      <c r="S442" s="128">
        <v>153</v>
      </c>
      <c r="T442" s="128">
        <v>33</v>
      </c>
      <c r="U442" s="128">
        <v>285</v>
      </c>
      <c r="V442" s="128">
        <v>16</v>
      </c>
      <c r="W442" s="128">
        <v>87</v>
      </c>
      <c r="X442" s="128">
        <v>10</v>
      </c>
      <c r="Y442" s="128">
        <v>21</v>
      </c>
      <c r="Z442" s="128">
        <v>3</v>
      </c>
      <c r="AA442" s="128">
        <v>15</v>
      </c>
    </row>
    <row r="443" spans="1:27" x14ac:dyDescent="0.25">
      <c r="A443" s="122">
        <v>442</v>
      </c>
      <c r="B443" s="124" t="s">
        <v>11</v>
      </c>
      <c r="C443" s="125" t="s">
        <v>153</v>
      </c>
      <c r="D443" s="128">
        <v>3</v>
      </c>
      <c r="E443" s="128">
        <v>9</v>
      </c>
      <c r="F443" s="128">
        <v>29</v>
      </c>
      <c r="G443" s="128">
        <v>144</v>
      </c>
      <c r="H443" s="128">
        <v>85</v>
      </c>
      <c r="I443" s="128">
        <v>420</v>
      </c>
      <c r="J443" s="128">
        <v>219</v>
      </c>
      <c r="K443" s="128">
        <v>1088</v>
      </c>
      <c r="L443" s="128">
        <v>217</v>
      </c>
      <c r="M443" s="128">
        <v>1081</v>
      </c>
      <c r="N443" s="128">
        <v>112</v>
      </c>
      <c r="O443" s="128">
        <v>559</v>
      </c>
      <c r="P443" s="128">
        <v>133</v>
      </c>
      <c r="Q443" s="128">
        <v>662</v>
      </c>
      <c r="R443" s="128">
        <v>106</v>
      </c>
      <c r="S443" s="128">
        <v>528</v>
      </c>
      <c r="T443" s="128">
        <v>66</v>
      </c>
      <c r="U443" s="128">
        <v>317</v>
      </c>
      <c r="V443" s="128">
        <v>34</v>
      </c>
      <c r="W443" s="128">
        <v>168</v>
      </c>
      <c r="X443" s="128">
        <v>5</v>
      </c>
      <c r="Y443" s="128">
        <v>26</v>
      </c>
      <c r="Z443" s="126"/>
      <c r="AA443" s="126"/>
    </row>
    <row r="444" spans="1:27" x14ac:dyDescent="0.25">
      <c r="A444" s="122">
        <v>443</v>
      </c>
      <c r="B444" s="124" t="s">
        <v>24</v>
      </c>
      <c r="C444" s="125" t="s">
        <v>152</v>
      </c>
      <c r="D444" s="128">
        <v>19</v>
      </c>
      <c r="E444" s="128">
        <v>275</v>
      </c>
      <c r="F444" s="128">
        <v>64</v>
      </c>
      <c r="G444" s="128">
        <v>783</v>
      </c>
      <c r="H444" s="128">
        <v>54</v>
      </c>
      <c r="I444" s="128">
        <v>738</v>
      </c>
      <c r="J444" s="128">
        <v>73</v>
      </c>
      <c r="K444" s="128">
        <v>1035</v>
      </c>
      <c r="L444" s="128">
        <v>52</v>
      </c>
      <c r="M444" s="128">
        <v>848</v>
      </c>
      <c r="N444" s="128">
        <v>21</v>
      </c>
      <c r="O444" s="128">
        <v>345</v>
      </c>
      <c r="P444" s="128">
        <v>33</v>
      </c>
      <c r="Q444" s="128">
        <v>482</v>
      </c>
      <c r="R444" s="128">
        <v>15</v>
      </c>
      <c r="S444" s="128">
        <v>229</v>
      </c>
      <c r="T444" s="128">
        <v>13</v>
      </c>
      <c r="U444" s="128">
        <v>155</v>
      </c>
      <c r="V444" s="128">
        <v>3</v>
      </c>
      <c r="W444" s="128">
        <v>44</v>
      </c>
      <c r="X444" s="126"/>
      <c r="Y444" s="126"/>
      <c r="Z444" s="128">
        <v>1</v>
      </c>
      <c r="AA444" s="128">
        <v>22</v>
      </c>
    </row>
    <row r="445" spans="1:27" x14ac:dyDescent="0.25">
      <c r="A445" s="122">
        <v>444</v>
      </c>
      <c r="B445" s="124" t="s">
        <v>24</v>
      </c>
      <c r="C445" s="125" t="s">
        <v>151</v>
      </c>
      <c r="D445" s="128">
        <v>7</v>
      </c>
      <c r="E445" s="128">
        <v>61</v>
      </c>
      <c r="F445" s="128">
        <v>89</v>
      </c>
      <c r="G445" s="128">
        <v>807</v>
      </c>
      <c r="H445" s="128">
        <v>168</v>
      </c>
      <c r="I445" s="128">
        <v>1360</v>
      </c>
      <c r="J445" s="128">
        <v>129</v>
      </c>
      <c r="K445" s="128">
        <v>1046</v>
      </c>
      <c r="L445" s="128">
        <v>53</v>
      </c>
      <c r="M445" s="128">
        <v>395</v>
      </c>
      <c r="N445" s="128">
        <v>71</v>
      </c>
      <c r="O445" s="128">
        <v>438</v>
      </c>
      <c r="P445" s="128">
        <v>45</v>
      </c>
      <c r="Q445" s="128">
        <v>309</v>
      </c>
      <c r="R445" s="128">
        <v>27</v>
      </c>
      <c r="S445" s="128">
        <v>208</v>
      </c>
      <c r="T445" s="128">
        <v>55</v>
      </c>
      <c r="U445" s="128">
        <v>214</v>
      </c>
      <c r="V445" s="128">
        <v>8</v>
      </c>
      <c r="W445" s="128">
        <v>71</v>
      </c>
      <c r="X445" s="128">
        <v>3</v>
      </c>
      <c r="Y445" s="128">
        <v>23</v>
      </c>
      <c r="Z445" s="128">
        <v>3</v>
      </c>
      <c r="AA445" s="128">
        <v>23</v>
      </c>
    </row>
    <row r="446" spans="1:27" x14ac:dyDescent="0.25">
      <c r="A446" s="122">
        <v>445</v>
      </c>
      <c r="B446" s="124" t="s">
        <v>11</v>
      </c>
      <c r="C446" s="125" t="s">
        <v>153</v>
      </c>
      <c r="D446" s="128">
        <v>16</v>
      </c>
      <c r="E446" s="128">
        <v>223</v>
      </c>
      <c r="F446" s="128">
        <v>58</v>
      </c>
      <c r="G446" s="128">
        <v>806</v>
      </c>
      <c r="H446" s="128">
        <v>105</v>
      </c>
      <c r="I446" s="128">
        <v>1428</v>
      </c>
      <c r="J446" s="128">
        <v>86</v>
      </c>
      <c r="K446" s="128">
        <v>1167</v>
      </c>
      <c r="L446" s="128">
        <v>44</v>
      </c>
      <c r="M446" s="128">
        <v>561</v>
      </c>
      <c r="N446" s="128">
        <v>19</v>
      </c>
      <c r="O446" s="128">
        <v>210</v>
      </c>
      <c r="P446" s="128">
        <v>16</v>
      </c>
      <c r="Q446" s="128">
        <v>169</v>
      </c>
      <c r="R446" s="128">
        <v>12</v>
      </c>
      <c r="S446" s="128">
        <v>122</v>
      </c>
      <c r="T446" s="128">
        <v>10</v>
      </c>
      <c r="U446" s="128">
        <v>136</v>
      </c>
      <c r="V446" s="128">
        <v>7</v>
      </c>
      <c r="W446" s="128">
        <v>99</v>
      </c>
      <c r="X446" s="128">
        <v>2</v>
      </c>
      <c r="Y446" s="128">
        <v>21</v>
      </c>
      <c r="Z446" s="126"/>
      <c r="AA446" s="126"/>
    </row>
    <row r="447" spans="1:27" x14ac:dyDescent="0.25">
      <c r="A447" s="122">
        <v>446</v>
      </c>
      <c r="B447" s="124" t="s">
        <v>105</v>
      </c>
      <c r="C447" s="125" t="s">
        <v>152</v>
      </c>
      <c r="D447" s="128">
        <v>20</v>
      </c>
      <c r="E447" s="128">
        <v>250</v>
      </c>
      <c r="F447" s="128">
        <v>20</v>
      </c>
      <c r="G447" s="128">
        <v>247</v>
      </c>
      <c r="H447" s="128">
        <v>21</v>
      </c>
      <c r="I447" s="128">
        <v>262</v>
      </c>
      <c r="J447" s="128">
        <v>36</v>
      </c>
      <c r="K447" s="128">
        <v>450</v>
      </c>
      <c r="L447" s="128">
        <v>59</v>
      </c>
      <c r="M447" s="128">
        <v>737</v>
      </c>
      <c r="N447" s="128">
        <v>57</v>
      </c>
      <c r="O447" s="128">
        <v>710</v>
      </c>
      <c r="P447" s="128">
        <v>65</v>
      </c>
      <c r="Q447" s="128">
        <v>812</v>
      </c>
      <c r="R447" s="128">
        <v>37</v>
      </c>
      <c r="S447" s="128">
        <v>462</v>
      </c>
      <c r="T447" s="128">
        <v>23</v>
      </c>
      <c r="U447" s="128">
        <v>287</v>
      </c>
      <c r="V447" s="128">
        <v>26</v>
      </c>
      <c r="W447" s="128">
        <v>315</v>
      </c>
      <c r="X447" s="128">
        <v>17</v>
      </c>
      <c r="Y447" s="128">
        <v>212</v>
      </c>
      <c r="Z447" s="128">
        <v>13</v>
      </c>
      <c r="AA447" s="128">
        <v>162</v>
      </c>
    </row>
    <row r="448" spans="1:27" x14ac:dyDescent="0.25">
      <c r="A448" s="122">
        <v>447</v>
      </c>
      <c r="B448" s="124" t="s">
        <v>111</v>
      </c>
      <c r="C448" s="125" t="s">
        <v>152</v>
      </c>
      <c r="D448" s="128">
        <v>2</v>
      </c>
      <c r="E448" s="128">
        <v>24</v>
      </c>
      <c r="F448" s="128">
        <v>40</v>
      </c>
      <c r="G448" s="128">
        <v>444</v>
      </c>
      <c r="H448" s="128">
        <v>79</v>
      </c>
      <c r="I448" s="128">
        <v>847</v>
      </c>
      <c r="J448" s="128">
        <v>111</v>
      </c>
      <c r="K448" s="128">
        <v>1104</v>
      </c>
      <c r="L448" s="128">
        <v>78</v>
      </c>
      <c r="M448" s="128">
        <v>810</v>
      </c>
      <c r="N448" s="128">
        <v>30</v>
      </c>
      <c r="O448" s="128">
        <v>344</v>
      </c>
      <c r="P448" s="128">
        <v>43</v>
      </c>
      <c r="Q448" s="128">
        <v>475</v>
      </c>
      <c r="R448" s="128">
        <v>18</v>
      </c>
      <c r="S448" s="128">
        <v>185</v>
      </c>
      <c r="T448" s="128">
        <v>25</v>
      </c>
      <c r="U448" s="128">
        <v>298</v>
      </c>
      <c r="V448" s="128">
        <v>13</v>
      </c>
      <c r="W448" s="128">
        <v>125</v>
      </c>
      <c r="X448" s="128">
        <v>4</v>
      </c>
      <c r="Y448" s="128">
        <v>32</v>
      </c>
      <c r="Z448" s="128">
        <v>13</v>
      </c>
      <c r="AA448" s="128">
        <v>162</v>
      </c>
    </row>
    <row r="449" spans="1:27" x14ac:dyDescent="0.25">
      <c r="A449" s="122">
        <v>448</v>
      </c>
      <c r="B449" s="124" t="s">
        <v>24</v>
      </c>
      <c r="C449" s="125" t="s">
        <v>151</v>
      </c>
      <c r="D449" s="128">
        <v>3</v>
      </c>
      <c r="E449" s="128">
        <v>24</v>
      </c>
      <c r="F449" s="128">
        <v>40</v>
      </c>
      <c r="G449" s="128">
        <v>396</v>
      </c>
      <c r="H449" s="128">
        <v>143</v>
      </c>
      <c r="I449" s="128">
        <v>1407</v>
      </c>
      <c r="J449" s="128">
        <v>115</v>
      </c>
      <c r="K449" s="128">
        <v>1153</v>
      </c>
      <c r="L449" s="128">
        <v>60</v>
      </c>
      <c r="M449" s="128">
        <v>602</v>
      </c>
      <c r="N449" s="128">
        <v>24</v>
      </c>
      <c r="O449" s="128">
        <v>266</v>
      </c>
      <c r="P449" s="128">
        <v>40</v>
      </c>
      <c r="Q449" s="128">
        <v>324</v>
      </c>
      <c r="R449" s="128">
        <v>57</v>
      </c>
      <c r="S449" s="128">
        <v>279</v>
      </c>
      <c r="T449" s="128">
        <v>30</v>
      </c>
      <c r="U449" s="128">
        <v>253</v>
      </c>
      <c r="V449" s="128">
        <v>11</v>
      </c>
      <c r="W449" s="128">
        <v>119</v>
      </c>
      <c r="X449" s="128">
        <v>2</v>
      </c>
      <c r="Y449" s="128">
        <v>21</v>
      </c>
      <c r="Z449" s="126"/>
      <c r="AA449" s="126"/>
    </row>
    <row r="450" spans="1:27" x14ac:dyDescent="0.25">
      <c r="A450" s="122">
        <v>449</v>
      </c>
      <c r="B450" s="124" t="s">
        <v>24</v>
      </c>
      <c r="C450" s="125" t="s">
        <v>152</v>
      </c>
      <c r="D450" s="126"/>
      <c r="E450" s="126"/>
      <c r="F450" s="126"/>
      <c r="G450" s="126"/>
      <c r="H450" s="126"/>
      <c r="I450" s="126"/>
      <c r="J450" s="128">
        <v>57</v>
      </c>
      <c r="K450" s="128">
        <v>1205</v>
      </c>
      <c r="L450" s="128">
        <v>110</v>
      </c>
      <c r="M450" s="128">
        <v>2371</v>
      </c>
      <c r="N450" s="128">
        <v>14</v>
      </c>
      <c r="O450" s="128">
        <v>292</v>
      </c>
      <c r="P450" s="128">
        <v>24</v>
      </c>
      <c r="Q450" s="128">
        <v>514</v>
      </c>
      <c r="R450" s="128">
        <v>6</v>
      </c>
      <c r="S450" s="128">
        <v>128</v>
      </c>
      <c r="T450" s="128">
        <v>9</v>
      </c>
      <c r="U450" s="128">
        <v>193</v>
      </c>
      <c r="V450" s="128">
        <v>1</v>
      </c>
      <c r="W450" s="128">
        <v>32</v>
      </c>
      <c r="X450" s="128">
        <v>4</v>
      </c>
      <c r="Y450" s="128">
        <v>95</v>
      </c>
      <c r="Z450" s="126"/>
      <c r="AA450" s="126"/>
    </row>
    <row r="451" spans="1:27" x14ac:dyDescent="0.25">
      <c r="A451" s="122">
        <v>450</v>
      </c>
      <c r="B451" s="124" t="s">
        <v>11</v>
      </c>
      <c r="C451" s="125" t="s">
        <v>153</v>
      </c>
      <c r="D451" s="128">
        <v>3</v>
      </c>
      <c r="E451" s="128">
        <v>15</v>
      </c>
      <c r="F451" s="128">
        <v>13</v>
      </c>
      <c r="G451" s="128">
        <v>65</v>
      </c>
      <c r="H451" s="128">
        <v>39</v>
      </c>
      <c r="I451" s="128">
        <v>195</v>
      </c>
      <c r="J451" s="128">
        <v>229</v>
      </c>
      <c r="K451" s="128">
        <v>1141</v>
      </c>
      <c r="L451" s="128">
        <v>329</v>
      </c>
      <c r="M451" s="128">
        <v>1634</v>
      </c>
      <c r="N451" s="128">
        <v>158</v>
      </c>
      <c r="O451" s="128">
        <v>786</v>
      </c>
      <c r="P451" s="128">
        <v>116</v>
      </c>
      <c r="Q451" s="128">
        <v>570</v>
      </c>
      <c r="R451" s="128">
        <v>50</v>
      </c>
      <c r="S451" s="128">
        <v>234</v>
      </c>
      <c r="T451" s="128">
        <v>17</v>
      </c>
      <c r="U451" s="128">
        <v>80</v>
      </c>
      <c r="V451" s="128">
        <v>24</v>
      </c>
      <c r="W451" s="128">
        <v>86</v>
      </c>
      <c r="X451" s="126"/>
      <c r="Y451" s="126"/>
      <c r="Z451" s="128">
        <v>2</v>
      </c>
      <c r="AA451" s="128">
        <v>10</v>
      </c>
    </row>
    <row r="452" spans="1:27" x14ac:dyDescent="0.25">
      <c r="A452" s="122">
        <v>451</v>
      </c>
      <c r="B452" s="124" t="s">
        <v>5</v>
      </c>
      <c r="C452" s="125" t="s">
        <v>153</v>
      </c>
      <c r="D452" s="128">
        <v>24</v>
      </c>
      <c r="E452" s="128">
        <v>142</v>
      </c>
      <c r="F452" s="128">
        <v>154</v>
      </c>
      <c r="G452" s="128">
        <v>890</v>
      </c>
      <c r="H452" s="128">
        <v>272</v>
      </c>
      <c r="I452" s="128">
        <v>1461</v>
      </c>
      <c r="J452" s="128">
        <v>205</v>
      </c>
      <c r="K452" s="128">
        <v>1233</v>
      </c>
      <c r="L452" s="128">
        <v>91</v>
      </c>
      <c r="M452" s="128">
        <v>505</v>
      </c>
      <c r="N452" s="128">
        <v>32</v>
      </c>
      <c r="O452" s="128">
        <v>179</v>
      </c>
      <c r="P452" s="128">
        <v>21</v>
      </c>
      <c r="Q452" s="128">
        <v>113</v>
      </c>
      <c r="R452" s="128">
        <v>34</v>
      </c>
      <c r="S452" s="128">
        <v>179</v>
      </c>
      <c r="T452" s="128">
        <v>17</v>
      </c>
      <c r="U452" s="128">
        <v>92</v>
      </c>
      <c r="V452" s="128">
        <v>3</v>
      </c>
      <c r="W452" s="128">
        <v>14</v>
      </c>
      <c r="X452" s="126"/>
      <c r="Y452" s="126"/>
      <c r="Z452" s="126"/>
      <c r="AA452" s="126"/>
    </row>
    <row r="453" spans="1:27" x14ac:dyDescent="0.25">
      <c r="A453" s="122">
        <v>452</v>
      </c>
      <c r="B453" s="124" t="s">
        <v>105</v>
      </c>
      <c r="C453" s="125" t="s">
        <v>152</v>
      </c>
      <c r="D453" s="128">
        <v>17</v>
      </c>
      <c r="E453" s="128">
        <v>263</v>
      </c>
      <c r="F453" s="128">
        <v>11</v>
      </c>
      <c r="G453" s="128">
        <v>170</v>
      </c>
      <c r="H453" s="128">
        <v>20</v>
      </c>
      <c r="I453" s="128">
        <v>310</v>
      </c>
      <c r="J453" s="128">
        <v>20</v>
      </c>
      <c r="K453" s="128">
        <v>310</v>
      </c>
      <c r="L453" s="128">
        <v>33</v>
      </c>
      <c r="M453" s="128">
        <v>511</v>
      </c>
      <c r="N453" s="128">
        <v>25</v>
      </c>
      <c r="O453" s="128">
        <v>387</v>
      </c>
      <c r="P453" s="128">
        <v>55</v>
      </c>
      <c r="Q453" s="128">
        <v>852</v>
      </c>
      <c r="R453" s="128">
        <v>57</v>
      </c>
      <c r="S453" s="128">
        <v>883</v>
      </c>
      <c r="T453" s="128">
        <v>40</v>
      </c>
      <c r="U453" s="128">
        <v>620</v>
      </c>
      <c r="V453" s="128">
        <v>11</v>
      </c>
      <c r="W453" s="128">
        <v>170</v>
      </c>
      <c r="X453" s="128">
        <v>6</v>
      </c>
      <c r="Y453" s="128">
        <v>93</v>
      </c>
      <c r="Z453" s="128">
        <v>13</v>
      </c>
      <c r="AA453" s="128">
        <v>201</v>
      </c>
    </row>
    <row r="454" spans="1:27" x14ac:dyDescent="0.25">
      <c r="A454" s="122">
        <v>453</v>
      </c>
      <c r="B454" s="124" t="s">
        <v>24</v>
      </c>
      <c r="C454" s="125" t="s">
        <v>153</v>
      </c>
      <c r="D454" s="126"/>
      <c r="E454" s="126"/>
      <c r="F454" s="126"/>
      <c r="G454" s="126"/>
      <c r="H454" s="126"/>
      <c r="I454" s="126"/>
      <c r="J454" s="128">
        <v>208</v>
      </c>
      <c r="K454" s="128">
        <v>1164</v>
      </c>
      <c r="L454" s="128">
        <v>295</v>
      </c>
      <c r="M454" s="128">
        <v>1492</v>
      </c>
      <c r="N454" s="128">
        <v>122</v>
      </c>
      <c r="O454" s="128">
        <v>717</v>
      </c>
      <c r="P454" s="128">
        <v>107</v>
      </c>
      <c r="Q454" s="128">
        <v>622</v>
      </c>
      <c r="R454" s="128">
        <v>54</v>
      </c>
      <c r="S454" s="128">
        <v>322</v>
      </c>
      <c r="T454" s="128">
        <v>36</v>
      </c>
      <c r="U454" s="128">
        <v>209</v>
      </c>
      <c r="V454" s="128">
        <v>32</v>
      </c>
      <c r="W454" s="128">
        <v>186</v>
      </c>
      <c r="X454" s="128">
        <v>3</v>
      </c>
      <c r="Y454" s="128">
        <v>18</v>
      </c>
      <c r="Z454" s="128">
        <v>4</v>
      </c>
      <c r="AA454" s="128">
        <v>24</v>
      </c>
    </row>
    <row r="455" spans="1:27" x14ac:dyDescent="0.25">
      <c r="A455" s="122">
        <v>454</v>
      </c>
      <c r="B455" s="124" t="s">
        <v>8</v>
      </c>
      <c r="C455" s="125" t="s">
        <v>151</v>
      </c>
      <c r="D455" s="128">
        <v>12</v>
      </c>
      <c r="E455" s="128">
        <v>57</v>
      </c>
      <c r="F455" s="128">
        <v>196</v>
      </c>
      <c r="G455" s="128">
        <v>639</v>
      </c>
      <c r="H455" s="128">
        <v>303</v>
      </c>
      <c r="I455" s="128">
        <v>1036</v>
      </c>
      <c r="J455" s="128">
        <v>335</v>
      </c>
      <c r="K455" s="128">
        <v>1261</v>
      </c>
      <c r="L455" s="128">
        <v>175</v>
      </c>
      <c r="M455" s="128">
        <v>728</v>
      </c>
      <c r="N455" s="128">
        <v>97</v>
      </c>
      <c r="O455" s="128">
        <v>366</v>
      </c>
      <c r="P455" s="128">
        <v>88</v>
      </c>
      <c r="Q455" s="128">
        <v>380</v>
      </c>
      <c r="R455" s="128">
        <v>28</v>
      </c>
      <c r="S455" s="128">
        <v>122</v>
      </c>
      <c r="T455" s="128">
        <v>18</v>
      </c>
      <c r="U455" s="128">
        <v>54</v>
      </c>
      <c r="V455" s="128">
        <v>6</v>
      </c>
      <c r="W455" s="128">
        <v>23</v>
      </c>
      <c r="X455" s="128">
        <v>15</v>
      </c>
      <c r="Y455" s="128">
        <v>27</v>
      </c>
      <c r="Z455" s="128">
        <v>1</v>
      </c>
      <c r="AA455" s="128">
        <v>2</v>
      </c>
    </row>
    <row r="456" spans="1:27" x14ac:dyDescent="0.25">
      <c r="A456" s="122">
        <v>455</v>
      </c>
      <c r="B456" s="124" t="s">
        <v>109</v>
      </c>
      <c r="C456" s="125" t="s">
        <v>152</v>
      </c>
      <c r="D456" s="128">
        <v>5</v>
      </c>
      <c r="E456" s="128">
        <v>98</v>
      </c>
      <c r="F456" s="128">
        <v>21</v>
      </c>
      <c r="G456" s="128">
        <v>480</v>
      </c>
      <c r="H456" s="128">
        <v>29</v>
      </c>
      <c r="I456" s="128">
        <v>602</v>
      </c>
      <c r="J456" s="128">
        <v>50</v>
      </c>
      <c r="K456" s="128">
        <v>1021</v>
      </c>
      <c r="L456" s="128">
        <v>33</v>
      </c>
      <c r="M456" s="128">
        <v>769</v>
      </c>
      <c r="N456" s="128">
        <v>20</v>
      </c>
      <c r="O456" s="128">
        <v>385</v>
      </c>
      <c r="P456" s="128">
        <v>12</v>
      </c>
      <c r="Q456" s="128">
        <v>255</v>
      </c>
      <c r="R456" s="128">
        <v>39</v>
      </c>
      <c r="S456" s="128">
        <v>832</v>
      </c>
      <c r="T456" s="128">
        <v>11</v>
      </c>
      <c r="U456" s="128">
        <v>148</v>
      </c>
      <c r="V456" s="128">
        <v>3</v>
      </c>
      <c r="W456" s="128">
        <v>44</v>
      </c>
      <c r="X456" s="128">
        <v>1</v>
      </c>
      <c r="Y456" s="128">
        <v>32</v>
      </c>
      <c r="Z456" s="126"/>
      <c r="AA456" s="126"/>
    </row>
    <row r="457" spans="1:27" x14ac:dyDescent="0.25">
      <c r="A457" s="122">
        <v>456</v>
      </c>
      <c r="B457" s="124" t="s">
        <v>111</v>
      </c>
      <c r="C457" s="125" t="s">
        <v>152</v>
      </c>
      <c r="D457" s="126"/>
      <c r="E457" s="126"/>
      <c r="F457" s="128">
        <v>24</v>
      </c>
      <c r="G457" s="128">
        <v>334</v>
      </c>
      <c r="H457" s="128">
        <v>53</v>
      </c>
      <c r="I457" s="128">
        <v>723</v>
      </c>
      <c r="J457" s="128">
        <v>78</v>
      </c>
      <c r="K457" s="128">
        <v>1016</v>
      </c>
      <c r="L457" s="128">
        <v>61</v>
      </c>
      <c r="M457" s="128">
        <v>806</v>
      </c>
      <c r="N457" s="128">
        <v>36</v>
      </c>
      <c r="O457" s="128">
        <v>484</v>
      </c>
      <c r="P457" s="128">
        <v>39</v>
      </c>
      <c r="Q457" s="128">
        <v>561</v>
      </c>
      <c r="R457" s="128">
        <v>22</v>
      </c>
      <c r="S457" s="128">
        <v>290</v>
      </c>
      <c r="T457" s="128">
        <v>23</v>
      </c>
      <c r="U457" s="128">
        <v>310</v>
      </c>
      <c r="V457" s="128">
        <v>9</v>
      </c>
      <c r="W457" s="128">
        <v>131</v>
      </c>
      <c r="X457" s="128">
        <v>1</v>
      </c>
      <c r="Y457" s="128">
        <v>9</v>
      </c>
      <c r="Z457" s="126"/>
      <c r="AA457" s="126"/>
    </row>
    <row r="458" spans="1:27" x14ac:dyDescent="0.25">
      <c r="A458" s="122">
        <v>457</v>
      </c>
      <c r="B458" s="124" t="s">
        <v>11</v>
      </c>
      <c r="C458" s="125" t="s">
        <v>152</v>
      </c>
      <c r="D458" s="128">
        <v>10</v>
      </c>
      <c r="E458" s="128">
        <v>76</v>
      </c>
      <c r="F458" s="128">
        <v>44</v>
      </c>
      <c r="G458" s="128">
        <v>338</v>
      </c>
      <c r="H458" s="128">
        <v>65</v>
      </c>
      <c r="I458" s="128">
        <v>521</v>
      </c>
      <c r="J458" s="128">
        <v>123</v>
      </c>
      <c r="K458" s="128">
        <v>1005</v>
      </c>
      <c r="L458" s="128">
        <v>115</v>
      </c>
      <c r="M458" s="128">
        <v>899</v>
      </c>
      <c r="N458" s="128">
        <v>41</v>
      </c>
      <c r="O458" s="128">
        <v>337</v>
      </c>
      <c r="P458" s="128">
        <v>73</v>
      </c>
      <c r="Q458" s="128">
        <v>604</v>
      </c>
      <c r="R458" s="128">
        <v>48</v>
      </c>
      <c r="S458" s="128">
        <v>406</v>
      </c>
      <c r="T458" s="128">
        <v>12</v>
      </c>
      <c r="U458" s="128">
        <v>101</v>
      </c>
      <c r="V458" s="128">
        <v>22</v>
      </c>
      <c r="W458" s="128">
        <v>196</v>
      </c>
      <c r="X458" s="128">
        <v>7</v>
      </c>
      <c r="Y458" s="128">
        <v>95</v>
      </c>
      <c r="Z458" s="126"/>
      <c r="AA458" s="126"/>
    </row>
    <row r="459" spans="1:27" x14ac:dyDescent="0.25">
      <c r="A459" s="122">
        <v>458</v>
      </c>
      <c r="B459" s="124" t="s">
        <v>24</v>
      </c>
      <c r="C459" s="125" t="s">
        <v>152</v>
      </c>
      <c r="D459" s="128">
        <v>44</v>
      </c>
      <c r="E459" s="128">
        <v>275</v>
      </c>
      <c r="F459" s="128">
        <v>84</v>
      </c>
      <c r="G459" s="128">
        <v>523</v>
      </c>
      <c r="H459" s="128">
        <v>145</v>
      </c>
      <c r="I459" s="128">
        <v>908</v>
      </c>
      <c r="J459" s="128">
        <v>112</v>
      </c>
      <c r="K459" s="128">
        <v>701</v>
      </c>
      <c r="L459" s="128">
        <v>69</v>
      </c>
      <c r="M459" s="128">
        <v>433</v>
      </c>
      <c r="N459" s="128">
        <v>45</v>
      </c>
      <c r="O459" s="128">
        <v>278</v>
      </c>
      <c r="P459" s="128">
        <v>36</v>
      </c>
      <c r="Q459" s="128">
        <v>227</v>
      </c>
      <c r="R459" s="128">
        <v>48</v>
      </c>
      <c r="S459" s="128">
        <v>303</v>
      </c>
      <c r="T459" s="128">
        <v>30</v>
      </c>
      <c r="U459" s="128">
        <v>186</v>
      </c>
      <c r="V459" s="128">
        <v>36</v>
      </c>
      <c r="W459" s="128">
        <v>222</v>
      </c>
      <c r="X459" s="128">
        <v>37</v>
      </c>
      <c r="Y459" s="128">
        <v>234</v>
      </c>
      <c r="Z459" s="128">
        <v>46</v>
      </c>
      <c r="AA459" s="128">
        <v>289</v>
      </c>
    </row>
    <row r="460" spans="1:27" x14ac:dyDescent="0.25">
      <c r="A460" s="122">
        <v>459</v>
      </c>
      <c r="B460" s="124" t="s">
        <v>102</v>
      </c>
      <c r="C460" s="125" t="s">
        <v>156</v>
      </c>
      <c r="D460" s="128">
        <v>69</v>
      </c>
      <c r="E460" s="128">
        <v>272</v>
      </c>
      <c r="F460" s="128">
        <v>96</v>
      </c>
      <c r="G460" s="128">
        <v>389</v>
      </c>
      <c r="H460" s="128">
        <v>101</v>
      </c>
      <c r="I460" s="128">
        <v>395</v>
      </c>
      <c r="J460" s="128">
        <v>123</v>
      </c>
      <c r="K460" s="128">
        <v>496</v>
      </c>
      <c r="L460" s="128">
        <v>159</v>
      </c>
      <c r="M460" s="128">
        <v>654</v>
      </c>
      <c r="N460" s="128">
        <v>77</v>
      </c>
      <c r="O460" s="128">
        <v>316</v>
      </c>
      <c r="P460" s="128">
        <v>117</v>
      </c>
      <c r="Q460" s="128">
        <v>446</v>
      </c>
      <c r="R460" s="128">
        <v>59</v>
      </c>
      <c r="S460" s="128">
        <v>243</v>
      </c>
      <c r="T460" s="128">
        <v>67</v>
      </c>
      <c r="U460" s="128">
        <v>263</v>
      </c>
      <c r="V460" s="128">
        <v>96</v>
      </c>
      <c r="W460" s="128">
        <v>399</v>
      </c>
      <c r="X460" s="128">
        <v>86</v>
      </c>
      <c r="Y460" s="128">
        <v>360</v>
      </c>
      <c r="Z460" s="128">
        <v>82</v>
      </c>
      <c r="AA460" s="128">
        <v>339</v>
      </c>
    </row>
    <row r="461" spans="1:27" x14ac:dyDescent="0.25">
      <c r="A461" s="122">
        <v>460</v>
      </c>
      <c r="B461" s="124" t="s">
        <v>105</v>
      </c>
      <c r="C461" s="125" t="s">
        <v>152</v>
      </c>
      <c r="D461" s="128">
        <v>21</v>
      </c>
      <c r="E461" s="128">
        <v>252</v>
      </c>
      <c r="F461" s="128">
        <v>31</v>
      </c>
      <c r="G461" s="128">
        <v>372</v>
      </c>
      <c r="H461" s="128">
        <v>26</v>
      </c>
      <c r="I461" s="128">
        <v>312</v>
      </c>
      <c r="J461" s="128">
        <v>26</v>
      </c>
      <c r="K461" s="128">
        <v>312</v>
      </c>
      <c r="L461" s="128">
        <v>40</v>
      </c>
      <c r="M461" s="128">
        <v>480</v>
      </c>
      <c r="N461" s="128">
        <v>36</v>
      </c>
      <c r="O461" s="128">
        <v>432</v>
      </c>
      <c r="P461" s="128">
        <v>39</v>
      </c>
      <c r="Q461" s="128">
        <v>468</v>
      </c>
      <c r="R461" s="128">
        <v>44</v>
      </c>
      <c r="S461" s="128">
        <v>528</v>
      </c>
      <c r="T461" s="128">
        <v>45</v>
      </c>
      <c r="U461" s="128">
        <v>540</v>
      </c>
      <c r="V461" s="128">
        <v>28</v>
      </c>
      <c r="W461" s="128">
        <v>335</v>
      </c>
      <c r="X461" s="128">
        <v>22</v>
      </c>
      <c r="Y461" s="128">
        <v>264</v>
      </c>
      <c r="Z461" s="128">
        <v>19</v>
      </c>
      <c r="AA461" s="128">
        <v>228</v>
      </c>
    </row>
    <row r="462" spans="1:27" x14ac:dyDescent="0.25">
      <c r="A462" s="122">
        <v>461</v>
      </c>
      <c r="B462" s="124" t="s">
        <v>11</v>
      </c>
      <c r="C462" s="125" t="s">
        <v>152</v>
      </c>
      <c r="D462" s="128">
        <v>3</v>
      </c>
      <c r="E462" s="128">
        <v>21</v>
      </c>
      <c r="F462" s="128">
        <v>14</v>
      </c>
      <c r="G462" s="128">
        <v>98</v>
      </c>
      <c r="H462" s="128">
        <v>67</v>
      </c>
      <c r="I462" s="128">
        <v>481</v>
      </c>
      <c r="J462" s="128">
        <v>106</v>
      </c>
      <c r="K462" s="128">
        <v>755</v>
      </c>
      <c r="L462" s="128">
        <v>162</v>
      </c>
      <c r="M462" s="128">
        <v>1133</v>
      </c>
      <c r="N462" s="128">
        <v>66</v>
      </c>
      <c r="O462" s="128">
        <v>519</v>
      </c>
      <c r="P462" s="128">
        <v>75</v>
      </c>
      <c r="Q462" s="128">
        <v>522</v>
      </c>
      <c r="R462" s="128">
        <v>43</v>
      </c>
      <c r="S462" s="128">
        <v>296</v>
      </c>
      <c r="T462" s="128">
        <v>53</v>
      </c>
      <c r="U462" s="128">
        <v>365</v>
      </c>
      <c r="V462" s="128">
        <v>27</v>
      </c>
      <c r="W462" s="128">
        <v>186</v>
      </c>
      <c r="X462" s="128">
        <v>4</v>
      </c>
      <c r="Y462" s="128">
        <v>28</v>
      </c>
      <c r="Z462" s="128">
        <v>10</v>
      </c>
      <c r="AA462" s="128">
        <v>69</v>
      </c>
    </row>
    <row r="463" spans="1:27" x14ac:dyDescent="0.25">
      <c r="A463" s="122">
        <v>462</v>
      </c>
      <c r="B463" s="124" t="s">
        <v>11</v>
      </c>
      <c r="C463" s="125" t="s">
        <v>153</v>
      </c>
      <c r="D463" s="128">
        <v>6</v>
      </c>
      <c r="E463" s="128">
        <v>86</v>
      </c>
      <c r="F463" s="128">
        <v>108</v>
      </c>
      <c r="G463" s="128">
        <v>1471</v>
      </c>
      <c r="H463" s="128">
        <v>113</v>
      </c>
      <c r="I463" s="128">
        <v>1572</v>
      </c>
      <c r="J463" s="128">
        <v>57</v>
      </c>
      <c r="K463" s="128">
        <v>771</v>
      </c>
      <c r="L463" s="128">
        <v>20</v>
      </c>
      <c r="M463" s="128">
        <v>276</v>
      </c>
      <c r="N463" s="128">
        <v>3</v>
      </c>
      <c r="O463" s="128">
        <v>32</v>
      </c>
      <c r="P463" s="128">
        <v>2</v>
      </c>
      <c r="Q463" s="128">
        <v>27</v>
      </c>
      <c r="R463" s="128">
        <v>8</v>
      </c>
      <c r="S463" s="128">
        <v>97</v>
      </c>
      <c r="T463" s="128">
        <v>4</v>
      </c>
      <c r="U463" s="128">
        <v>54</v>
      </c>
      <c r="V463" s="128">
        <v>2</v>
      </c>
      <c r="W463" s="128">
        <v>27</v>
      </c>
      <c r="X463" s="126"/>
      <c r="Y463" s="126"/>
      <c r="Z463" s="126"/>
      <c r="AA463" s="126"/>
    </row>
    <row r="464" spans="1:27" x14ac:dyDescent="0.25">
      <c r="A464" s="122">
        <v>463</v>
      </c>
      <c r="B464" s="124" t="s">
        <v>101</v>
      </c>
      <c r="C464" s="125" t="s">
        <v>155</v>
      </c>
      <c r="D464" s="128">
        <v>109</v>
      </c>
      <c r="E464" s="128">
        <v>326</v>
      </c>
      <c r="F464" s="128">
        <v>106</v>
      </c>
      <c r="G464" s="128">
        <v>317</v>
      </c>
      <c r="H464" s="128">
        <v>120</v>
      </c>
      <c r="I464" s="128">
        <v>359</v>
      </c>
      <c r="J464" s="128">
        <v>130</v>
      </c>
      <c r="K464" s="128">
        <v>388</v>
      </c>
      <c r="L464" s="128">
        <v>165</v>
      </c>
      <c r="M464" s="128">
        <v>493</v>
      </c>
      <c r="N464" s="128">
        <v>132</v>
      </c>
      <c r="O464" s="128">
        <v>395</v>
      </c>
      <c r="P464" s="128">
        <v>138</v>
      </c>
      <c r="Q464" s="128">
        <v>407</v>
      </c>
      <c r="R464" s="128">
        <v>138</v>
      </c>
      <c r="S464" s="128">
        <v>412</v>
      </c>
      <c r="T464" s="128">
        <v>125</v>
      </c>
      <c r="U464" s="128">
        <v>374</v>
      </c>
      <c r="V464" s="128">
        <v>137</v>
      </c>
      <c r="W464" s="128">
        <v>408</v>
      </c>
      <c r="X464" s="128">
        <v>103</v>
      </c>
      <c r="Y464" s="128">
        <v>309</v>
      </c>
      <c r="Z464" s="128">
        <v>63</v>
      </c>
      <c r="AA464" s="128">
        <v>189</v>
      </c>
    </row>
    <row r="465" spans="1:27" x14ac:dyDescent="0.25">
      <c r="A465" s="122">
        <v>464</v>
      </c>
      <c r="B465" s="124" t="s">
        <v>24</v>
      </c>
      <c r="C465" s="125" t="s">
        <v>154</v>
      </c>
      <c r="D465" s="128">
        <v>87</v>
      </c>
      <c r="E465" s="128">
        <v>460</v>
      </c>
      <c r="F465" s="128">
        <v>105</v>
      </c>
      <c r="G465" s="128">
        <v>553</v>
      </c>
      <c r="H465" s="128">
        <v>98</v>
      </c>
      <c r="I465" s="128">
        <v>518</v>
      </c>
      <c r="J465" s="128">
        <v>65</v>
      </c>
      <c r="K465" s="128">
        <v>343</v>
      </c>
      <c r="L465" s="128">
        <v>78</v>
      </c>
      <c r="M465" s="128">
        <v>413</v>
      </c>
      <c r="N465" s="128">
        <v>52</v>
      </c>
      <c r="O465" s="128">
        <v>273</v>
      </c>
      <c r="P465" s="128">
        <v>62</v>
      </c>
      <c r="Q465" s="128">
        <v>326</v>
      </c>
      <c r="R465" s="128">
        <v>56</v>
      </c>
      <c r="S465" s="128">
        <v>297</v>
      </c>
      <c r="T465" s="128">
        <v>61</v>
      </c>
      <c r="U465" s="128">
        <v>320</v>
      </c>
      <c r="V465" s="128">
        <v>41</v>
      </c>
      <c r="W465" s="128">
        <v>215</v>
      </c>
      <c r="X465" s="128">
        <v>56</v>
      </c>
      <c r="Y465" s="128">
        <v>297</v>
      </c>
      <c r="Z465" s="128">
        <v>66</v>
      </c>
      <c r="AA465" s="128">
        <v>349</v>
      </c>
    </row>
    <row r="466" spans="1:27" x14ac:dyDescent="0.25">
      <c r="A466" s="122">
        <v>465</v>
      </c>
      <c r="B466" s="124" t="s">
        <v>11</v>
      </c>
      <c r="C466" s="125" t="s">
        <v>153</v>
      </c>
      <c r="D466" s="128">
        <v>8</v>
      </c>
      <c r="E466" s="128">
        <v>65</v>
      </c>
      <c r="F466" s="128">
        <v>9</v>
      </c>
      <c r="G466" s="128">
        <v>69</v>
      </c>
      <c r="H466" s="128">
        <v>54</v>
      </c>
      <c r="I466" s="128">
        <v>425</v>
      </c>
      <c r="J466" s="128">
        <v>93</v>
      </c>
      <c r="K466" s="128">
        <v>741</v>
      </c>
      <c r="L466" s="128">
        <v>114</v>
      </c>
      <c r="M466" s="128">
        <v>901</v>
      </c>
      <c r="N466" s="128">
        <v>89</v>
      </c>
      <c r="O466" s="128">
        <v>705</v>
      </c>
      <c r="P466" s="128">
        <v>104</v>
      </c>
      <c r="Q466" s="128">
        <v>824</v>
      </c>
      <c r="R466" s="128">
        <v>39</v>
      </c>
      <c r="S466" s="128">
        <v>309</v>
      </c>
      <c r="T466" s="128">
        <v>25</v>
      </c>
      <c r="U466" s="128">
        <v>197</v>
      </c>
      <c r="V466" s="128">
        <v>6</v>
      </c>
      <c r="W466" s="128">
        <v>47</v>
      </c>
      <c r="X466" s="128">
        <v>1</v>
      </c>
      <c r="Y466" s="128">
        <v>8</v>
      </c>
      <c r="Z466" s="128">
        <v>1</v>
      </c>
      <c r="AA466" s="128">
        <v>8</v>
      </c>
    </row>
    <row r="467" spans="1:27" x14ac:dyDescent="0.25">
      <c r="A467" s="122">
        <v>466</v>
      </c>
      <c r="B467" s="124" t="s">
        <v>9</v>
      </c>
      <c r="C467" s="125" t="s">
        <v>153</v>
      </c>
      <c r="D467" s="128">
        <v>10</v>
      </c>
      <c r="E467" s="128">
        <v>82</v>
      </c>
      <c r="F467" s="128">
        <v>12</v>
      </c>
      <c r="G467" s="128">
        <v>95</v>
      </c>
      <c r="H467" s="128">
        <v>21</v>
      </c>
      <c r="I467" s="128">
        <v>172</v>
      </c>
      <c r="J467" s="128">
        <v>52</v>
      </c>
      <c r="K467" s="128">
        <v>421</v>
      </c>
      <c r="L467" s="128">
        <v>110</v>
      </c>
      <c r="M467" s="128">
        <v>873</v>
      </c>
      <c r="N467" s="128">
        <v>91</v>
      </c>
      <c r="O467" s="128">
        <v>740</v>
      </c>
      <c r="P467" s="128">
        <v>108</v>
      </c>
      <c r="Q467" s="128">
        <v>866</v>
      </c>
      <c r="R467" s="128">
        <v>61</v>
      </c>
      <c r="S467" s="128">
        <v>504</v>
      </c>
      <c r="T467" s="128">
        <v>33</v>
      </c>
      <c r="U467" s="128">
        <v>262</v>
      </c>
      <c r="V467" s="128">
        <v>13</v>
      </c>
      <c r="W467" s="128">
        <v>106</v>
      </c>
      <c r="X467" s="128">
        <v>4</v>
      </c>
      <c r="Y467" s="128">
        <v>34</v>
      </c>
      <c r="Z467" s="128">
        <v>3</v>
      </c>
      <c r="AA467" s="128">
        <v>24</v>
      </c>
    </row>
    <row r="468" spans="1:27" x14ac:dyDescent="0.25">
      <c r="A468" s="122">
        <v>467</v>
      </c>
      <c r="B468" s="124" t="s">
        <v>103</v>
      </c>
      <c r="C468" s="125" t="s">
        <v>152</v>
      </c>
      <c r="D468" s="126"/>
      <c r="E468" s="126"/>
      <c r="F468" s="128">
        <v>1</v>
      </c>
      <c r="G468" s="128">
        <v>20</v>
      </c>
      <c r="H468" s="128">
        <v>11</v>
      </c>
      <c r="I468" s="128">
        <v>161</v>
      </c>
      <c r="J468" s="128">
        <v>38</v>
      </c>
      <c r="K468" s="128">
        <v>569</v>
      </c>
      <c r="L468" s="128">
        <v>42</v>
      </c>
      <c r="M468" s="128">
        <v>505</v>
      </c>
      <c r="N468" s="128">
        <v>48</v>
      </c>
      <c r="O468" s="128">
        <v>557</v>
      </c>
      <c r="P468" s="128">
        <v>76</v>
      </c>
      <c r="Q468" s="128">
        <v>820</v>
      </c>
      <c r="R468" s="128">
        <v>84</v>
      </c>
      <c r="S468" s="128">
        <v>910</v>
      </c>
      <c r="T468" s="128">
        <v>61</v>
      </c>
      <c r="U468" s="128">
        <v>634</v>
      </c>
      <c r="V468" s="126"/>
      <c r="W468" s="126"/>
      <c r="X468" s="126"/>
      <c r="Y468" s="126"/>
      <c r="Z468" s="126"/>
      <c r="AA468" s="126"/>
    </row>
    <row r="469" spans="1:27" x14ac:dyDescent="0.25">
      <c r="A469" s="122">
        <v>468</v>
      </c>
      <c r="B469" s="124" t="s">
        <v>9</v>
      </c>
      <c r="C469" s="125" t="s">
        <v>154</v>
      </c>
      <c r="D469" s="128">
        <v>58</v>
      </c>
      <c r="E469" s="128">
        <v>304</v>
      </c>
      <c r="F469" s="128">
        <v>62</v>
      </c>
      <c r="G469" s="128">
        <v>316</v>
      </c>
      <c r="H469" s="128">
        <v>146</v>
      </c>
      <c r="I469" s="128">
        <v>472</v>
      </c>
      <c r="J469" s="128">
        <v>181</v>
      </c>
      <c r="K469" s="128">
        <v>614</v>
      </c>
      <c r="L469" s="128">
        <v>204</v>
      </c>
      <c r="M469" s="128">
        <v>699</v>
      </c>
      <c r="N469" s="128">
        <v>144</v>
      </c>
      <c r="O469" s="128">
        <v>475</v>
      </c>
      <c r="P469" s="128">
        <v>99</v>
      </c>
      <c r="Q469" s="128">
        <v>334</v>
      </c>
      <c r="R469" s="128">
        <v>65</v>
      </c>
      <c r="S469" s="128">
        <v>239</v>
      </c>
      <c r="T469" s="128">
        <v>106</v>
      </c>
      <c r="U469" s="128">
        <v>312</v>
      </c>
      <c r="V469" s="128">
        <v>42</v>
      </c>
      <c r="W469" s="128">
        <v>180</v>
      </c>
      <c r="X469" s="128">
        <v>15</v>
      </c>
      <c r="Y469" s="128">
        <v>61</v>
      </c>
      <c r="Z469" s="128">
        <v>25</v>
      </c>
      <c r="AA469" s="128">
        <v>115</v>
      </c>
    </row>
    <row r="470" spans="1:27" x14ac:dyDescent="0.25">
      <c r="A470" s="122">
        <v>469</v>
      </c>
      <c r="B470" s="124" t="s">
        <v>24</v>
      </c>
      <c r="C470" s="125" t="s">
        <v>151</v>
      </c>
      <c r="D470" s="128">
        <v>11</v>
      </c>
      <c r="E470" s="128">
        <v>88</v>
      </c>
      <c r="F470" s="128">
        <v>33</v>
      </c>
      <c r="G470" s="128">
        <v>264</v>
      </c>
      <c r="H470" s="128">
        <v>150</v>
      </c>
      <c r="I470" s="128">
        <v>1143</v>
      </c>
      <c r="J470" s="128">
        <v>113</v>
      </c>
      <c r="K470" s="128">
        <v>894</v>
      </c>
      <c r="L470" s="128">
        <v>78</v>
      </c>
      <c r="M470" s="128">
        <v>608</v>
      </c>
      <c r="N470" s="128">
        <v>51</v>
      </c>
      <c r="O470" s="128">
        <v>379</v>
      </c>
      <c r="P470" s="128">
        <v>37</v>
      </c>
      <c r="Q470" s="128">
        <v>282</v>
      </c>
      <c r="R470" s="128">
        <v>34</v>
      </c>
      <c r="S470" s="128">
        <v>244</v>
      </c>
      <c r="T470" s="128">
        <v>11</v>
      </c>
      <c r="U470" s="128">
        <v>84</v>
      </c>
      <c r="V470" s="128">
        <v>12</v>
      </c>
      <c r="W470" s="128">
        <v>96</v>
      </c>
      <c r="X470" s="128">
        <v>2</v>
      </c>
      <c r="Y470" s="128">
        <v>16</v>
      </c>
      <c r="Z470" s="128">
        <v>3</v>
      </c>
      <c r="AA470" s="128">
        <v>24</v>
      </c>
    </row>
    <row r="471" spans="1:27" x14ac:dyDescent="0.25">
      <c r="A471" s="122">
        <v>470</v>
      </c>
      <c r="B471" s="124" t="s">
        <v>5</v>
      </c>
      <c r="C471" s="125" t="s">
        <v>153</v>
      </c>
      <c r="D471" s="126"/>
      <c r="E471" s="126"/>
      <c r="F471" s="128">
        <v>11</v>
      </c>
      <c r="G471" s="128">
        <v>428</v>
      </c>
      <c r="H471" s="128">
        <v>18</v>
      </c>
      <c r="I471" s="128">
        <v>686</v>
      </c>
      <c r="J471" s="128">
        <v>18</v>
      </c>
      <c r="K471" s="128">
        <v>686</v>
      </c>
      <c r="L471" s="128">
        <v>17</v>
      </c>
      <c r="M471" s="128">
        <v>643</v>
      </c>
      <c r="N471" s="128">
        <v>4</v>
      </c>
      <c r="O471" s="128">
        <v>171</v>
      </c>
      <c r="P471" s="128">
        <v>14</v>
      </c>
      <c r="Q471" s="128">
        <v>557</v>
      </c>
      <c r="R471" s="128">
        <v>8</v>
      </c>
      <c r="S471" s="128">
        <v>300</v>
      </c>
      <c r="T471" s="128">
        <v>14</v>
      </c>
      <c r="U471" s="128">
        <v>557</v>
      </c>
      <c r="V471" s="128">
        <v>1</v>
      </c>
      <c r="W471" s="128">
        <v>43</v>
      </c>
      <c r="X471" s="126"/>
      <c r="Y471" s="126"/>
      <c r="Z471" s="128">
        <v>1</v>
      </c>
      <c r="AA471" s="128">
        <v>43</v>
      </c>
    </row>
    <row r="472" spans="1:27" x14ac:dyDescent="0.25">
      <c r="A472" s="122">
        <v>471</v>
      </c>
      <c r="B472" s="124" t="s">
        <v>11</v>
      </c>
      <c r="C472" s="125" t="s">
        <v>153</v>
      </c>
      <c r="D472" s="128">
        <v>2</v>
      </c>
      <c r="E472" s="128">
        <v>53</v>
      </c>
      <c r="F472" s="128">
        <v>16</v>
      </c>
      <c r="G472" s="128">
        <v>424</v>
      </c>
      <c r="H472" s="128">
        <v>30</v>
      </c>
      <c r="I472" s="128">
        <v>803</v>
      </c>
      <c r="J472" s="128">
        <v>17</v>
      </c>
      <c r="K472" s="128">
        <v>461</v>
      </c>
      <c r="L472" s="128">
        <v>29</v>
      </c>
      <c r="M472" s="128">
        <v>770</v>
      </c>
      <c r="N472" s="128">
        <v>11</v>
      </c>
      <c r="O472" s="128">
        <v>293</v>
      </c>
      <c r="P472" s="128">
        <v>24</v>
      </c>
      <c r="Q472" s="128">
        <v>657</v>
      </c>
      <c r="R472" s="128">
        <v>11</v>
      </c>
      <c r="S472" s="128">
        <v>304</v>
      </c>
      <c r="T472" s="128">
        <v>7</v>
      </c>
      <c r="U472" s="128">
        <v>180</v>
      </c>
      <c r="V472" s="128">
        <v>1</v>
      </c>
      <c r="W472" s="128">
        <v>40</v>
      </c>
      <c r="X472" s="126"/>
      <c r="Y472" s="126"/>
      <c r="Z472" s="126"/>
      <c r="AA472" s="126"/>
    </row>
    <row r="473" spans="1:27" x14ac:dyDescent="0.25">
      <c r="A473" s="122">
        <v>472</v>
      </c>
      <c r="B473" s="124" t="s">
        <v>9</v>
      </c>
      <c r="C473" s="125" t="s">
        <v>153</v>
      </c>
      <c r="D473" s="128">
        <v>22</v>
      </c>
      <c r="E473" s="128">
        <v>161</v>
      </c>
      <c r="F473" s="128">
        <v>25</v>
      </c>
      <c r="G473" s="128">
        <v>201</v>
      </c>
      <c r="H473" s="128">
        <v>37</v>
      </c>
      <c r="I473" s="128">
        <v>298</v>
      </c>
      <c r="J473" s="128">
        <v>75</v>
      </c>
      <c r="K473" s="128">
        <v>602</v>
      </c>
      <c r="L473" s="128">
        <v>71</v>
      </c>
      <c r="M473" s="128">
        <v>566</v>
      </c>
      <c r="N473" s="128">
        <v>69</v>
      </c>
      <c r="O473" s="128">
        <v>564</v>
      </c>
      <c r="P473" s="128">
        <v>79</v>
      </c>
      <c r="Q473" s="128">
        <v>649</v>
      </c>
      <c r="R473" s="128">
        <v>41</v>
      </c>
      <c r="S473" s="128">
        <v>336</v>
      </c>
      <c r="T473" s="128">
        <v>29</v>
      </c>
      <c r="U473" s="128">
        <v>236</v>
      </c>
      <c r="V473" s="128">
        <v>22</v>
      </c>
      <c r="W473" s="128">
        <v>180</v>
      </c>
      <c r="X473" s="128">
        <v>9</v>
      </c>
      <c r="Y473" s="128">
        <v>76</v>
      </c>
      <c r="Z473" s="128">
        <v>8</v>
      </c>
      <c r="AA473" s="128">
        <v>68</v>
      </c>
    </row>
    <row r="474" spans="1:27" x14ac:dyDescent="0.25">
      <c r="A474" s="122">
        <v>473</v>
      </c>
      <c r="B474" s="124" t="s">
        <v>5</v>
      </c>
      <c r="C474" s="125" t="s">
        <v>152</v>
      </c>
      <c r="D474" s="128">
        <v>7</v>
      </c>
      <c r="E474" s="128">
        <v>250</v>
      </c>
      <c r="F474" s="128">
        <v>7</v>
      </c>
      <c r="G474" s="128">
        <v>250</v>
      </c>
      <c r="H474" s="128">
        <v>9</v>
      </c>
      <c r="I474" s="128">
        <v>334</v>
      </c>
      <c r="J474" s="128">
        <v>13</v>
      </c>
      <c r="K474" s="128">
        <v>491</v>
      </c>
      <c r="L474" s="128">
        <v>10</v>
      </c>
      <c r="M474" s="128">
        <v>376</v>
      </c>
      <c r="N474" s="128">
        <v>4</v>
      </c>
      <c r="O474" s="128">
        <v>167</v>
      </c>
      <c r="P474" s="128">
        <v>13</v>
      </c>
      <c r="Q474" s="128">
        <v>498</v>
      </c>
      <c r="R474" s="128">
        <v>8</v>
      </c>
      <c r="S474" s="128">
        <v>292</v>
      </c>
      <c r="T474" s="128">
        <v>19</v>
      </c>
      <c r="U474" s="128">
        <v>710</v>
      </c>
      <c r="V474" s="128">
        <v>3</v>
      </c>
      <c r="W474" s="128">
        <v>125</v>
      </c>
      <c r="X474" s="128">
        <v>7</v>
      </c>
      <c r="Y474" s="128">
        <v>250</v>
      </c>
      <c r="Z474" s="128">
        <v>4</v>
      </c>
      <c r="AA474" s="128">
        <v>167</v>
      </c>
    </row>
    <row r="475" spans="1:27" x14ac:dyDescent="0.25">
      <c r="A475" s="122">
        <v>474</v>
      </c>
      <c r="B475" s="124" t="s">
        <v>11</v>
      </c>
      <c r="C475" s="125" t="s">
        <v>153</v>
      </c>
      <c r="D475" s="128">
        <v>35</v>
      </c>
      <c r="E475" s="128">
        <v>255</v>
      </c>
      <c r="F475" s="128">
        <v>65</v>
      </c>
      <c r="G475" s="128">
        <v>838</v>
      </c>
      <c r="H475" s="128">
        <v>81</v>
      </c>
      <c r="I475" s="128">
        <v>1115</v>
      </c>
      <c r="J475" s="128">
        <v>52</v>
      </c>
      <c r="K475" s="128">
        <v>684</v>
      </c>
      <c r="L475" s="128">
        <v>54</v>
      </c>
      <c r="M475" s="128">
        <v>569</v>
      </c>
      <c r="N475" s="128">
        <v>13</v>
      </c>
      <c r="O475" s="128">
        <v>164</v>
      </c>
      <c r="P475" s="128">
        <v>7</v>
      </c>
      <c r="Q475" s="128">
        <v>86</v>
      </c>
      <c r="R475" s="128">
        <v>9</v>
      </c>
      <c r="S475" s="128">
        <v>96</v>
      </c>
      <c r="T475" s="128">
        <v>3</v>
      </c>
      <c r="U475" s="128">
        <v>35</v>
      </c>
      <c r="V475" s="128">
        <v>1</v>
      </c>
      <c r="W475" s="128">
        <v>7</v>
      </c>
      <c r="X475" s="128">
        <v>1</v>
      </c>
      <c r="Y475" s="128">
        <v>14</v>
      </c>
      <c r="Z475" s="128">
        <v>3</v>
      </c>
      <c r="AA475" s="128">
        <v>22</v>
      </c>
    </row>
    <row r="476" spans="1:27" x14ac:dyDescent="0.25">
      <c r="A476" s="122">
        <v>475</v>
      </c>
      <c r="B476" s="124" t="s">
        <v>11</v>
      </c>
      <c r="C476" s="125" t="s">
        <v>154</v>
      </c>
      <c r="D476" s="128">
        <v>36</v>
      </c>
      <c r="E476" s="128">
        <v>208</v>
      </c>
      <c r="F476" s="128">
        <v>61</v>
      </c>
      <c r="G476" s="128">
        <v>364</v>
      </c>
      <c r="H476" s="128">
        <v>61</v>
      </c>
      <c r="I476" s="128">
        <v>360</v>
      </c>
      <c r="J476" s="128">
        <v>66</v>
      </c>
      <c r="K476" s="128">
        <v>393</v>
      </c>
      <c r="L476" s="128">
        <v>74</v>
      </c>
      <c r="M476" s="128">
        <v>437</v>
      </c>
      <c r="N476" s="128">
        <v>57</v>
      </c>
      <c r="O476" s="128">
        <v>338</v>
      </c>
      <c r="P476" s="128">
        <v>64</v>
      </c>
      <c r="Q476" s="128">
        <v>376</v>
      </c>
      <c r="R476" s="128">
        <v>44</v>
      </c>
      <c r="S476" s="128">
        <v>247</v>
      </c>
      <c r="T476" s="128">
        <v>53</v>
      </c>
      <c r="U476" s="128">
        <v>313</v>
      </c>
      <c r="V476" s="128">
        <v>70</v>
      </c>
      <c r="W476" s="128">
        <v>417</v>
      </c>
      <c r="X476" s="128">
        <v>47</v>
      </c>
      <c r="Y476" s="128">
        <v>278</v>
      </c>
      <c r="Z476" s="128">
        <v>27</v>
      </c>
      <c r="AA476" s="128">
        <v>153</v>
      </c>
    </row>
    <row r="477" spans="1:27" x14ac:dyDescent="0.25">
      <c r="A477" s="122">
        <v>476</v>
      </c>
      <c r="B477" s="124" t="s">
        <v>9</v>
      </c>
      <c r="C477" s="125" t="s">
        <v>154</v>
      </c>
      <c r="D477" s="128">
        <v>65</v>
      </c>
      <c r="E477" s="128">
        <v>328</v>
      </c>
      <c r="F477" s="128">
        <v>93</v>
      </c>
      <c r="G477" s="128">
        <v>498</v>
      </c>
      <c r="H477" s="128">
        <v>130</v>
      </c>
      <c r="I477" s="128">
        <v>454</v>
      </c>
      <c r="J477" s="128">
        <v>144</v>
      </c>
      <c r="K477" s="128">
        <v>524</v>
      </c>
      <c r="L477" s="128">
        <v>186</v>
      </c>
      <c r="M477" s="128">
        <v>593</v>
      </c>
      <c r="N477" s="128">
        <v>92</v>
      </c>
      <c r="O477" s="128">
        <v>258</v>
      </c>
      <c r="P477" s="128">
        <v>78</v>
      </c>
      <c r="Q477" s="128">
        <v>289</v>
      </c>
      <c r="R477" s="128">
        <v>73</v>
      </c>
      <c r="S477" s="128">
        <v>264</v>
      </c>
      <c r="T477" s="128">
        <v>76</v>
      </c>
      <c r="U477" s="128">
        <v>236</v>
      </c>
      <c r="V477" s="128">
        <v>50</v>
      </c>
      <c r="W477" s="128">
        <v>193</v>
      </c>
      <c r="X477" s="128">
        <v>27</v>
      </c>
      <c r="Y477" s="128">
        <v>137</v>
      </c>
      <c r="Z477" s="128">
        <v>18</v>
      </c>
      <c r="AA477" s="128">
        <v>96</v>
      </c>
    </row>
    <row r="478" spans="1:27" x14ac:dyDescent="0.25">
      <c r="A478" s="122">
        <v>477</v>
      </c>
      <c r="B478" s="124" t="s">
        <v>11</v>
      </c>
      <c r="C478" s="125" t="s">
        <v>153</v>
      </c>
      <c r="D478" s="126"/>
      <c r="E478" s="126"/>
      <c r="F478" s="128">
        <v>14</v>
      </c>
      <c r="G478" s="128">
        <v>70</v>
      </c>
      <c r="H478" s="128">
        <v>71</v>
      </c>
      <c r="I478" s="128">
        <v>352</v>
      </c>
      <c r="J478" s="128">
        <v>173</v>
      </c>
      <c r="K478" s="128">
        <v>863</v>
      </c>
      <c r="L478" s="128">
        <v>169</v>
      </c>
      <c r="M478" s="128">
        <v>837</v>
      </c>
      <c r="N478" s="128">
        <v>126</v>
      </c>
      <c r="O478" s="128">
        <v>629</v>
      </c>
      <c r="P478" s="128">
        <v>113</v>
      </c>
      <c r="Q478" s="128">
        <v>555</v>
      </c>
      <c r="R478" s="128">
        <v>55</v>
      </c>
      <c r="S478" s="128">
        <v>272</v>
      </c>
      <c r="T478" s="128">
        <v>32</v>
      </c>
      <c r="U478" s="128">
        <v>149</v>
      </c>
      <c r="V478" s="128">
        <v>6</v>
      </c>
      <c r="W478" s="128">
        <v>30</v>
      </c>
      <c r="X478" s="128">
        <v>3</v>
      </c>
      <c r="Y478" s="128">
        <v>15</v>
      </c>
      <c r="Z478" s="126"/>
      <c r="AA478" s="126"/>
    </row>
    <row r="479" spans="1:27" x14ac:dyDescent="0.25">
      <c r="A479" s="122">
        <v>478</v>
      </c>
      <c r="B479" s="124" t="s">
        <v>11</v>
      </c>
      <c r="C479" s="125" t="s">
        <v>153</v>
      </c>
      <c r="D479" s="128">
        <v>4</v>
      </c>
      <c r="E479" s="128">
        <v>10</v>
      </c>
      <c r="F479" s="128">
        <v>16</v>
      </c>
      <c r="G479" s="128">
        <v>80</v>
      </c>
      <c r="H479" s="128">
        <v>103</v>
      </c>
      <c r="I479" s="128">
        <v>499</v>
      </c>
      <c r="J479" s="128">
        <v>243</v>
      </c>
      <c r="K479" s="128">
        <v>1204</v>
      </c>
      <c r="L479" s="128">
        <v>231</v>
      </c>
      <c r="M479" s="128">
        <v>1149</v>
      </c>
      <c r="N479" s="128">
        <v>89</v>
      </c>
      <c r="O479" s="128">
        <v>441</v>
      </c>
      <c r="P479" s="128">
        <v>48</v>
      </c>
      <c r="Q479" s="128">
        <v>223</v>
      </c>
      <c r="R479" s="128">
        <v>27</v>
      </c>
      <c r="S479" s="128">
        <v>127</v>
      </c>
      <c r="T479" s="128">
        <v>3</v>
      </c>
      <c r="U479" s="128">
        <v>13</v>
      </c>
      <c r="V479" s="128">
        <v>2</v>
      </c>
      <c r="W479" s="128">
        <v>4</v>
      </c>
      <c r="X479" s="128">
        <v>3</v>
      </c>
      <c r="Y479" s="128">
        <v>3</v>
      </c>
      <c r="Z479" s="126"/>
      <c r="AA479" s="126"/>
    </row>
    <row r="480" spans="1:27" x14ac:dyDescent="0.25">
      <c r="A480" s="122">
        <v>479</v>
      </c>
      <c r="B480" s="124" t="s">
        <v>11</v>
      </c>
      <c r="C480" s="125" t="s">
        <v>152</v>
      </c>
      <c r="D480" s="128">
        <v>8</v>
      </c>
      <c r="E480" s="128">
        <v>156</v>
      </c>
      <c r="F480" s="128">
        <v>15</v>
      </c>
      <c r="G480" s="128">
        <v>301</v>
      </c>
      <c r="H480" s="128">
        <v>40</v>
      </c>
      <c r="I480" s="128">
        <v>789</v>
      </c>
      <c r="J480" s="128">
        <v>43</v>
      </c>
      <c r="K480" s="128">
        <v>831</v>
      </c>
      <c r="L480" s="128">
        <v>17</v>
      </c>
      <c r="M480" s="128">
        <v>329</v>
      </c>
      <c r="N480" s="128">
        <v>7</v>
      </c>
      <c r="O480" s="128">
        <v>140</v>
      </c>
      <c r="P480" s="128">
        <v>13</v>
      </c>
      <c r="Q480" s="128">
        <v>267</v>
      </c>
      <c r="R480" s="128">
        <v>27</v>
      </c>
      <c r="S480" s="128">
        <v>532</v>
      </c>
      <c r="T480" s="128">
        <v>15</v>
      </c>
      <c r="U480" s="128">
        <v>295</v>
      </c>
      <c r="V480" s="128">
        <v>4</v>
      </c>
      <c r="W480" s="128">
        <v>77</v>
      </c>
      <c r="X480" s="128">
        <v>1</v>
      </c>
      <c r="Y480" s="128">
        <v>20</v>
      </c>
      <c r="Z480" s="126"/>
      <c r="AA480" s="126"/>
    </row>
    <row r="481" spans="1:27" x14ac:dyDescent="0.25">
      <c r="A481" s="122">
        <v>480</v>
      </c>
      <c r="B481" s="124" t="s">
        <v>24</v>
      </c>
      <c r="C481" s="125" t="s">
        <v>154</v>
      </c>
      <c r="D481" s="128">
        <v>6</v>
      </c>
      <c r="E481" s="128">
        <v>30</v>
      </c>
      <c r="F481" s="128">
        <v>18</v>
      </c>
      <c r="G481" s="128">
        <v>97</v>
      </c>
      <c r="H481" s="128">
        <v>44</v>
      </c>
      <c r="I481" s="128">
        <v>242</v>
      </c>
      <c r="J481" s="128">
        <v>102</v>
      </c>
      <c r="K481" s="128">
        <v>563</v>
      </c>
      <c r="L481" s="128">
        <v>130</v>
      </c>
      <c r="M481" s="128">
        <v>714</v>
      </c>
      <c r="N481" s="128">
        <v>107</v>
      </c>
      <c r="O481" s="128">
        <v>587</v>
      </c>
      <c r="P481" s="128">
        <v>100</v>
      </c>
      <c r="Q481" s="128">
        <v>551</v>
      </c>
      <c r="R481" s="128">
        <v>89</v>
      </c>
      <c r="S481" s="128">
        <v>490</v>
      </c>
      <c r="T481" s="128">
        <v>33</v>
      </c>
      <c r="U481" s="128">
        <v>182</v>
      </c>
      <c r="V481" s="128">
        <v>23</v>
      </c>
      <c r="W481" s="128">
        <v>127</v>
      </c>
      <c r="X481" s="128">
        <v>10</v>
      </c>
      <c r="Y481" s="128">
        <v>54</v>
      </c>
      <c r="Z481" s="128">
        <v>11</v>
      </c>
      <c r="AA481" s="128">
        <v>61</v>
      </c>
    </row>
    <row r="482" spans="1:27" x14ac:dyDescent="0.25">
      <c r="A482" s="122">
        <v>481</v>
      </c>
      <c r="B482" s="124" t="s">
        <v>11</v>
      </c>
      <c r="C482" s="125" t="s">
        <v>153</v>
      </c>
      <c r="D482" s="126"/>
      <c r="E482" s="126"/>
      <c r="F482" s="128">
        <v>6</v>
      </c>
      <c r="G482" s="128">
        <v>120</v>
      </c>
      <c r="H482" s="128">
        <v>24</v>
      </c>
      <c r="I482" s="128">
        <v>447</v>
      </c>
      <c r="J482" s="128">
        <v>23</v>
      </c>
      <c r="K482" s="128">
        <v>440</v>
      </c>
      <c r="L482" s="128">
        <v>35</v>
      </c>
      <c r="M482" s="128">
        <v>649</v>
      </c>
      <c r="N482" s="128">
        <v>34</v>
      </c>
      <c r="O482" s="128">
        <v>633</v>
      </c>
      <c r="P482" s="128">
        <v>42</v>
      </c>
      <c r="Q482" s="128">
        <v>794</v>
      </c>
      <c r="R482" s="128">
        <v>11</v>
      </c>
      <c r="S482" s="128">
        <v>175</v>
      </c>
      <c r="T482" s="128">
        <v>19</v>
      </c>
      <c r="U482" s="128">
        <v>294</v>
      </c>
      <c r="V482" s="128">
        <v>1</v>
      </c>
      <c r="W482" s="128">
        <v>24</v>
      </c>
      <c r="X482" s="128">
        <v>1</v>
      </c>
      <c r="Y482" s="128">
        <v>24</v>
      </c>
      <c r="Z482" s="128">
        <v>4</v>
      </c>
      <c r="AA482" s="128">
        <v>72</v>
      </c>
    </row>
    <row r="483" spans="1:27" x14ac:dyDescent="0.25">
      <c r="A483" s="122">
        <v>482</v>
      </c>
      <c r="B483" s="124" t="s">
        <v>120</v>
      </c>
      <c r="C483" s="125" t="s">
        <v>152</v>
      </c>
      <c r="D483" s="128">
        <v>1</v>
      </c>
      <c r="E483" s="128">
        <v>13</v>
      </c>
      <c r="F483" s="128">
        <v>16</v>
      </c>
      <c r="G483" s="128">
        <v>232</v>
      </c>
      <c r="H483" s="128">
        <v>43</v>
      </c>
      <c r="I483" s="128">
        <v>628</v>
      </c>
      <c r="J483" s="128">
        <v>59</v>
      </c>
      <c r="K483" s="128">
        <v>1006</v>
      </c>
      <c r="L483" s="128">
        <v>46</v>
      </c>
      <c r="M483" s="128">
        <v>655</v>
      </c>
      <c r="N483" s="128">
        <v>26</v>
      </c>
      <c r="O483" s="128">
        <v>376</v>
      </c>
      <c r="P483" s="128">
        <v>22</v>
      </c>
      <c r="Q483" s="128">
        <v>318</v>
      </c>
      <c r="R483" s="128">
        <v>18</v>
      </c>
      <c r="S483" s="128">
        <v>266</v>
      </c>
      <c r="T483" s="128">
        <v>4</v>
      </c>
      <c r="U483" s="128">
        <v>71</v>
      </c>
      <c r="V483" s="128">
        <v>2</v>
      </c>
      <c r="W483" s="128">
        <v>30</v>
      </c>
      <c r="X483" s="128">
        <v>3</v>
      </c>
      <c r="Y483" s="128">
        <v>44</v>
      </c>
      <c r="Z483" s="128">
        <v>1</v>
      </c>
      <c r="AA483" s="128">
        <v>15</v>
      </c>
    </row>
    <row r="484" spans="1:27" x14ac:dyDescent="0.25">
      <c r="A484" s="122">
        <v>483</v>
      </c>
      <c r="B484" s="124" t="s">
        <v>9</v>
      </c>
      <c r="C484" s="125" t="s">
        <v>152</v>
      </c>
      <c r="D484" s="128">
        <v>11</v>
      </c>
      <c r="E484" s="128">
        <v>152</v>
      </c>
      <c r="F484" s="128">
        <v>35</v>
      </c>
      <c r="G484" s="128">
        <v>428</v>
      </c>
      <c r="H484" s="128">
        <v>30</v>
      </c>
      <c r="I484" s="128">
        <v>452</v>
      </c>
      <c r="J484" s="128">
        <v>64</v>
      </c>
      <c r="K484" s="128">
        <v>988</v>
      </c>
      <c r="L484" s="128">
        <v>40</v>
      </c>
      <c r="M484" s="128">
        <v>600</v>
      </c>
      <c r="N484" s="128">
        <v>9</v>
      </c>
      <c r="O484" s="128">
        <v>134</v>
      </c>
      <c r="P484" s="128">
        <v>5</v>
      </c>
      <c r="Q484" s="128">
        <v>86</v>
      </c>
      <c r="R484" s="128">
        <v>4</v>
      </c>
      <c r="S484" s="128">
        <v>67</v>
      </c>
      <c r="T484" s="128">
        <v>13</v>
      </c>
      <c r="U484" s="128">
        <v>186</v>
      </c>
      <c r="V484" s="128">
        <v>15</v>
      </c>
      <c r="W484" s="128">
        <v>224</v>
      </c>
      <c r="X484" s="128">
        <v>7</v>
      </c>
      <c r="Y484" s="128">
        <v>101</v>
      </c>
      <c r="Z484" s="128">
        <v>15</v>
      </c>
      <c r="AA484" s="128">
        <v>233</v>
      </c>
    </row>
    <row r="485" spans="1:27" x14ac:dyDescent="0.25">
      <c r="A485" s="122">
        <v>484</v>
      </c>
      <c r="B485" s="124" t="s">
        <v>105</v>
      </c>
      <c r="C485" s="125" t="s">
        <v>152</v>
      </c>
      <c r="D485" s="128">
        <v>3</v>
      </c>
      <c r="E485" s="128">
        <v>135</v>
      </c>
      <c r="F485" s="128">
        <v>5</v>
      </c>
      <c r="G485" s="128">
        <v>225</v>
      </c>
      <c r="H485" s="128">
        <v>6</v>
      </c>
      <c r="I485" s="128">
        <v>270</v>
      </c>
      <c r="J485" s="128">
        <v>9</v>
      </c>
      <c r="K485" s="128">
        <v>394</v>
      </c>
      <c r="L485" s="128">
        <v>10</v>
      </c>
      <c r="M485" s="128">
        <v>450</v>
      </c>
      <c r="N485" s="128">
        <v>9</v>
      </c>
      <c r="O485" s="128">
        <v>405</v>
      </c>
      <c r="P485" s="128">
        <v>8</v>
      </c>
      <c r="Q485" s="128">
        <v>360</v>
      </c>
      <c r="R485" s="128">
        <v>8</v>
      </c>
      <c r="S485" s="128">
        <v>360</v>
      </c>
      <c r="T485" s="128">
        <v>9</v>
      </c>
      <c r="U485" s="128">
        <v>325</v>
      </c>
      <c r="V485" s="128">
        <v>6</v>
      </c>
      <c r="W485" s="128">
        <v>270</v>
      </c>
      <c r="X485" s="128">
        <v>6</v>
      </c>
      <c r="Y485" s="128">
        <v>270</v>
      </c>
      <c r="Z485" s="128">
        <v>4</v>
      </c>
      <c r="AA485" s="128">
        <v>180</v>
      </c>
    </row>
    <row r="486" spans="1:27" x14ac:dyDescent="0.25">
      <c r="A486" s="122">
        <v>485</v>
      </c>
      <c r="B486" s="124" t="s">
        <v>24</v>
      </c>
      <c r="C486" s="125" t="s">
        <v>151</v>
      </c>
      <c r="D486" s="128">
        <v>3</v>
      </c>
      <c r="E486" s="128">
        <v>30</v>
      </c>
      <c r="F486" s="128">
        <v>25</v>
      </c>
      <c r="G486" s="128">
        <v>226</v>
      </c>
      <c r="H486" s="128">
        <v>63</v>
      </c>
      <c r="I486" s="128">
        <v>561</v>
      </c>
      <c r="J486" s="128">
        <v>76</v>
      </c>
      <c r="K486" s="128">
        <v>679</v>
      </c>
      <c r="L486" s="128">
        <v>65</v>
      </c>
      <c r="M486" s="128">
        <v>581</v>
      </c>
      <c r="N486" s="128">
        <v>45</v>
      </c>
      <c r="O486" s="128">
        <v>404</v>
      </c>
      <c r="P486" s="128">
        <v>44</v>
      </c>
      <c r="Q486" s="128">
        <v>394</v>
      </c>
      <c r="R486" s="128">
        <v>42</v>
      </c>
      <c r="S486" s="128">
        <v>374</v>
      </c>
      <c r="T486" s="128">
        <v>25</v>
      </c>
      <c r="U486" s="128">
        <v>226</v>
      </c>
      <c r="V486" s="128">
        <v>18</v>
      </c>
      <c r="W486" s="128">
        <v>158</v>
      </c>
      <c r="X486" s="128">
        <v>1</v>
      </c>
      <c r="Y486" s="128">
        <v>10</v>
      </c>
      <c r="Z486" s="126"/>
      <c r="AA486" s="126"/>
    </row>
    <row r="487" spans="1:27" x14ac:dyDescent="0.25">
      <c r="A487" s="122">
        <v>486</v>
      </c>
      <c r="B487" s="124" t="s">
        <v>105</v>
      </c>
      <c r="C487" s="125" t="s">
        <v>152</v>
      </c>
      <c r="D487" s="128">
        <v>8</v>
      </c>
      <c r="E487" s="128">
        <v>428</v>
      </c>
      <c r="F487" s="128">
        <v>3</v>
      </c>
      <c r="G487" s="128">
        <v>160</v>
      </c>
      <c r="H487" s="128">
        <v>3</v>
      </c>
      <c r="I487" s="128">
        <v>160</v>
      </c>
      <c r="J487" s="126"/>
      <c r="K487" s="126"/>
      <c r="L487" s="128">
        <v>25</v>
      </c>
      <c r="M487" s="128">
        <v>1230</v>
      </c>
      <c r="N487" s="126"/>
      <c r="O487" s="126"/>
      <c r="P487" s="126"/>
      <c r="Q487" s="126"/>
      <c r="R487" s="126"/>
      <c r="S487" s="126"/>
      <c r="T487" s="128">
        <v>20</v>
      </c>
      <c r="U487" s="128">
        <v>963</v>
      </c>
      <c r="V487" s="126"/>
      <c r="W487" s="126"/>
      <c r="X487" s="128">
        <v>13</v>
      </c>
      <c r="Y487" s="128">
        <v>695</v>
      </c>
      <c r="Z487" s="126"/>
      <c r="AA487" s="126"/>
    </row>
    <row r="488" spans="1:27" x14ac:dyDescent="0.25">
      <c r="A488" s="122">
        <v>487</v>
      </c>
      <c r="B488" s="124" t="s">
        <v>8</v>
      </c>
      <c r="C488" s="125" t="s">
        <v>152</v>
      </c>
      <c r="D488" s="128">
        <v>22</v>
      </c>
      <c r="E488" s="128">
        <v>219</v>
      </c>
      <c r="F488" s="128">
        <v>21</v>
      </c>
      <c r="G488" s="128">
        <v>207</v>
      </c>
      <c r="H488" s="128">
        <v>37</v>
      </c>
      <c r="I488" s="128">
        <v>372</v>
      </c>
      <c r="J488" s="128">
        <v>58</v>
      </c>
      <c r="K488" s="128">
        <v>579</v>
      </c>
      <c r="L488" s="128">
        <v>62</v>
      </c>
      <c r="M488" s="128">
        <v>620</v>
      </c>
      <c r="N488" s="128">
        <v>39</v>
      </c>
      <c r="O488" s="128">
        <v>382</v>
      </c>
      <c r="P488" s="128">
        <v>23</v>
      </c>
      <c r="Q488" s="128">
        <v>234</v>
      </c>
      <c r="R488" s="128">
        <v>25</v>
      </c>
      <c r="S488" s="128">
        <v>248</v>
      </c>
      <c r="T488" s="128">
        <v>25</v>
      </c>
      <c r="U488" s="128">
        <v>248</v>
      </c>
      <c r="V488" s="128">
        <v>23</v>
      </c>
      <c r="W488" s="128">
        <v>234</v>
      </c>
      <c r="X488" s="128">
        <v>19</v>
      </c>
      <c r="Y488" s="128">
        <v>193</v>
      </c>
      <c r="Z488" s="128">
        <v>6</v>
      </c>
      <c r="AA488" s="128">
        <v>55</v>
      </c>
    </row>
    <row r="489" spans="1:27" x14ac:dyDescent="0.25">
      <c r="A489" s="122">
        <v>488</v>
      </c>
      <c r="B489" s="124" t="s">
        <v>11</v>
      </c>
      <c r="C489" s="125" t="s">
        <v>154</v>
      </c>
      <c r="D489" s="128">
        <v>30</v>
      </c>
      <c r="E489" s="128">
        <v>241</v>
      </c>
      <c r="F489" s="128">
        <v>49</v>
      </c>
      <c r="G489" s="128">
        <v>392</v>
      </c>
      <c r="H489" s="128">
        <v>37</v>
      </c>
      <c r="I489" s="128">
        <v>291</v>
      </c>
      <c r="J489" s="128">
        <v>40</v>
      </c>
      <c r="K489" s="128">
        <v>315</v>
      </c>
      <c r="L489" s="128">
        <v>70</v>
      </c>
      <c r="M489" s="128">
        <v>535</v>
      </c>
      <c r="N489" s="128">
        <v>43</v>
      </c>
      <c r="O489" s="128">
        <v>338</v>
      </c>
      <c r="P489" s="128">
        <v>56</v>
      </c>
      <c r="Q489" s="128">
        <v>440</v>
      </c>
      <c r="R489" s="128">
        <v>37</v>
      </c>
      <c r="S489" s="128">
        <v>292</v>
      </c>
      <c r="T489" s="128">
        <v>33</v>
      </c>
      <c r="U489" s="128">
        <v>259</v>
      </c>
      <c r="V489" s="128">
        <v>22</v>
      </c>
      <c r="W489" s="128">
        <v>173</v>
      </c>
      <c r="X489" s="128">
        <v>16</v>
      </c>
      <c r="Y489" s="128">
        <v>125</v>
      </c>
      <c r="Z489" s="128">
        <v>24</v>
      </c>
      <c r="AA489" s="128">
        <v>188</v>
      </c>
    </row>
    <row r="490" spans="1:27" x14ac:dyDescent="0.25">
      <c r="A490" s="122">
        <v>489</v>
      </c>
      <c r="B490" s="124" t="s">
        <v>103</v>
      </c>
      <c r="C490" s="125" t="s">
        <v>152</v>
      </c>
      <c r="D490" s="128">
        <v>4</v>
      </c>
      <c r="E490" s="128">
        <v>64</v>
      </c>
      <c r="F490" s="128">
        <v>44</v>
      </c>
      <c r="G490" s="128">
        <v>729</v>
      </c>
      <c r="H490" s="128">
        <v>42</v>
      </c>
      <c r="I490" s="128">
        <v>697</v>
      </c>
      <c r="J490" s="128">
        <v>77</v>
      </c>
      <c r="K490" s="128">
        <v>1305</v>
      </c>
      <c r="L490" s="128">
        <v>23</v>
      </c>
      <c r="M490" s="128">
        <v>384</v>
      </c>
      <c r="N490" s="128">
        <v>16</v>
      </c>
      <c r="O490" s="128">
        <v>274</v>
      </c>
      <c r="P490" s="128">
        <v>8</v>
      </c>
      <c r="Q490" s="128">
        <v>128</v>
      </c>
      <c r="R490" s="126"/>
      <c r="S490" s="126"/>
      <c r="T490" s="126"/>
      <c r="U490" s="126"/>
      <c r="V490" s="126"/>
      <c r="W490" s="126"/>
      <c r="X490" s="126"/>
      <c r="Y490" s="126"/>
      <c r="Z490" s="126"/>
      <c r="AA490" s="126"/>
    </row>
    <row r="491" spans="1:27" x14ac:dyDescent="0.25">
      <c r="A491" s="122">
        <v>490</v>
      </c>
      <c r="B491" s="124" t="s">
        <v>11</v>
      </c>
      <c r="C491" s="125" t="s">
        <v>154</v>
      </c>
      <c r="D491" s="128">
        <v>5</v>
      </c>
      <c r="E491" s="128">
        <v>38</v>
      </c>
      <c r="F491" s="128">
        <v>24</v>
      </c>
      <c r="G491" s="128">
        <v>186</v>
      </c>
      <c r="H491" s="128">
        <v>46</v>
      </c>
      <c r="I491" s="128">
        <v>356</v>
      </c>
      <c r="J491" s="128">
        <v>116</v>
      </c>
      <c r="K491" s="128">
        <v>905</v>
      </c>
      <c r="L491" s="128">
        <v>156</v>
      </c>
      <c r="M491" s="128">
        <v>1227</v>
      </c>
      <c r="N491" s="128">
        <v>51</v>
      </c>
      <c r="O491" s="128">
        <v>384</v>
      </c>
      <c r="P491" s="128">
        <v>43</v>
      </c>
      <c r="Q491" s="128">
        <v>317</v>
      </c>
      <c r="R491" s="128">
        <v>14</v>
      </c>
      <c r="S491" s="128">
        <v>96</v>
      </c>
      <c r="T491" s="128">
        <v>4</v>
      </c>
      <c r="U491" s="128">
        <v>22</v>
      </c>
      <c r="V491" s="128">
        <v>6</v>
      </c>
      <c r="W491" s="128">
        <v>32</v>
      </c>
      <c r="X491" s="128">
        <v>2</v>
      </c>
      <c r="Y491" s="128">
        <v>13</v>
      </c>
      <c r="Z491" s="126"/>
      <c r="AA491" s="126"/>
    </row>
    <row r="492" spans="1:27" x14ac:dyDescent="0.25">
      <c r="A492" s="122">
        <v>491</v>
      </c>
      <c r="B492" s="124" t="s">
        <v>104</v>
      </c>
      <c r="C492" s="125" t="s">
        <v>151</v>
      </c>
      <c r="D492" s="128">
        <v>3</v>
      </c>
      <c r="E492" s="128">
        <v>27</v>
      </c>
      <c r="F492" s="128">
        <v>28</v>
      </c>
      <c r="G492" s="128">
        <v>255</v>
      </c>
      <c r="H492" s="128">
        <v>68</v>
      </c>
      <c r="I492" s="128">
        <v>737</v>
      </c>
      <c r="J492" s="128">
        <v>27</v>
      </c>
      <c r="K492" s="128">
        <v>284</v>
      </c>
      <c r="L492" s="128">
        <v>61</v>
      </c>
      <c r="M492" s="128">
        <v>588</v>
      </c>
      <c r="N492" s="128">
        <v>58</v>
      </c>
      <c r="O492" s="128">
        <v>559</v>
      </c>
      <c r="P492" s="128">
        <v>66</v>
      </c>
      <c r="Q492" s="128">
        <v>668</v>
      </c>
      <c r="R492" s="128">
        <v>16</v>
      </c>
      <c r="S492" s="128">
        <v>168</v>
      </c>
      <c r="T492" s="128">
        <v>24</v>
      </c>
      <c r="U492" s="128">
        <v>247</v>
      </c>
      <c r="V492" s="128">
        <v>1</v>
      </c>
      <c r="W492" s="128">
        <v>13</v>
      </c>
      <c r="X492" s="126"/>
      <c r="Y492" s="126"/>
      <c r="Z492" s="128">
        <v>1</v>
      </c>
      <c r="AA492" s="128">
        <v>13</v>
      </c>
    </row>
    <row r="493" spans="1:27" x14ac:dyDescent="0.25">
      <c r="A493" s="122">
        <v>492</v>
      </c>
      <c r="B493" s="124" t="s">
        <v>24</v>
      </c>
      <c r="C493" s="125" t="s">
        <v>151</v>
      </c>
      <c r="D493" s="126"/>
      <c r="E493" s="126"/>
      <c r="F493" s="128">
        <v>9</v>
      </c>
      <c r="G493" s="128">
        <v>228</v>
      </c>
      <c r="H493" s="128">
        <v>31</v>
      </c>
      <c r="I493" s="128">
        <v>799</v>
      </c>
      <c r="J493" s="128">
        <v>37</v>
      </c>
      <c r="K493" s="128">
        <v>971</v>
      </c>
      <c r="L493" s="128">
        <v>31</v>
      </c>
      <c r="M493" s="128">
        <v>799</v>
      </c>
      <c r="N493" s="128">
        <v>11</v>
      </c>
      <c r="O493" s="128">
        <v>285</v>
      </c>
      <c r="P493" s="128">
        <v>10</v>
      </c>
      <c r="Q493" s="128">
        <v>257</v>
      </c>
      <c r="R493" s="128">
        <v>1</v>
      </c>
      <c r="S493" s="128">
        <v>29</v>
      </c>
      <c r="T493" s="128">
        <v>4</v>
      </c>
      <c r="U493" s="128">
        <v>108</v>
      </c>
      <c r="V493" s="128">
        <v>1</v>
      </c>
      <c r="W493" s="128">
        <v>29</v>
      </c>
      <c r="X493" s="126"/>
      <c r="Y493" s="126"/>
      <c r="Z493" s="126"/>
      <c r="AA493" s="126"/>
    </row>
    <row r="494" spans="1:27" x14ac:dyDescent="0.25">
      <c r="A494" s="122">
        <v>493</v>
      </c>
      <c r="B494" s="124" t="s">
        <v>111</v>
      </c>
      <c r="C494" s="125" t="s">
        <v>152</v>
      </c>
      <c r="D494" s="128">
        <v>2</v>
      </c>
      <c r="E494" s="128">
        <v>47</v>
      </c>
      <c r="F494" s="128">
        <v>32</v>
      </c>
      <c r="G494" s="128">
        <v>737</v>
      </c>
      <c r="H494" s="128">
        <v>41</v>
      </c>
      <c r="I494" s="128">
        <v>837</v>
      </c>
      <c r="J494" s="128">
        <v>29</v>
      </c>
      <c r="K494" s="128">
        <v>649</v>
      </c>
      <c r="L494" s="128">
        <v>15</v>
      </c>
      <c r="M494" s="128">
        <v>350</v>
      </c>
      <c r="N494" s="128">
        <v>3</v>
      </c>
      <c r="O494" s="128">
        <v>63</v>
      </c>
      <c r="P494" s="128">
        <v>19</v>
      </c>
      <c r="Q494" s="128">
        <v>475</v>
      </c>
      <c r="R494" s="128">
        <v>6</v>
      </c>
      <c r="S494" s="128">
        <v>137</v>
      </c>
      <c r="T494" s="128">
        <v>4</v>
      </c>
      <c r="U494" s="128">
        <v>112</v>
      </c>
      <c r="V494" s="128">
        <v>2</v>
      </c>
      <c r="W494" s="128">
        <v>50</v>
      </c>
      <c r="X494" s="128">
        <v>1</v>
      </c>
      <c r="Y494" s="128">
        <v>25</v>
      </c>
      <c r="Z494" s="126"/>
      <c r="AA494" s="126"/>
    </row>
    <row r="495" spans="1:27" x14ac:dyDescent="0.25">
      <c r="A495" s="122">
        <v>494</v>
      </c>
      <c r="B495" s="124" t="s">
        <v>11</v>
      </c>
      <c r="C495" s="125" t="s">
        <v>152</v>
      </c>
      <c r="D495" s="128">
        <v>9</v>
      </c>
      <c r="E495" s="128">
        <v>60</v>
      </c>
      <c r="F495" s="128">
        <v>39</v>
      </c>
      <c r="G495" s="128">
        <v>283</v>
      </c>
      <c r="H495" s="128">
        <v>108</v>
      </c>
      <c r="I495" s="128">
        <v>802</v>
      </c>
      <c r="J495" s="128">
        <v>85</v>
      </c>
      <c r="K495" s="128">
        <v>631</v>
      </c>
      <c r="L495" s="128">
        <v>82</v>
      </c>
      <c r="M495" s="128">
        <v>606</v>
      </c>
      <c r="N495" s="128">
        <v>29</v>
      </c>
      <c r="O495" s="128">
        <v>220</v>
      </c>
      <c r="P495" s="128">
        <v>38</v>
      </c>
      <c r="Q495" s="128">
        <v>285</v>
      </c>
      <c r="R495" s="128">
        <v>27</v>
      </c>
      <c r="S495" s="128">
        <v>200</v>
      </c>
      <c r="T495" s="128">
        <v>17</v>
      </c>
      <c r="U495" s="128">
        <v>128</v>
      </c>
      <c r="V495" s="128">
        <v>25</v>
      </c>
      <c r="W495" s="128">
        <v>182</v>
      </c>
      <c r="X495" s="128">
        <v>4</v>
      </c>
      <c r="Y495" s="128">
        <v>33</v>
      </c>
      <c r="Z495" s="128">
        <v>6</v>
      </c>
      <c r="AA495" s="128">
        <v>44</v>
      </c>
    </row>
    <row r="496" spans="1:27" x14ac:dyDescent="0.25">
      <c r="A496" s="122">
        <v>495</v>
      </c>
      <c r="B496" s="124" t="s">
        <v>18</v>
      </c>
      <c r="C496" s="125" t="s">
        <v>152</v>
      </c>
      <c r="D496" s="128">
        <v>3</v>
      </c>
      <c r="E496" s="128">
        <v>50</v>
      </c>
      <c r="F496" s="128">
        <v>11</v>
      </c>
      <c r="G496" s="128">
        <v>227</v>
      </c>
      <c r="H496" s="128">
        <v>42</v>
      </c>
      <c r="I496" s="128">
        <v>823</v>
      </c>
      <c r="J496" s="128">
        <v>58</v>
      </c>
      <c r="K496" s="128">
        <v>1143</v>
      </c>
      <c r="L496" s="128">
        <v>21</v>
      </c>
      <c r="M496" s="128">
        <v>429</v>
      </c>
      <c r="N496" s="128">
        <v>16</v>
      </c>
      <c r="O496" s="128">
        <v>313</v>
      </c>
      <c r="P496" s="128">
        <v>8</v>
      </c>
      <c r="Q496" s="128">
        <v>118</v>
      </c>
      <c r="R496" s="128">
        <v>11</v>
      </c>
      <c r="S496" s="128">
        <v>227</v>
      </c>
      <c r="T496" s="128">
        <v>5</v>
      </c>
      <c r="U496" s="128">
        <v>101</v>
      </c>
      <c r="V496" s="128">
        <v>1</v>
      </c>
      <c r="W496" s="128">
        <v>25</v>
      </c>
      <c r="X496" s="126"/>
      <c r="Y496" s="126"/>
      <c r="Z496" s="126"/>
      <c r="AA496" s="126"/>
    </row>
    <row r="497" spans="1:27" x14ac:dyDescent="0.25">
      <c r="A497" s="122">
        <v>496</v>
      </c>
      <c r="B497" s="124" t="s">
        <v>11</v>
      </c>
      <c r="C497" s="125" t="s">
        <v>151</v>
      </c>
      <c r="D497" s="126"/>
      <c r="E497" s="126"/>
      <c r="F497" s="126"/>
      <c r="G497" s="126"/>
      <c r="H497" s="128">
        <v>10</v>
      </c>
      <c r="I497" s="128">
        <v>144</v>
      </c>
      <c r="J497" s="128">
        <v>5</v>
      </c>
      <c r="K497" s="128">
        <v>75</v>
      </c>
      <c r="L497" s="128">
        <v>36</v>
      </c>
      <c r="M497" s="128">
        <v>519</v>
      </c>
      <c r="N497" s="128">
        <v>43</v>
      </c>
      <c r="O497" s="128">
        <v>621</v>
      </c>
      <c r="P497" s="128">
        <v>54</v>
      </c>
      <c r="Q497" s="128">
        <v>764</v>
      </c>
      <c r="R497" s="128">
        <v>38</v>
      </c>
      <c r="S497" s="128">
        <v>539</v>
      </c>
      <c r="T497" s="128">
        <v>40</v>
      </c>
      <c r="U497" s="128">
        <v>572</v>
      </c>
      <c r="V497" s="128">
        <v>10</v>
      </c>
      <c r="W497" s="128">
        <v>140</v>
      </c>
      <c r="X497" s="128">
        <v>4</v>
      </c>
      <c r="Y497" s="128">
        <v>50</v>
      </c>
      <c r="Z497" s="128">
        <v>2</v>
      </c>
      <c r="AA497" s="128">
        <v>30</v>
      </c>
    </row>
    <row r="498" spans="1:27" x14ac:dyDescent="0.25">
      <c r="A498" s="122">
        <v>497</v>
      </c>
      <c r="B498" s="124" t="s">
        <v>5</v>
      </c>
      <c r="C498" s="125" t="s">
        <v>154</v>
      </c>
      <c r="D498" s="128">
        <v>70</v>
      </c>
      <c r="E498" s="128">
        <v>295</v>
      </c>
      <c r="F498" s="128">
        <v>78</v>
      </c>
      <c r="G498" s="128">
        <v>336</v>
      </c>
      <c r="H498" s="128">
        <v>77</v>
      </c>
      <c r="I498" s="128">
        <v>324</v>
      </c>
      <c r="J498" s="128">
        <v>75</v>
      </c>
      <c r="K498" s="128">
        <v>314</v>
      </c>
      <c r="L498" s="128">
        <v>102</v>
      </c>
      <c r="M498" s="128">
        <v>445</v>
      </c>
      <c r="N498" s="128">
        <v>64</v>
      </c>
      <c r="O498" s="128">
        <v>277</v>
      </c>
      <c r="P498" s="128">
        <v>97</v>
      </c>
      <c r="Q498" s="128">
        <v>422</v>
      </c>
      <c r="R498" s="128">
        <v>64</v>
      </c>
      <c r="S498" s="128">
        <v>279</v>
      </c>
      <c r="T498" s="128">
        <v>38</v>
      </c>
      <c r="U498" s="128">
        <v>163</v>
      </c>
      <c r="V498" s="128">
        <v>48</v>
      </c>
      <c r="W498" s="128">
        <v>206</v>
      </c>
      <c r="X498" s="128">
        <v>43</v>
      </c>
      <c r="Y498" s="128">
        <v>189</v>
      </c>
      <c r="Z498" s="128">
        <v>43</v>
      </c>
      <c r="AA498" s="128">
        <v>196</v>
      </c>
    </row>
    <row r="499" spans="1:27" x14ac:dyDescent="0.25">
      <c r="A499" s="122">
        <v>498</v>
      </c>
      <c r="B499" s="124" t="s">
        <v>11</v>
      </c>
      <c r="C499" s="125" t="s">
        <v>154</v>
      </c>
      <c r="D499" s="128">
        <v>16</v>
      </c>
      <c r="E499" s="128">
        <v>127</v>
      </c>
      <c r="F499" s="128">
        <v>96</v>
      </c>
      <c r="G499" s="128">
        <v>757</v>
      </c>
      <c r="H499" s="128">
        <v>120</v>
      </c>
      <c r="I499" s="128">
        <v>956</v>
      </c>
      <c r="J499" s="128">
        <v>102</v>
      </c>
      <c r="K499" s="128">
        <v>825</v>
      </c>
      <c r="L499" s="128">
        <v>46</v>
      </c>
      <c r="M499" s="128">
        <v>375</v>
      </c>
      <c r="N499" s="128">
        <v>17</v>
      </c>
      <c r="O499" s="128">
        <v>141</v>
      </c>
      <c r="P499" s="128">
        <v>12</v>
      </c>
      <c r="Q499" s="128">
        <v>91</v>
      </c>
      <c r="R499" s="128">
        <v>13</v>
      </c>
      <c r="S499" s="128">
        <v>101</v>
      </c>
      <c r="T499" s="128">
        <v>5</v>
      </c>
      <c r="U499" s="128">
        <v>32</v>
      </c>
      <c r="V499" s="128">
        <v>1</v>
      </c>
      <c r="W499" s="128">
        <v>4</v>
      </c>
      <c r="X499" s="128">
        <v>1</v>
      </c>
      <c r="Y499" s="128">
        <v>8</v>
      </c>
      <c r="Z499" s="126"/>
      <c r="AA499" s="126"/>
    </row>
    <row r="500" spans="1:27" x14ac:dyDescent="0.25">
      <c r="A500" s="122">
        <v>499</v>
      </c>
      <c r="B500" s="124" t="s">
        <v>9</v>
      </c>
      <c r="C500" s="125" t="s">
        <v>152</v>
      </c>
      <c r="D500" s="126"/>
      <c r="E500" s="126"/>
      <c r="F500" s="126"/>
      <c r="G500" s="126"/>
      <c r="H500" s="126"/>
      <c r="I500" s="126"/>
      <c r="J500" s="126"/>
      <c r="K500" s="126"/>
      <c r="L500" s="126"/>
      <c r="M500" s="126"/>
      <c r="N500" s="126"/>
      <c r="O500" s="126"/>
      <c r="P500" s="128">
        <v>55</v>
      </c>
      <c r="Q500" s="128">
        <v>1441</v>
      </c>
      <c r="R500" s="128">
        <v>16</v>
      </c>
      <c r="S500" s="128">
        <v>413</v>
      </c>
      <c r="T500" s="128">
        <v>18</v>
      </c>
      <c r="U500" s="128">
        <v>508</v>
      </c>
      <c r="V500" s="128">
        <v>17</v>
      </c>
      <c r="W500" s="128">
        <v>505</v>
      </c>
      <c r="X500" s="128">
        <v>10</v>
      </c>
      <c r="Y500" s="128">
        <v>297</v>
      </c>
      <c r="Z500" s="128">
        <v>8</v>
      </c>
      <c r="AA500" s="128">
        <v>248</v>
      </c>
    </row>
    <row r="501" spans="1:27" x14ac:dyDescent="0.25">
      <c r="A501" s="122">
        <v>500</v>
      </c>
      <c r="B501" s="124" t="s">
        <v>18</v>
      </c>
      <c r="C501" s="125" t="s">
        <v>152</v>
      </c>
      <c r="D501" s="128">
        <v>26</v>
      </c>
      <c r="E501" s="128">
        <v>208</v>
      </c>
      <c r="F501" s="128">
        <v>132</v>
      </c>
      <c r="G501" s="128">
        <v>1052</v>
      </c>
      <c r="H501" s="128">
        <v>58</v>
      </c>
      <c r="I501" s="128">
        <v>463</v>
      </c>
      <c r="J501" s="128">
        <v>29</v>
      </c>
      <c r="K501" s="128">
        <v>218</v>
      </c>
      <c r="L501" s="128">
        <v>62</v>
      </c>
      <c r="M501" s="128">
        <v>495</v>
      </c>
      <c r="N501" s="128">
        <v>5</v>
      </c>
      <c r="O501" s="128">
        <v>40</v>
      </c>
      <c r="P501" s="128">
        <v>6</v>
      </c>
      <c r="Q501" s="128">
        <v>48</v>
      </c>
      <c r="R501" s="128">
        <v>6</v>
      </c>
      <c r="S501" s="128">
        <v>48</v>
      </c>
      <c r="T501" s="128">
        <v>1</v>
      </c>
      <c r="U501" s="128">
        <v>8</v>
      </c>
      <c r="V501" s="128">
        <v>33</v>
      </c>
      <c r="W501" s="128">
        <v>264</v>
      </c>
      <c r="X501" s="128">
        <v>26</v>
      </c>
      <c r="Y501" s="128">
        <v>208</v>
      </c>
      <c r="Z501" s="128">
        <v>44</v>
      </c>
      <c r="AA501" s="128">
        <v>352</v>
      </c>
    </row>
    <row r="502" spans="1:27" x14ac:dyDescent="0.25">
      <c r="A502" s="122">
        <v>501</v>
      </c>
      <c r="B502" s="124" t="s">
        <v>8</v>
      </c>
      <c r="C502" s="125" t="s">
        <v>154</v>
      </c>
      <c r="D502" s="126"/>
      <c r="E502" s="126"/>
      <c r="F502" s="126"/>
      <c r="G502" s="126"/>
      <c r="H502" s="126"/>
      <c r="I502" s="126"/>
      <c r="J502" s="128">
        <v>364</v>
      </c>
      <c r="K502" s="128">
        <v>906</v>
      </c>
      <c r="L502" s="128">
        <v>951</v>
      </c>
      <c r="M502" s="128">
        <v>2368</v>
      </c>
      <c r="N502" s="128">
        <v>249</v>
      </c>
      <c r="O502" s="128">
        <v>62</v>
      </c>
      <c r="P502" s="128">
        <v>105</v>
      </c>
      <c r="Q502" s="128">
        <v>26</v>
      </c>
      <c r="R502" s="126"/>
      <c r="S502" s="126"/>
      <c r="T502" s="126"/>
      <c r="U502" s="126"/>
      <c r="V502" s="126"/>
      <c r="W502" s="126"/>
      <c r="X502" s="126"/>
      <c r="Y502" s="126"/>
      <c r="Z502" s="126"/>
      <c r="AA502" s="126"/>
    </row>
    <row r="503" spans="1:27" x14ac:dyDescent="0.25">
      <c r="A503" s="122">
        <v>502</v>
      </c>
      <c r="B503" s="124" t="s">
        <v>11</v>
      </c>
      <c r="C503" s="125" t="s">
        <v>153</v>
      </c>
      <c r="D503" s="128">
        <v>6</v>
      </c>
      <c r="E503" s="128">
        <v>39</v>
      </c>
      <c r="F503" s="128">
        <v>33</v>
      </c>
      <c r="G503" s="128">
        <v>236</v>
      </c>
      <c r="H503" s="128">
        <v>80</v>
      </c>
      <c r="I503" s="128">
        <v>575</v>
      </c>
      <c r="J503" s="128">
        <v>105</v>
      </c>
      <c r="K503" s="128">
        <v>766</v>
      </c>
      <c r="L503" s="128">
        <v>91</v>
      </c>
      <c r="M503" s="128">
        <v>657</v>
      </c>
      <c r="N503" s="128">
        <v>38</v>
      </c>
      <c r="O503" s="128">
        <v>284</v>
      </c>
      <c r="P503" s="128">
        <v>39</v>
      </c>
      <c r="Q503" s="128">
        <v>284</v>
      </c>
      <c r="R503" s="128">
        <v>37</v>
      </c>
      <c r="S503" s="128">
        <v>259</v>
      </c>
      <c r="T503" s="128">
        <v>21</v>
      </c>
      <c r="U503" s="128">
        <v>150</v>
      </c>
      <c r="V503" s="128">
        <v>9</v>
      </c>
      <c r="W503" s="128">
        <v>65</v>
      </c>
      <c r="X503" s="128">
        <v>2</v>
      </c>
      <c r="Y503" s="128">
        <v>15</v>
      </c>
      <c r="Z503" s="126"/>
      <c r="AA503" s="126"/>
    </row>
    <row r="504" spans="1:27" x14ac:dyDescent="0.25">
      <c r="A504" s="122">
        <v>503</v>
      </c>
      <c r="B504" s="124" t="s">
        <v>24</v>
      </c>
      <c r="C504" s="125" t="s">
        <v>155</v>
      </c>
      <c r="D504" s="128">
        <v>28</v>
      </c>
      <c r="E504" s="128">
        <v>110</v>
      </c>
      <c r="F504" s="128">
        <v>36</v>
      </c>
      <c r="G504" s="128">
        <v>145</v>
      </c>
      <c r="H504" s="128">
        <v>90</v>
      </c>
      <c r="I504" s="128">
        <v>360</v>
      </c>
      <c r="J504" s="128">
        <v>109</v>
      </c>
      <c r="K504" s="128">
        <v>434</v>
      </c>
      <c r="L504" s="128">
        <v>110</v>
      </c>
      <c r="M504" s="128">
        <v>439</v>
      </c>
      <c r="N504" s="128">
        <v>112</v>
      </c>
      <c r="O504" s="128">
        <v>448</v>
      </c>
      <c r="P504" s="128">
        <v>105</v>
      </c>
      <c r="Q504" s="128">
        <v>417</v>
      </c>
      <c r="R504" s="128">
        <v>94</v>
      </c>
      <c r="S504" s="128">
        <v>373</v>
      </c>
      <c r="T504" s="128">
        <v>56</v>
      </c>
      <c r="U504" s="128">
        <v>224</v>
      </c>
      <c r="V504" s="128">
        <v>34</v>
      </c>
      <c r="W504" s="128">
        <v>136</v>
      </c>
      <c r="X504" s="128">
        <v>31</v>
      </c>
      <c r="Y504" s="128">
        <v>123</v>
      </c>
      <c r="Z504" s="128">
        <v>29</v>
      </c>
      <c r="AA504" s="128">
        <v>114</v>
      </c>
    </row>
    <row r="505" spans="1:27" x14ac:dyDescent="0.25">
      <c r="A505" s="122">
        <v>504</v>
      </c>
      <c r="B505" s="124" t="s">
        <v>24</v>
      </c>
      <c r="C505" s="125" t="s">
        <v>151</v>
      </c>
      <c r="D505" s="128">
        <v>2</v>
      </c>
      <c r="E505" s="128">
        <v>35</v>
      </c>
      <c r="F505" s="128">
        <v>3</v>
      </c>
      <c r="G505" s="128">
        <v>44</v>
      </c>
      <c r="H505" s="128">
        <v>37</v>
      </c>
      <c r="I505" s="128">
        <v>597</v>
      </c>
      <c r="J505" s="128">
        <v>48</v>
      </c>
      <c r="K505" s="128">
        <v>772</v>
      </c>
      <c r="L505" s="128">
        <v>30</v>
      </c>
      <c r="M505" s="128">
        <v>462</v>
      </c>
      <c r="N505" s="128">
        <v>18</v>
      </c>
      <c r="O505" s="128">
        <v>281</v>
      </c>
      <c r="P505" s="128">
        <v>25</v>
      </c>
      <c r="Q505" s="128">
        <v>404</v>
      </c>
      <c r="R505" s="128">
        <v>25</v>
      </c>
      <c r="S505" s="128">
        <v>400</v>
      </c>
      <c r="T505" s="128">
        <v>9</v>
      </c>
      <c r="U505" s="128">
        <v>140</v>
      </c>
      <c r="V505" s="128">
        <v>9</v>
      </c>
      <c r="W505" s="128">
        <v>140</v>
      </c>
      <c r="X505" s="128">
        <v>2</v>
      </c>
      <c r="Y505" s="128">
        <v>35</v>
      </c>
      <c r="Z505" s="126"/>
      <c r="AA505" s="126"/>
    </row>
    <row r="506" spans="1:27" x14ac:dyDescent="0.25">
      <c r="A506" s="122">
        <v>505</v>
      </c>
      <c r="B506" s="124" t="s">
        <v>9</v>
      </c>
      <c r="C506" s="125" t="s">
        <v>154</v>
      </c>
      <c r="D506" s="128">
        <v>21</v>
      </c>
      <c r="E506" s="128">
        <v>133</v>
      </c>
      <c r="F506" s="128">
        <v>42</v>
      </c>
      <c r="G506" s="128">
        <v>220</v>
      </c>
      <c r="H506" s="128">
        <v>136</v>
      </c>
      <c r="I506" s="128">
        <v>471</v>
      </c>
      <c r="J506" s="128">
        <v>145</v>
      </c>
      <c r="K506" s="128">
        <v>464</v>
      </c>
      <c r="L506" s="128">
        <v>216</v>
      </c>
      <c r="M506" s="128">
        <v>683</v>
      </c>
      <c r="N506" s="128">
        <v>124</v>
      </c>
      <c r="O506" s="128">
        <v>311</v>
      </c>
      <c r="P506" s="128">
        <v>102</v>
      </c>
      <c r="Q506" s="128">
        <v>331</v>
      </c>
      <c r="R506" s="128">
        <v>78</v>
      </c>
      <c r="S506" s="128">
        <v>223</v>
      </c>
      <c r="T506" s="128">
        <v>85</v>
      </c>
      <c r="U506" s="128">
        <v>219</v>
      </c>
      <c r="V506" s="128">
        <v>37</v>
      </c>
      <c r="W506" s="128">
        <v>149</v>
      </c>
      <c r="X506" s="128">
        <v>19</v>
      </c>
      <c r="Y506" s="128">
        <v>58</v>
      </c>
      <c r="Z506" s="128">
        <v>11</v>
      </c>
      <c r="AA506" s="128">
        <v>38</v>
      </c>
    </row>
    <row r="507" spans="1:27" x14ac:dyDescent="0.25">
      <c r="A507" s="122">
        <v>506</v>
      </c>
      <c r="B507" s="124" t="s">
        <v>104</v>
      </c>
      <c r="C507" s="125" t="s">
        <v>152</v>
      </c>
      <c r="D507" s="128">
        <v>4</v>
      </c>
      <c r="E507" s="128">
        <v>43</v>
      </c>
      <c r="F507" s="128">
        <v>23</v>
      </c>
      <c r="G507" s="128">
        <v>260</v>
      </c>
      <c r="H507" s="128">
        <v>68</v>
      </c>
      <c r="I507" s="128">
        <v>774</v>
      </c>
      <c r="J507" s="128">
        <v>40</v>
      </c>
      <c r="K507" s="128">
        <v>462</v>
      </c>
      <c r="L507" s="128">
        <v>52</v>
      </c>
      <c r="M507" s="128">
        <v>599</v>
      </c>
      <c r="N507" s="128">
        <v>25</v>
      </c>
      <c r="O507" s="128">
        <v>287</v>
      </c>
      <c r="P507" s="128">
        <v>18</v>
      </c>
      <c r="Q507" s="128">
        <v>205</v>
      </c>
      <c r="R507" s="128">
        <v>11</v>
      </c>
      <c r="S507" s="128">
        <v>132</v>
      </c>
      <c r="T507" s="128">
        <v>15</v>
      </c>
      <c r="U507" s="128">
        <v>161</v>
      </c>
      <c r="V507" s="128">
        <v>13</v>
      </c>
      <c r="W507" s="128">
        <v>146</v>
      </c>
      <c r="X507" s="128">
        <v>21</v>
      </c>
      <c r="Y507" s="128">
        <v>205</v>
      </c>
      <c r="Z507" s="128">
        <v>1</v>
      </c>
      <c r="AA507" s="128">
        <v>15</v>
      </c>
    </row>
    <row r="508" spans="1:27" x14ac:dyDescent="0.25">
      <c r="A508" s="122">
        <v>507</v>
      </c>
      <c r="B508" s="124" t="s">
        <v>8</v>
      </c>
      <c r="C508" s="125" t="s">
        <v>151</v>
      </c>
      <c r="D508" s="126"/>
      <c r="E508" s="126"/>
      <c r="F508" s="128">
        <v>20</v>
      </c>
      <c r="G508" s="128">
        <v>420</v>
      </c>
      <c r="H508" s="128">
        <v>38</v>
      </c>
      <c r="I508" s="128">
        <v>832</v>
      </c>
      <c r="J508" s="128">
        <v>44</v>
      </c>
      <c r="K508" s="128">
        <v>879</v>
      </c>
      <c r="L508" s="128">
        <v>19</v>
      </c>
      <c r="M508" s="128">
        <v>332</v>
      </c>
      <c r="N508" s="128">
        <v>5</v>
      </c>
      <c r="O508" s="128">
        <v>123</v>
      </c>
      <c r="P508" s="128">
        <v>6</v>
      </c>
      <c r="Q508" s="128">
        <v>118</v>
      </c>
      <c r="R508" s="128">
        <v>6</v>
      </c>
      <c r="S508" s="128">
        <v>126</v>
      </c>
      <c r="T508" s="128">
        <v>11</v>
      </c>
      <c r="U508" s="128">
        <v>265</v>
      </c>
      <c r="V508" s="128">
        <v>8</v>
      </c>
      <c r="W508" s="128">
        <v>169</v>
      </c>
      <c r="X508" s="128">
        <v>1</v>
      </c>
      <c r="Y508" s="128">
        <v>25</v>
      </c>
      <c r="Z508" s="126"/>
      <c r="AA508" s="126"/>
    </row>
    <row r="509" spans="1:27" x14ac:dyDescent="0.25">
      <c r="A509" s="122">
        <v>508</v>
      </c>
      <c r="B509" s="124" t="s">
        <v>8</v>
      </c>
      <c r="C509" s="125" t="s">
        <v>153</v>
      </c>
      <c r="D509" s="128">
        <v>10</v>
      </c>
      <c r="E509" s="128">
        <v>29</v>
      </c>
      <c r="F509" s="128">
        <v>46</v>
      </c>
      <c r="G509" s="128">
        <v>136</v>
      </c>
      <c r="H509" s="128">
        <v>69</v>
      </c>
      <c r="I509" s="128">
        <v>205</v>
      </c>
      <c r="J509" s="128">
        <v>187</v>
      </c>
      <c r="K509" s="128">
        <v>560</v>
      </c>
      <c r="L509" s="128">
        <v>280</v>
      </c>
      <c r="M509" s="128">
        <v>837</v>
      </c>
      <c r="N509" s="128">
        <v>175</v>
      </c>
      <c r="O509" s="128">
        <v>522</v>
      </c>
      <c r="P509" s="128">
        <v>120</v>
      </c>
      <c r="Q509" s="128">
        <v>358</v>
      </c>
      <c r="R509" s="128">
        <v>87</v>
      </c>
      <c r="S509" s="128">
        <v>260</v>
      </c>
      <c r="T509" s="128">
        <v>32</v>
      </c>
      <c r="U509" s="128">
        <v>95</v>
      </c>
      <c r="V509" s="128">
        <v>44</v>
      </c>
      <c r="W509" s="128">
        <v>131</v>
      </c>
      <c r="X509" s="128">
        <v>17</v>
      </c>
      <c r="Y509" s="128">
        <v>49</v>
      </c>
      <c r="Z509" s="128">
        <v>17</v>
      </c>
      <c r="AA509" s="128">
        <v>49</v>
      </c>
    </row>
    <row r="510" spans="1:27" x14ac:dyDescent="0.25">
      <c r="A510" s="122">
        <v>509</v>
      </c>
      <c r="B510" s="124" t="s">
        <v>101</v>
      </c>
      <c r="C510" s="125" t="s">
        <v>152</v>
      </c>
      <c r="D510" s="126"/>
      <c r="E510" s="126"/>
      <c r="F510" s="128">
        <v>15</v>
      </c>
      <c r="G510" s="128">
        <v>424</v>
      </c>
      <c r="H510" s="128">
        <v>21</v>
      </c>
      <c r="I510" s="128">
        <v>578</v>
      </c>
      <c r="J510" s="128">
        <v>36</v>
      </c>
      <c r="K510" s="128">
        <v>1002</v>
      </c>
      <c r="L510" s="128">
        <v>19</v>
      </c>
      <c r="M510" s="128">
        <v>530</v>
      </c>
      <c r="N510" s="126"/>
      <c r="O510" s="126"/>
      <c r="P510" s="128">
        <v>11</v>
      </c>
      <c r="Q510" s="128">
        <v>308</v>
      </c>
      <c r="R510" s="128">
        <v>4</v>
      </c>
      <c r="S510" s="128">
        <v>116</v>
      </c>
      <c r="T510" s="128">
        <v>10</v>
      </c>
      <c r="U510" s="128">
        <v>270</v>
      </c>
      <c r="V510" s="126"/>
      <c r="W510" s="126"/>
      <c r="X510" s="126"/>
      <c r="Y510" s="126"/>
      <c r="Z510" s="126"/>
      <c r="AA510" s="126"/>
    </row>
    <row r="511" spans="1:27" x14ac:dyDescent="0.25">
      <c r="A511" s="122">
        <v>510</v>
      </c>
      <c r="B511" s="124" t="s">
        <v>11</v>
      </c>
      <c r="C511" s="125" t="s">
        <v>152</v>
      </c>
      <c r="D511" s="128">
        <v>3</v>
      </c>
      <c r="E511" s="128">
        <v>36</v>
      </c>
      <c r="F511" s="128">
        <v>1</v>
      </c>
      <c r="G511" s="128">
        <v>12</v>
      </c>
      <c r="H511" s="128">
        <v>2</v>
      </c>
      <c r="I511" s="128">
        <v>24</v>
      </c>
      <c r="J511" s="128">
        <v>3</v>
      </c>
      <c r="K511" s="128">
        <v>36</v>
      </c>
      <c r="L511" s="126"/>
      <c r="M511" s="126"/>
      <c r="N511" s="128">
        <v>3</v>
      </c>
      <c r="O511" s="128">
        <v>36</v>
      </c>
      <c r="P511" s="128">
        <v>4</v>
      </c>
      <c r="Q511" s="128">
        <v>48</v>
      </c>
      <c r="R511" s="128">
        <v>15</v>
      </c>
      <c r="S511" s="128">
        <v>177</v>
      </c>
      <c r="T511" s="128">
        <v>90</v>
      </c>
      <c r="U511" s="128">
        <v>1053</v>
      </c>
      <c r="V511" s="128">
        <v>99</v>
      </c>
      <c r="W511" s="128">
        <v>1142</v>
      </c>
      <c r="X511" s="128">
        <v>39</v>
      </c>
      <c r="Y511" s="128">
        <v>463</v>
      </c>
      <c r="Z511" s="128">
        <v>12</v>
      </c>
      <c r="AA511" s="128">
        <v>138</v>
      </c>
    </row>
    <row r="512" spans="1:27" x14ac:dyDescent="0.25">
      <c r="A512" s="122">
        <v>511</v>
      </c>
      <c r="B512" s="124" t="s">
        <v>104</v>
      </c>
      <c r="C512" s="125" t="s">
        <v>152</v>
      </c>
      <c r="D512" s="128">
        <v>4</v>
      </c>
      <c r="E512" s="128">
        <v>56</v>
      </c>
      <c r="F512" s="128">
        <v>37</v>
      </c>
      <c r="G512" s="128">
        <v>537</v>
      </c>
      <c r="H512" s="128">
        <v>25</v>
      </c>
      <c r="I512" s="128">
        <v>357</v>
      </c>
      <c r="J512" s="128">
        <v>48</v>
      </c>
      <c r="K512" s="128">
        <v>719</v>
      </c>
      <c r="L512" s="128">
        <v>44</v>
      </c>
      <c r="M512" s="128">
        <v>669</v>
      </c>
      <c r="N512" s="128">
        <v>13</v>
      </c>
      <c r="O512" s="128">
        <v>187</v>
      </c>
      <c r="P512" s="128">
        <v>10</v>
      </c>
      <c r="Q512" s="128">
        <v>153</v>
      </c>
      <c r="R512" s="128">
        <v>6</v>
      </c>
      <c r="S512" s="128">
        <v>96</v>
      </c>
      <c r="T512" s="128">
        <v>11</v>
      </c>
      <c r="U512" s="128">
        <v>172</v>
      </c>
      <c r="V512" s="128">
        <v>6</v>
      </c>
      <c r="W512" s="128">
        <v>96</v>
      </c>
      <c r="X512" s="128">
        <v>4</v>
      </c>
      <c r="Y512" s="128">
        <v>54</v>
      </c>
      <c r="Z512" s="128">
        <v>4</v>
      </c>
      <c r="AA512" s="128">
        <v>57</v>
      </c>
    </row>
    <row r="513" spans="1:27" x14ac:dyDescent="0.25">
      <c r="A513" s="122">
        <v>512</v>
      </c>
      <c r="B513" s="124" t="s">
        <v>117</v>
      </c>
      <c r="C513" s="125" t="s">
        <v>151</v>
      </c>
      <c r="D513" s="126"/>
      <c r="E513" s="126"/>
      <c r="F513" s="128">
        <v>7</v>
      </c>
      <c r="G513" s="128">
        <v>36</v>
      </c>
      <c r="H513" s="128">
        <v>36</v>
      </c>
      <c r="I513" s="128">
        <v>177</v>
      </c>
      <c r="J513" s="128">
        <v>88</v>
      </c>
      <c r="K513" s="128">
        <v>436</v>
      </c>
      <c r="L513" s="128">
        <v>169</v>
      </c>
      <c r="M513" s="128">
        <v>803</v>
      </c>
      <c r="N513" s="128">
        <v>98</v>
      </c>
      <c r="O513" s="128">
        <v>401</v>
      </c>
      <c r="P513" s="128">
        <v>117</v>
      </c>
      <c r="Q513" s="128">
        <v>549</v>
      </c>
      <c r="R513" s="128">
        <v>136</v>
      </c>
      <c r="S513" s="128">
        <v>616</v>
      </c>
      <c r="T513" s="128">
        <v>17</v>
      </c>
      <c r="U513" s="128">
        <v>78</v>
      </c>
      <c r="V513" s="128">
        <v>12</v>
      </c>
      <c r="W513" s="128">
        <v>57</v>
      </c>
      <c r="X513" s="126"/>
      <c r="Y513" s="126"/>
      <c r="Z513" s="126"/>
      <c r="AA513" s="126"/>
    </row>
    <row r="514" spans="1:27" x14ac:dyDescent="0.25">
      <c r="A514" s="122">
        <v>513</v>
      </c>
      <c r="B514" s="124" t="s">
        <v>5</v>
      </c>
      <c r="C514" s="125" t="s">
        <v>153</v>
      </c>
      <c r="D514" s="128">
        <v>4</v>
      </c>
      <c r="E514" s="128">
        <v>54</v>
      </c>
      <c r="F514" s="128">
        <v>45</v>
      </c>
      <c r="G514" s="128">
        <v>674</v>
      </c>
      <c r="H514" s="128">
        <v>49</v>
      </c>
      <c r="I514" s="128">
        <v>750</v>
      </c>
      <c r="J514" s="128">
        <v>58</v>
      </c>
      <c r="K514" s="128">
        <v>855</v>
      </c>
      <c r="L514" s="128">
        <v>30</v>
      </c>
      <c r="M514" s="128">
        <v>403</v>
      </c>
      <c r="N514" s="128">
        <v>11</v>
      </c>
      <c r="O514" s="128">
        <v>137</v>
      </c>
      <c r="P514" s="128">
        <v>5</v>
      </c>
      <c r="Q514" s="128">
        <v>70</v>
      </c>
      <c r="R514" s="128">
        <v>9</v>
      </c>
      <c r="S514" s="128">
        <v>108</v>
      </c>
      <c r="T514" s="128">
        <v>3</v>
      </c>
      <c r="U514" s="128">
        <v>31</v>
      </c>
      <c r="V514" s="126"/>
      <c r="W514" s="126"/>
      <c r="X514" s="128">
        <v>3</v>
      </c>
      <c r="Y514" s="128">
        <v>43</v>
      </c>
      <c r="Z514" s="126"/>
      <c r="AA514" s="126"/>
    </row>
    <row r="515" spans="1:27" x14ac:dyDescent="0.25">
      <c r="A515" s="122">
        <v>514</v>
      </c>
      <c r="B515" s="124" t="s">
        <v>118</v>
      </c>
      <c r="C515" s="125" t="s">
        <v>152</v>
      </c>
      <c r="D515" s="126"/>
      <c r="E515" s="126"/>
      <c r="F515" s="128">
        <v>26</v>
      </c>
      <c r="G515" s="128">
        <v>270</v>
      </c>
      <c r="H515" s="128">
        <v>62</v>
      </c>
      <c r="I515" s="128">
        <v>642</v>
      </c>
      <c r="J515" s="128">
        <v>62</v>
      </c>
      <c r="K515" s="128">
        <v>643</v>
      </c>
      <c r="L515" s="128">
        <v>47</v>
      </c>
      <c r="M515" s="128">
        <v>485</v>
      </c>
      <c r="N515" s="128">
        <v>17</v>
      </c>
      <c r="O515" s="128">
        <v>175</v>
      </c>
      <c r="P515" s="128">
        <v>15</v>
      </c>
      <c r="Q515" s="128">
        <v>156</v>
      </c>
      <c r="R515" s="128">
        <v>53</v>
      </c>
      <c r="S515" s="128">
        <v>550</v>
      </c>
      <c r="T515" s="128">
        <v>9</v>
      </c>
      <c r="U515" s="128">
        <v>94</v>
      </c>
      <c r="V515" s="128">
        <v>4</v>
      </c>
      <c r="W515" s="128">
        <v>40</v>
      </c>
      <c r="X515" s="128">
        <v>1</v>
      </c>
      <c r="Y515" s="128">
        <v>10</v>
      </c>
      <c r="Z515" s="128">
        <v>2</v>
      </c>
      <c r="AA515" s="128">
        <v>21</v>
      </c>
    </row>
    <row r="516" spans="1:27" x14ac:dyDescent="0.25">
      <c r="A516" s="122">
        <v>515</v>
      </c>
      <c r="B516" s="124" t="s">
        <v>8</v>
      </c>
      <c r="C516" s="125" t="s">
        <v>154</v>
      </c>
      <c r="D516" s="128">
        <v>44</v>
      </c>
      <c r="E516" s="128">
        <v>220</v>
      </c>
      <c r="F516" s="128">
        <v>33</v>
      </c>
      <c r="G516" s="128">
        <v>165</v>
      </c>
      <c r="H516" s="128">
        <v>55</v>
      </c>
      <c r="I516" s="128">
        <v>275</v>
      </c>
      <c r="J516" s="128">
        <v>63</v>
      </c>
      <c r="K516" s="128">
        <v>317</v>
      </c>
      <c r="L516" s="128">
        <v>73</v>
      </c>
      <c r="M516" s="128">
        <v>365</v>
      </c>
      <c r="N516" s="128">
        <v>50</v>
      </c>
      <c r="O516" s="128">
        <v>248</v>
      </c>
      <c r="P516" s="128">
        <v>65</v>
      </c>
      <c r="Q516" s="128">
        <v>322</v>
      </c>
      <c r="R516" s="128">
        <v>59</v>
      </c>
      <c r="S516" s="128">
        <v>296</v>
      </c>
      <c r="T516" s="128">
        <v>52</v>
      </c>
      <c r="U516" s="128">
        <v>260</v>
      </c>
      <c r="V516" s="128">
        <v>58</v>
      </c>
      <c r="W516" s="128">
        <v>288</v>
      </c>
      <c r="X516" s="128">
        <v>36</v>
      </c>
      <c r="Y516" s="128">
        <v>179</v>
      </c>
      <c r="Z516" s="128">
        <v>29</v>
      </c>
      <c r="AA516" s="128">
        <v>145</v>
      </c>
    </row>
    <row r="517" spans="1:27" x14ac:dyDescent="0.25">
      <c r="A517" s="122">
        <v>516</v>
      </c>
      <c r="B517" s="124" t="s">
        <v>11</v>
      </c>
      <c r="C517" s="125" t="s">
        <v>153</v>
      </c>
      <c r="D517" s="128">
        <v>16</v>
      </c>
      <c r="E517" s="128">
        <v>43</v>
      </c>
      <c r="F517" s="128">
        <v>85</v>
      </c>
      <c r="G517" s="128">
        <v>248</v>
      </c>
      <c r="H517" s="128">
        <v>95</v>
      </c>
      <c r="I517" s="128">
        <v>281</v>
      </c>
      <c r="J517" s="128">
        <v>170</v>
      </c>
      <c r="K517" s="128">
        <v>507</v>
      </c>
      <c r="L517" s="128">
        <v>239</v>
      </c>
      <c r="M517" s="128">
        <v>713</v>
      </c>
      <c r="N517" s="128">
        <v>160</v>
      </c>
      <c r="O517" s="128">
        <v>468</v>
      </c>
      <c r="P517" s="128">
        <v>154</v>
      </c>
      <c r="Q517" s="128">
        <v>452</v>
      </c>
      <c r="R517" s="128">
        <v>72</v>
      </c>
      <c r="S517" s="128">
        <v>200</v>
      </c>
      <c r="T517" s="128">
        <v>33</v>
      </c>
      <c r="U517" s="128">
        <v>83</v>
      </c>
      <c r="V517" s="128">
        <v>19</v>
      </c>
      <c r="W517" s="128">
        <v>48</v>
      </c>
      <c r="X517" s="128">
        <v>8</v>
      </c>
      <c r="Y517" s="128">
        <v>17</v>
      </c>
      <c r="Z517" s="128">
        <v>7</v>
      </c>
      <c r="AA517" s="128">
        <v>16</v>
      </c>
    </row>
    <row r="518" spans="1:27" x14ac:dyDescent="0.25">
      <c r="A518" s="122">
        <v>517</v>
      </c>
      <c r="B518" s="124" t="s">
        <v>8</v>
      </c>
      <c r="C518" s="125" t="s">
        <v>153</v>
      </c>
      <c r="D518" s="128">
        <v>6</v>
      </c>
      <c r="E518" s="128">
        <v>33</v>
      </c>
      <c r="F518" s="128">
        <v>23</v>
      </c>
      <c r="G518" s="128">
        <v>140</v>
      </c>
      <c r="H518" s="128">
        <v>47</v>
      </c>
      <c r="I518" s="128">
        <v>281</v>
      </c>
      <c r="J518" s="128">
        <v>120</v>
      </c>
      <c r="K518" s="128">
        <v>719</v>
      </c>
      <c r="L518" s="128">
        <v>108</v>
      </c>
      <c r="M518" s="128">
        <v>643</v>
      </c>
      <c r="N518" s="128">
        <v>79</v>
      </c>
      <c r="O518" s="128">
        <v>467</v>
      </c>
      <c r="P518" s="128">
        <v>65</v>
      </c>
      <c r="Q518" s="128">
        <v>382</v>
      </c>
      <c r="R518" s="128">
        <v>30</v>
      </c>
      <c r="S518" s="128">
        <v>182</v>
      </c>
      <c r="T518" s="128">
        <v>18</v>
      </c>
      <c r="U518" s="128">
        <v>107</v>
      </c>
      <c r="V518" s="128">
        <v>1</v>
      </c>
      <c r="W518" s="128">
        <v>8</v>
      </c>
      <c r="X518" s="128">
        <v>6</v>
      </c>
      <c r="Y518" s="128">
        <v>33</v>
      </c>
      <c r="Z518" s="128">
        <v>1</v>
      </c>
      <c r="AA518" s="128">
        <v>8</v>
      </c>
    </row>
    <row r="519" spans="1:27" x14ac:dyDescent="0.25">
      <c r="A519" s="122">
        <v>518</v>
      </c>
      <c r="B519" s="124" t="s">
        <v>8</v>
      </c>
      <c r="C519" s="125" t="s">
        <v>153</v>
      </c>
      <c r="D519" s="128">
        <v>26</v>
      </c>
      <c r="E519" s="128">
        <v>61</v>
      </c>
      <c r="F519" s="128">
        <v>94</v>
      </c>
      <c r="G519" s="128">
        <v>232</v>
      </c>
      <c r="H519" s="128">
        <v>127</v>
      </c>
      <c r="I519" s="128">
        <v>309</v>
      </c>
      <c r="J519" s="128">
        <v>233</v>
      </c>
      <c r="K519" s="128">
        <v>570</v>
      </c>
      <c r="L519" s="128">
        <v>261</v>
      </c>
      <c r="M519" s="128">
        <v>632</v>
      </c>
      <c r="N519" s="128">
        <v>155</v>
      </c>
      <c r="O519" s="128">
        <v>383</v>
      </c>
      <c r="P519" s="128">
        <v>130</v>
      </c>
      <c r="Q519" s="128">
        <v>321</v>
      </c>
      <c r="R519" s="128">
        <v>109</v>
      </c>
      <c r="S519" s="128">
        <v>265</v>
      </c>
      <c r="T519" s="128">
        <v>45</v>
      </c>
      <c r="U519" s="128">
        <v>109</v>
      </c>
      <c r="V519" s="128">
        <v>25</v>
      </c>
      <c r="W519" s="128">
        <v>61</v>
      </c>
      <c r="X519" s="128">
        <v>13</v>
      </c>
      <c r="Y519" s="128">
        <v>33</v>
      </c>
      <c r="Z519" s="128">
        <v>9</v>
      </c>
      <c r="AA519" s="128">
        <v>21</v>
      </c>
    </row>
    <row r="520" spans="1:27" x14ac:dyDescent="0.25">
      <c r="A520" s="122">
        <v>519</v>
      </c>
      <c r="B520" s="124" t="s">
        <v>11</v>
      </c>
      <c r="C520" s="125" t="s">
        <v>153</v>
      </c>
      <c r="D520" s="128">
        <v>16</v>
      </c>
      <c r="E520" s="128">
        <v>44</v>
      </c>
      <c r="F520" s="128">
        <v>87</v>
      </c>
      <c r="G520" s="128">
        <v>243</v>
      </c>
      <c r="H520" s="128">
        <v>107</v>
      </c>
      <c r="I520" s="128">
        <v>317</v>
      </c>
      <c r="J520" s="128">
        <v>222</v>
      </c>
      <c r="K520" s="128">
        <v>637</v>
      </c>
      <c r="L520" s="128">
        <v>282</v>
      </c>
      <c r="M520" s="128">
        <v>744</v>
      </c>
      <c r="N520" s="128">
        <v>151</v>
      </c>
      <c r="O520" s="128">
        <v>413</v>
      </c>
      <c r="P520" s="128">
        <v>88</v>
      </c>
      <c r="Q520" s="128">
        <v>253</v>
      </c>
      <c r="R520" s="128">
        <v>62</v>
      </c>
      <c r="S520" s="128">
        <v>164</v>
      </c>
      <c r="T520" s="128">
        <v>33</v>
      </c>
      <c r="U520" s="128">
        <v>68</v>
      </c>
      <c r="V520" s="128">
        <v>27</v>
      </c>
      <c r="W520" s="128">
        <v>64</v>
      </c>
      <c r="X520" s="128">
        <v>11</v>
      </c>
      <c r="Y520" s="128">
        <v>23</v>
      </c>
      <c r="Z520" s="128">
        <v>5</v>
      </c>
      <c r="AA520" s="128">
        <v>12</v>
      </c>
    </row>
    <row r="521" spans="1:27" x14ac:dyDescent="0.25">
      <c r="A521" s="122">
        <v>520</v>
      </c>
      <c r="B521" s="124" t="s">
        <v>11</v>
      </c>
      <c r="C521" s="125" t="s">
        <v>153</v>
      </c>
      <c r="D521" s="128">
        <v>11</v>
      </c>
      <c r="E521" s="128">
        <v>31</v>
      </c>
      <c r="F521" s="128">
        <v>114</v>
      </c>
      <c r="G521" s="128">
        <v>337</v>
      </c>
      <c r="H521" s="128">
        <v>187</v>
      </c>
      <c r="I521" s="128">
        <v>522</v>
      </c>
      <c r="J521" s="128">
        <v>206</v>
      </c>
      <c r="K521" s="128">
        <v>608</v>
      </c>
      <c r="L521" s="128">
        <v>257</v>
      </c>
      <c r="M521" s="128">
        <v>769</v>
      </c>
      <c r="N521" s="128">
        <v>82</v>
      </c>
      <c r="O521" s="128">
        <v>242</v>
      </c>
      <c r="P521" s="128">
        <v>73</v>
      </c>
      <c r="Q521" s="128">
        <v>214</v>
      </c>
      <c r="R521" s="128">
        <v>42</v>
      </c>
      <c r="S521" s="128">
        <v>104</v>
      </c>
      <c r="T521" s="128">
        <v>24</v>
      </c>
      <c r="U521" s="128">
        <v>47</v>
      </c>
      <c r="V521" s="128">
        <v>18</v>
      </c>
      <c r="W521" s="128">
        <v>44</v>
      </c>
      <c r="X521" s="128">
        <v>11</v>
      </c>
      <c r="Y521" s="128">
        <v>27</v>
      </c>
      <c r="Z521" s="128">
        <v>15</v>
      </c>
      <c r="AA521" s="128">
        <v>21</v>
      </c>
    </row>
    <row r="522" spans="1:27" x14ac:dyDescent="0.25">
      <c r="A522" s="122">
        <v>521</v>
      </c>
      <c r="B522" s="124" t="s">
        <v>9</v>
      </c>
      <c r="C522" s="125" t="s">
        <v>153</v>
      </c>
      <c r="D522" s="128">
        <v>3</v>
      </c>
      <c r="E522" s="128">
        <v>19</v>
      </c>
      <c r="F522" s="128">
        <v>37</v>
      </c>
      <c r="G522" s="128">
        <v>248</v>
      </c>
      <c r="H522" s="128">
        <v>70</v>
      </c>
      <c r="I522" s="128">
        <v>428</v>
      </c>
      <c r="J522" s="128">
        <v>105</v>
      </c>
      <c r="K522" s="128">
        <v>677</v>
      </c>
      <c r="L522" s="128">
        <v>116</v>
      </c>
      <c r="M522" s="128">
        <v>749</v>
      </c>
      <c r="N522" s="128">
        <v>47</v>
      </c>
      <c r="O522" s="128">
        <v>313</v>
      </c>
      <c r="P522" s="128">
        <v>38</v>
      </c>
      <c r="Q522" s="128">
        <v>251</v>
      </c>
      <c r="R522" s="128">
        <v>19</v>
      </c>
      <c r="S522" s="128">
        <v>125</v>
      </c>
      <c r="T522" s="128">
        <v>4</v>
      </c>
      <c r="U522" s="128">
        <v>25</v>
      </c>
      <c r="V522" s="128">
        <v>7</v>
      </c>
      <c r="W522" s="128">
        <v>47</v>
      </c>
      <c r="X522" s="128">
        <v>4</v>
      </c>
      <c r="Y522" s="128">
        <v>29</v>
      </c>
      <c r="Z522" s="128">
        <v>4</v>
      </c>
      <c r="AA522" s="128">
        <v>28</v>
      </c>
    </row>
    <row r="523" spans="1:27" x14ac:dyDescent="0.25">
      <c r="A523" s="122">
        <v>522</v>
      </c>
      <c r="B523" s="124" t="s">
        <v>105</v>
      </c>
      <c r="C523" s="125" t="s">
        <v>152</v>
      </c>
      <c r="D523" s="128">
        <v>11</v>
      </c>
      <c r="E523" s="128">
        <v>163</v>
      </c>
      <c r="F523" s="128">
        <v>8</v>
      </c>
      <c r="G523" s="128">
        <v>184</v>
      </c>
      <c r="H523" s="128">
        <v>7</v>
      </c>
      <c r="I523" s="128">
        <v>161</v>
      </c>
      <c r="J523" s="128">
        <v>6</v>
      </c>
      <c r="K523" s="128">
        <v>138</v>
      </c>
      <c r="L523" s="128">
        <v>10</v>
      </c>
      <c r="M523" s="128">
        <v>230</v>
      </c>
      <c r="N523" s="128">
        <v>20</v>
      </c>
      <c r="O523" s="128">
        <v>460</v>
      </c>
      <c r="P523" s="128">
        <v>23</v>
      </c>
      <c r="Q523" s="128">
        <v>529</v>
      </c>
      <c r="R523" s="128">
        <v>16</v>
      </c>
      <c r="S523" s="128">
        <v>368</v>
      </c>
      <c r="T523" s="128">
        <v>19</v>
      </c>
      <c r="U523" s="128">
        <v>437</v>
      </c>
      <c r="V523" s="128">
        <v>6</v>
      </c>
      <c r="W523" s="128">
        <v>138</v>
      </c>
      <c r="X523" s="128">
        <v>3</v>
      </c>
      <c r="Y523" s="128">
        <v>69</v>
      </c>
      <c r="Z523" s="128">
        <v>2</v>
      </c>
      <c r="AA523" s="128">
        <v>46</v>
      </c>
    </row>
    <row r="524" spans="1:27" x14ac:dyDescent="0.25">
      <c r="A524" s="122">
        <v>523</v>
      </c>
      <c r="B524" s="124" t="s">
        <v>105</v>
      </c>
      <c r="C524" s="125" t="s">
        <v>152</v>
      </c>
      <c r="D524" s="128">
        <v>14</v>
      </c>
      <c r="E524" s="128">
        <v>217</v>
      </c>
      <c r="F524" s="128">
        <v>8</v>
      </c>
      <c r="G524" s="128">
        <v>124</v>
      </c>
      <c r="H524" s="128">
        <v>14</v>
      </c>
      <c r="I524" s="128">
        <v>217</v>
      </c>
      <c r="J524" s="128">
        <v>16</v>
      </c>
      <c r="K524" s="128">
        <v>248</v>
      </c>
      <c r="L524" s="128">
        <v>27</v>
      </c>
      <c r="M524" s="128">
        <v>418</v>
      </c>
      <c r="N524" s="128">
        <v>30</v>
      </c>
      <c r="O524" s="128">
        <v>465</v>
      </c>
      <c r="P524" s="128">
        <v>35</v>
      </c>
      <c r="Q524" s="128">
        <v>542</v>
      </c>
      <c r="R524" s="128">
        <v>24</v>
      </c>
      <c r="S524" s="128">
        <v>372</v>
      </c>
      <c r="T524" s="128">
        <v>3</v>
      </c>
      <c r="U524" s="128">
        <v>46</v>
      </c>
      <c r="V524" s="128">
        <v>10</v>
      </c>
      <c r="W524" s="128">
        <v>155</v>
      </c>
      <c r="X524" s="128">
        <v>3</v>
      </c>
      <c r="Y524" s="128">
        <v>46</v>
      </c>
      <c r="Z524" s="128">
        <v>4</v>
      </c>
      <c r="AA524" s="128">
        <v>62</v>
      </c>
    </row>
    <row r="525" spans="1:27" x14ac:dyDescent="0.25">
      <c r="A525" s="122">
        <v>524</v>
      </c>
      <c r="B525" s="124" t="s">
        <v>9</v>
      </c>
      <c r="C525" s="125" t="s">
        <v>154</v>
      </c>
      <c r="D525" s="128">
        <v>72</v>
      </c>
      <c r="E525" s="128">
        <v>440</v>
      </c>
      <c r="F525" s="128">
        <v>59</v>
      </c>
      <c r="G525" s="128">
        <v>352</v>
      </c>
      <c r="H525" s="128">
        <v>34</v>
      </c>
      <c r="I525" s="128">
        <v>198</v>
      </c>
      <c r="J525" s="128">
        <v>48</v>
      </c>
      <c r="K525" s="128">
        <v>283</v>
      </c>
      <c r="L525" s="128">
        <v>50</v>
      </c>
      <c r="M525" s="128">
        <v>286</v>
      </c>
      <c r="N525" s="128">
        <v>29</v>
      </c>
      <c r="O525" s="128">
        <v>171</v>
      </c>
      <c r="P525" s="128">
        <v>39</v>
      </c>
      <c r="Q525" s="128">
        <v>228</v>
      </c>
      <c r="R525" s="128">
        <v>39</v>
      </c>
      <c r="S525" s="128">
        <v>230</v>
      </c>
      <c r="T525" s="128">
        <v>39</v>
      </c>
      <c r="U525" s="128">
        <v>226</v>
      </c>
      <c r="V525" s="128">
        <v>36</v>
      </c>
      <c r="W525" s="128">
        <v>212</v>
      </c>
      <c r="X525" s="128">
        <v>24</v>
      </c>
      <c r="Y525" s="128">
        <v>145</v>
      </c>
      <c r="Z525" s="128">
        <v>23</v>
      </c>
      <c r="AA525" s="128">
        <v>136</v>
      </c>
    </row>
    <row r="526" spans="1:27" x14ac:dyDescent="0.25">
      <c r="A526" s="122">
        <v>525</v>
      </c>
      <c r="B526" s="124" t="s">
        <v>111</v>
      </c>
      <c r="C526" s="125" t="s">
        <v>152</v>
      </c>
      <c r="D526" s="126"/>
      <c r="E526" s="126"/>
      <c r="F526" s="128">
        <v>9</v>
      </c>
      <c r="G526" s="128">
        <v>167</v>
      </c>
      <c r="H526" s="128">
        <v>47</v>
      </c>
      <c r="I526" s="128">
        <v>881</v>
      </c>
      <c r="J526" s="128">
        <v>57</v>
      </c>
      <c r="K526" s="128">
        <v>1072</v>
      </c>
      <c r="L526" s="128">
        <v>13</v>
      </c>
      <c r="M526" s="128">
        <v>238</v>
      </c>
      <c r="N526" s="128">
        <v>7</v>
      </c>
      <c r="O526" s="128">
        <v>133</v>
      </c>
      <c r="P526" s="128">
        <v>9</v>
      </c>
      <c r="Q526" s="128">
        <v>171</v>
      </c>
      <c r="R526" s="128">
        <v>2</v>
      </c>
      <c r="S526" s="128">
        <v>38</v>
      </c>
      <c r="T526" s="128">
        <v>4</v>
      </c>
      <c r="U526" s="128">
        <v>76</v>
      </c>
      <c r="V526" s="128">
        <v>6</v>
      </c>
      <c r="W526" s="128">
        <v>114</v>
      </c>
      <c r="X526" s="126"/>
      <c r="Y526" s="126"/>
      <c r="Z526" s="126"/>
      <c r="AA526" s="126"/>
    </row>
    <row r="527" spans="1:27" x14ac:dyDescent="0.25">
      <c r="A527" s="122">
        <v>526</v>
      </c>
      <c r="B527" s="124" t="s">
        <v>8</v>
      </c>
      <c r="C527" s="125" t="s">
        <v>152</v>
      </c>
      <c r="D527" s="128">
        <v>3</v>
      </c>
      <c r="E527" s="128">
        <v>20</v>
      </c>
      <c r="F527" s="128">
        <v>53</v>
      </c>
      <c r="G527" s="128">
        <v>488</v>
      </c>
      <c r="H527" s="128">
        <v>39</v>
      </c>
      <c r="I527" s="128">
        <v>287</v>
      </c>
      <c r="J527" s="128">
        <v>22</v>
      </c>
      <c r="K527" s="128">
        <v>155</v>
      </c>
      <c r="L527" s="128">
        <v>86</v>
      </c>
      <c r="M527" s="128">
        <v>365</v>
      </c>
      <c r="N527" s="128">
        <v>60</v>
      </c>
      <c r="O527" s="128">
        <v>283</v>
      </c>
      <c r="P527" s="128">
        <v>63</v>
      </c>
      <c r="Q527" s="128">
        <v>267</v>
      </c>
      <c r="R527" s="128">
        <v>36</v>
      </c>
      <c r="S527" s="128">
        <v>262</v>
      </c>
      <c r="T527" s="128">
        <v>28</v>
      </c>
      <c r="U527" s="128">
        <v>244</v>
      </c>
      <c r="V527" s="128">
        <v>37</v>
      </c>
      <c r="W527" s="128">
        <v>289</v>
      </c>
      <c r="X527" s="128">
        <v>19</v>
      </c>
      <c r="Y527" s="128">
        <v>150</v>
      </c>
      <c r="Z527" s="128">
        <v>9</v>
      </c>
      <c r="AA527" s="128">
        <v>68</v>
      </c>
    </row>
    <row r="528" spans="1:27" x14ac:dyDescent="0.25">
      <c r="A528" s="122">
        <v>527</v>
      </c>
      <c r="B528" s="124" t="s">
        <v>18</v>
      </c>
      <c r="C528" s="125" t="s">
        <v>152</v>
      </c>
      <c r="D528" s="126"/>
      <c r="E528" s="126"/>
      <c r="F528" s="128">
        <v>6</v>
      </c>
      <c r="G528" s="128">
        <v>102</v>
      </c>
      <c r="H528" s="128">
        <v>14</v>
      </c>
      <c r="I528" s="128">
        <v>416</v>
      </c>
      <c r="J528" s="128">
        <v>32</v>
      </c>
      <c r="K528" s="128">
        <v>547</v>
      </c>
      <c r="L528" s="128">
        <v>41</v>
      </c>
      <c r="M528" s="128">
        <v>704</v>
      </c>
      <c r="N528" s="128">
        <v>17</v>
      </c>
      <c r="O528" s="128">
        <v>287</v>
      </c>
      <c r="P528" s="128">
        <v>24</v>
      </c>
      <c r="Q528" s="128">
        <v>412</v>
      </c>
      <c r="R528" s="128">
        <v>16</v>
      </c>
      <c r="S528" s="128">
        <v>284</v>
      </c>
      <c r="T528" s="128">
        <v>6</v>
      </c>
      <c r="U528" s="128">
        <v>103</v>
      </c>
      <c r="V528" s="126"/>
      <c r="W528" s="126"/>
      <c r="X528" s="126"/>
      <c r="Y528" s="126"/>
      <c r="Z528" s="126"/>
      <c r="AA528" s="126"/>
    </row>
    <row r="529" spans="1:27" x14ac:dyDescent="0.25">
      <c r="A529" s="122">
        <v>528</v>
      </c>
      <c r="B529" s="124" t="s">
        <v>18</v>
      </c>
      <c r="C529" s="125" t="s">
        <v>153</v>
      </c>
      <c r="D529" s="128">
        <v>25</v>
      </c>
      <c r="E529" s="128">
        <v>62</v>
      </c>
      <c r="F529" s="128">
        <v>199</v>
      </c>
      <c r="G529" s="128">
        <v>494</v>
      </c>
      <c r="H529" s="128">
        <v>215</v>
      </c>
      <c r="I529" s="128">
        <v>536</v>
      </c>
      <c r="J529" s="128">
        <v>255</v>
      </c>
      <c r="K529" s="128">
        <v>635</v>
      </c>
      <c r="L529" s="128">
        <v>164</v>
      </c>
      <c r="M529" s="128">
        <v>407</v>
      </c>
      <c r="N529" s="128">
        <v>87</v>
      </c>
      <c r="O529" s="128">
        <v>216</v>
      </c>
      <c r="P529" s="128">
        <v>70</v>
      </c>
      <c r="Q529" s="128">
        <v>175</v>
      </c>
      <c r="R529" s="128">
        <v>57</v>
      </c>
      <c r="S529" s="128">
        <v>141</v>
      </c>
      <c r="T529" s="128">
        <v>19</v>
      </c>
      <c r="U529" s="128">
        <v>45</v>
      </c>
      <c r="V529" s="128">
        <v>32</v>
      </c>
      <c r="W529" s="128">
        <v>67</v>
      </c>
      <c r="X529" s="128">
        <v>14</v>
      </c>
      <c r="Y529" s="128">
        <v>33</v>
      </c>
      <c r="Z529" s="128">
        <v>18</v>
      </c>
      <c r="AA529" s="128">
        <v>41</v>
      </c>
    </row>
    <row r="530" spans="1:27" x14ac:dyDescent="0.25">
      <c r="A530" s="122">
        <v>529</v>
      </c>
      <c r="B530" s="124" t="s">
        <v>24</v>
      </c>
      <c r="C530" s="125" t="s">
        <v>151</v>
      </c>
      <c r="D530" s="128">
        <v>3</v>
      </c>
      <c r="E530" s="128">
        <v>49</v>
      </c>
      <c r="F530" s="128">
        <v>11</v>
      </c>
      <c r="G530" s="128">
        <v>164</v>
      </c>
      <c r="H530" s="128">
        <v>53</v>
      </c>
      <c r="I530" s="128">
        <v>789</v>
      </c>
      <c r="J530" s="128">
        <v>52</v>
      </c>
      <c r="K530" s="128">
        <v>773</v>
      </c>
      <c r="L530" s="128">
        <v>26</v>
      </c>
      <c r="M530" s="128">
        <v>395</v>
      </c>
      <c r="N530" s="128">
        <v>18</v>
      </c>
      <c r="O530" s="128">
        <v>263</v>
      </c>
      <c r="P530" s="128">
        <v>18</v>
      </c>
      <c r="Q530" s="128">
        <v>263</v>
      </c>
      <c r="R530" s="128">
        <v>6</v>
      </c>
      <c r="S530" s="128">
        <v>82</v>
      </c>
      <c r="T530" s="128">
        <v>2</v>
      </c>
      <c r="U530" s="128">
        <v>33</v>
      </c>
      <c r="V530" s="128">
        <v>1</v>
      </c>
      <c r="W530" s="128">
        <v>16</v>
      </c>
      <c r="X530" s="126"/>
      <c r="Y530" s="126"/>
      <c r="Z530" s="128">
        <v>1</v>
      </c>
      <c r="AA530" s="128">
        <v>16</v>
      </c>
    </row>
    <row r="531" spans="1:27" x14ac:dyDescent="0.25">
      <c r="A531" s="122">
        <v>530</v>
      </c>
      <c r="B531" s="124" t="s">
        <v>114</v>
      </c>
      <c r="C531" s="125" t="s">
        <v>153</v>
      </c>
      <c r="D531" s="128">
        <v>1</v>
      </c>
      <c r="E531" s="128">
        <v>10</v>
      </c>
      <c r="F531" s="128">
        <v>9</v>
      </c>
      <c r="G531" s="128">
        <v>90</v>
      </c>
      <c r="H531" s="128">
        <v>30</v>
      </c>
      <c r="I531" s="128">
        <v>296</v>
      </c>
      <c r="J531" s="128">
        <v>42</v>
      </c>
      <c r="K531" s="128">
        <v>410</v>
      </c>
      <c r="L531" s="128">
        <v>85</v>
      </c>
      <c r="M531" s="128">
        <v>827</v>
      </c>
      <c r="N531" s="128">
        <v>47</v>
      </c>
      <c r="O531" s="128">
        <v>472</v>
      </c>
      <c r="P531" s="128">
        <v>42</v>
      </c>
      <c r="Q531" s="128">
        <v>422</v>
      </c>
      <c r="R531" s="128">
        <v>21</v>
      </c>
      <c r="S531" s="128">
        <v>213</v>
      </c>
      <c r="T531" s="128">
        <v>8</v>
      </c>
      <c r="U531" s="128">
        <v>78</v>
      </c>
      <c r="V531" s="126"/>
      <c r="W531" s="126"/>
      <c r="X531" s="128">
        <v>1</v>
      </c>
      <c r="Y531" s="128">
        <v>10</v>
      </c>
      <c r="Z531" s="126"/>
      <c r="AA531" s="126"/>
    </row>
    <row r="532" spans="1:27" x14ac:dyDescent="0.25">
      <c r="A532" s="122">
        <v>531</v>
      </c>
      <c r="B532" s="124" t="s">
        <v>11</v>
      </c>
      <c r="C532" s="125" t="s">
        <v>152</v>
      </c>
      <c r="D532" s="128">
        <v>2</v>
      </c>
      <c r="E532" s="128">
        <v>21</v>
      </c>
      <c r="F532" s="128">
        <v>17</v>
      </c>
      <c r="G532" s="128">
        <v>176</v>
      </c>
      <c r="H532" s="128">
        <v>53</v>
      </c>
      <c r="I532" s="128">
        <v>534</v>
      </c>
      <c r="J532" s="128">
        <v>45</v>
      </c>
      <c r="K532" s="128">
        <v>457</v>
      </c>
      <c r="L532" s="128">
        <v>59</v>
      </c>
      <c r="M532" s="128">
        <v>585</v>
      </c>
      <c r="N532" s="128">
        <v>32</v>
      </c>
      <c r="O532" s="128">
        <v>328</v>
      </c>
      <c r="P532" s="128">
        <v>28</v>
      </c>
      <c r="Q532" s="128">
        <v>287</v>
      </c>
      <c r="R532" s="128">
        <v>15</v>
      </c>
      <c r="S532" s="128">
        <v>154</v>
      </c>
      <c r="T532" s="128">
        <v>13</v>
      </c>
      <c r="U532" s="128">
        <v>131</v>
      </c>
      <c r="V532" s="128">
        <v>9</v>
      </c>
      <c r="W532" s="128">
        <v>90</v>
      </c>
      <c r="X532" s="128">
        <v>1</v>
      </c>
      <c r="Y532" s="128">
        <v>10</v>
      </c>
      <c r="Z532" s="128">
        <v>3</v>
      </c>
      <c r="AA532" s="128">
        <v>26</v>
      </c>
    </row>
    <row r="533" spans="1:27" x14ac:dyDescent="0.25">
      <c r="A533" s="122">
        <v>532</v>
      </c>
      <c r="B533" s="124" t="s">
        <v>11</v>
      </c>
      <c r="C533" s="125" t="s">
        <v>153</v>
      </c>
      <c r="D533" s="128">
        <v>6</v>
      </c>
      <c r="E533" s="128">
        <v>28</v>
      </c>
      <c r="F533" s="128">
        <v>6</v>
      </c>
      <c r="G533" s="128">
        <v>30</v>
      </c>
      <c r="H533" s="128">
        <v>34</v>
      </c>
      <c r="I533" s="128">
        <v>168</v>
      </c>
      <c r="J533" s="128">
        <v>145</v>
      </c>
      <c r="K533" s="128">
        <v>714</v>
      </c>
      <c r="L533" s="128">
        <v>200</v>
      </c>
      <c r="M533" s="128">
        <v>993</v>
      </c>
      <c r="N533" s="128">
        <v>96</v>
      </c>
      <c r="O533" s="128">
        <v>482</v>
      </c>
      <c r="P533" s="128">
        <v>50</v>
      </c>
      <c r="Q533" s="128">
        <v>251</v>
      </c>
      <c r="R533" s="128">
        <v>13</v>
      </c>
      <c r="S533" s="128">
        <v>66</v>
      </c>
      <c r="T533" s="128">
        <v>6</v>
      </c>
      <c r="U533" s="128">
        <v>29</v>
      </c>
      <c r="V533" s="128">
        <v>2</v>
      </c>
      <c r="W533" s="128">
        <v>12</v>
      </c>
      <c r="X533" s="128">
        <v>6</v>
      </c>
      <c r="Y533" s="128">
        <v>21</v>
      </c>
      <c r="Z533" s="128">
        <v>1</v>
      </c>
      <c r="AA533" s="128">
        <v>5</v>
      </c>
    </row>
    <row r="534" spans="1:27" x14ac:dyDescent="0.25">
      <c r="A534" s="122">
        <v>533</v>
      </c>
      <c r="B534" s="124" t="s">
        <v>9</v>
      </c>
      <c r="C534" s="125" t="s">
        <v>151</v>
      </c>
      <c r="D534" s="126"/>
      <c r="E534" s="126"/>
      <c r="F534" s="126"/>
      <c r="G534" s="126"/>
      <c r="H534" s="128">
        <v>26</v>
      </c>
      <c r="I534" s="128">
        <v>646</v>
      </c>
      <c r="J534" s="128">
        <v>21</v>
      </c>
      <c r="K534" s="128">
        <v>659</v>
      </c>
      <c r="L534" s="128">
        <v>16</v>
      </c>
      <c r="M534" s="128">
        <v>665</v>
      </c>
      <c r="N534" s="128">
        <v>8</v>
      </c>
      <c r="O534" s="128">
        <v>359</v>
      </c>
      <c r="P534" s="128">
        <v>4</v>
      </c>
      <c r="Q534" s="128">
        <v>211</v>
      </c>
      <c r="R534" s="128">
        <v>4</v>
      </c>
      <c r="S534" s="128">
        <v>211</v>
      </c>
      <c r="T534" s="126"/>
      <c r="U534" s="126"/>
      <c r="V534" s="126"/>
      <c r="W534" s="126"/>
      <c r="X534" s="126"/>
      <c r="Y534" s="126"/>
      <c r="Z534" s="126"/>
      <c r="AA534" s="126"/>
    </row>
    <row r="535" spans="1:27" x14ac:dyDescent="0.25">
      <c r="A535" s="122">
        <v>534</v>
      </c>
      <c r="B535" s="124" t="s">
        <v>101</v>
      </c>
      <c r="C535" s="125" t="s">
        <v>154</v>
      </c>
      <c r="D535" s="128">
        <v>29</v>
      </c>
      <c r="E535" s="128">
        <v>145</v>
      </c>
      <c r="F535" s="128">
        <v>36</v>
      </c>
      <c r="G535" s="128">
        <v>178</v>
      </c>
      <c r="H535" s="128">
        <v>73</v>
      </c>
      <c r="I535" s="128">
        <v>365</v>
      </c>
      <c r="J535" s="128">
        <v>73</v>
      </c>
      <c r="K535" s="128">
        <v>365</v>
      </c>
      <c r="L535" s="128">
        <v>63</v>
      </c>
      <c r="M535" s="128">
        <v>317</v>
      </c>
      <c r="N535" s="128">
        <v>47</v>
      </c>
      <c r="O535" s="128">
        <v>232</v>
      </c>
      <c r="P535" s="128">
        <v>37</v>
      </c>
      <c r="Q535" s="128">
        <v>183</v>
      </c>
      <c r="R535" s="128">
        <v>40</v>
      </c>
      <c r="S535" s="128">
        <v>200</v>
      </c>
      <c r="T535" s="128">
        <v>40</v>
      </c>
      <c r="U535" s="128">
        <v>200</v>
      </c>
      <c r="V535" s="128">
        <v>30</v>
      </c>
      <c r="W535" s="128">
        <v>151</v>
      </c>
      <c r="X535" s="128">
        <v>44</v>
      </c>
      <c r="Y535" s="128">
        <v>220</v>
      </c>
      <c r="Z535" s="128">
        <v>38</v>
      </c>
      <c r="AA535" s="128">
        <v>191</v>
      </c>
    </row>
    <row r="536" spans="1:27" x14ac:dyDescent="0.25">
      <c r="A536" s="122">
        <v>535</v>
      </c>
      <c r="B536" s="124" t="s">
        <v>24</v>
      </c>
      <c r="C536" s="125" t="s">
        <v>152</v>
      </c>
      <c r="D536" s="126"/>
      <c r="E536" s="126"/>
      <c r="F536" s="126"/>
      <c r="G536" s="126"/>
      <c r="H536" s="126"/>
      <c r="I536" s="126"/>
      <c r="J536" s="126"/>
      <c r="K536" s="126"/>
      <c r="L536" s="126"/>
      <c r="M536" s="126"/>
      <c r="N536" s="126"/>
      <c r="O536" s="126"/>
      <c r="P536" s="128">
        <v>25</v>
      </c>
      <c r="Q536" s="128">
        <v>228</v>
      </c>
      <c r="R536" s="128">
        <v>47</v>
      </c>
      <c r="S536" s="128">
        <v>382</v>
      </c>
      <c r="T536" s="128">
        <v>72</v>
      </c>
      <c r="U536" s="128">
        <v>607</v>
      </c>
      <c r="V536" s="128">
        <v>67</v>
      </c>
      <c r="W536" s="128">
        <v>636</v>
      </c>
      <c r="X536" s="128">
        <v>43</v>
      </c>
      <c r="Y536" s="128">
        <v>421</v>
      </c>
      <c r="Z536" s="128">
        <v>49</v>
      </c>
      <c r="AA536" s="128">
        <v>438</v>
      </c>
    </row>
    <row r="537" spans="1:27" x14ac:dyDescent="0.25">
      <c r="A537" s="122">
        <v>536</v>
      </c>
      <c r="B537" s="124" t="s">
        <v>18</v>
      </c>
      <c r="C537" s="125" t="s">
        <v>152</v>
      </c>
      <c r="D537" s="128">
        <v>1</v>
      </c>
      <c r="E537" s="128">
        <v>21</v>
      </c>
      <c r="F537" s="126"/>
      <c r="G537" s="126"/>
      <c r="H537" s="128">
        <v>50</v>
      </c>
      <c r="I537" s="128">
        <v>1049</v>
      </c>
      <c r="J537" s="128">
        <v>41</v>
      </c>
      <c r="K537" s="128">
        <v>856</v>
      </c>
      <c r="L537" s="128">
        <v>7</v>
      </c>
      <c r="M537" s="128">
        <v>151</v>
      </c>
      <c r="N537" s="128">
        <v>10</v>
      </c>
      <c r="O537" s="128">
        <v>220</v>
      </c>
      <c r="P537" s="128">
        <v>10</v>
      </c>
      <c r="Q537" s="128">
        <v>220</v>
      </c>
      <c r="R537" s="128">
        <v>4</v>
      </c>
      <c r="S537" s="128">
        <v>85</v>
      </c>
      <c r="T537" s="128">
        <v>4</v>
      </c>
      <c r="U537" s="128">
        <v>88</v>
      </c>
      <c r="V537" s="128">
        <v>1</v>
      </c>
      <c r="W537" s="128">
        <v>22</v>
      </c>
      <c r="X537" s="126"/>
      <c r="Y537" s="126"/>
      <c r="Z537" s="126"/>
      <c r="AA537" s="126"/>
    </row>
    <row r="538" spans="1:27" x14ac:dyDescent="0.25">
      <c r="A538" s="122">
        <v>537</v>
      </c>
      <c r="B538" s="124" t="s">
        <v>11</v>
      </c>
      <c r="C538" s="125" t="s">
        <v>153</v>
      </c>
      <c r="D538" s="128">
        <v>1</v>
      </c>
      <c r="E538" s="128">
        <v>5</v>
      </c>
      <c r="F538" s="128">
        <v>20</v>
      </c>
      <c r="G538" s="128">
        <v>102</v>
      </c>
      <c r="H538" s="128">
        <v>44</v>
      </c>
      <c r="I538" s="128">
        <v>213</v>
      </c>
      <c r="J538" s="128">
        <v>134</v>
      </c>
      <c r="K538" s="128">
        <v>668</v>
      </c>
      <c r="L538" s="128">
        <v>121</v>
      </c>
      <c r="M538" s="128">
        <v>604</v>
      </c>
      <c r="N538" s="128">
        <v>59</v>
      </c>
      <c r="O538" s="128">
        <v>297</v>
      </c>
      <c r="P538" s="128">
        <v>49</v>
      </c>
      <c r="Q538" s="128">
        <v>246</v>
      </c>
      <c r="R538" s="128">
        <v>66</v>
      </c>
      <c r="S538" s="128">
        <v>330</v>
      </c>
      <c r="T538" s="128">
        <v>25</v>
      </c>
      <c r="U538" s="128">
        <v>127</v>
      </c>
      <c r="V538" s="128">
        <v>10</v>
      </c>
      <c r="W538" s="128">
        <v>48</v>
      </c>
      <c r="X538" s="128">
        <v>2</v>
      </c>
      <c r="Y538" s="128">
        <v>9</v>
      </c>
      <c r="Z538" s="126"/>
      <c r="AA538" s="126"/>
    </row>
    <row r="539" spans="1:27" x14ac:dyDescent="0.25">
      <c r="A539" s="122">
        <v>538</v>
      </c>
      <c r="B539" s="124" t="s">
        <v>11</v>
      </c>
      <c r="C539" s="125" t="s">
        <v>152</v>
      </c>
      <c r="D539" s="128">
        <v>2</v>
      </c>
      <c r="E539" s="128">
        <v>14</v>
      </c>
      <c r="F539" s="128">
        <v>30</v>
      </c>
      <c r="G539" s="128">
        <v>202</v>
      </c>
      <c r="H539" s="128">
        <v>54</v>
      </c>
      <c r="I539" s="128">
        <v>410</v>
      </c>
      <c r="J539" s="128">
        <v>68</v>
      </c>
      <c r="K539" s="128">
        <v>487</v>
      </c>
      <c r="L539" s="128">
        <v>68</v>
      </c>
      <c r="M539" s="128">
        <v>497</v>
      </c>
      <c r="N539" s="128">
        <v>38</v>
      </c>
      <c r="O539" s="128">
        <v>285</v>
      </c>
      <c r="P539" s="128">
        <v>20</v>
      </c>
      <c r="Q539" s="128">
        <v>149</v>
      </c>
      <c r="R539" s="128">
        <v>23</v>
      </c>
      <c r="S539" s="128">
        <v>165</v>
      </c>
      <c r="T539" s="128">
        <v>23</v>
      </c>
      <c r="U539" s="128">
        <v>172</v>
      </c>
      <c r="V539" s="128">
        <v>30</v>
      </c>
      <c r="W539" s="128">
        <v>221</v>
      </c>
      <c r="X539" s="128">
        <v>2</v>
      </c>
      <c r="Y539" s="128">
        <v>14</v>
      </c>
      <c r="Z539" s="126"/>
      <c r="AA539" s="126"/>
    </row>
    <row r="540" spans="1:27" x14ac:dyDescent="0.25">
      <c r="A540" s="122">
        <v>539</v>
      </c>
      <c r="B540" s="124" t="s">
        <v>5</v>
      </c>
      <c r="C540" s="125" t="s">
        <v>151</v>
      </c>
      <c r="D540" s="126"/>
      <c r="E540" s="126"/>
      <c r="F540" s="126"/>
      <c r="G540" s="126"/>
      <c r="H540" s="126"/>
      <c r="I540" s="126"/>
      <c r="J540" s="128">
        <v>19</v>
      </c>
      <c r="K540" s="128">
        <v>816</v>
      </c>
      <c r="L540" s="128">
        <v>15</v>
      </c>
      <c r="M540" s="128">
        <v>624</v>
      </c>
      <c r="N540" s="128">
        <v>3</v>
      </c>
      <c r="O540" s="128">
        <v>115</v>
      </c>
      <c r="P540" s="128">
        <v>5</v>
      </c>
      <c r="Q540" s="128">
        <v>209</v>
      </c>
      <c r="R540" s="128">
        <v>10</v>
      </c>
      <c r="S540" s="128">
        <v>423</v>
      </c>
      <c r="T540" s="128">
        <v>4</v>
      </c>
      <c r="U540" s="128">
        <v>165</v>
      </c>
      <c r="V540" s="128">
        <v>4</v>
      </c>
      <c r="W540" s="128">
        <v>166</v>
      </c>
      <c r="X540" s="128">
        <v>1</v>
      </c>
      <c r="Y540" s="128">
        <v>43</v>
      </c>
      <c r="Z540" s="128">
        <v>1</v>
      </c>
      <c r="AA540" s="128">
        <v>44</v>
      </c>
    </row>
    <row r="541" spans="1:27" x14ac:dyDescent="0.25">
      <c r="A541" s="122">
        <v>540</v>
      </c>
      <c r="B541" s="124" t="s">
        <v>8</v>
      </c>
      <c r="C541" s="125" t="s">
        <v>152</v>
      </c>
      <c r="D541" s="128">
        <v>2</v>
      </c>
      <c r="E541" s="128">
        <v>17</v>
      </c>
      <c r="F541" s="128">
        <v>32</v>
      </c>
      <c r="G541" s="128">
        <v>224</v>
      </c>
      <c r="H541" s="128">
        <v>33</v>
      </c>
      <c r="I541" s="128">
        <v>221</v>
      </c>
      <c r="J541" s="128">
        <v>81</v>
      </c>
      <c r="K541" s="128">
        <v>529</v>
      </c>
      <c r="L541" s="128">
        <v>74</v>
      </c>
      <c r="M541" s="128">
        <v>512</v>
      </c>
      <c r="N541" s="128">
        <v>34</v>
      </c>
      <c r="O541" s="128">
        <v>233</v>
      </c>
      <c r="P541" s="128">
        <v>44</v>
      </c>
      <c r="Q541" s="128">
        <v>330</v>
      </c>
      <c r="R541" s="128">
        <v>37</v>
      </c>
      <c r="S541" s="128">
        <v>252</v>
      </c>
      <c r="T541" s="128">
        <v>15</v>
      </c>
      <c r="U541" s="128">
        <v>105</v>
      </c>
      <c r="V541" s="128">
        <v>11</v>
      </c>
      <c r="W541" s="128">
        <v>79</v>
      </c>
      <c r="X541" s="128">
        <v>6</v>
      </c>
      <c r="Y541" s="128">
        <v>41</v>
      </c>
      <c r="Z541" s="128">
        <v>4</v>
      </c>
      <c r="AA541" s="128">
        <v>30</v>
      </c>
    </row>
    <row r="542" spans="1:27" x14ac:dyDescent="0.25">
      <c r="A542" s="122">
        <v>541</v>
      </c>
      <c r="B542" s="124" t="s">
        <v>11</v>
      </c>
      <c r="C542" s="125" t="s">
        <v>154</v>
      </c>
      <c r="D542" s="128">
        <v>20</v>
      </c>
      <c r="E542" s="128">
        <v>160</v>
      </c>
      <c r="F542" s="128">
        <v>34</v>
      </c>
      <c r="G542" s="128">
        <v>266</v>
      </c>
      <c r="H542" s="128">
        <v>46</v>
      </c>
      <c r="I542" s="128">
        <v>360</v>
      </c>
      <c r="J542" s="128">
        <v>53</v>
      </c>
      <c r="K542" s="128">
        <v>417</v>
      </c>
      <c r="L542" s="128">
        <v>41</v>
      </c>
      <c r="M542" s="128">
        <v>324</v>
      </c>
      <c r="N542" s="128">
        <v>29</v>
      </c>
      <c r="O542" s="128">
        <v>228</v>
      </c>
      <c r="P542" s="128">
        <v>28</v>
      </c>
      <c r="Q542" s="128">
        <v>224</v>
      </c>
      <c r="R542" s="128">
        <v>46</v>
      </c>
      <c r="S542" s="128">
        <v>354</v>
      </c>
      <c r="T542" s="128">
        <v>20</v>
      </c>
      <c r="U542" s="128">
        <v>153</v>
      </c>
      <c r="V542" s="128">
        <v>2</v>
      </c>
      <c r="W542" s="128">
        <v>15</v>
      </c>
      <c r="X542" s="128">
        <v>6</v>
      </c>
      <c r="Y542" s="128">
        <v>46</v>
      </c>
      <c r="Z542" s="128">
        <v>4</v>
      </c>
      <c r="AA542" s="128">
        <v>15</v>
      </c>
    </row>
    <row r="543" spans="1:27" x14ac:dyDescent="0.25">
      <c r="A543" s="122">
        <v>542</v>
      </c>
      <c r="B543" s="124" t="s">
        <v>8</v>
      </c>
      <c r="C543" s="125" t="s">
        <v>153</v>
      </c>
      <c r="D543" s="128">
        <v>6</v>
      </c>
      <c r="E543" s="128">
        <v>39</v>
      </c>
      <c r="F543" s="128">
        <v>7</v>
      </c>
      <c r="G543" s="128">
        <v>48</v>
      </c>
      <c r="H543" s="128">
        <v>34</v>
      </c>
      <c r="I543" s="128">
        <v>241</v>
      </c>
      <c r="J543" s="128">
        <v>76</v>
      </c>
      <c r="K543" s="128">
        <v>526</v>
      </c>
      <c r="L543" s="128">
        <v>66</v>
      </c>
      <c r="M543" s="128">
        <v>449</v>
      </c>
      <c r="N543" s="128">
        <v>49</v>
      </c>
      <c r="O543" s="128">
        <v>341</v>
      </c>
      <c r="P543" s="128">
        <v>47</v>
      </c>
      <c r="Q543" s="128">
        <v>318</v>
      </c>
      <c r="R543" s="128">
        <v>56</v>
      </c>
      <c r="S543" s="128">
        <v>359</v>
      </c>
      <c r="T543" s="128">
        <v>23</v>
      </c>
      <c r="U543" s="128">
        <v>164</v>
      </c>
      <c r="V543" s="128">
        <v>6</v>
      </c>
      <c r="W543" s="128">
        <v>39</v>
      </c>
      <c r="X543" s="128">
        <v>6</v>
      </c>
      <c r="Y543" s="128">
        <v>39</v>
      </c>
      <c r="Z543" s="126"/>
      <c r="AA543" s="126"/>
    </row>
    <row r="544" spans="1:27" x14ac:dyDescent="0.25">
      <c r="A544" s="122">
        <v>543</v>
      </c>
      <c r="B544" s="124" t="s">
        <v>11</v>
      </c>
      <c r="C544" s="125" t="s">
        <v>153</v>
      </c>
      <c r="D544" s="126"/>
      <c r="E544" s="126"/>
      <c r="F544" s="128">
        <v>16</v>
      </c>
      <c r="G544" s="128">
        <v>130</v>
      </c>
      <c r="H544" s="128">
        <v>27</v>
      </c>
      <c r="I544" s="128">
        <v>217</v>
      </c>
      <c r="J544" s="128">
        <v>51</v>
      </c>
      <c r="K544" s="128">
        <v>393</v>
      </c>
      <c r="L544" s="128">
        <v>79</v>
      </c>
      <c r="M544" s="128">
        <v>627</v>
      </c>
      <c r="N544" s="128">
        <v>50</v>
      </c>
      <c r="O544" s="128">
        <v>398</v>
      </c>
      <c r="P544" s="128">
        <v>47</v>
      </c>
      <c r="Q544" s="128">
        <v>389</v>
      </c>
      <c r="R544" s="128">
        <v>25</v>
      </c>
      <c r="S544" s="128">
        <v>196</v>
      </c>
      <c r="T544" s="128">
        <v>8</v>
      </c>
      <c r="U544" s="128">
        <v>63</v>
      </c>
      <c r="V544" s="128">
        <v>7</v>
      </c>
      <c r="W544" s="128">
        <v>55</v>
      </c>
      <c r="X544" s="128">
        <v>2</v>
      </c>
      <c r="Y544" s="128">
        <v>15</v>
      </c>
      <c r="Z544" s="128">
        <v>4</v>
      </c>
      <c r="AA544" s="128">
        <v>31</v>
      </c>
    </row>
    <row r="545" spans="1:27" x14ac:dyDescent="0.25">
      <c r="A545" s="122">
        <v>544</v>
      </c>
      <c r="B545" s="124" t="s">
        <v>11</v>
      </c>
      <c r="C545" s="125" t="s">
        <v>155</v>
      </c>
      <c r="D545" s="128">
        <v>5</v>
      </c>
      <c r="E545" s="128">
        <v>25</v>
      </c>
      <c r="F545" s="128">
        <v>23</v>
      </c>
      <c r="G545" s="128">
        <v>115</v>
      </c>
      <c r="H545" s="128">
        <v>41</v>
      </c>
      <c r="I545" s="128">
        <v>204</v>
      </c>
      <c r="J545" s="128">
        <v>48</v>
      </c>
      <c r="K545" s="128">
        <v>238</v>
      </c>
      <c r="L545" s="128">
        <v>150</v>
      </c>
      <c r="M545" s="128">
        <v>745</v>
      </c>
      <c r="N545" s="128">
        <v>84</v>
      </c>
      <c r="O545" s="128">
        <v>412</v>
      </c>
      <c r="P545" s="128">
        <v>80</v>
      </c>
      <c r="Q545" s="128">
        <v>399</v>
      </c>
      <c r="R545" s="128">
        <v>22</v>
      </c>
      <c r="S545" s="128">
        <v>110</v>
      </c>
      <c r="T545" s="128">
        <v>10</v>
      </c>
      <c r="U545" s="128">
        <v>50</v>
      </c>
      <c r="V545" s="128">
        <v>19</v>
      </c>
      <c r="W545" s="128">
        <v>94</v>
      </c>
      <c r="X545" s="128">
        <v>18</v>
      </c>
      <c r="Y545" s="128">
        <v>89</v>
      </c>
      <c r="Z545" s="128">
        <v>6</v>
      </c>
      <c r="AA545" s="128">
        <v>30</v>
      </c>
    </row>
    <row r="546" spans="1:27" x14ac:dyDescent="0.25">
      <c r="A546" s="122">
        <v>545</v>
      </c>
      <c r="B546" s="124" t="s">
        <v>122</v>
      </c>
      <c r="C546" s="125" t="s">
        <v>152</v>
      </c>
      <c r="D546" s="128">
        <v>2</v>
      </c>
      <c r="E546" s="128">
        <v>32</v>
      </c>
      <c r="F546" s="128">
        <v>16</v>
      </c>
      <c r="G546" s="128">
        <v>251</v>
      </c>
      <c r="H546" s="128">
        <v>18</v>
      </c>
      <c r="I546" s="128">
        <v>290</v>
      </c>
      <c r="J546" s="128">
        <v>31</v>
      </c>
      <c r="K546" s="128">
        <v>458</v>
      </c>
      <c r="L546" s="128">
        <v>35</v>
      </c>
      <c r="M546" s="128">
        <v>554</v>
      </c>
      <c r="N546" s="128">
        <v>12</v>
      </c>
      <c r="O546" s="128">
        <v>189</v>
      </c>
      <c r="P546" s="128">
        <v>19</v>
      </c>
      <c r="Q546" s="128">
        <v>299</v>
      </c>
      <c r="R546" s="128">
        <v>7</v>
      </c>
      <c r="S546" s="128">
        <v>110</v>
      </c>
      <c r="T546" s="128">
        <v>13</v>
      </c>
      <c r="U546" s="128">
        <v>199</v>
      </c>
      <c r="V546" s="128">
        <v>5</v>
      </c>
      <c r="W546" s="128">
        <v>88</v>
      </c>
      <c r="X546" s="128">
        <v>1</v>
      </c>
      <c r="Y546" s="128">
        <v>24</v>
      </c>
      <c r="Z546" s="128">
        <v>1</v>
      </c>
      <c r="AA546" s="128">
        <v>16</v>
      </c>
    </row>
    <row r="547" spans="1:27" x14ac:dyDescent="0.25">
      <c r="A547" s="122">
        <v>546</v>
      </c>
      <c r="B547" s="124" t="s">
        <v>105</v>
      </c>
      <c r="C547" s="125" t="s">
        <v>152</v>
      </c>
      <c r="D547" s="128">
        <v>4</v>
      </c>
      <c r="E547" s="128">
        <v>258</v>
      </c>
      <c r="F547" s="128">
        <v>2</v>
      </c>
      <c r="G547" s="128">
        <v>129</v>
      </c>
      <c r="H547" s="128">
        <v>2</v>
      </c>
      <c r="I547" s="128">
        <v>129</v>
      </c>
      <c r="J547" s="128">
        <v>3</v>
      </c>
      <c r="K547" s="128">
        <v>193</v>
      </c>
      <c r="L547" s="128">
        <v>5</v>
      </c>
      <c r="M547" s="128">
        <v>310</v>
      </c>
      <c r="N547" s="128">
        <v>2</v>
      </c>
      <c r="O547" s="128">
        <v>129</v>
      </c>
      <c r="P547" s="128">
        <v>6</v>
      </c>
      <c r="Q547" s="128">
        <v>387</v>
      </c>
      <c r="R547" s="126"/>
      <c r="S547" s="126"/>
      <c r="T547" s="128">
        <v>3</v>
      </c>
      <c r="U547" s="128">
        <v>193</v>
      </c>
      <c r="V547" s="128">
        <v>6</v>
      </c>
      <c r="W547" s="128">
        <v>387</v>
      </c>
      <c r="X547" s="128">
        <v>2</v>
      </c>
      <c r="Y547" s="128">
        <v>129</v>
      </c>
      <c r="Z547" s="128">
        <v>3</v>
      </c>
      <c r="AA547" s="128">
        <v>193</v>
      </c>
    </row>
    <row r="548" spans="1:27" x14ac:dyDescent="0.25">
      <c r="A548" s="122">
        <v>547</v>
      </c>
      <c r="B548" s="124" t="s">
        <v>107</v>
      </c>
      <c r="C548" s="125" t="s">
        <v>152</v>
      </c>
      <c r="D548" s="128">
        <v>3</v>
      </c>
      <c r="E548" s="128">
        <v>51</v>
      </c>
      <c r="F548" s="128">
        <v>20</v>
      </c>
      <c r="G548" s="128">
        <v>340</v>
      </c>
      <c r="H548" s="128">
        <v>21</v>
      </c>
      <c r="I548" s="128">
        <v>357</v>
      </c>
      <c r="J548" s="128">
        <v>36</v>
      </c>
      <c r="K548" s="128">
        <v>612</v>
      </c>
      <c r="L548" s="128">
        <v>29</v>
      </c>
      <c r="M548" s="128">
        <v>474</v>
      </c>
      <c r="N548" s="128">
        <v>6</v>
      </c>
      <c r="O548" s="128">
        <v>99</v>
      </c>
      <c r="P548" s="128">
        <v>7</v>
      </c>
      <c r="Q548" s="128">
        <v>115</v>
      </c>
      <c r="R548" s="128">
        <v>3</v>
      </c>
      <c r="S548" s="128">
        <v>49</v>
      </c>
      <c r="T548" s="128">
        <v>8</v>
      </c>
      <c r="U548" s="128">
        <v>129</v>
      </c>
      <c r="V548" s="128">
        <v>8</v>
      </c>
      <c r="W548" s="128">
        <v>128</v>
      </c>
      <c r="X548" s="128">
        <v>2</v>
      </c>
      <c r="Y548" s="128">
        <v>33</v>
      </c>
      <c r="Z548" s="128">
        <v>2</v>
      </c>
      <c r="AA548" s="128">
        <v>33</v>
      </c>
    </row>
    <row r="549" spans="1:27" x14ac:dyDescent="0.25">
      <c r="A549" s="122">
        <v>548</v>
      </c>
      <c r="B549" s="124" t="s">
        <v>11</v>
      </c>
      <c r="C549" s="125" t="s">
        <v>153</v>
      </c>
      <c r="D549" s="128">
        <v>1</v>
      </c>
      <c r="E549" s="128">
        <v>14</v>
      </c>
      <c r="F549" s="128">
        <v>24</v>
      </c>
      <c r="G549" s="128">
        <v>248</v>
      </c>
      <c r="H549" s="128">
        <v>44</v>
      </c>
      <c r="I549" s="128">
        <v>519</v>
      </c>
      <c r="J549" s="128">
        <v>39</v>
      </c>
      <c r="K549" s="128">
        <v>482</v>
      </c>
      <c r="L549" s="128">
        <v>36</v>
      </c>
      <c r="M549" s="128">
        <v>404</v>
      </c>
      <c r="N549" s="128">
        <v>20</v>
      </c>
      <c r="O549" s="128">
        <v>250</v>
      </c>
      <c r="P549" s="128">
        <v>19</v>
      </c>
      <c r="Q549" s="128">
        <v>189</v>
      </c>
      <c r="R549" s="128">
        <v>14</v>
      </c>
      <c r="S549" s="128">
        <v>132</v>
      </c>
      <c r="T549" s="128">
        <v>8</v>
      </c>
      <c r="U549" s="128">
        <v>62</v>
      </c>
      <c r="V549" s="128">
        <v>1</v>
      </c>
      <c r="W549" s="128">
        <v>14</v>
      </c>
      <c r="X549" s="128">
        <v>6</v>
      </c>
      <c r="Y549" s="128">
        <v>56</v>
      </c>
      <c r="Z549" s="128">
        <v>5</v>
      </c>
      <c r="AA549" s="128">
        <v>51</v>
      </c>
    </row>
    <row r="550" spans="1:27" x14ac:dyDescent="0.25">
      <c r="A550" s="122">
        <v>549</v>
      </c>
      <c r="B550" s="124" t="s">
        <v>103</v>
      </c>
      <c r="C550" s="125" t="s">
        <v>152</v>
      </c>
      <c r="D550" s="128">
        <v>5</v>
      </c>
      <c r="E550" s="128">
        <v>77</v>
      </c>
      <c r="F550" s="128">
        <v>19</v>
      </c>
      <c r="G550" s="128">
        <v>286</v>
      </c>
      <c r="H550" s="128">
        <v>5</v>
      </c>
      <c r="I550" s="128">
        <v>77</v>
      </c>
      <c r="J550" s="128">
        <v>19</v>
      </c>
      <c r="K550" s="128">
        <v>283</v>
      </c>
      <c r="L550" s="128">
        <v>21</v>
      </c>
      <c r="M550" s="128">
        <v>328</v>
      </c>
      <c r="N550" s="128">
        <v>8</v>
      </c>
      <c r="O550" s="128">
        <v>116</v>
      </c>
      <c r="P550" s="128">
        <v>21</v>
      </c>
      <c r="Q550" s="128">
        <v>328</v>
      </c>
      <c r="R550" s="128">
        <v>19</v>
      </c>
      <c r="S550" s="128">
        <v>289</v>
      </c>
      <c r="T550" s="128">
        <v>15</v>
      </c>
      <c r="U550" s="128">
        <v>232</v>
      </c>
      <c r="V550" s="128">
        <v>10</v>
      </c>
      <c r="W550" s="128">
        <v>151</v>
      </c>
      <c r="X550" s="128">
        <v>5</v>
      </c>
      <c r="Y550" s="128">
        <v>73</v>
      </c>
      <c r="Z550" s="128">
        <v>11</v>
      </c>
      <c r="AA550" s="128">
        <v>174</v>
      </c>
    </row>
    <row r="551" spans="1:27" x14ac:dyDescent="0.25">
      <c r="A551" s="122">
        <v>550</v>
      </c>
      <c r="B551" s="124" t="s">
        <v>24</v>
      </c>
      <c r="C551" s="125" t="s">
        <v>151</v>
      </c>
      <c r="D551" s="128">
        <v>2</v>
      </c>
      <c r="E551" s="128">
        <v>20</v>
      </c>
      <c r="F551" s="128">
        <v>13</v>
      </c>
      <c r="G551" s="128">
        <v>118</v>
      </c>
      <c r="H551" s="128">
        <v>30</v>
      </c>
      <c r="I551" s="128">
        <v>266</v>
      </c>
      <c r="J551" s="128">
        <v>56</v>
      </c>
      <c r="K551" s="128">
        <v>502</v>
      </c>
      <c r="L551" s="128">
        <v>39</v>
      </c>
      <c r="M551" s="128">
        <v>345</v>
      </c>
      <c r="N551" s="128">
        <v>41</v>
      </c>
      <c r="O551" s="128">
        <v>364</v>
      </c>
      <c r="P551" s="128">
        <v>18</v>
      </c>
      <c r="Q551" s="128">
        <v>158</v>
      </c>
      <c r="R551" s="128">
        <v>25</v>
      </c>
      <c r="S551" s="128">
        <v>226</v>
      </c>
      <c r="T551" s="128">
        <v>24</v>
      </c>
      <c r="U551" s="128">
        <v>217</v>
      </c>
      <c r="V551" s="128">
        <v>9</v>
      </c>
      <c r="W551" s="128">
        <v>79</v>
      </c>
      <c r="X551" s="128">
        <v>2</v>
      </c>
      <c r="Y551" s="128">
        <v>20</v>
      </c>
      <c r="Z551" s="126"/>
      <c r="AA551" s="126"/>
    </row>
    <row r="552" spans="1:27" x14ac:dyDescent="0.25">
      <c r="A552" s="122">
        <v>551</v>
      </c>
      <c r="B552" s="124" t="s">
        <v>24</v>
      </c>
      <c r="C552" s="125" t="s">
        <v>151</v>
      </c>
      <c r="D552" s="128">
        <v>9</v>
      </c>
      <c r="E552" s="128">
        <v>61</v>
      </c>
      <c r="F552" s="128">
        <v>23</v>
      </c>
      <c r="G552" s="128">
        <v>180</v>
      </c>
      <c r="H552" s="128">
        <v>63</v>
      </c>
      <c r="I552" s="128">
        <v>478</v>
      </c>
      <c r="J552" s="128">
        <v>72</v>
      </c>
      <c r="K552" s="128">
        <v>663</v>
      </c>
      <c r="L552" s="128">
        <v>50</v>
      </c>
      <c r="M552" s="128">
        <v>435</v>
      </c>
      <c r="N552" s="128">
        <v>18</v>
      </c>
      <c r="O552" s="128">
        <v>178</v>
      </c>
      <c r="P552" s="128">
        <v>11</v>
      </c>
      <c r="Q552" s="128">
        <v>103</v>
      </c>
      <c r="R552" s="128">
        <v>9</v>
      </c>
      <c r="S552" s="128">
        <v>79</v>
      </c>
      <c r="T552" s="128">
        <v>10</v>
      </c>
      <c r="U552" s="128">
        <v>73</v>
      </c>
      <c r="V552" s="128">
        <v>4</v>
      </c>
      <c r="W552" s="128">
        <v>40</v>
      </c>
      <c r="X552" s="128">
        <v>1</v>
      </c>
      <c r="Y552" s="128">
        <v>10</v>
      </c>
      <c r="Z552" s="128">
        <v>1</v>
      </c>
      <c r="AA552" s="128">
        <v>10</v>
      </c>
    </row>
    <row r="553" spans="1:27" x14ac:dyDescent="0.25">
      <c r="A553" s="122">
        <v>552</v>
      </c>
      <c r="B553" s="124" t="s">
        <v>8</v>
      </c>
      <c r="C553" s="125" t="s">
        <v>153</v>
      </c>
      <c r="D553" s="128">
        <v>27</v>
      </c>
      <c r="E553" s="128">
        <v>54</v>
      </c>
      <c r="F553" s="128">
        <v>57</v>
      </c>
      <c r="G553" s="128">
        <v>128</v>
      </c>
      <c r="H553" s="128">
        <v>115</v>
      </c>
      <c r="I553" s="128">
        <v>274</v>
      </c>
      <c r="J553" s="128">
        <v>185</v>
      </c>
      <c r="K553" s="128">
        <v>432</v>
      </c>
      <c r="L553" s="128">
        <v>230</v>
      </c>
      <c r="M553" s="128">
        <v>542</v>
      </c>
      <c r="N553" s="128">
        <v>137</v>
      </c>
      <c r="O553" s="128">
        <v>321</v>
      </c>
      <c r="P553" s="128">
        <v>89</v>
      </c>
      <c r="Q553" s="128">
        <v>212</v>
      </c>
      <c r="R553" s="128">
        <v>89</v>
      </c>
      <c r="S553" s="128">
        <v>185</v>
      </c>
      <c r="T553" s="128">
        <v>23</v>
      </c>
      <c r="U553" s="128">
        <v>53</v>
      </c>
      <c r="V553" s="128">
        <v>9</v>
      </c>
      <c r="W553" s="128">
        <v>20</v>
      </c>
      <c r="X553" s="128">
        <v>8</v>
      </c>
      <c r="Y553" s="128">
        <v>21</v>
      </c>
      <c r="Z553" s="128">
        <v>2</v>
      </c>
      <c r="AA553" s="128">
        <v>5</v>
      </c>
    </row>
    <row r="554" spans="1:27" x14ac:dyDescent="0.25">
      <c r="A554" s="122">
        <v>553</v>
      </c>
      <c r="B554" s="124" t="s">
        <v>11</v>
      </c>
      <c r="C554" s="125" t="s">
        <v>152</v>
      </c>
      <c r="D554" s="128">
        <v>6</v>
      </c>
      <c r="E554" s="128">
        <v>64</v>
      </c>
      <c r="F554" s="128">
        <v>10</v>
      </c>
      <c r="G554" s="128">
        <v>123</v>
      </c>
      <c r="H554" s="128">
        <v>37</v>
      </c>
      <c r="I554" s="128">
        <v>430</v>
      </c>
      <c r="J554" s="128">
        <v>35</v>
      </c>
      <c r="K554" s="128">
        <v>426</v>
      </c>
      <c r="L554" s="128">
        <v>40</v>
      </c>
      <c r="M554" s="128">
        <v>483</v>
      </c>
      <c r="N554" s="128">
        <v>8</v>
      </c>
      <c r="O554" s="128">
        <v>96</v>
      </c>
      <c r="P554" s="128">
        <v>19</v>
      </c>
      <c r="Q554" s="128">
        <v>208</v>
      </c>
      <c r="R554" s="128">
        <v>17</v>
      </c>
      <c r="S554" s="128">
        <v>200</v>
      </c>
      <c r="T554" s="128">
        <v>6</v>
      </c>
      <c r="U554" s="128">
        <v>71</v>
      </c>
      <c r="V554" s="128">
        <v>4</v>
      </c>
      <c r="W554" s="128">
        <v>58</v>
      </c>
      <c r="X554" s="128">
        <v>2</v>
      </c>
      <c r="Y554" s="128">
        <v>29</v>
      </c>
      <c r="Z554" s="128">
        <v>6</v>
      </c>
      <c r="AA554" s="128">
        <v>52</v>
      </c>
    </row>
    <row r="555" spans="1:27" x14ac:dyDescent="0.25">
      <c r="A555" s="122">
        <v>554</v>
      </c>
      <c r="B555" s="124" t="s">
        <v>8</v>
      </c>
      <c r="C555" s="125" t="s">
        <v>152</v>
      </c>
      <c r="D555" s="128">
        <v>6</v>
      </c>
      <c r="E555" s="128">
        <v>43</v>
      </c>
      <c r="F555" s="128">
        <v>48</v>
      </c>
      <c r="G555" s="128">
        <v>309</v>
      </c>
      <c r="H555" s="128">
        <v>65</v>
      </c>
      <c r="I555" s="128">
        <v>425</v>
      </c>
      <c r="J555" s="128">
        <v>55</v>
      </c>
      <c r="K555" s="128">
        <v>372</v>
      </c>
      <c r="L555" s="128">
        <v>46</v>
      </c>
      <c r="M555" s="128">
        <v>314</v>
      </c>
      <c r="N555" s="128">
        <v>15</v>
      </c>
      <c r="O555" s="128">
        <v>105</v>
      </c>
      <c r="P555" s="128">
        <v>35</v>
      </c>
      <c r="Q555" s="128">
        <v>234</v>
      </c>
      <c r="R555" s="128">
        <v>20</v>
      </c>
      <c r="S555" s="128">
        <v>117</v>
      </c>
      <c r="T555" s="128">
        <v>25</v>
      </c>
      <c r="U555" s="128">
        <v>169</v>
      </c>
      <c r="V555" s="128">
        <v>14</v>
      </c>
      <c r="W555" s="128">
        <v>95</v>
      </c>
      <c r="X555" s="128">
        <v>3</v>
      </c>
      <c r="Y555" s="128">
        <v>23</v>
      </c>
      <c r="Z555" s="128">
        <v>2</v>
      </c>
      <c r="AA555" s="128">
        <v>11</v>
      </c>
    </row>
    <row r="556" spans="1:27" x14ac:dyDescent="0.25">
      <c r="A556" s="122">
        <v>555</v>
      </c>
      <c r="B556" s="124" t="s">
        <v>11</v>
      </c>
      <c r="C556" s="125" t="s">
        <v>152</v>
      </c>
      <c r="D556" s="126"/>
      <c r="E556" s="126"/>
      <c r="F556" s="128">
        <v>6</v>
      </c>
      <c r="G556" s="128">
        <v>50</v>
      </c>
      <c r="H556" s="128">
        <v>62</v>
      </c>
      <c r="I556" s="128">
        <v>471</v>
      </c>
      <c r="J556" s="128">
        <v>51</v>
      </c>
      <c r="K556" s="128">
        <v>457</v>
      </c>
      <c r="L556" s="128">
        <v>43</v>
      </c>
      <c r="M556" s="128">
        <v>376</v>
      </c>
      <c r="N556" s="128">
        <v>15</v>
      </c>
      <c r="O556" s="128">
        <v>133</v>
      </c>
      <c r="P556" s="128">
        <v>24</v>
      </c>
      <c r="Q556" s="128">
        <v>203</v>
      </c>
      <c r="R556" s="128">
        <v>14</v>
      </c>
      <c r="S556" s="128">
        <v>129</v>
      </c>
      <c r="T556" s="128">
        <v>23</v>
      </c>
      <c r="U556" s="128">
        <v>204</v>
      </c>
      <c r="V556" s="128">
        <v>16</v>
      </c>
      <c r="W556" s="128">
        <v>142</v>
      </c>
      <c r="X556" s="128">
        <v>4</v>
      </c>
      <c r="Y556" s="128">
        <v>36</v>
      </c>
      <c r="Z556" s="128">
        <v>1</v>
      </c>
      <c r="AA556" s="128">
        <v>9</v>
      </c>
    </row>
    <row r="557" spans="1:27" x14ac:dyDescent="0.25">
      <c r="A557" s="122">
        <v>556</v>
      </c>
      <c r="B557" s="124" t="s">
        <v>24</v>
      </c>
      <c r="C557" s="125" t="s">
        <v>152</v>
      </c>
      <c r="D557" s="128">
        <v>22</v>
      </c>
      <c r="E557" s="128">
        <v>102</v>
      </c>
      <c r="F557" s="128">
        <v>20</v>
      </c>
      <c r="G557" s="128">
        <v>92</v>
      </c>
      <c r="H557" s="128">
        <v>40</v>
      </c>
      <c r="I557" s="128">
        <v>184</v>
      </c>
      <c r="J557" s="128">
        <v>70</v>
      </c>
      <c r="K557" s="128">
        <v>327</v>
      </c>
      <c r="L557" s="128">
        <v>96</v>
      </c>
      <c r="M557" s="128">
        <v>445</v>
      </c>
      <c r="N557" s="128">
        <v>61</v>
      </c>
      <c r="O557" s="128">
        <v>281</v>
      </c>
      <c r="P557" s="128">
        <v>52</v>
      </c>
      <c r="Q557" s="128">
        <v>240</v>
      </c>
      <c r="R557" s="128">
        <v>51</v>
      </c>
      <c r="S557" s="128">
        <v>235</v>
      </c>
      <c r="T557" s="128">
        <v>21</v>
      </c>
      <c r="U557" s="128">
        <v>97</v>
      </c>
      <c r="V557" s="128">
        <v>13</v>
      </c>
      <c r="W557" s="128">
        <v>61</v>
      </c>
      <c r="X557" s="128">
        <v>12</v>
      </c>
      <c r="Y557" s="128">
        <v>56</v>
      </c>
      <c r="Z557" s="128">
        <v>19</v>
      </c>
      <c r="AA557" s="128">
        <v>87</v>
      </c>
    </row>
    <row r="558" spans="1:27" x14ac:dyDescent="0.25">
      <c r="A558" s="122">
        <v>557</v>
      </c>
      <c r="B558" s="124" t="s">
        <v>18</v>
      </c>
      <c r="C558" s="125" t="s">
        <v>152</v>
      </c>
      <c r="D558" s="128">
        <v>2</v>
      </c>
      <c r="E558" s="128">
        <v>20</v>
      </c>
      <c r="F558" s="128">
        <v>1</v>
      </c>
      <c r="G558" s="128">
        <v>15</v>
      </c>
      <c r="H558" s="128">
        <v>3</v>
      </c>
      <c r="I558" s="128">
        <v>45</v>
      </c>
      <c r="J558" s="128">
        <v>4</v>
      </c>
      <c r="K558" s="128">
        <v>60</v>
      </c>
      <c r="L558" s="128">
        <v>70</v>
      </c>
      <c r="M558" s="128">
        <v>812</v>
      </c>
      <c r="N558" s="128">
        <v>40</v>
      </c>
      <c r="O558" s="128">
        <v>421</v>
      </c>
      <c r="P558" s="128">
        <v>26</v>
      </c>
      <c r="Q558" s="128">
        <v>246</v>
      </c>
      <c r="R558" s="128">
        <v>37</v>
      </c>
      <c r="S558" s="128">
        <v>289</v>
      </c>
      <c r="T558" s="128">
        <v>22</v>
      </c>
      <c r="U558" s="128">
        <v>153</v>
      </c>
      <c r="V558" s="128">
        <v>10</v>
      </c>
      <c r="W558" s="128">
        <v>67</v>
      </c>
      <c r="X558" s="126"/>
      <c r="Y558" s="126"/>
      <c r="Z558" s="126"/>
      <c r="AA558" s="126"/>
    </row>
    <row r="559" spans="1:27" x14ac:dyDescent="0.25">
      <c r="A559" s="122">
        <v>558</v>
      </c>
      <c r="B559" s="124" t="s">
        <v>105</v>
      </c>
      <c r="C559" s="125" t="s">
        <v>152</v>
      </c>
      <c r="D559" s="128">
        <v>1</v>
      </c>
      <c r="E559" s="128">
        <v>400</v>
      </c>
      <c r="F559" s="126"/>
      <c r="G559" s="126"/>
      <c r="H559" s="126"/>
      <c r="I559" s="126"/>
      <c r="J559" s="126"/>
      <c r="K559" s="126"/>
      <c r="L559" s="128">
        <v>3</v>
      </c>
      <c r="M559" s="128">
        <v>1272</v>
      </c>
      <c r="N559" s="126"/>
      <c r="O559" s="126"/>
      <c r="P559" s="126"/>
      <c r="Q559" s="126"/>
      <c r="R559" s="128">
        <v>1</v>
      </c>
      <c r="S559" s="128">
        <v>424</v>
      </c>
      <c r="T559" s="126"/>
      <c r="U559" s="126"/>
      <c r="V559" s="126"/>
      <c r="W559" s="126"/>
      <c r="X559" s="126"/>
      <c r="Y559" s="126"/>
      <c r="Z559" s="126"/>
      <c r="AA559" s="126"/>
    </row>
    <row r="560" spans="1:27" x14ac:dyDescent="0.25">
      <c r="A560" s="122">
        <v>559</v>
      </c>
      <c r="B560" s="124" t="s">
        <v>24</v>
      </c>
      <c r="C560" s="125" t="s">
        <v>153</v>
      </c>
      <c r="D560" s="126"/>
      <c r="E560" s="126"/>
      <c r="F560" s="126"/>
      <c r="G560" s="126"/>
      <c r="H560" s="126"/>
      <c r="I560" s="126"/>
      <c r="J560" s="128">
        <v>38</v>
      </c>
      <c r="K560" s="128">
        <v>262</v>
      </c>
      <c r="L560" s="128">
        <v>94</v>
      </c>
      <c r="M560" s="128">
        <v>646</v>
      </c>
      <c r="N560" s="128">
        <v>49</v>
      </c>
      <c r="O560" s="128">
        <v>337</v>
      </c>
      <c r="P560" s="128">
        <v>58</v>
      </c>
      <c r="Q560" s="128">
        <v>394</v>
      </c>
      <c r="R560" s="128">
        <v>29</v>
      </c>
      <c r="S560" s="128">
        <v>196</v>
      </c>
      <c r="T560" s="128">
        <v>17</v>
      </c>
      <c r="U560" s="128">
        <v>110</v>
      </c>
      <c r="V560" s="128">
        <v>6</v>
      </c>
      <c r="W560" s="128">
        <v>43</v>
      </c>
      <c r="X560" s="128">
        <v>8</v>
      </c>
      <c r="Y560" s="128">
        <v>49</v>
      </c>
      <c r="Z560" s="128">
        <v>4</v>
      </c>
      <c r="AA560" s="128">
        <v>29</v>
      </c>
    </row>
    <row r="561" spans="1:27" x14ac:dyDescent="0.25">
      <c r="A561" s="122">
        <v>560</v>
      </c>
      <c r="B561" s="124" t="s">
        <v>9</v>
      </c>
      <c r="C561" s="125" t="s">
        <v>153</v>
      </c>
      <c r="D561" s="128">
        <v>1</v>
      </c>
      <c r="E561" s="128">
        <v>6</v>
      </c>
      <c r="F561" s="128">
        <v>10</v>
      </c>
      <c r="G561" s="128">
        <v>61</v>
      </c>
      <c r="H561" s="128">
        <v>9</v>
      </c>
      <c r="I561" s="128">
        <v>61</v>
      </c>
      <c r="J561" s="128">
        <v>56</v>
      </c>
      <c r="K561" s="128">
        <v>352</v>
      </c>
      <c r="L561" s="128">
        <v>85</v>
      </c>
      <c r="M561" s="128">
        <v>540</v>
      </c>
      <c r="N561" s="128">
        <v>66</v>
      </c>
      <c r="O561" s="128">
        <v>419</v>
      </c>
      <c r="P561" s="128">
        <v>56</v>
      </c>
      <c r="Q561" s="128">
        <v>358</v>
      </c>
      <c r="R561" s="128">
        <v>21</v>
      </c>
      <c r="S561" s="128">
        <v>132</v>
      </c>
      <c r="T561" s="128">
        <v>11</v>
      </c>
      <c r="U561" s="128">
        <v>67</v>
      </c>
      <c r="V561" s="128">
        <v>4</v>
      </c>
      <c r="W561" s="128">
        <v>28</v>
      </c>
      <c r="X561" s="128">
        <v>2</v>
      </c>
      <c r="Y561" s="128">
        <v>14</v>
      </c>
      <c r="Z561" s="128">
        <v>3</v>
      </c>
      <c r="AA561" s="128">
        <v>19</v>
      </c>
    </row>
    <row r="562" spans="1:27" x14ac:dyDescent="0.25">
      <c r="A562" s="122">
        <v>561</v>
      </c>
      <c r="B562" s="124" t="s">
        <v>101</v>
      </c>
      <c r="C562" s="125" t="s">
        <v>156</v>
      </c>
      <c r="D562" s="128">
        <v>40</v>
      </c>
      <c r="E562" s="128">
        <v>180</v>
      </c>
      <c r="F562" s="128">
        <v>37</v>
      </c>
      <c r="G562" s="128">
        <v>167</v>
      </c>
      <c r="H562" s="128">
        <v>33</v>
      </c>
      <c r="I562" s="128">
        <v>149</v>
      </c>
      <c r="J562" s="128">
        <v>59</v>
      </c>
      <c r="K562" s="128">
        <v>265</v>
      </c>
      <c r="L562" s="128">
        <v>52</v>
      </c>
      <c r="M562" s="128">
        <v>235</v>
      </c>
      <c r="N562" s="128">
        <v>33</v>
      </c>
      <c r="O562" s="128">
        <v>149</v>
      </c>
      <c r="P562" s="128">
        <v>57</v>
      </c>
      <c r="Q562" s="128">
        <v>254</v>
      </c>
      <c r="R562" s="128">
        <v>52</v>
      </c>
      <c r="S562" s="128">
        <v>234</v>
      </c>
      <c r="T562" s="128">
        <v>21</v>
      </c>
      <c r="U562" s="128">
        <v>93</v>
      </c>
      <c r="V562" s="128">
        <v>30</v>
      </c>
      <c r="W562" s="128">
        <v>136</v>
      </c>
      <c r="X562" s="128">
        <v>29</v>
      </c>
      <c r="Y562" s="128">
        <v>129</v>
      </c>
      <c r="Z562" s="128">
        <v>12</v>
      </c>
      <c r="AA562" s="128">
        <v>56</v>
      </c>
    </row>
    <row r="563" spans="1:27" x14ac:dyDescent="0.25">
      <c r="A563" s="122">
        <v>562</v>
      </c>
      <c r="B563" s="124" t="s">
        <v>11</v>
      </c>
      <c r="C563" s="125" t="s">
        <v>153</v>
      </c>
      <c r="D563" s="128">
        <v>1</v>
      </c>
      <c r="E563" s="128">
        <v>3</v>
      </c>
      <c r="F563" s="128">
        <v>42</v>
      </c>
      <c r="G563" s="128">
        <v>125</v>
      </c>
      <c r="H563" s="128">
        <v>100</v>
      </c>
      <c r="I563" s="128">
        <v>298</v>
      </c>
      <c r="J563" s="128">
        <v>162</v>
      </c>
      <c r="K563" s="128">
        <v>481</v>
      </c>
      <c r="L563" s="128">
        <v>177</v>
      </c>
      <c r="M563" s="128">
        <v>530</v>
      </c>
      <c r="N563" s="128">
        <v>71</v>
      </c>
      <c r="O563" s="128">
        <v>213</v>
      </c>
      <c r="P563" s="128">
        <v>62</v>
      </c>
      <c r="Q563" s="128">
        <v>173</v>
      </c>
      <c r="R563" s="128">
        <v>60</v>
      </c>
      <c r="S563" s="128">
        <v>150</v>
      </c>
      <c r="T563" s="128">
        <v>16</v>
      </c>
      <c r="U563" s="128">
        <v>26</v>
      </c>
      <c r="V563" s="128">
        <v>14</v>
      </c>
      <c r="W563" s="128">
        <v>17</v>
      </c>
      <c r="X563" s="128">
        <v>9</v>
      </c>
      <c r="Y563" s="128">
        <v>20</v>
      </c>
      <c r="Z563" s="128">
        <v>2</v>
      </c>
      <c r="AA563" s="128">
        <v>6</v>
      </c>
    </row>
    <row r="564" spans="1:27" x14ac:dyDescent="0.25">
      <c r="A564" s="122">
        <v>563</v>
      </c>
      <c r="B564" s="124" t="s">
        <v>8</v>
      </c>
      <c r="C564" s="125" t="s">
        <v>153</v>
      </c>
      <c r="D564" s="128">
        <v>9</v>
      </c>
      <c r="E564" s="128">
        <v>20</v>
      </c>
      <c r="F564" s="128">
        <v>47</v>
      </c>
      <c r="G564" s="128">
        <v>113</v>
      </c>
      <c r="H564" s="128">
        <v>120</v>
      </c>
      <c r="I564" s="128">
        <v>288</v>
      </c>
      <c r="J564" s="128">
        <v>148</v>
      </c>
      <c r="K564" s="128">
        <v>348</v>
      </c>
      <c r="L564" s="128">
        <v>191</v>
      </c>
      <c r="M564" s="128">
        <v>441</v>
      </c>
      <c r="N564" s="128">
        <v>102</v>
      </c>
      <c r="O564" s="128">
        <v>250</v>
      </c>
      <c r="P564" s="128">
        <v>137</v>
      </c>
      <c r="Q564" s="128">
        <v>313</v>
      </c>
      <c r="R564" s="128">
        <v>54</v>
      </c>
      <c r="S564" s="128">
        <v>128</v>
      </c>
      <c r="T564" s="128">
        <v>14</v>
      </c>
      <c r="U564" s="128">
        <v>36</v>
      </c>
      <c r="V564" s="128">
        <v>13</v>
      </c>
      <c r="W564" s="128">
        <v>31</v>
      </c>
      <c r="X564" s="128">
        <v>5</v>
      </c>
      <c r="Y564" s="128">
        <v>13</v>
      </c>
      <c r="Z564" s="128">
        <v>4</v>
      </c>
      <c r="AA564" s="128">
        <v>11</v>
      </c>
    </row>
    <row r="565" spans="1:27" x14ac:dyDescent="0.25">
      <c r="A565" s="122">
        <v>564</v>
      </c>
      <c r="B565" s="124" t="s">
        <v>11</v>
      </c>
      <c r="C565" s="125" t="s">
        <v>151</v>
      </c>
      <c r="D565" s="126"/>
      <c r="E565" s="126"/>
      <c r="F565" s="128">
        <v>8</v>
      </c>
      <c r="G565" s="128">
        <v>177</v>
      </c>
      <c r="H565" s="128">
        <v>6</v>
      </c>
      <c r="I565" s="128">
        <v>126</v>
      </c>
      <c r="J565" s="128">
        <v>37</v>
      </c>
      <c r="K565" s="128">
        <v>720</v>
      </c>
      <c r="L565" s="128">
        <v>12</v>
      </c>
      <c r="M565" s="128">
        <v>227</v>
      </c>
      <c r="N565" s="128">
        <v>10</v>
      </c>
      <c r="O565" s="128">
        <v>198</v>
      </c>
      <c r="P565" s="128">
        <v>12</v>
      </c>
      <c r="Q565" s="128">
        <v>253</v>
      </c>
      <c r="R565" s="128">
        <v>9</v>
      </c>
      <c r="S565" s="128">
        <v>184</v>
      </c>
      <c r="T565" s="126"/>
      <c r="U565" s="126"/>
      <c r="V565" s="128">
        <v>5</v>
      </c>
      <c r="W565" s="128">
        <v>106</v>
      </c>
      <c r="X565" s="126"/>
      <c r="Y565" s="126"/>
      <c r="Z565" s="126"/>
      <c r="AA565" s="126"/>
    </row>
    <row r="566" spans="1:27" x14ac:dyDescent="0.25">
      <c r="A566" s="122">
        <v>565</v>
      </c>
      <c r="B566" s="124" t="s">
        <v>24</v>
      </c>
      <c r="C566" s="125" t="s">
        <v>152</v>
      </c>
      <c r="D566" s="128">
        <v>8</v>
      </c>
      <c r="E566" s="128">
        <v>69</v>
      </c>
      <c r="F566" s="128">
        <v>12</v>
      </c>
      <c r="G566" s="128">
        <v>109</v>
      </c>
      <c r="H566" s="128">
        <v>24</v>
      </c>
      <c r="I566" s="128">
        <v>218</v>
      </c>
      <c r="J566" s="128">
        <v>31</v>
      </c>
      <c r="K566" s="128">
        <v>277</v>
      </c>
      <c r="L566" s="128">
        <v>34</v>
      </c>
      <c r="M566" s="128">
        <v>307</v>
      </c>
      <c r="N566" s="128">
        <v>36</v>
      </c>
      <c r="O566" s="128">
        <v>321</v>
      </c>
      <c r="P566" s="128">
        <v>21</v>
      </c>
      <c r="Q566" s="128">
        <v>188</v>
      </c>
      <c r="R566" s="128">
        <v>9</v>
      </c>
      <c r="S566" s="128">
        <v>79</v>
      </c>
      <c r="T566" s="128">
        <v>9</v>
      </c>
      <c r="U566" s="128">
        <v>79</v>
      </c>
      <c r="V566" s="128">
        <v>6</v>
      </c>
      <c r="W566" s="128">
        <v>49</v>
      </c>
      <c r="X566" s="128">
        <v>43</v>
      </c>
      <c r="Y566" s="128">
        <v>193</v>
      </c>
      <c r="Z566" s="128">
        <v>41</v>
      </c>
      <c r="AA566" s="128">
        <v>76</v>
      </c>
    </row>
    <row r="567" spans="1:27" x14ac:dyDescent="0.25">
      <c r="A567" s="122">
        <v>566</v>
      </c>
      <c r="B567" s="124" t="s">
        <v>9</v>
      </c>
      <c r="C567" s="125" t="s">
        <v>153</v>
      </c>
      <c r="D567" s="128">
        <v>2</v>
      </c>
      <c r="E567" s="128">
        <v>13</v>
      </c>
      <c r="F567" s="128">
        <v>12</v>
      </c>
      <c r="G567" s="128">
        <v>79</v>
      </c>
      <c r="H567" s="128">
        <v>44</v>
      </c>
      <c r="I567" s="128">
        <v>288</v>
      </c>
      <c r="J567" s="128">
        <v>77</v>
      </c>
      <c r="K567" s="128">
        <v>504</v>
      </c>
      <c r="L567" s="128">
        <v>68</v>
      </c>
      <c r="M567" s="128">
        <v>441</v>
      </c>
      <c r="N567" s="128">
        <v>20</v>
      </c>
      <c r="O567" s="128">
        <v>132</v>
      </c>
      <c r="P567" s="128">
        <v>17</v>
      </c>
      <c r="Q567" s="128">
        <v>118</v>
      </c>
      <c r="R567" s="128">
        <v>40</v>
      </c>
      <c r="S567" s="128">
        <v>265</v>
      </c>
      <c r="T567" s="128">
        <v>10</v>
      </c>
      <c r="U567" s="128">
        <v>64</v>
      </c>
      <c r="V567" s="128">
        <v>6</v>
      </c>
      <c r="W567" s="128">
        <v>37</v>
      </c>
      <c r="X567" s="128">
        <v>1</v>
      </c>
      <c r="Y567" s="128">
        <v>7</v>
      </c>
      <c r="Z567" s="128">
        <v>1</v>
      </c>
      <c r="AA567" s="128">
        <v>7</v>
      </c>
    </row>
    <row r="568" spans="1:27" x14ac:dyDescent="0.25">
      <c r="A568" s="122">
        <v>567</v>
      </c>
      <c r="B568" s="124" t="s">
        <v>8</v>
      </c>
      <c r="C568" s="125" t="s">
        <v>152</v>
      </c>
      <c r="D568" s="126"/>
      <c r="E568" s="126"/>
      <c r="F568" s="128">
        <v>20</v>
      </c>
      <c r="G568" s="128">
        <v>131</v>
      </c>
      <c r="H568" s="128">
        <v>43</v>
      </c>
      <c r="I568" s="128">
        <v>281</v>
      </c>
      <c r="J568" s="128">
        <v>55</v>
      </c>
      <c r="K568" s="128">
        <v>378</v>
      </c>
      <c r="L568" s="128">
        <v>43</v>
      </c>
      <c r="M568" s="128">
        <v>281</v>
      </c>
      <c r="N568" s="128">
        <v>27</v>
      </c>
      <c r="O568" s="128">
        <v>184</v>
      </c>
      <c r="P568" s="128">
        <v>39</v>
      </c>
      <c r="Q568" s="128">
        <v>262</v>
      </c>
      <c r="R568" s="128">
        <v>23</v>
      </c>
      <c r="S568" s="128">
        <v>153</v>
      </c>
      <c r="T568" s="128">
        <v>13</v>
      </c>
      <c r="U568" s="128">
        <v>89</v>
      </c>
      <c r="V568" s="128">
        <v>10</v>
      </c>
      <c r="W568" s="128">
        <v>68</v>
      </c>
      <c r="X568" s="128">
        <v>10</v>
      </c>
      <c r="Y568" s="128">
        <v>71</v>
      </c>
      <c r="Z568" s="128">
        <v>2</v>
      </c>
      <c r="AA568" s="128">
        <v>11</v>
      </c>
    </row>
    <row r="569" spans="1:27" x14ac:dyDescent="0.25">
      <c r="A569" s="122">
        <v>568</v>
      </c>
      <c r="B569" s="124" t="s">
        <v>24</v>
      </c>
      <c r="C569" s="125" t="s">
        <v>153</v>
      </c>
      <c r="D569" s="128">
        <v>3</v>
      </c>
      <c r="E569" s="128">
        <v>28</v>
      </c>
      <c r="F569" s="128">
        <v>8</v>
      </c>
      <c r="G569" s="128">
        <v>65</v>
      </c>
      <c r="H569" s="128">
        <v>20</v>
      </c>
      <c r="I569" s="128">
        <v>168</v>
      </c>
      <c r="J569" s="128">
        <v>40</v>
      </c>
      <c r="K569" s="128">
        <v>337</v>
      </c>
      <c r="L569" s="128">
        <v>53</v>
      </c>
      <c r="M569" s="128">
        <v>449</v>
      </c>
      <c r="N569" s="128">
        <v>47</v>
      </c>
      <c r="O569" s="128">
        <v>402</v>
      </c>
      <c r="P569" s="128">
        <v>25</v>
      </c>
      <c r="Q569" s="128">
        <v>215</v>
      </c>
      <c r="R569" s="128">
        <v>15</v>
      </c>
      <c r="S569" s="128">
        <v>129</v>
      </c>
      <c r="T569" s="128">
        <v>7</v>
      </c>
      <c r="U569" s="128">
        <v>56</v>
      </c>
      <c r="V569" s="128">
        <v>2</v>
      </c>
      <c r="W569" s="128">
        <v>19</v>
      </c>
      <c r="X569" s="128">
        <v>2</v>
      </c>
      <c r="Y569" s="128">
        <v>19</v>
      </c>
      <c r="Z569" s="128">
        <v>2</v>
      </c>
      <c r="AA569" s="128">
        <v>19</v>
      </c>
    </row>
    <row r="570" spans="1:27" x14ac:dyDescent="0.25">
      <c r="A570" s="122">
        <v>569</v>
      </c>
      <c r="B570" s="124" t="s">
        <v>5</v>
      </c>
      <c r="C570" s="125" t="s">
        <v>151</v>
      </c>
      <c r="D570" s="126"/>
      <c r="E570" s="126"/>
      <c r="F570" s="126"/>
      <c r="G570" s="126"/>
      <c r="H570" s="126"/>
      <c r="I570" s="126"/>
      <c r="J570" s="126"/>
      <c r="K570" s="126"/>
      <c r="L570" s="126"/>
      <c r="M570" s="126"/>
      <c r="N570" s="128">
        <v>13</v>
      </c>
      <c r="O570" s="128">
        <v>152</v>
      </c>
      <c r="P570" s="128">
        <v>70</v>
      </c>
      <c r="Q570" s="128">
        <v>858</v>
      </c>
      <c r="R570" s="128">
        <v>46</v>
      </c>
      <c r="S570" s="128">
        <v>580</v>
      </c>
      <c r="T570" s="128">
        <v>21</v>
      </c>
      <c r="U570" s="128">
        <v>268</v>
      </c>
      <c r="V570" s="128">
        <v>3</v>
      </c>
      <c r="W570" s="128">
        <v>36</v>
      </c>
      <c r="X570" s="126"/>
      <c r="Y570" s="126"/>
      <c r="Z570" s="126"/>
      <c r="AA570" s="126"/>
    </row>
    <row r="571" spans="1:27" x14ac:dyDescent="0.25">
      <c r="A571" s="122">
        <v>570</v>
      </c>
      <c r="B571" s="124" t="s">
        <v>103</v>
      </c>
      <c r="C571" s="125" t="s">
        <v>152</v>
      </c>
      <c r="D571" s="126"/>
      <c r="E571" s="126"/>
      <c r="F571" s="126"/>
      <c r="G571" s="126"/>
      <c r="H571" s="128">
        <v>12</v>
      </c>
      <c r="I571" s="128">
        <v>240</v>
      </c>
      <c r="J571" s="128">
        <v>30</v>
      </c>
      <c r="K571" s="128">
        <v>900</v>
      </c>
      <c r="L571" s="128">
        <v>7</v>
      </c>
      <c r="M571" s="128">
        <v>210</v>
      </c>
      <c r="N571" s="126"/>
      <c r="O571" s="126"/>
      <c r="P571" s="128">
        <v>18</v>
      </c>
      <c r="Q571" s="128">
        <v>540</v>
      </c>
      <c r="R571" s="126"/>
      <c r="S571" s="126"/>
      <c r="T571" s="126"/>
      <c r="U571" s="126"/>
      <c r="V571" s="126"/>
      <c r="W571" s="126"/>
      <c r="X571" s="126"/>
      <c r="Y571" s="126"/>
      <c r="Z571" s="126"/>
      <c r="AA571" s="126"/>
    </row>
    <row r="572" spans="1:27" x14ac:dyDescent="0.25">
      <c r="A572" s="122">
        <v>571</v>
      </c>
      <c r="B572" s="124" t="s">
        <v>24</v>
      </c>
      <c r="C572" s="125" t="s">
        <v>151</v>
      </c>
      <c r="D572" s="126"/>
      <c r="E572" s="126"/>
      <c r="F572" s="126"/>
      <c r="G572" s="126"/>
      <c r="H572" s="126"/>
      <c r="I572" s="126"/>
      <c r="J572" s="126"/>
      <c r="K572" s="126"/>
      <c r="L572" s="126"/>
      <c r="M572" s="126"/>
      <c r="N572" s="128">
        <v>18</v>
      </c>
      <c r="O572" s="128">
        <v>457</v>
      </c>
      <c r="P572" s="128">
        <v>21</v>
      </c>
      <c r="Q572" s="128">
        <v>542</v>
      </c>
      <c r="R572" s="128">
        <v>18</v>
      </c>
      <c r="S572" s="128">
        <v>457</v>
      </c>
      <c r="T572" s="128">
        <v>11</v>
      </c>
      <c r="U572" s="128">
        <v>285</v>
      </c>
      <c r="V572" s="128">
        <v>3</v>
      </c>
      <c r="W572" s="128">
        <v>86</v>
      </c>
      <c r="X572" s="128">
        <v>1</v>
      </c>
      <c r="Y572" s="128">
        <v>29</v>
      </c>
      <c r="Z572" s="126"/>
      <c r="AA572" s="126"/>
    </row>
    <row r="573" spans="1:27" x14ac:dyDescent="0.25">
      <c r="A573" s="122">
        <v>572</v>
      </c>
      <c r="B573" s="124" t="s">
        <v>121</v>
      </c>
      <c r="C573" s="125" t="s">
        <v>152</v>
      </c>
      <c r="D573" s="126"/>
      <c r="E573" s="126"/>
      <c r="F573" s="128">
        <v>1</v>
      </c>
      <c r="G573" s="128">
        <v>20</v>
      </c>
      <c r="H573" s="126"/>
      <c r="I573" s="126"/>
      <c r="J573" s="128">
        <v>35</v>
      </c>
      <c r="K573" s="128">
        <v>800</v>
      </c>
      <c r="L573" s="128">
        <v>19</v>
      </c>
      <c r="M573" s="128">
        <v>427</v>
      </c>
      <c r="N573" s="128">
        <v>9</v>
      </c>
      <c r="O573" s="128">
        <v>198</v>
      </c>
      <c r="P573" s="128">
        <v>9</v>
      </c>
      <c r="Q573" s="128">
        <v>202</v>
      </c>
      <c r="R573" s="128">
        <v>6</v>
      </c>
      <c r="S573" s="128">
        <v>135</v>
      </c>
      <c r="T573" s="126"/>
      <c r="U573" s="126"/>
      <c r="V573" s="128">
        <v>1</v>
      </c>
      <c r="W573" s="128">
        <v>22</v>
      </c>
      <c r="X573" s="126"/>
      <c r="Y573" s="126"/>
      <c r="Z573" s="126"/>
      <c r="AA573" s="126"/>
    </row>
    <row r="574" spans="1:27" x14ac:dyDescent="0.25">
      <c r="A574" s="122">
        <v>573</v>
      </c>
      <c r="B574" s="124" t="s">
        <v>9</v>
      </c>
      <c r="C574" s="125" t="s">
        <v>151</v>
      </c>
      <c r="D574" s="128">
        <v>2</v>
      </c>
      <c r="E574" s="128">
        <v>49</v>
      </c>
      <c r="F574" s="128">
        <v>6</v>
      </c>
      <c r="G574" s="128">
        <v>127</v>
      </c>
      <c r="H574" s="128">
        <v>12</v>
      </c>
      <c r="I574" s="128">
        <v>283</v>
      </c>
      <c r="J574" s="128">
        <v>25</v>
      </c>
      <c r="K574" s="128">
        <v>564</v>
      </c>
      <c r="L574" s="128">
        <v>9</v>
      </c>
      <c r="M574" s="128">
        <v>198</v>
      </c>
      <c r="N574" s="128">
        <v>6</v>
      </c>
      <c r="O574" s="128">
        <v>132</v>
      </c>
      <c r="P574" s="128">
        <v>10</v>
      </c>
      <c r="Q574" s="128">
        <v>219</v>
      </c>
      <c r="R574" s="128">
        <v>7</v>
      </c>
      <c r="S574" s="128">
        <v>153</v>
      </c>
      <c r="T574" s="128">
        <v>3</v>
      </c>
      <c r="U574" s="128">
        <v>79</v>
      </c>
      <c r="V574" s="126"/>
      <c r="W574" s="126"/>
      <c r="X574" s="126"/>
      <c r="Y574" s="126"/>
      <c r="Z574" s="126"/>
      <c r="AA574" s="126"/>
    </row>
    <row r="575" spans="1:27" x14ac:dyDescent="0.25">
      <c r="A575" s="122">
        <v>574</v>
      </c>
      <c r="B575" s="124" t="s">
        <v>11</v>
      </c>
      <c r="C575" s="125" t="s">
        <v>153</v>
      </c>
      <c r="D575" s="128">
        <v>13</v>
      </c>
      <c r="E575" s="128">
        <v>76</v>
      </c>
      <c r="F575" s="128">
        <v>33</v>
      </c>
      <c r="G575" s="128">
        <v>347</v>
      </c>
      <c r="H575" s="128">
        <v>34</v>
      </c>
      <c r="I575" s="128">
        <v>381</v>
      </c>
      <c r="J575" s="128">
        <v>31</v>
      </c>
      <c r="K575" s="128">
        <v>337</v>
      </c>
      <c r="L575" s="128">
        <v>22</v>
      </c>
      <c r="M575" s="128">
        <v>226</v>
      </c>
      <c r="N575" s="128">
        <v>12</v>
      </c>
      <c r="O575" s="128">
        <v>134</v>
      </c>
      <c r="P575" s="128">
        <v>10</v>
      </c>
      <c r="Q575" s="128">
        <v>95</v>
      </c>
      <c r="R575" s="128">
        <v>13</v>
      </c>
      <c r="S575" s="128">
        <v>100</v>
      </c>
      <c r="T575" s="128">
        <v>9</v>
      </c>
      <c r="U575" s="128">
        <v>69</v>
      </c>
      <c r="V575" s="128">
        <v>1</v>
      </c>
      <c r="W575" s="128">
        <v>9</v>
      </c>
      <c r="X575" s="128">
        <v>2</v>
      </c>
      <c r="Y575" s="128">
        <v>24</v>
      </c>
      <c r="Z575" s="126"/>
      <c r="AA575" s="126"/>
    </row>
    <row r="576" spans="1:27" x14ac:dyDescent="0.25">
      <c r="A576" s="122">
        <v>575</v>
      </c>
      <c r="B576" s="124" t="s">
        <v>105</v>
      </c>
      <c r="C576" s="125" t="s">
        <v>152</v>
      </c>
      <c r="D576" s="128">
        <v>4</v>
      </c>
      <c r="E576" s="128">
        <v>31</v>
      </c>
      <c r="F576" s="128">
        <v>15</v>
      </c>
      <c r="G576" s="128">
        <v>113</v>
      </c>
      <c r="H576" s="128">
        <v>10</v>
      </c>
      <c r="I576" s="128">
        <v>77</v>
      </c>
      <c r="J576" s="128">
        <v>15</v>
      </c>
      <c r="K576" s="128">
        <v>115</v>
      </c>
      <c r="L576" s="128">
        <v>26</v>
      </c>
      <c r="M576" s="128">
        <v>200</v>
      </c>
      <c r="N576" s="128">
        <v>31</v>
      </c>
      <c r="O576" s="128">
        <v>238</v>
      </c>
      <c r="P576" s="128">
        <v>32</v>
      </c>
      <c r="Q576" s="128">
        <v>246</v>
      </c>
      <c r="R576" s="128">
        <v>22</v>
      </c>
      <c r="S576" s="128">
        <v>169</v>
      </c>
      <c r="T576" s="128">
        <v>34</v>
      </c>
      <c r="U576" s="128">
        <v>261</v>
      </c>
      <c r="V576" s="128">
        <v>22</v>
      </c>
      <c r="W576" s="128">
        <v>169</v>
      </c>
      <c r="X576" s="128">
        <v>15</v>
      </c>
      <c r="Y576" s="128">
        <v>115</v>
      </c>
      <c r="Z576" s="128">
        <v>7</v>
      </c>
      <c r="AA576" s="128">
        <v>54</v>
      </c>
    </row>
    <row r="577" spans="1:27" x14ac:dyDescent="0.25">
      <c r="A577" s="122">
        <v>576</v>
      </c>
      <c r="B577" s="124" t="s">
        <v>24</v>
      </c>
      <c r="C577" s="125" t="s">
        <v>153</v>
      </c>
      <c r="D577" s="128">
        <v>2</v>
      </c>
      <c r="E577" s="128">
        <v>17</v>
      </c>
      <c r="F577" s="128">
        <v>19</v>
      </c>
      <c r="G577" s="128">
        <v>149</v>
      </c>
      <c r="H577" s="128">
        <v>33</v>
      </c>
      <c r="I577" s="128">
        <v>262</v>
      </c>
      <c r="J577" s="128">
        <v>37</v>
      </c>
      <c r="K577" s="128">
        <v>297</v>
      </c>
      <c r="L577" s="128">
        <v>40</v>
      </c>
      <c r="M577" s="128">
        <v>315</v>
      </c>
      <c r="N577" s="128">
        <v>39</v>
      </c>
      <c r="O577" s="128">
        <v>306</v>
      </c>
      <c r="P577" s="128">
        <v>31</v>
      </c>
      <c r="Q577" s="128">
        <v>245</v>
      </c>
      <c r="R577" s="128">
        <v>12</v>
      </c>
      <c r="S577" s="128">
        <v>96</v>
      </c>
      <c r="T577" s="128">
        <v>8</v>
      </c>
      <c r="U577" s="128">
        <v>61</v>
      </c>
      <c r="V577" s="128">
        <v>2</v>
      </c>
      <c r="W577" s="128">
        <v>17</v>
      </c>
      <c r="X577" s="128">
        <v>2</v>
      </c>
      <c r="Y577" s="128">
        <v>17</v>
      </c>
      <c r="Z577" s="126"/>
      <c r="AA577" s="126"/>
    </row>
    <row r="578" spans="1:27" x14ac:dyDescent="0.25">
      <c r="A578" s="122">
        <v>577</v>
      </c>
      <c r="B578" s="124" t="s">
        <v>9</v>
      </c>
      <c r="C578" s="125" t="s">
        <v>151</v>
      </c>
      <c r="D578" s="128">
        <v>3</v>
      </c>
      <c r="E578" s="128">
        <v>28</v>
      </c>
      <c r="F578" s="128">
        <v>19</v>
      </c>
      <c r="G578" s="128">
        <v>191</v>
      </c>
      <c r="H578" s="128">
        <v>27</v>
      </c>
      <c r="I578" s="128">
        <v>271</v>
      </c>
      <c r="J578" s="128">
        <v>34</v>
      </c>
      <c r="K578" s="128">
        <v>325</v>
      </c>
      <c r="L578" s="128">
        <v>25</v>
      </c>
      <c r="M578" s="128">
        <v>256</v>
      </c>
      <c r="N578" s="128">
        <v>18</v>
      </c>
      <c r="O578" s="128">
        <v>182</v>
      </c>
      <c r="P578" s="128">
        <v>21</v>
      </c>
      <c r="Q578" s="128">
        <v>211</v>
      </c>
      <c r="R578" s="128">
        <v>9</v>
      </c>
      <c r="S578" s="128">
        <v>92</v>
      </c>
      <c r="T578" s="128">
        <v>13</v>
      </c>
      <c r="U578" s="128">
        <v>136</v>
      </c>
      <c r="V578" s="128">
        <v>6</v>
      </c>
      <c r="W578" s="128">
        <v>58</v>
      </c>
      <c r="X578" s="128">
        <v>2</v>
      </c>
      <c r="Y578" s="128">
        <v>23</v>
      </c>
      <c r="Z578" s="126"/>
      <c r="AA578" s="126"/>
    </row>
    <row r="579" spans="1:27" x14ac:dyDescent="0.25">
      <c r="A579" s="122">
        <v>578</v>
      </c>
      <c r="B579" s="124" t="s">
        <v>11</v>
      </c>
      <c r="C579" s="125" t="s">
        <v>153</v>
      </c>
      <c r="D579" s="128">
        <v>2</v>
      </c>
      <c r="E579" s="128">
        <v>18</v>
      </c>
      <c r="F579" s="128">
        <v>4</v>
      </c>
      <c r="G579" s="128">
        <v>42</v>
      </c>
      <c r="H579" s="128">
        <v>8</v>
      </c>
      <c r="I579" s="128">
        <v>94</v>
      </c>
      <c r="J579" s="128">
        <v>25</v>
      </c>
      <c r="K579" s="128">
        <v>297</v>
      </c>
      <c r="L579" s="128">
        <v>37</v>
      </c>
      <c r="M579" s="128">
        <v>429</v>
      </c>
      <c r="N579" s="128">
        <v>18</v>
      </c>
      <c r="O579" s="128">
        <v>207</v>
      </c>
      <c r="P579" s="128">
        <v>12</v>
      </c>
      <c r="Q579" s="128">
        <v>135</v>
      </c>
      <c r="R579" s="128">
        <v>10</v>
      </c>
      <c r="S579" s="128">
        <v>112</v>
      </c>
      <c r="T579" s="128">
        <v>29</v>
      </c>
      <c r="U579" s="128">
        <v>345</v>
      </c>
      <c r="V579" s="128">
        <v>5</v>
      </c>
      <c r="W579" s="128">
        <v>65</v>
      </c>
      <c r="X579" s="126"/>
      <c r="Y579" s="126"/>
      <c r="Z579" s="128">
        <v>1</v>
      </c>
      <c r="AA579" s="128">
        <v>12</v>
      </c>
    </row>
    <row r="580" spans="1:27" x14ac:dyDescent="0.25">
      <c r="A580" s="122">
        <v>579</v>
      </c>
      <c r="B580" s="124" t="s">
        <v>109</v>
      </c>
      <c r="C580" s="125" t="s">
        <v>153</v>
      </c>
      <c r="D580" s="128">
        <v>1</v>
      </c>
      <c r="E580" s="128">
        <v>5</v>
      </c>
      <c r="F580" s="128">
        <v>15</v>
      </c>
      <c r="G580" s="128">
        <v>75</v>
      </c>
      <c r="H580" s="128">
        <v>52</v>
      </c>
      <c r="I580" s="128">
        <v>255</v>
      </c>
      <c r="J580" s="128">
        <v>87</v>
      </c>
      <c r="K580" s="128">
        <v>434</v>
      </c>
      <c r="L580" s="128">
        <v>86</v>
      </c>
      <c r="M580" s="128">
        <v>429</v>
      </c>
      <c r="N580" s="128">
        <v>13</v>
      </c>
      <c r="O580" s="128">
        <v>63</v>
      </c>
      <c r="P580" s="128">
        <v>34</v>
      </c>
      <c r="Q580" s="128">
        <v>160</v>
      </c>
      <c r="R580" s="128">
        <v>50</v>
      </c>
      <c r="S580" s="128">
        <v>211</v>
      </c>
      <c r="T580" s="128">
        <v>13</v>
      </c>
      <c r="U580" s="128">
        <v>65</v>
      </c>
      <c r="V580" s="128">
        <v>9</v>
      </c>
      <c r="W580" s="128">
        <v>45</v>
      </c>
      <c r="X580" s="126"/>
      <c r="Y580" s="126"/>
      <c r="Z580" s="128">
        <v>1</v>
      </c>
      <c r="AA580" s="128">
        <v>5</v>
      </c>
    </row>
    <row r="581" spans="1:27" x14ac:dyDescent="0.25">
      <c r="A581" s="122">
        <v>580</v>
      </c>
      <c r="B581" s="124" t="s">
        <v>9</v>
      </c>
      <c r="C581" s="125" t="s">
        <v>154</v>
      </c>
      <c r="D581" s="128">
        <v>1</v>
      </c>
      <c r="E581" s="128">
        <v>4</v>
      </c>
      <c r="F581" s="128">
        <v>5</v>
      </c>
      <c r="G581" s="128">
        <v>21</v>
      </c>
      <c r="H581" s="128">
        <v>20</v>
      </c>
      <c r="I581" s="128">
        <v>124</v>
      </c>
      <c r="J581" s="128">
        <v>56</v>
      </c>
      <c r="K581" s="128">
        <v>352</v>
      </c>
      <c r="L581" s="128">
        <v>69</v>
      </c>
      <c r="M581" s="128">
        <v>457</v>
      </c>
      <c r="N581" s="128">
        <v>30</v>
      </c>
      <c r="O581" s="128">
        <v>201</v>
      </c>
      <c r="P581" s="128">
        <v>47</v>
      </c>
      <c r="Q581" s="128">
        <v>358</v>
      </c>
      <c r="R581" s="128">
        <v>11</v>
      </c>
      <c r="S581" s="128">
        <v>80</v>
      </c>
      <c r="T581" s="128">
        <v>17</v>
      </c>
      <c r="U581" s="128">
        <v>67</v>
      </c>
      <c r="V581" s="128">
        <v>6</v>
      </c>
      <c r="W581" s="128">
        <v>46</v>
      </c>
      <c r="X581" s="128">
        <v>1</v>
      </c>
      <c r="Y581" s="128">
        <v>9</v>
      </c>
      <c r="Z581" s="128">
        <v>1</v>
      </c>
      <c r="AA581" s="128">
        <v>4</v>
      </c>
    </row>
    <row r="582" spans="1:27" x14ac:dyDescent="0.25">
      <c r="A582" s="122">
        <v>581</v>
      </c>
      <c r="B582" s="124" t="s">
        <v>9</v>
      </c>
      <c r="C582" s="125" t="s">
        <v>153</v>
      </c>
      <c r="D582" s="128">
        <v>28</v>
      </c>
      <c r="E582" s="128">
        <v>155</v>
      </c>
      <c r="F582" s="128">
        <v>16</v>
      </c>
      <c r="G582" s="128">
        <v>99</v>
      </c>
      <c r="H582" s="128">
        <v>25</v>
      </c>
      <c r="I582" s="128">
        <v>159</v>
      </c>
      <c r="J582" s="128">
        <v>41</v>
      </c>
      <c r="K582" s="128">
        <v>204</v>
      </c>
      <c r="L582" s="128">
        <v>69</v>
      </c>
      <c r="M582" s="128">
        <v>401</v>
      </c>
      <c r="N582" s="128">
        <v>45</v>
      </c>
      <c r="O582" s="128">
        <v>285</v>
      </c>
      <c r="P582" s="128">
        <v>41</v>
      </c>
      <c r="Q582" s="128">
        <v>222</v>
      </c>
      <c r="R582" s="128">
        <v>9</v>
      </c>
      <c r="S582" s="128">
        <v>59</v>
      </c>
      <c r="T582" s="128">
        <v>5</v>
      </c>
      <c r="U582" s="128">
        <v>33</v>
      </c>
      <c r="V582" s="128">
        <v>7</v>
      </c>
      <c r="W582" s="128">
        <v>48</v>
      </c>
      <c r="X582" s="128">
        <v>1</v>
      </c>
      <c r="Y582" s="128">
        <v>6</v>
      </c>
      <c r="Z582" s="128">
        <v>7</v>
      </c>
      <c r="AA582" s="128">
        <v>46</v>
      </c>
    </row>
    <row r="583" spans="1:27" x14ac:dyDescent="0.25">
      <c r="A583" s="122">
        <v>582</v>
      </c>
      <c r="B583" s="124" t="s">
        <v>11</v>
      </c>
      <c r="C583" s="125" t="s">
        <v>153</v>
      </c>
      <c r="D583" s="126"/>
      <c r="E583" s="126"/>
      <c r="F583" s="128">
        <v>4</v>
      </c>
      <c r="G583" s="128">
        <v>18</v>
      </c>
      <c r="H583" s="128">
        <v>22</v>
      </c>
      <c r="I583" s="128">
        <v>106</v>
      </c>
      <c r="J583" s="128">
        <v>57</v>
      </c>
      <c r="K583" s="128">
        <v>285</v>
      </c>
      <c r="L583" s="128">
        <v>81</v>
      </c>
      <c r="M583" s="128">
        <v>404</v>
      </c>
      <c r="N583" s="128">
        <v>51</v>
      </c>
      <c r="O583" s="128">
        <v>252</v>
      </c>
      <c r="P583" s="128">
        <v>65</v>
      </c>
      <c r="Q583" s="128">
        <v>323</v>
      </c>
      <c r="R583" s="128">
        <v>29</v>
      </c>
      <c r="S583" s="128">
        <v>144</v>
      </c>
      <c r="T583" s="128">
        <v>16</v>
      </c>
      <c r="U583" s="128">
        <v>78</v>
      </c>
      <c r="V583" s="128">
        <v>8</v>
      </c>
      <c r="W583" s="128">
        <v>39</v>
      </c>
      <c r="X583" s="128">
        <v>2</v>
      </c>
      <c r="Y583" s="128">
        <v>8</v>
      </c>
      <c r="Z583" s="128">
        <v>4</v>
      </c>
      <c r="AA583" s="128">
        <v>20</v>
      </c>
    </row>
    <row r="584" spans="1:27" x14ac:dyDescent="0.25">
      <c r="A584" s="122">
        <v>583</v>
      </c>
      <c r="B584" s="124" t="s">
        <v>7</v>
      </c>
      <c r="C584" s="125" t="s">
        <v>151</v>
      </c>
      <c r="D584" s="126"/>
      <c r="E584" s="126"/>
      <c r="F584" s="126"/>
      <c r="G584" s="126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128">
        <v>46</v>
      </c>
      <c r="W584" s="128">
        <v>1307</v>
      </c>
      <c r="X584" s="128">
        <v>9</v>
      </c>
      <c r="Y584" s="128">
        <v>257</v>
      </c>
      <c r="Z584" s="128">
        <v>4</v>
      </c>
      <c r="AA584" s="128">
        <v>114</v>
      </c>
    </row>
    <row r="585" spans="1:27" x14ac:dyDescent="0.25">
      <c r="A585" s="122">
        <v>584</v>
      </c>
      <c r="B585" s="124" t="s">
        <v>5</v>
      </c>
      <c r="C585" s="125" t="s">
        <v>153</v>
      </c>
      <c r="D585" s="128">
        <v>3</v>
      </c>
      <c r="E585" s="128">
        <v>12</v>
      </c>
      <c r="F585" s="128">
        <v>21</v>
      </c>
      <c r="G585" s="128">
        <v>101</v>
      </c>
      <c r="H585" s="128">
        <v>64</v>
      </c>
      <c r="I585" s="128">
        <v>266</v>
      </c>
      <c r="J585" s="128">
        <v>86</v>
      </c>
      <c r="K585" s="128">
        <v>376</v>
      </c>
      <c r="L585" s="128">
        <v>79</v>
      </c>
      <c r="M585" s="128">
        <v>361</v>
      </c>
      <c r="N585" s="128">
        <v>25</v>
      </c>
      <c r="O585" s="128">
        <v>104</v>
      </c>
      <c r="P585" s="128">
        <v>42</v>
      </c>
      <c r="Q585" s="128">
        <v>152</v>
      </c>
      <c r="R585" s="128">
        <v>83</v>
      </c>
      <c r="S585" s="128">
        <v>164</v>
      </c>
      <c r="T585" s="128">
        <v>36</v>
      </c>
      <c r="U585" s="128">
        <v>71</v>
      </c>
      <c r="V585" s="128">
        <v>8</v>
      </c>
      <c r="W585" s="128">
        <v>27</v>
      </c>
      <c r="X585" s="128">
        <v>6</v>
      </c>
      <c r="Y585" s="128">
        <v>20</v>
      </c>
      <c r="Z585" s="128">
        <v>3</v>
      </c>
      <c r="AA585" s="128">
        <v>7</v>
      </c>
    </row>
    <row r="586" spans="1:27" x14ac:dyDescent="0.25">
      <c r="A586" s="122">
        <v>585</v>
      </c>
      <c r="B586" s="124" t="s">
        <v>106</v>
      </c>
      <c r="C586" s="125" t="s">
        <v>154</v>
      </c>
      <c r="D586" s="128">
        <v>173</v>
      </c>
      <c r="E586" s="128">
        <v>171</v>
      </c>
      <c r="F586" s="128">
        <v>67</v>
      </c>
      <c r="G586" s="128">
        <v>66</v>
      </c>
      <c r="H586" s="128">
        <v>111</v>
      </c>
      <c r="I586" s="128">
        <v>111</v>
      </c>
      <c r="J586" s="128">
        <v>102</v>
      </c>
      <c r="K586" s="128">
        <v>102</v>
      </c>
      <c r="L586" s="128">
        <v>167</v>
      </c>
      <c r="M586" s="128">
        <v>167</v>
      </c>
      <c r="N586" s="128">
        <v>79</v>
      </c>
      <c r="O586" s="128">
        <v>79</v>
      </c>
      <c r="P586" s="128">
        <v>679</v>
      </c>
      <c r="Q586" s="128">
        <v>618</v>
      </c>
      <c r="R586" s="128">
        <v>66</v>
      </c>
      <c r="S586" s="128">
        <v>65</v>
      </c>
      <c r="T586" s="128">
        <v>76</v>
      </c>
      <c r="U586" s="128">
        <v>76</v>
      </c>
      <c r="V586" s="128">
        <v>111</v>
      </c>
      <c r="W586" s="128">
        <v>111</v>
      </c>
      <c r="X586" s="128">
        <v>44</v>
      </c>
      <c r="Y586" s="128">
        <v>43</v>
      </c>
      <c r="Z586" s="128">
        <v>33</v>
      </c>
      <c r="AA586" s="128">
        <v>33</v>
      </c>
    </row>
    <row r="587" spans="1:27" x14ac:dyDescent="0.25">
      <c r="A587" s="122">
        <v>586</v>
      </c>
      <c r="B587" s="124" t="s">
        <v>119</v>
      </c>
      <c r="C587" s="125" t="s">
        <v>151</v>
      </c>
      <c r="D587" s="128">
        <v>5</v>
      </c>
      <c r="E587" s="128">
        <v>45</v>
      </c>
      <c r="F587" s="128">
        <v>8</v>
      </c>
      <c r="G587" s="128">
        <v>88</v>
      </c>
      <c r="H587" s="128">
        <v>11</v>
      </c>
      <c r="I587" s="128">
        <v>174</v>
      </c>
      <c r="J587" s="128">
        <v>4</v>
      </c>
      <c r="K587" s="128">
        <v>66</v>
      </c>
      <c r="L587" s="128">
        <v>16</v>
      </c>
      <c r="M587" s="128">
        <v>262</v>
      </c>
      <c r="N587" s="128">
        <v>8</v>
      </c>
      <c r="O587" s="128">
        <v>140</v>
      </c>
      <c r="P587" s="128">
        <v>23</v>
      </c>
      <c r="Q587" s="128">
        <v>384</v>
      </c>
      <c r="R587" s="128">
        <v>14</v>
      </c>
      <c r="S587" s="128">
        <v>258</v>
      </c>
      <c r="T587" s="128">
        <v>10</v>
      </c>
      <c r="U587" s="128">
        <v>170</v>
      </c>
      <c r="V587" s="128">
        <v>2</v>
      </c>
      <c r="W587" s="128">
        <v>34</v>
      </c>
      <c r="X587" s="126"/>
      <c r="Y587" s="126"/>
      <c r="Z587" s="128">
        <v>1</v>
      </c>
      <c r="AA587" s="128">
        <v>17</v>
      </c>
    </row>
    <row r="588" spans="1:27" x14ac:dyDescent="0.25">
      <c r="A588" s="122">
        <v>587</v>
      </c>
      <c r="B588" s="124" t="s">
        <v>5</v>
      </c>
      <c r="C588" s="125" t="s">
        <v>152</v>
      </c>
      <c r="D588" s="128">
        <v>1</v>
      </c>
      <c r="E588" s="128">
        <v>21</v>
      </c>
      <c r="F588" s="126"/>
      <c r="G588" s="126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28">
        <v>9</v>
      </c>
      <c r="S588" s="128">
        <v>84</v>
      </c>
      <c r="T588" s="128">
        <v>54</v>
      </c>
      <c r="U588" s="128">
        <v>642</v>
      </c>
      <c r="V588" s="128">
        <v>62</v>
      </c>
      <c r="W588" s="128">
        <v>809</v>
      </c>
      <c r="X588" s="128">
        <v>6</v>
      </c>
      <c r="Y588" s="128">
        <v>81</v>
      </c>
      <c r="Z588" s="126"/>
      <c r="AA588" s="126"/>
    </row>
    <row r="589" spans="1:27" x14ac:dyDescent="0.25">
      <c r="A589" s="122">
        <v>588</v>
      </c>
      <c r="B589" s="124" t="s">
        <v>8</v>
      </c>
      <c r="C589" s="125" t="s">
        <v>153</v>
      </c>
      <c r="D589" s="128">
        <v>4</v>
      </c>
      <c r="E589" s="128">
        <v>11</v>
      </c>
      <c r="F589" s="128">
        <v>33</v>
      </c>
      <c r="G589" s="128">
        <v>57</v>
      </c>
      <c r="H589" s="128">
        <v>65</v>
      </c>
      <c r="I589" s="128">
        <v>152</v>
      </c>
      <c r="J589" s="128">
        <v>149</v>
      </c>
      <c r="K589" s="128">
        <v>338</v>
      </c>
      <c r="L589" s="128">
        <v>199</v>
      </c>
      <c r="M589" s="128">
        <v>451</v>
      </c>
      <c r="N589" s="128">
        <v>95</v>
      </c>
      <c r="O589" s="128">
        <v>230</v>
      </c>
      <c r="P589" s="128">
        <v>108</v>
      </c>
      <c r="Q589" s="128">
        <v>217</v>
      </c>
      <c r="R589" s="128">
        <v>37</v>
      </c>
      <c r="S589" s="128">
        <v>84</v>
      </c>
      <c r="T589" s="128">
        <v>52</v>
      </c>
      <c r="U589" s="128">
        <v>61</v>
      </c>
      <c r="V589" s="128">
        <v>10</v>
      </c>
      <c r="W589" s="128">
        <v>20</v>
      </c>
      <c r="X589" s="128">
        <v>2</v>
      </c>
      <c r="Y589" s="128">
        <v>5</v>
      </c>
      <c r="Z589" s="128">
        <v>1</v>
      </c>
      <c r="AA589" s="128">
        <v>3</v>
      </c>
    </row>
    <row r="590" spans="1:27" x14ac:dyDescent="0.25">
      <c r="A590" s="122">
        <v>589</v>
      </c>
      <c r="B590" s="124" t="s">
        <v>11</v>
      </c>
      <c r="C590" s="125" t="s">
        <v>154</v>
      </c>
      <c r="D590" s="128">
        <v>16</v>
      </c>
      <c r="E590" s="128">
        <v>85</v>
      </c>
      <c r="F590" s="128">
        <v>29</v>
      </c>
      <c r="G590" s="128">
        <v>157</v>
      </c>
      <c r="H590" s="128">
        <v>39</v>
      </c>
      <c r="I590" s="128">
        <v>211</v>
      </c>
      <c r="J590" s="128">
        <v>34</v>
      </c>
      <c r="K590" s="128">
        <v>183</v>
      </c>
      <c r="L590" s="128">
        <v>31</v>
      </c>
      <c r="M590" s="128">
        <v>167</v>
      </c>
      <c r="N590" s="128">
        <v>20</v>
      </c>
      <c r="O590" s="128">
        <v>108</v>
      </c>
      <c r="P590" s="128">
        <v>31</v>
      </c>
      <c r="Q590" s="128">
        <v>167</v>
      </c>
      <c r="R590" s="128">
        <v>26</v>
      </c>
      <c r="S590" s="128">
        <v>140</v>
      </c>
      <c r="T590" s="128">
        <v>35</v>
      </c>
      <c r="U590" s="128">
        <v>189</v>
      </c>
      <c r="V590" s="128">
        <v>15</v>
      </c>
      <c r="W590" s="128">
        <v>81</v>
      </c>
      <c r="X590" s="128">
        <v>15</v>
      </c>
      <c r="Y590" s="128">
        <v>81</v>
      </c>
      <c r="Z590" s="128">
        <v>10</v>
      </c>
      <c r="AA590" s="128">
        <v>53</v>
      </c>
    </row>
    <row r="591" spans="1:27" x14ac:dyDescent="0.25">
      <c r="A591" s="122">
        <v>590</v>
      </c>
      <c r="B591" s="124" t="s">
        <v>11</v>
      </c>
      <c r="C591" s="125" t="s">
        <v>153</v>
      </c>
      <c r="D591" s="126"/>
      <c r="E591" s="126"/>
      <c r="F591" s="126"/>
      <c r="G591" s="126"/>
      <c r="H591" s="128">
        <v>29</v>
      </c>
      <c r="I591" s="128">
        <v>346</v>
      </c>
      <c r="J591" s="128">
        <v>35</v>
      </c>
      <c r="K591" s="128">
        <v>430</v>
      </c>
      <c r="L591" s="128">
        <v>25</v>
      </c>
      <c r="M591" s="128">
        <v>305</v>
      </c>
      <c r="N591" s="128">
        <v>14</v>
      </c>
      <c r="O591" s="128">
        <v>170</v>
      </c>
      <c r="P591" s="128">
        <v>9</v>
      </c>
      <c r="Q591" s="128">
        <v>109</v>
      </c>
      <c r="R591" s="128">
        <v>8</v>
      </c>
      <c r="S591" s="128">
        <v>98</v>
      </c>
      <c r="T591" s="128">
        <v>7</v>
      </c>
      <c r="U591" s="128">
        <v>85</v>
      </c>
      <c r="V591" s="128">
        <v>4</v>
      </c>
      <c r="W591" s="128">
        <v>48</v>
      </c>
      <c r="X591" s="126"/>
      <c r="Y591" s="126"/>
      <c r="Z591" s="128">
        <v>2</v>
      </c>
      <c r="AA591" s="128">
        <v>25</v>
      </c>
    </row>
    <row r="592" spans="1:27" x14ac:dyDescent="0.25">
      <c r="A592" s="122">
        <v>591</v>
      </c>
      <c r="B592" s="124" t="s">
        <v>105</v>
      </c>
      <c r="C592" s="125" t="s">
        <v>152</v>
      </c>
      <c r="D592" s="128">
        <v>11</v>
      </c>
      <c r="E592" s="128">
        <v>108</v>
      </c>
      <c r="F592" s="128">
        <v>8</v>
      </c>
      <c r="G592" s="128">
        <v>80</v>
      </c>
      <c r="H592" s="128">
        <v>11</v>
      </c>
      <c r="I592" s="128">
        <v>110</v>
      </c>
      <c r="J592" s="128">
        <v>11</v>
      </c>
      <c r="K592" s="128">
        <v>110</v>
      </c>
      <c r="L592" s="128">
        <v>27</v>
      </c>
      <c r="M592" s="128">
        <v>270</v>
      </c>
      <c r="N592" s="128">
        <v>20</v>
      </c>
      <c r="O592" s="128">
        <v>200</v>
      </c>
      <c r="P592" s="128">
        <v>33</v>
      </c>
      <c r="Q592" s="128">
        <v>330</v>
      </c>
      <c r="R592" s="128">
        <v>16</v>
      </c>
      <c r="S592" s="128">
        <v>160</v>
      </c>
      <c r="T592" s="128">
        <v>7</v>
      </c>
      <c r="U592" s="128">
        <v>70</v>
      </c>
      <c r="V592" s="128">
        <v>12</v>
      </c>
      <c r="W592" s="128">
        <v>109</v>
      </c>
      <c r="X592" s="128">
        <v>3</v>
      </c>
      <c r="Y592" s="128">
        <v>30</v>
      </c>
      <c r="Z592" s="128">
        <v>2</v>
      </c>
      <c r="AA592" s="128">
        <v>20</v>
      </c>
    </row>
    <row r="593" spans="1:27" x14ac:dyDescent="0.25">
      <c r="A593" s="122">
        <v>592</v>
      </c>
      <c r="B593" s="124" t="s">
        <v>11</v>
      </c>
      <c r="C593" s="125" t="s">
        <v>153</v>
      </c>
      <c r="D593" s="128">
        <v>1</v>
      </c>
      <c r="E593" s="128">
        <v>9</v>
      </c>
      <c r="F593" s="128">
        <v>19</v>
      </c>
      <c r="G593" s="128">
        <v>142</v>
      </c>
      <c r="H593" s="128">
        <v>24</v>
      </c>
      <c r="I593" s="128">
        <v>177</v>
      </c>
      <c r="J593" s="128">
        <v>42</v>
      </c>
      <c r="K593" s="128">
        <v>320</v>
      </c>
      <c r="L593" s="128">
        <v>56</v>
      </c>
      <c r="M593" s="128">
        <v>395</v>
      </c>
      <c r="N593" s="128">
        <v>35</v>
      </c>
      <c r="O593" s="128">
        <v>247</v>
      </c>
      <c r="P593" s="128">
        <v>26</v>
      </c>
      <c r="Q593" s="128">
        <v>193</v>
      </c>
      <c r="R593" s="128">
        <v>11</v>
      </c>
      <c r="S593" s="128">
        <v>66</v>
      </c>
      <c r="T593" s="128">
        <v>3</v>
      </c>
      <c r="U593" s="128">
        <v>16</v>
      </c>
      <c r="V593" s="128">
        <v>5</v>
      </c>
      <c r="W593" s="128">
        <v>24</v>
      </c>
      <c r="X593" s="126"/>
      <c r="Y593" s="126"/>
      <c r="Z593" s="126"/>
      <c r="AA593" s="126"/>
    </row>
    <row r="594" spans="1:27" x14ac:dyDescent="0.25">
      <c r="A594" s="122">
        <v>593</v>
      </c>
      <c r="B594" s="124" t="s">
        <v>24</v>
      </c>
      <c r="C594" s="125" t="s">
        <v>151</v>
      </c>
      <c r="D594" s="126"/>
      <c r="E594" s="126"/>
      <c r="F594" s="126"/>
      <c r="G594" s="126"/>
      <c r="H594" s="126"/>
      <c r="I594" s="126"/>
      <c r="J594" s="126"/>
      <c r="K594" s="126"/>
      <c r="L594" s="128">
        <v>25</v>
      </c>
      <c r="M594" s="128">
        <v>378</v>
      </c>
      <c r="N594" s="128">
        <v>19</v>
      </c>
      <c r="O594" s="128">
        <v>280</v>
      </c>
      <c r="P594" s="128">
        <v>22</v>
      </c>
      <c r="Q594" s="128">
        <v>329</v>
      </c>
      <c r="R594" s="128">
        <v>23</v>
      </c>
      <c r="S594" s="128">
        <v>340</v>
      </c>
      <c r="T594" s="128">
        <v>12</v>
      </c>
      <c r="U594" s="128">
        <v>181</v>
      </c>
      <c r="V594" s="128">
        <v>3</v>
      </c>
      <c r="W594" s="128">
        <v>49</v>
      </c>
      <c r="X594" s="126"/>
      <c r="Y594" s="126"/>
      <c r="Z594" s="128">
        <v>1</v>
      </c>
      <c r="AA594" s="128">
        <v>16</v>
      </c>
    </row>
    <row r="595" spans="1:27" x14ac:dyDescent="0.25">
      <c r="A595" s="122">
        <v>594</v>
      </c>
      <c r="B595" s="124" t="s">
        <v>24</v>
      </c>
      <c r="C595" s="125" t="s">
        <v>153</v>
      </c>
      <c r="D595" s="128">
        <v>1</v>
      </c>
      <c r="E595" s="128">
        <v>5</v>
      </c>
      <c r="F595" s="128">
        <v>8</v>
      </c>
      <c r="G595" s="128">
        <v>36</v>
      </c>
      <c r="H595" s="128">
        <v>26</v>
      </c>
      <c r="I595" s="128">
        <v>123</v>
      </c>
      <c r="J595" s="128">
        <v>43</v>
      </c>
      <c r="K595" s="128">
        <v>200</v>
      </c>
      <c r="L595" s="128">
        <v>78</v>
      </c>
      <c r="M595" s="128">
        <v>363</v>
      </c>
      <c r="N595" s="128">
        <v>63</v>
      </c>
      <c r="O595" s="128">
        <v>292</v>
      </c>
      <c r="P595" s="128">
        <v>66</v>
      </c>
      <c r="Q595" s="128">
        <v>307</v>
      </c>
      <c r="R595" s="128">
        <v>24</v>
      </c>
      <c r="S595" s="128">
        <v>113</v>
      </c>
      <c r="T595" s="128">
        <v>17</v>
      </c>
      <c r="U595" s="128">
        <v>77</v>
      </c>
      <c r="V595" s="128">
        <v>3</v>
      </c>
      <c r="W595" s="128">
        <v>15</v>
      </c>
      <c r="X595" s="128">
        <v>3</v>
      </c>
      <c r="Y595" s="128">
        <v>15</v>
      </c>
      <c r="Z595" s="128">
        <v>1</v>
      </c>
      <c r="AA595" s="128">
        <v>5</v>
      </c>
    </row>
    <row r="596" spans="1:27" x14ac:dyDescent="0.25">
      <c r="A596" s="122">
        <v>595</v>
      </c>
      <c r="B596" s="124" t="s">
        <v>18</v>
      </c>
      <c r="C596" s="125" t="s">
        <v>152</v>
      </c>
      <c r="D596" s="126"/>
      <c r="E596" s="126"/>
      <c r="F596" s="126"/>
      <c r="G596" s="126"/>
      <c r="H596" s="128">
        <v>7</v>
      </c>
      <c r="I596" s="128">
        <v>511</v>
      </c>
      <c r="J596" s="128">
        <v>4</v>
      </c>
      <c r="K596" s="128">
        <v>192</v>
      </c>
      <c r="L596" s="128">
        <v>2</v>
      </c>
      <c r="M596" s="128">
        <v>146</v>
      </c>
      <c r="N596" s="128">
        <v>4</v>
      </c>
      <c r="O596" s="128">
        <v>132</v>
      </c>
      <c r="P596" s="128">
        <v>4</v>
      </c>
      <c r="Q596" s="128">
        <v>292</v>
      </c>
      <c r="R596" s="128">
        <v>3</v>
      </c>
      <c r="S596" s="128">
        <v>219</v>
      </c>
      <c r="T596" s="126"/>
      <c r="U596" s="126"/>
      <c r="V596" s="128">
        <v>1</v>
      </c>
      <c r="W596" s="128">
        <v>23</v>
      </c>
      <c r="X596" s="128">
        <v>1</v>
      </c>
      <c r="Y596" s="128">
        <v>23</v>
      </c>
      <c r="Z596" s="126"/>
      <c r="AA596" s="126"/>
    </row>
    <row r="597" spans="1:27" x14ac:dyDescent="0.25">
      <c r="A597" s="122">
        <v>596</v>
      </c>
      <c r="B597" s="124" t="s">
        <v>8</v>
      </c>
      <c r="C597" s="125" t="s">
        <v>153</v>
      </c>
      <c r="D597" s="128">
        <v>10</v>
      </c>
      <c r="E597" s="128">
        <v>20</v>
      </c>
      <c r="F597" s="128">
        <v>49</v>
      </c>
      <c r="G597" s="128">
        <v>88</v>
      </c>
      <c r="H597" s="128">
        <v>77</v>
      </c>
      <c r="I597" s="128">
        <v>156</v>
      </c>
      <c r="J597" s="128">
        <v>135</v>
      </c>
      <c r="K597" s="128">
        <v>280</v>
      </c>
      <c r="L597" s="128">
        <v>159</v>
      </c>
      <c r="M597" s="128">
        <v>312</v>
      </c>
      <c r="N597" s="128">
        <v>65</v>
      </c>
      <c r="O597" s="128">
        <v>133</v>
      </c>
      <c r="P597" s="128">
        <v>95</v>
      </c>
      <c r="Q597" s="128">
        <v>183</v>
      </c>
      <c r="R597" s="128">
        <v>86</v>
      </c>
      <c r="S597" s="128">
        <v>171</v>
      </c>
      <c r="T597" s="128">
        <v>43</v>
      </c>
      <c r="U597" s="128">
        <v>61</v>
      </c>
      <c r="V597" s="128">
        <v>72</v>
      </c>
      <c r="W597" s="128">
        <v>101</v>
      </c>
      <c r="X597" s="128">
        <v>14</v>
      </c>
      <c r="Y597" s="128">
        <v>21</v>
      </c>
      <c r="Z597" s="128">
        <v>6</v>
      </c>
      <c r="AA597" s="128">
        <v>8</v>
      </c>
    </row>
    <row r="598" spans="1:27" x14ac:dyDescent="0.25">
      <c r="A598" s="122">
        <v>597</v>
      </c>
      <c r="B598" s="124" t="s">
        <v>24</v>
      </c>
      <c r="C598" s="125" t="s">
        <v>153</v>
      </c>
      <c r="D598" s="128">
        <v>1</v>
      </c>
      <c r="E598" s="128">
        <v>8</v>
      </c>
      <c r="F598" s="128">
        <v>10</v>
      </c>
      <c r="G598" s="128">
        <v>69</v>
      </c>
      <c r="H598" s="128">
        <v>20</v>
      </c>
      <c r="I598" s="128">
        <v>138</v>
      </c>
      <c r="J598" s="128">
        <v>50</v>
      </c>
      <c r="K598" s="128">
        <v>346</v>
      </c>
      <c r="L598" s="128">
        <v>39</v>
      </c>
      <c r="M598" s="128">
        <v>269</v>
      </c>
      <c r="N598" s="128">
        <v>32</v>
      </c>
      <c r="O598" s="128">
        <v>223</v>
      </c>
      <c r="P598" s="128">
        <v>29</v>
      </c>
      <c r="Q598" s="128">
        <v>192</v>
      </c>
      <c r="R598" s="128">
        <v>20</v>
      </c>
      <c r="S598" s="128">
        <v>138</v>
      </c>
      <c r="T598" s="128">
        <v>10</v>
      </c>
      <c r="U598" s="128">
        <v>69</v>
      </c>
      <c r="V598" s="128">
        <v>6</v>
      </c>
      <c r="W598" s="128">
        <v>38</v>
      </c>
      <c r="X598" s="126"/>
      <c r="Y598" s="126"/>
      <c r="Z598" s="128">
        <v>3</v>
      </c>
      <c r="AA598" s="128">
        <v>23</v>
      </c>
    </row>
    <row r="599" spans="1:27" x14ac:dyDescent="0.25">
      <c r="A599" s="122">
        <v>598</v>
      </c>
      <c r="B599" s="124" t="s">
        <v>8</v>
      </c>
      <c r="C599" s="125" t="s">
        <v>153</v>
      </c>
      <c r="D599" s="128">
        <v>11</v>
      </c>
      <c r="E599" s="128">
        <v>23</v>
      </c>
      <c r="F599" s="128">
        <v>48</v>
      </c>
      <c r="G599" s="128">
        <v>81</v>
      </c>
      <c r="H599" s="128">
        <v>91</v>
      </c>
      <c r="I599" s="128">
        <v>199</v>
      </c>
      <c r="J599" s="128">
        <v>168</v>
      </c>
      <c r="K599" s="128">
        <v>381</v>
      </c>
      <c r="L599" s="128">
        <v>169</v>
      </c>
      <c r="M599" s="128">
        <v>376</v>
      </c>
      <c r="N599" s="128">
        <v>82</v>
      </c>
      <c r="O599" s="128">
        <v>177</v>
      </c>
      <c r="P599" s="128">
        <v>66</v>
      </c>
      <c r="Q599" s="128">
        <v>129</v>
      </c>
      <c r="R599" s="128">
        <v>42</v>
      </c>
      <c r="S599" s="128">
        <v>64</v>
      </c>
      <c r="T599" s="128">
        <v>45</v>
      </c>
      <c r="U599" s="128">
        <v>45</v>
      </c>
      <c r="V599" s="128">
        <v>18</v>
      </c>
      <c r="W599" s="128">
        <v>23</v>
      </c>
      <c r="X599" s="128">
        <v>3</v>
      </c>
      <c r="Y599" s="128">
        <v>5</v>
      </c>
      <c r="Z599" s="126"/>
      <c r="AA599" s="126"/>
    </row>
    <row r="600" spans="1:27" x14ac:dyDescent="0.25">
      <c r="A600" s="122">
        <v>599</v>
      </c>
      <c r="B600" s="124" t="s">
        <v>111</v>
      </c>
      <c r="C600" s="125" t="s">
        <v>152</v>
      </c>
      <c r="D600" s="126"/>
      <c r="E600" s="126"/>
      <c r="F600" s="128">
        <v>10</v>
      </c>
      <c r="G600" s="128">
        <v>109</v>
      </c>
      <c r="H600" s="128">
        <v>29</v>
      </c>
      <c r="I600" s="128">
        <v>338</v>
      </c>
      <c r="J600" s="128">
        <v>29</v>
      </c>
      <c r="K600" s="128">
        <v>301</v>
      </c>
      <c r="L600" s="128">
        <v>21</v>
      </c>
      <c r="M600" s="128">
        <v>235</v>
      </c>
      <c r="N600" s="128">
        <v>4</v>
      </c>
      <c r="O600" s="128">
        <v>45</v>
      </c>
      <c r="P600" s="128">
        <v>11</v>
      </c>
      <c r="Q600" s="128">
        <v>133</v>
      </c>
      <c r="R600" s="128">
        <v>14</v>
      </c>
      <c r="S600" s="128">
        <v>157</v>
      </c>
      <c r="T600" s="128">
        <v>13</v>
      </c>
      <c r="U600" s="128">
        <v>140</v>
      </c>
      <c r="V600" s="128">
        <v>1</v>
      </c>
      <c r="W600" s="128">
        <v>12</v>
      </c>
      <c r="X600" s="128">
        <v>3</v>
      </c>
      <c r="Y600" s="128">
        <v>21</v>
      </c>
      <c r="Z600" s="126"/>
      <c r="AA600" s="126"/>
    </row>
    <row r="601" spans="1:27" x14ac:dyDescent="0.25">
      <c r="A601" s="122">
        <v>600</v>
      </c>
      <c r="B601" s="124" t="s">
        <v>8</v>
      </c>
      <c r="C601" s="125" t="s">
        <v>152</v>
      </c>
      <c r="D601" s="126"/>
      <c r="E601" s="126"/>
      <c r="F601" s="128">
        <v>10</v>
      </c>
      <c r="G601" s="128">
        <v>208</v>
      </c>
      <c r="H601" s="128">
        <v>11</v>
      </c>
      <c r="I601" s="128">
        <v>251</v>
      </c>
      <c r="J601" s="128">
        <v>17</v>
      </c>
      <c r="K601" s="128">
        <v>349</v>
      </c>
      <c r="L601" s="128">
        <v>17</v>
      </c>
      <c r="M601" s="128">
        <v>377</v>
      </c>
      <c r="N601" s="128">
        <v>8</v>
      </c>
      <c r="O601" s="128">
        <v>151</v>
      </c>
      <c r="P601" s="128">
        <v>3</v>
      </c>
      <c r="Q601" s="128">
        <v>63</v>
      </c>
      <c r="R601" s="128">
        <v>1</v>
      </c>
      <c r="S601" s="128">
        <v>19</v>
      </c>
      <c r="T601" s="128">
        <v>1</v>
      </c>
      <c r="U601" s="128">
        <v>13</v>
      </c>
      <c r="V601" s="128">
        <v>2</v>
      </c>
      <c r="W601" s="128">
        <v>59</v>
      </c>
      <c r="X601" s="126"/>
      <c r="Y601" s="126"/>
      <c r="Z601" s="126"/>
      <c r="AA601" s="126"/>
    </row>
    <row r="602" spans="1:27" x14ac:dyDescent="0.25">
      <c r="A602" s="122">
        <v>601</v>
      </c>
      <c r="B602" s="124" t="s">
        <v>24</v>
      </c>
      <c r="C602" s="125" t="s">
        <v>154</v>
      </c>
      <c r="D602" s="126"/>
      <c r="E602" s="126"/>
      <c r="F602" s="126"/>
      <c r="G602" s="126"/>
      <c r="H602" s="126"/>
      <c r="I602" s="126"/>
      <c r="J602" s="128">
        <v>35</v>
      </c>
      <c r="K602" s="128">
        <v>209</v>
      </c>
      <c r="L602" s="128">
        <v>42</v>
      </c>
      <c r="M602" s="128">
        <v>249</v>
      </c>
      <c r="N602" s="128">
        <v>40</v>
      </c>
      <c r="O602" s="128">
        <v>236</v>
      </c>
      <c r="P602" s="128">
        <v>24</v>
      </c>
      <c r="Q602" s="128">
        <v>144</v>
      </c>
      <c r="R602" s="128">
        <v>22</v>
      </c>
      <c r="S602" s="128">
        <v>131</v>
      </c>
      <c r="T602" s="128">
        <v>25</v>
      </c>
      <c r="U602" s="128">
        <v>151</v>
      </c>
      <c r="V602" s="128">
        <v>21</v>
      </c>
      <c r="W602" s="128">
        <v>124</v>
      </c>
      <c r="X602" s="128">
        <v>17</v>
      </c>
      <c r="Y602" s="128">
        <v>98</v>
      </c>
      <c r="Z602" s="128">
        <v>21</v>
      </c>
      <c r="AA602" s="128">
        <v>124</v>
      </c>
    </row>
    <row r="603" spans="1:27" x14ac:dyDescent="0.25">
      <c r="A603" s="122">
        <v>602</v>
      </c>
      <c r="B603" s="124" t="s">
        <v>5</v>
      </c>
      <c r="C603" s="125" t="s">
        <v>153</v>
      </c>
      <c r="D603" s="128">
        <v>2</v>
      </c>
      <c r="E603" s="128">
        <v>32</v>
      </c>
      <c r="F603" s="128">
        <v>18</v>
      </c>
      <c r="G603" s="128">
        <v>263</v>
      </c>
      <c r="H603" s="128">
        <v>9</v>
      </c>
      <c r="I603" s="128">
        <v>125</v>
      </c>
      <c r="J603" s="128">
        <v>18</v>
      </c>
      <c r="K603" s="128">
        <v>219</v>
      </c>
      <c r="L603" s="128">
        <v>26</v>
      </c>
      <c r="M603" s="128">
        <v>294</v>
      </c>
      <c r="N603" s="128">
        <v>6</v>
      </c>
      <c r="O603" s="128">
        <v>88</v>
      </c>
      <c r="P603" s="128">
        <v>9</v>
      </c>
      <c r="Q603" s="128">
        <v>136</v>
      </c>
      <c r="R603" s="128">
        <v>19</v>
      </c>
      <c r="S603" s="128">
        <v>137</v>
      </c>
      <c r="T603" s="128">
        <v>5</v>
      </c>
      <c r="U603" s="128">
        <v>66</v>
      </c>
      <c r="V603" s="128">
        <v>9</v>
      </c>
      <c r="W603" s="128">
        <v>105</v>
      </c>
      <c r="X603" s="126"/>
      <c r="Y603" s="126"/>
      <c r="Z603" s="126"/>
      <c r="AA603" s="126"/>
    </row>
    <row r="604" spans="1:27" x14ac:dyDescent="0.25">
      <c r="A604" s="122">
        <v>603</v>
      </c>
      <c r="B604" s="124" t="s">
        <v>126</v>
      </c>
      <c r="C604" s="125" t="s">
        <v>152</v>
      </c>
      <c r="D604" s="126"/>
      <c r="E604" s="126"/>
      <c r="F604" s="126"/>
      <c r="G604" s="126"/>
      <c r="H604" s="128">
        <v>11</v>
      </c>
      <c r="I604" s="128">
        <v>406</v>
      </c>
      <c r="J604" s="128">
        <v>8</v>
      </c>
      <c r="K604" s="128">
        <v>296</v>
      </c>
      <c r="L604" s="128">
        <v>10</v>
      </c>
      <c r="M604" s="128">
        <v>351</v>
      </c>
      <c r="N604" s="128">
        <v>5</v>
      </c>
      <c r="O604" s="128">
        <v>185</v>
      </c>
      <c r="P604" s="128">
        <v>2</v>
      </c>
      <c r="Q604" s="128">
        <v>74</v>
      </c>
      <c r="R604" s="128">
        <v>3</v>
      </c>
      <c r="S604" s="128">
        <v>116</v>
      </c>
      <c r="T604" s="128">
        <v>1</v>
      </c>
      <c r="U604" s="128">
        <v>37</v>
      </c>
      <c r="V604" s="126"/>
      <c r="W604" s="126"/>
      <c r="X604" s="126"/>
      <c r="Y604" s="126"/>
      <c r="Z604" s="126"/>
      <c r="AA604" s="126"/>
    </row>
    <row r="605" spans="1:27" x14ac:dyDescent="0.25">
      <c r="A605" s="122">
        <v>604</v>
      </c>
      <c r="B605" s="124" t="s">
        <v>8</v>
      </c>
      <c r="C605" s="125" t="s">
        <v>153</v>
      </c>
      <c r="D605" s="128">
        <v>5</v>
      </c>
      <c r="E605" s="128">
        <v>12</v>
      </c>
      <c r="F605" s="128">
        <v>43</v>
      </c>
      <c r="G605" s="128">
        <v>97</v>
      </c>
      <c r="H605" s="128">
        <v>51</v>
      </c>
      <c r="I605" s="128">
        <v>119</v>
      </c>
      <c r="J605" s="128">
        <v>141</v>
      </c>
      <c r="K605" s="128">
        <v>340</v>
      </c>
      <c r="L605" s="128">
        <v>140</v>
      </c>
      <c r="M605" s="128">
        <v>332</v>
      </c>
      <c r="N605" s="128">
        <v>64</v>
      </c>
      <c r="O605" s="128">
        <v>156</v>
      </c>
      <c r="P605" s="128">
        <v>76</v>
      </c>
      <c r="Q605" s="128">
        <v>187</v>
      </c>
      <c r="R605" s="128">
        <v>42</v>
      </c>
      <c r="S605" s="128">
        <v>104</v>
      </c>
      <c r="T605" s="128">
        <v>24</v>
      </c>
      <c r="U605" s="128">
        <v>60</v>
      </c>
      <c r="V605" s="128">
        <v>10</v>
      </c>
      <c r="W605" s="128">
        <v>23</v>
      </c>
      <c r="X605" s="128">
        <v>4</v>
      </c>
      <c r="Y605" s="128">
        <v>11</v>
      </c>
      <c r="Z605" s="128">
        <v>3</v>
      </c>
      <c r="AA605" s="128">
        <v>8</v>
      </c>
    </row>
    <row r="606" spans="1:27" x14ac:dyDescent="0.25">
      <c r="A606" s="122">
        <v>605</v>
      </c>
      <c r="B606" s="124" t="s">
        <v>24</v>
      </c>
      <c r="C606" s="125" t="s">
        <v>152</v>
      </c>
      <c r="D606" s="126"/>
      <c r="E606" s="126"/>
      <c r="F606" s="126"/>
      <c r="G606" s="126"/>
      <c r="H606" s="126"/>
      <c r="I606" s="126"/>
      <c r="J606" s="128">
        <v>36</v>
      </c>
      <c r="K606" s="128">
        <v>473</v>
      </c>
      <c r="L606" s="128">
        <v>20</v>
      </c>
      <c r="M606" s="128">
        <v>272</v>
      </c>
      <c r="N606" s="128">
        <v>7</v>
      </c>
      <c r="O606" s="128">
        <v>98</v>
      </c>
      <c r="P606" s="128">
        <v>2</v>
      </c>
      <c r="Q606" s="128">
        <v>28</v>
      </c>
      <c r="R606" s="128">
        <v>5</v>
      </c>
      <c r="S606" s="128">
        <v>70</v>
      </c>
      <c r="T606" s="128">
        <v>4</v>
      </c>
      <c r="U606" s="128">
        <v>56</v>
      </c>
      <c r="V606" s="128">
        <v>12</v>
      </c>
      <c r="W606" s="128">
        <v>168</v>
      </c>
      <c r="X606" s="128">
        <v>8</v>
      </c>
      <c r="Y606" s="128">
        <v>102</v>
      </c>
      <c r="Z606" s="128">
        <v>13</v>
      </c>
      <c r="AA606" s="128">
        <v>181</v>
      </c>
    </row>
    <row r="607" spans="1:27" x14ac:dyDescent="0.25">
      <c r="A607" s="122">
        <v>606</v>
      </c>
      <c r="B607" s="124" t="s">
        <v>5</v>
      </c>
      <c r="C607" s="125" t="s">
        <v>152</v>
      </c>
      <c r="D607" s="128">
        <v>3</v>
      </c>
      <c r="E607" s="128">
        <v>16</v>
      </c>
      <c r="F607" s="128">
        <v>20</v>
      </c>
      <c r="G607" s="128">
        <v>100</v>
      </c>
      <c r="H607" s="128">
        <v>44</v>
      </c>
      <c r="I607" s="128">
        <v>205</v>
      </c>
      <c r="J607" s="128">
        <v>63</v>
      </c>
      <c r="K607" s="128">
        <v>276</v>
      </c>
      <c r="L607" s="128">
        <v>67</v>
      </c>
      <c r="M607" s="128">
        <v>318</v>
      </c>
      <c r="N607" s="128">
        <v>29</v>
      </c>
      <c r="O607" s="128">
        <v>135</v>
      </c>
      <c r="P607" s="128">
        <v>40</v>
      </c>
      <c r="Q607" s="128">
        <v>144</v>
      </c>
      <c r="R607" s="128">
        <v>50</v>
      </c>
      <c r="S607" s="128">
        <v>128</v>
      </c>
      <c r="T607" s="128">
        <v>18</v>
      </c>
      <c r="U607" s="128">
        <v>56</v>
      </c>
      <c r="V607" s="128">
        <v>12</v>
      </c>
      <c r="W607" s="128">
        <v>47</v>
      </c>
      <c r="X607" s="128">
        <v>1</v>
      </c>
      <c r="Y607" s="128">
        <v>6</v>
      </c>
      <c r="Z607" s="128">
        <v>2</v>
      </c>
      <c r="AA607" s="128">
        <v>7</v>
      </c>
    </row>
    <row r="608" spans="1:27" x14ac:dyDescent="0.25">
      <c r="A608" s="122">
        <v>607</v>
      </c>
      <c r="B608" s="124" t="s">
        <v>24</v>
      </c>
      <c r="C608" s="125" t="s">
        <v>153</v>
      </c>
      <c r="D608" s="128">
        <v>2</v>
      </c>
      <c r="E608" s="128">
        <v>10</v>
      </c>
      <c r="F608" s="128">
        <v>18</v>
      </c>
      <c r="G608" s="128">
        <v>84</v>
      </c>
      <c r="H608" s="128">
        <v>48</v>
      </c>
      <c r="I608" s="128">
        <v>230</v>
      </c>
      <c r="J608" s="128">
        <v>53</v>
      </c>
      <c r="K608" s="128">
        <v>251</v>
      </c>
      <c r="L608" s="128">
        <v>54</v>
      </c>
      <c r="M608" s="128">
        <v>256</v>
      </c>
      <c r="N608" s="128">
        <v>52</v>
      </c>
      <c r="O608" s="128">
        <v>246</v>
      </c>
      <c r="P608" s="128">
        <v>32</v>
      </c>
      <c r="Q608" s="128">
        <v>152</v>
      </c>
      <c r="R608" s="128">
        <v>21</v>
      </c>
      <c r="S608" s="128">
        <v>99</v>
      </c>
      <c r="T608" s="128">
        <v>10</v>
      </c>
      <c r="U608" s="128">
        <v>47</v>
      </c>
      <c r="V608" s="128">
        <v>6</v>
      </c>
      <c r="W608" s="128">
        <v>26</v>
      </c>
      <c r="X608" s="128">
        <v>3</v>
      </c>
      <c r="Y608" s="128">
        <v>16</v>
      </c>
      <c r="Z608" s="128">
        <v>1</v>
      </c>
      <c r="AA608" s="128">
        <v>5</v>
      </c>
    </row>
    <row r="609" spans="1:27" x14ac:dyDescent="0.25">
      <c r="A609" s="122">
        <v>608</v>
      </c>
      <c r="B609" s="124" t="s">
        <v>11</v>
      </c>
      <c r="C609" s="125" t="s">
        <v>154</v>
      </c>
      <c r="D609" s="128">
        <v>26</v>
      </c>
      <c r="E609" s="128">
        <v>120</v>
      </c>
      <c r="F609" s="128">
        <v>29</v>
      </c>
      <c r="G609" s="128">
        <v>127</v>
      </c>
      <c r="H609" s="128">
        <v>31</v>
      </c>
      <c r="I609" s="128">
        <v>141</v>
      </c>
      <c r="J609" s="128">
        <v>50</v>
      </c>
      <c r="K609" s="128">
        <v>228</v>
      </c>
      <c r="L609" s="128">
        <v>45</v>
      </c>
      <c r="M609" s="128">
        <v>200</v>
      </c>
      <c r="N609" s="128">
        <v>21</v>
      </c>
      <c r="O609" s="128">
        <v>96</v>
      </c>
      <c r="P609" s="128">
        <v>21</v>
      </c>
      <c r="Q609" s="128">
        <v>97</v>
      </c>
      <c r="R609" s="128">
        <v>35</v>
      </c>
      <c r="S609" s="128">
        <v>158</v>
      </c>
      <c r="T609" s="128">
        <v>17</v>
      </c>
      <c r="U609" s="128">
        <v>79</v>
      </c>
      <c r="V609" s="128">
        <v>27</v>
      </c>
      <c r="W609" s="128">
        <v>122</v>
      </c>
      <c r="X609" s="128">
        <v>8</v>
      </c>
      <c r="Y609" s="128">
        <v>35</v>
      </c>
      <c r="Z609" s="128">
        <v>4</v>
      </c>
      <c r="AA609" s="128">
        <v>18</v>
      </c>
    </row>
    <row r="610" spans="1:27" x14ac:dyDescent="0.25">
      <c r="A610" s="122">
        <v>609</v>
      </c>
      <c r="B610" s="124" t="s">
        <v>7</v>
      </c>
      <c r="C610" s="125" t="s">
        <v>151</v>
      </c>
      <c r="D610" s="126"/>
      <c r="E610" s="126"/>
      <c r="F610" s="126"/>
      <c r="G610" s="126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128">
        <v>63</v>
      </c>
      <c r="W610" s="128">
        <v>1092</v>
      </c>
      <c r="X610" s="128">
        <v>14</v>
      </c>
      <c r="Y610" s="128">
        <v>240</v>
      </c>
      <c r="Z610" s="128">
        <v>4</v>
      </c>
      <c r="AA610" s="128">
        <v>65</v>
      </c>
    </row>
    <row r="611" spans="1:27" x14ac:dyDescent="0.25">
      <c r="A611" s="122">
        <v>610</v>
      </c>
      <c r="B611" s="124" t="s">
        <v>120</v>
      </c>
      <c r="C611" s="125" t="s">
        <v>152</v>
      </c>
      <c r="D611" s="128">
        <v>1</v>
      </c>
      <c r="E611" s="128">
        <v>5</v>
      </c>
      <c r="F611" s="128">
        <v>60</v>
      </c>
      <c r="G611" s="128">
        <v>279</v>
      </c>
      <c r="H611" s="128">
        <v>73</v>
      </c>
      <c r="I611" s="128">
        <v>331</v>
      </c>
      <c r="J611" s="128">
        <v>66</v>
      </c>
      <c r="K611" s="128">
        <v>290</v>
      </c>
      <c r="L611" s="128">
        <v>21</v>
      </c>
      <c r="M611" s="128">
        <v>94</v>
      </c>
      <c r="N611" s="128">
        <v>4</v>
      </c>
      <c r="O611" s="128">
        <v>12</v>
      </c>
      <c r="P611" s="128">
        <v>8</v>
      </c>
      <c r="Q611" s="128">
        <v>29</v>
      </c>
      <c r="R611" s="128">
        <v>15</v>
      </c>
      <c r="S611" s="128">
        <v>66</v>
      </c>
      <c r="T611" s="128">
        <v>15</v>
      </c>
      <c r="U611" s="128">
        <v>61</v>
      </c>
      <c r="V611" s="128">
        <v>26</v>
      </c>
      <c r="W611" s="128">
        <v>117</v>
      </c>
      <c r="X611" s="128">
        <v>19</v>
      </c>
      <c r="Y611" s="128">
        <v>75</v>
      </c>
      <c r="Z611" s="128">
        <v>6</v>
      </c>
      <c r="AA611" s="128">
        <v>27</v>
      </c>
    </row>
    <row r="612" spans="1:27" x14ac:dyDescent="0.25">
      <c r="A612" s="122">
        <v>611</v>
      </c>
      <c r="B612" s="124" t="s">
        <v>18</v>
      </c>
      <c r="C612" s="125" t="s">
        <v>152</v>
      </c>
      <c r="D612" s="126"/>
      <c r="E612" s="126"/>
      <c r="F612" s="126"/>
      <c r="G612" s="126"/>
      <c r="H612" s="126"/>
      <c r="I612" s="126"/>
      <c r="J612" s="128">
        <v>11</v>
      </c>
      <c r="K612" s="128">
        <v>121</v>
      </c>
      <c r="L612" s="128">
        <v>14</v>
      </c>
      <c r="M612" s="128">
        <v>154</v>
      </c>
      <c r="N612" s="128">
        <v>17</v>
      </c>
      <c r="O612" s="128">
        <v>187</v>
      </c>
      <c r="P612" s="128">
        <v>11</v>
      </c>
      <c r="Q612" s="128">
        <v>121</v>
      </c>
      <c r="R612" s="128">
        <v>2</v>
      </c>
      <c r="S612" s="128">
        <v>22</v>
      </c>
      <c r="T612" s="128">
        <v>15</v>
      </c>
      <c r="U612" s="128">
        <v>165</v>
      </c>
      <c r="V612" s="128">
        <v>17</v>
      </c>
      <c r="W612" s="128">
        <v>187</v>
      </c>
      <c r="X612" s="128">
        <v>27</v>
      </c>
      <c r="Y612" s="128">
        <v>297</v>
      </c>
      <c r="Z612" s="128">
        <v>12</v>
      </c>
      <c r="AA612" s="128">
        <v>132</v>
      </c>
    </row>
    <row r="613" spans="1:27" x14ac:dyDescent="0.25">
      <c r="A613" s="122">
        <v>612</v>
      </c>
      <c r="B613" s="124" t="s">
        <v>24</v>
      </c>
      <c r="C613" s="125" t="s">
        <v>151</v>
      </c>
      <c r="D613" s="128">
        <v>1</v>
      </c>
      <c r="E613" s="128">
        <v>10</v>
      </c>
      <c r="F613" s="128">
        <v>15</v>
      </c>
      <c r="G613" s="128">
        <v>138</v>
      </c>
      <c r="H613" s="128">
        <v>46</v>
      </c>
      <c r="I613" s="128">
        <v>413</v>
      </c>
      <c r="J613" s="128">
        <v>52</v>
      </c>
      <c r="K613" s="128">
        <v>463</v>
      </c>
      <c r="L613" s="128">
        <v>14</v>
      </c>
      <c r="M613" s="128">
        <v>123</v>
      </c>
      <c r="N613" s="128">
        <v>4</v>
      </c>
      <c r="O613" s="128">
        <v>39</v>
      </c>
      <c r="P613" s="128">
        <v>7</v>
      </c>
      <c r="Q613" s="128">
        <v>59</v>
      </c>
      <c r="R613" s="128">
        <v>8</v>
      </c>
      <c r="S613" s="128">
        <v>69</v>
      </c>
      <c r="T613" s="128">
        <v>3</v>
      </c>
      <c r="U613" s="128">
        <v>30</v>
      </c>
      <c r="V613" s="128">
        <v>3</v>
      </c>
      <c r="W613" s="128">
        <v>30</v>
      </c>
      <c r="X613" s="128">
        <v>1</v>
      </c>
      <c r="Y613" s="128">
        <v>10</v>
      </c>
      <c r="Z613" s="126"/>
      <c r="AA613" s="126"/>
    </row>
    <row r="614" spans="1:27" x14ac:dyDescent="0.25">
      <c r="A614" s="122">
        <v>613</v>
      </c>
      <c r="B614" s="124" t="s">
        <v>24</v>
      </c>
      <c r="C614" s="125" t="s">
        <v>153</v>
      </c>
      <c r="D614" s="128">
        <v>1</v>
      </c>
      <c r="E614" s="128">
        <v>9</v>
      </c>
      <c r="F614" s="128">
        <v>7</v>
      </c>
      <c r="G614" s="128">
        <v>54</v>
      </c>
      <c r="H614" s="128">
        <v>10</v>
      </c>
      <c r="I614" s="128">
        <v>82</v>
      </c>
      <c r="J614" s="128">
        <v>26</v>
      </c>
      <c r="K614" s="128">
        <v>218</v>
      </c>
      <c r="L614" s="128">
        <v>42</v>
      </c>
      <c r="M614" s="128">
        <v>345</v>
      </c>
      <c r="N614" s="128">
        <v>24</v>
      </c>
      <c r="O614" s="128">
        <v>200</v>
      </c>
      <c r="P614" s="128">
        <v>31</v>
      </c>
      <c r="Q614" s="128">
        <v>254</v>
      </c>
      <c r="R614" s="128">
        <v>11</v>
      </c>
      <c r="S614" s="128">
        <v>91</v>
      </c>
      <c r="T614" s="128">
        <v>3</v>
      </c>
      <c r="U614" s="128">
        <v>27</v>
      </c>
      <c r="V614" s="128">
        <v>6</v>
      </c>
      <c r="W614" s="128">
        <v>45</v>
      </c>
      <c r="X614" s="128">
        <v>4</v>
      </c>
      <c r="Y614" s="128">
        <v>36</v>
      </c>
      <c r="Z614" s="128">
        <v>2</v>
      </c>
      <c r="AA614" s="128">
        <v>18</v>
      </c>
    </row>
    <row r="615" spans="1:27" x14ac:dyDescent="0.25">
      <c r="A615" s="122">
        <v>614</v>
      </c>
      <c r="B615" s="124" t="s">
        <v>11</v>
      </c>
      <c r="C615" s="125" t="s">
        <v>151</v>
      </c>
      <c r="D615" s="128">
        <v>1</v>
      </c>
      <c r="E615" s="128">
        <v>3</v>
      </c>
      <c r="F615" s="128">
        <v>7</v>
      </c>
      <c r="G615" s="128">
        <v>182</v>
      </c>
      <c r="H615" s="128">
        <v>7</v>
      </c>
      <c r="I615" s="128">
        <v>181</v>
      </c>
      <c r="J615" s="128">
        <v>12</v>
      </c>
      <c r="K615" s="128">
        <v>296</v>
      </c>
      <c r="L615" s="128">
        <v>4</v>
      </c>
      <c r="M615" s="128">
        <v>96</v>
      </c>
      <c r="N615" s="128">
        <v>1</v>
      </c>
      <c r="O615" s="128">
        <v>24</v>
      </c>
      <c r="P615" s="128">
        <v>6</v>
      </c>
      <c r="Q615" s="128">
        <v>144</v>
      </c>
      <c r="R615" s="128">
        <v>4</v>
      </c>
      <c r="S615" s="128">
        <v>96</v>
      </c>
      <c r="T615" s="128">
        <v>8</v>
      </c>
      <c r="U615" s="128">
        <v>205</v>
      </c>
      <c r="V615" s="128">
        <v>6</v>
      </c>
      <c r="W615" s="128">
        <v>152</v>
      </c>
      <c r="X615" s="126"/>
      <c r="Y615" s="126"/>
      <c r="Z615" s="126"/>
      <c r="AA615" s="126"/>
    </row>
    <row r="616" spans="1:27" x14ac:dyDescent="0.25">
      <c r="A616" s="122">
        <v>615</v>
      </c>
      <c r="B616" s="124" t="s">
        <v>110</v>
      </c>
      <c r="C616" s="125" t="s">
        <v>152</v>
      </c>
      <c r="D616" s="126"/>
      <c r="E616" s="126"/>
      <c r="F616" s="126"/>
      <c r="G616" s="126"/>
      <c r="H616" s="128">
        <v>2</v>
      </c>
      <c r="I616" s="128">
        <v>2</v>
      </c>
      <c r="J616" s="128">
        <v>119</v>
      </c>
      <c r="K616" s="128">
        <v>125</v>
      </c>
      <c r="L616" s="128">
        <v>264</v>
      </c>
      <c r="M616" s="128">
        <v>238</v>
      </c>
      <c r="N616" s="128">
        <v>255</v>
      </c>
      <c r="O616" s="128">
        <v>229</v>
      </c>
      <c r="P616" s="128">
        <v>295</v>
      </c>
      <c r="Q616" s="128">
        <v>313</v>
      </c>
      <c r="R616" s="128">
        <v>428</v>
      </c>
      <c r="S616" s="128">
        <v>441</v>
      </c>
      <c r="T616" s="128">
        <v>26</v>
      </c>
      <c r="U616" s="128">
        <v>30</v>
      </c>
      <c r="V616" s="126"/>
      <c r="W616" s="126"/>
      <c r="X616" s="126"/>
      <c r="Y616" s="126"/>
      <c r="Z616" s="126"/>
      <c r="AA616" s="126"/>
    </row>
    <row r="617" spans="1:27" x14ac:dyDescent="0.25">
      <c r="A617" s="122">
        <v>616</v>
      </c>
      <c r="B617" s="124" t="s">
        <v>11</v>
      </c>
      <c r="C617" s="125" t="s">
        <v>154</v>
      </c>
      <c r="D617" s="128">
        <v>33</v>
      </c>
      <c r="E617" s="128">
        <v>147</v>
      </c>
      <c r="F617" s="128">
        <v>33</v>
      </c>
      <c r="G617" s="128">
        <v>146</v>
      </c>
      <c r="H617" s="128">
        <v>38</v>
      </c>
      <c r="I617" s="128">
        <v>172</v>
      </c>
      <c r="J617" s="128">
        <v>39</v>
      </c>
      <c r="K617" s="128">
        <v>176</v>
      </c>
      <c r="L617" s="128">
        <v>34</v>
      </c>
      <c r="M617" s="128">
        <v>155</v>
      </c>
      <c r="N617" s="128">
        <v>20</v>
      </c>
      <c r="O617" s="128">
        <v>93</v>
      </c>
      <c r="P617" s="128">
        <v>29</v>
      </c>
      <c r="Q617" s="128">
        <v>132</v>
      </c>
      <c r="R617" s="128">
        <v>19</v>
      </c>
      <c r="S617" s="128">
        <v>88</v>
      </c>
      <c r="T617" s="128">
        <v>15</v>
      </c>
      <c r="U617" s="128">
        <v>70</v>
      </c>
      <c r="V617" s="128">
        <v>15</v>
      </c>
      <c r="W617" s="128">
        <v>70</v>
      </c>
      <c r="X617" s="128">
        <v>8</v>
      </c>
      <c r="Y617" s="128">
        <v>35</v>
      </c>
      <c r="Z617" s="128">
        <v>17</v>
      </c>
      <c r="AA617" s="128">
        <v>79</v>
      </c>
    </row>
    <row r="618" spans="1:27" x14ac:dyDescent="0.25">
      <c r="A618" s="122">
        <v>617</v>
      </c>
      <c r="B618" s="124" t="s">
        <v>11</v>
      </c>
      <c r="C618" s="125" t="s">
        <v>153</v>
      </c>
      <c r="D618" s="126"/>
      <c r="E618" s="126"/>
      <c r="F618" s="128">
        <v>11</v>
      </c>
      <c r="G618" s="128">
        <v>117</v>
      </c>
      <c r="H618" s="128">
        <v>30</v>
      </c>
      <c r="I618" s="128">
        <v>335</v>
      </c>
      <c r="J618" s="128">
        <v>29</v>
      </c>
      <c r="K618" s="128">
        <v>314</v>
      </c>
      <c r="L618" s="128">
        <v>24</v>
      </c>
      <c r="M618" s="128">
        <v>266</v>
      </c>
      <c r="N618" s="128">
        <v>8</v>
      </c>
      <c r="O618" s="128">
        <v>85</v>
      </c>
      <c r="P618" s="128">
        <v>19</v>
      </c>
      <c r="Q618" s="128">
        <v>194</v>
      </c>
      <c r="R618" s="128">
        <v>4</v>
      </c>
      <c r="S618" s="128">
        <v>42</v>
      </c>
      <c r="T618" s="128">
        <v>1</v>
      </c>
      <c r="U618" s="128">
        <v>11</v>
      </c>
      <c r="V618" s="126"/>
      <c r="W618" s="126"/>
      <c r="X618" s="126"/>
      <c r="Y618" s="126"/>
      <c r="Z618" s="126"/>
      <c r="AA618" s="126"/>
    </row>
    <row r="619" spans="1:27" x14ac:dyDescent="0.25">
      <c r="A619" s="122">
        <v>618</v>
      </c>
      <c r="B619" s="124" t="s">
        <v>24</v>
      </c>
      <c r="C619" s="125" t="s">
        <v>154</v>
      </c>
      <c r="D619" s="126"/>
      <c r="E619" s="126"/>
      <c r="F619" s="128">
        <v>2</v>
      </c>
      <c r="G619" s="128">
        <v>22</v>
      </c>
      <c r="H619" s="128">
        <v>13</v>
      </c>
      <c r="I619" s="128">
        <v>131</v>
      </c>
      <c r="J619" s="128">
        <v>30</v>
      </c>
      <c r="K619" s="128">
        <v>296</v>
      </c>
      <c r="L619" s="128">
        <v>31</v>
      </c>
      <c r="M619" s="128">
        <v>306</v>
      </c>
      <c r="N619" s="128">
        <v>17</v>
      </c>
      <c r="O619" s="128">
        <v>164</v>
      </c>
      <c r="P619" s="128">
        <v>23</v>
      </c>
      <c r="Q619" s="128">
        <v>230</v>
      </c>
      <c r="R619" s="128">
        <v>10</v>
      </c>
      <c r="S619" s="128">
        <v>99</v>
      </c>
      <c r="T619" s="128">
        <v>3</v>
      </c>
      <c r="U619" s="128">
        <v>33</v>
      </c>
      <c r="V619" s="128">
        <v>4</v>
      </c>
      <c r="W619" s="128">
        <v>44</v>
      </c>
      <c r="X619" s="126"/>
      <c r="Y619" s="126"/>
      <c r="Z619" s="128">
        <v>2</v>
      </c>
      <c r="AA619" s="128">
        <v>22</v>
      </c>
    </row>
    <row r="620" spans="1:27" x14ac:dyDescent="0.25">
      <c r="A620" s="122">
        <v>619</v>
      </c>
      <c r="B620" s="124" t="s">
        <v>11</v>
      </c>
      <c r="C620" s="125" t="s">
        <v>153</v>
      </c>
      <c r="D620" s="126"/>
      <c r="E620" s="126"/>
      <c r="F620" s="128">
        <v>2</v>
      </c>
      <c r="G620" s="128">
        <v>32</v>
      </c>
      <c r="H620" s="128">
        <v>19</v>
      </c>
      <c r="I620" s="128">
        <v>296</v>
      </c>
      <c r="J620" s="128">
        <v>11</v>
      </c>
      <c r="K620" s="128">
        <v>166</v>
      </c>
      <c r="L620" s="128">
        <v>21</v>
      </c>
      <c r="M620" s="128">
        <v>333</v>
      </c>
      <c r="N620" s="128">
        <v>15</v>
      </c>
      <c r="O620" s="128">
        <v>247</v>
      </c>
      <c r="P620" s="128">
        <v>6</v>
      </c>
      <c r="Q620" s="128">
        <v>93</v>
      </c>
      <c r="R620" s="128">
        <v>7</v>
      </c>
      <c r="S620" s="128">
        <v>117</v>
      </c>
      <c r="T620" s="128">
        <v>2</v>
      </c>
      <c r="U620" s="128">
        <v>31</v>
      </c>
      <c r="V620" s="126"/>
      <c r="W620" s="126"/>
      <c r="X620" s="128">
        <v>2</v>
      </c>
      <c r="Y620" s="128">
        <v>24</v>
      </c>
      <c r="Z620" s="126"/>
      <c r="AA620" s="126"/>
    </row>
    <row r="621" spans="1:27" x14ac:dyDescent="0.25">
      <c r="A621" s="122">
        <v>620</v>
      </c>
      <c r="B621" s="124" t="s">
        <v>11</v>
      </c>
      <c r="C621" s="125" t="s">
        <v>155</v>
      </c>
      <c r="D621" s="128">
        <v>44</v>
      </c>
      <c r="E621" s="128">
        <v>217</v>
      </c>
      <c r="F621" s="128">
        <v>21</v>
      </c>
      <c r="G621" s="128">
        <v>104</v>
      </c>
      <c r="H621" s="128">
        <v>25</v>
      </c>
      <c r="I621" s="128">
        <v>120</v>
      </c>
      <c r="J621" s="128">
        <v>24</v>
      </c>
      <c r="K621" s="128">
        <v>122</v>
      </c>
      <c r="L621" s="128">
        <v>31</v>
      </c>
      <c r="M621" s="128">
        <v>154</v>
      </c>
      <c r="N621" s="128">
        <v>12</v>
      </c>
      <c r="O621" s="128">
        <v>58</v>
      </c>
      <c r="P621" s="128">
        <v>14</v>
      </c>
      <c r="Q621" s="128">
        <v>68</v>
      </c>
      <c r="R621" s="128">
        <v>19</v>
      </c>
      <c r="S621" s="128">
        <v>68</v>
      </c>
      <c r="T621" s="128">
        <v>19</v>
      </c>
      <c r="U621" s="128">
        <v>92</v>
      </c>
      <c r="V621" s="128">
        <v>43</v>
      </c>
      <c r="W621" s="128">
        <v>164</v>
      </c>
      <c r="X621" s="128">
        <v>17</v>
      </c>
      <c r="Y621" s="128">
        <v>82</v>
      </c>
      <c r="Z621" s="128">
        <v>16</v>
      </c>
      <c r="AA621" s="128">
        <v>82</v>
      </c>
    </row>
    <row r="622" spans="1:27" x14ac:dyDescent="0.25">
      <c r="A622" s="122">
        <v>621</v>
      </c>
      <c r="B622" s="124" t="s">
        <v>105</v>
      </c>
      <c r="C622" s="125" t="s">
        <v>152</v>
      </c>
      <c r="D622" s="128">
        <v>3</v>
      </c>
      <c r="E622" s="128">
        <v>123</v>
      </c>
      <c r="F622" s="128">
        <v>2</v>
      </c>
      <c r="G622" s="128">
        <v>82</v>
      </c>
      <c r="H622" s="128">
        <v>2</v>
      </c>
      <c r="I622" s="128">
        <v>82</v>
      </c>
      <c r="J622" s="128">
        <v>2</v>
      </c>
      <c r="K622" s="128">
        <v>82</v>
      </c>
      <c r="L622" s="128">
        <v>3</v>
      </c>
      <c r="M622" s="128">
        <v>123</v>
      </c>
      <c r="N622" s="128">
        <v>1</v>
      </c>
      <c r="O622" s="128">
        <v>41</v>
      </c>
      <c r="P622" s="128">
        <v>5</v>
      </c>
      <c r="Q622" s="128">
        <v>205</v>
      </c>
      <c r="R622" s="128">
        <v>3</v>
      </c>
      <c r="S622" s="128">
        <v>123</v>
      </c>
      <c r="T622" s="128">
        <v>2</v>
      </c>
      <c r="U622" s="128">
        <v>82</v>
      </c>
      <c r="V622" s="128">
        <v>4</v>
      </c>
      <c r="W622" s="128">
        <v>164</v>
      </c>
      <c r="X622" s="128">
        <v>3</v>
      </c>
      <c r="Y622" s="128">
        <v>123</v>
      </c>
      <c r="Z622" s="128">
        <v>2</v>
      </c>
      <c r="AA622" s="128">
        <v>82</v>
      </c>
    </row>
    <row r="623" spans="1:27" x14ac:dyDescent="0.25">
      <c r="A623" s="122">
        <v>622</v>
      </c>
      <c r="B623" s="124" t="s">
        <v>9</v>
      </c>
      <c r="C623" s="125" t="s">
        <v>151</v>
      </c>
      <c r="D623" s="126"/>
      <c r="E623" s="126"/>
      <c r="F623" s="126"/>
      <c r="G623" s="126"/>
      <c r="H623" s="126"/>
      <c r="I623" s="126"/>
      <c r="J623" s="126"/>
      <c r="K623" s="126"/>
      <c r="L623" s="126"/>
      <c r="M623" s="126"/>
      <c r="N623" s="126"/>
      <c r="O623" s="126"/>
      <c r="P623" s="128">
        <v>48</v>
      </c>
      <c r="Q623" s="128">
        <v>388</v>
      </c>
      <c r="R623" s="128">
        <v>42</v>
      </c>
      <c r="S623" s="128">
        <v>340</v>
      </c>
      <c r="T623" s="128">
        <v>39</v>
      </c>
      <c r="U623" s="128">
        <v>317</v>
      </c>
      <c r="V623" s="128">
        <v>19</v>
      </c>
      <c r="W623" s="128">
        <v>155</v>
      </c>
      <c r="X623" s="128">
        <v>7</v>
      </c>
      <c r="Y623" s="128">
        <v>53</v>
      </c>
      <c r="Z623" s="128">
        <v>2</v>
      </c>
      <c r="AA623" s="128">
        <v>18</v>
      </c>
    </row>
    <row r="624" spans="1:27" x14ac:dyDescent="0.25">
      <c r="A624" s="122">
        <v>623</v>
      </c>
      <c r="B624" s="124" t="s">
        <v>11</v>
      </c>
      <c r="C624" s="125" t="s">
        <v>152</v>
      </c>
      <c r="D624" s="128">
        <v>8</v>
      </c>
      <c r="E624" s="128">
        <v>37</v>
      </c>
      <c r="F624" s="128">
        <v>28</v>
      </c>
      <c r="G624" s="128">
        <v>176</v>
      </c>
      <c r="H624" s="128">
        <v>56</v>
      </c>
      <c r="I624" s="128">
        <v>359</v>
      </c>
      <c r="J624" s="128">
        <v>28</v>
      </c>
      <c r="K624" s="128">
        <v>181</v>
      </c>
      <c r="L624" s="128">
        <v>38</v>
      </c>
      <c r="M624" s="128">
        <v>258</v>
      </c>
      <c r="N624" s="128">
        <v>9</v>
      </c>
      <c r="O624" s="128">
        <v>60</v>
      </c>
      <c r="P624" s="128">
        <v>7</v>
      </c>
      <c r="Q624" s="128">
        <v>49</v>
      </c>
      <c r="R624" s="128">
        <v>7</v>
      </c>
      <c r="S624" s="128">
        <v>44</v>
      </c>
      <c r="T624" s="128">
        <v>8</v>
      </c>
      <c r="U624" s="128">
        <v>43</v>
      </c>
      <c r="V624" s="128">
        <v>8</v>
      </c>
      <c r="W624" s="128">
        <v>44</v>
      </c>
      <c r="X624" s="128">
        <v>3</v>
      </c>
      <c r="Y624" s="128">
        <v>9</v>
      </c>
      <c r="Z624" s="126"/>
      <c r="AA624" s="126"/>
    </row>
    <row r="625" spans="1:27" x14ac:dyDescent="0.25">
      <c r="A625" s="122">
        <v>624</v>
      </c>
      <c r="B625" s="124" t="s">
        <v>11</v>
      </c>
      <c r="C625" s="125" t="s">
        <v>153</v>
      </c>
      <c r="D625" s="128">
        <v>1</v>
      </c>
      <c r="E625" s="128">
        <v>3</v>
      </c>
      <c r="F625" s="128">
        <v>45</v>
      </c>
      <c r="G625" s="128">
        <v>133</v>
      </c>
      <c r="H625" s="128">
        <v>69</v>
      </c>
      <c r="I625" s="128">
        <v>206</v>
      </c>
      <c r="J625" s="128">
        <v>112</v>
      </c>
      <c r="K625" s="128">
        <v>333</v>
      </c>
      <c r="L625" s="128">
        <v>97</v>
      </c>
      <c r="M625" s="128">
        <v>290</v>
      </c>
      <c r="N625" s="128">
        <v>31</v>
      </c>
      <c r="O625" s="128">
        <v>94</v>
      </c>
      <c r="P625" s="128">
        <v>33</v>
      </c>
      <c r="Q625" s="128">
        <v>90</v>
      </c>
      <c r="R625" s="128">
        <v>13</v>
      </c>
      <c r="S625" s="128">
        <v>27</v>
      </c>
      <c r="T625" s="128">
        <v>22</v>
      </c>
      <c r="U625" s="128">
        <v>39</v>
      </c>
      <c r="V625" s="128">
        <v>8</v>
      </c>
      <c r="W625" s="128">
        <v>22</v>
      </c>
      <c r="X625" s="128">
        <v>2</v>
      </c>
      <c r="Y625" s="128">
        <v>5</v>
      </c>
      <c r="Z625" s="126"/>
      <c r="AA625" s="126"/>
    </row>
    <row r="626" spans="1:27" x14ac:dyDescent="0.25">
      <c r="A626" s="122">
        <v>625</v>
      </c>
      <c r="B626" s="124" t="s">
        <v>108</v>
      </c>
      <c r="C626" s="125" t="s">
        <v>152</v>
      </c>
      <c r="D626" s="128">
        <v>9</v>
      </c>
      <c r="E626" s="128">
        <v>57</v>
      </c>
      <c r="F626" s="128">
        <v>47</v>
      </c>
      <c r="G626" s="128">
        <v>394</v>
      </c>
      <c r="H626" s="128">
        <v>40</v>
      </c>
      <c r="I626" s="128">
        <v>263</v>
      </c>
      <c r="J626" s="128">
        <v>35</v>
      </c>
      <c r="K626" s="128">
        <v>259</v>
      </c>
      <c r="L626" s="128">
        <v>6</v>
      </c>
      <c r="M626" s="128">
        <v>47</v>
      </c>
      <c r="N626" s="128">
        <v>3</v>
      </c>
      <c r="O626" s="128">
        <v>20</v>
      </c>
      <c r="P626" s="128">
        <v>7</v>
      </c>
      <c r="Q626" s="128">
        <v>51</v>
      </c>
      <c r="R626" s="128">
        <v>7</v>
      </c>
      <c r="S626" s="128">
        <v>47</v>
      </c>
      <c r="T626" s="128">
        <v>6</v>
      </c>
      <c r="U626" s="128">
        <v>27</v>
      </c>
      <c r="V626" s="128">
        <v>5</v>
      </c>
      <c r="W626" s="128">
        <v>30</v>
      </c>
      <c r="X626" s="128">
        <v>4</v>
      </c>
      <c r="Y626" s="128">
        <v>14</v>
      </c>
      <c r="Z626" s="128">
        <v>3</v>
      </c>
      <c r="AA626" s="128">
        <v>26</v>
      </c>
    </row>
    <row r="627" spans="1:27" x14ac:dyDescent="0.25">
      <c r="A627" s="122">
        <v>626</v>
      </c>
      <c r="B627" s="124" t="s">
        <v>11</v>
      </c>
      <c r="C627" s="125" t="s">
        <v>153</v>
      </c>
      <c r="D627" s="128">
        <v>2</v>
      </c>
      <c r="E627" s="128">
        <v>25</v>
      </c>
      <c r="F627" s="128">
        <v>15</v>
      </c>
      <c r="G627" s="128">
        <v>182</v>
      </c>
      <c r="H627" s="128">
        <v>20</v>
      </c>
      <c r="I627" s="128">
        <v>216</v>
      </c>
      <c r="J627" s="128">
        <v>20</v>
      </c>
      <c r="K627" s="128">
        <v>227</v>
      </c>
      <c r="L627" s="128">
        <v>23</v>
      </c>
      <c r="M627" s="128">
        <v>288</v>
      </c>
      <c r="N627" s="128">
        <v>3</v>
      </c>
      <c r="O627" s="128">
        <v>37</v>
      </c>
      <c r="P627" s="128">
        <v>9</v>
      </c>
      <c r="Q627" s="128">
        <v>116</v>
      </c>
      <c r="R627" s="128">
        <v>8</v>
      </c>
      <c r="S627" s="128">
        <v>75</v>
      </c>
      <c r="T627" s="128">
        <v>1</v>
      </c>
      <c r="U627" s="128">
        <v>12</v>
      </c>
      <c r="V627" s="128">
        <v>1</v>
      </c>
      <c r="W627" s="128">
        <v>12</v>
      </c>
      <c r="X627" s="126"/>
      <c r="Y627" s="126"/>
      <c r="Z627" s="128">
        <v>3</v>
      </c>
      <c r="AA627" s="128">
        <v>37</v>
      </c>
    </row>
    <row r="628" spans="1:27" x14ac:dyDescent="0.25">
      <c r="A628" s="122">
        <v>627</v>
      </c>
      <c r="B628" s="124" t="s">
        <v>9</v>
      </c>
      <c r="C628" s="125" t="s">
        <v>153</v>
      </c>
      <c r="D628" s="126"/>
      <c r="E628" s="126"/>
      <c r="F628" s="128">
        <v>12</v>
      </c>
      <c r="G628" s="128">
        <v>74</v>
      </c>
      <c r="H628" s="128">
        <v>27</v>
      </c>
      <c r="I628" s="128">
        <v>168</v>
      </c>
      <c r="J628" s="128">
        <v>39</v>
      </c>
      <c r="K628" s="128">
        <v>240</v>
      </c>
      <c r="L628" s="128">
        <v>59</v>
      </c>
      <c r="M628" s="128">
        <v>363</v>
      </c>
      <c r="N628" s="128">
        <v>28</v>
      </c>
      <c r="O628" s="128">
        <v>123</v>
      </c>
      <c r="P628" s="128">
        <v>21</v>
      </c>
      <c r="Q628" s="128">
        <v>133</v>
      </c>
      <c r="R628" s="128">
        <v>11</v>
      </c>
      <c r="S628" s="128">
        <v>71</v>
      </c>
      <c r="T628" s="128">
        <v>1</v>
      </c>
      <c r="U628" s="128">
        <v>5</v>
      </c>
      <c r="V628" s="128">
        <v>2</v>
      </c>
      <c r="W628" s="128">
        <v>14</v>
      </c>
      <c r="X628" s="128">
        <v>3</v>
      </c>
      <c r="Y628" s="128">
        <v>21</v>
      </c>
      <c r="Z628" s="128">
        <v>2</v>
      </c>
      <c r="AA628" s="128">
        <v>14</v>
      </c>
    </row>
    <row r="629" spans="1:27" x14ac:dyDescent="0.25">
      <c r="A629" s="122">
        <v>628</v>
      </c>
      <c r="B629" s="124" t="s">
        <v>105</v>
      </c>
      <c r="C629" s="125" t="s">
        <v>152</v>
      </c>
      <c r="D629" s="126"/>
      <c r="E629" s="126"/>
      <c r="F629" s="128">
        <v>1</v>
      </c>
      <c r="G629" s="128">
        <v>13</v>
      </c>
      <c r="H629" s="128">
        <v>8</v>
      </c>
      <c r="I629" s="128">
        <v>104</v>
      </c>
      <c r="J629" s="128">
        <v>8</v>
      </c>
      <c r="K629" s="128">
        <v>104</v>
      </c>
      <c r="L629" s="128">
        <v>17</v>
      </c>
      <c r="M629" s="128">
        <v>236</v>
      </c>
      <c r="N629" s="128">
        <v>11</v>
      </c>
      <c r="O629" s="128">
        <v>143</v>
      </c>
      <c r="P629" s="128">
        <v>9</v>
      </c>
      <c r="Q629" s="128">
        <v>132</v>
      </c>
      <c r="R629" s="128">
        <v>8</v>
      </c>
      <c r="S629" s="128">
        <v>119</v>
      </c>
      <c r="T629" s="128">
        <v>7</v>
      </c>
      <c r="U629" s="128">
        <v>106</v>
      </c>
      <c r="V629" s="128">
        <v>9</v>
      </c>
      <c r="W629" s="128">
        <v>162</v>
      </c>
      <c r="X629" s="128">
        <v>2</v>
      </c>
      <c r="Y629" s="128">
        <v>26</v>
      </c>
      <c r="Z629" s="128">
        <v>4</v>
      </c>
      <c r="AA629" s="128">
        <v>82</v>
      </c>
    </row>
    <row r="630" spans="1:27" x14ac:dyDescent="0.25">
      <c r="A630" s="122">
        <v>629</v>
      </c>
      <c r="B630" s="124" t="s">
        <v>8</v>
      </c>
      <c r="C630" s="125" t="s">
        <v>152</v>
      </c>
      <c r="D630" s="128">
        <v>6</v>
      </c>
      <c r="E630" s="128">
        <v>40</v>
      </c>
      <c r="F630" s="128">
        <v>19</v>
      </c>
      <c r="G630" s="128">
        <v>114</v>
      </c>
      <c r="H630" s="128">
        <v>18</v>
      </c>
      <c r="I630" s="128">
        <v>115</v>
      </c>
      <c r="J630" s="128">
        <v>30</v>
      </c>
      <c r="K630" s="128">
        <v>197</v>
      </c>
      <c r="L630" s="128">
        <v>25</v>
      </c>
      <c r="M630" s="128">
        <v>175</v>
      </c>
      <c r="N630" s="128">
        <v>14</v>
      </c>
      <c r="O630" s="128">
        <v>95</v>
      </c>
      <c r="P630" s="128">
        <v>14</v>
      </c>
      <c r="Q630" s="128">
        <v>93</v>
      </c>
      <c r="R630" s="128">
        <v>14</v>
      </c>
      <c r="S630" s="128">
        <v>94</v>
      </c>
      <c r="T630" s="128">
        <v>21</v>
      </c>
      <c r="U630" s="128">
        <v>145</v>
      </c>
      <c r="V630" s="128">
        <v>5</v>
      </c>
      <c r="W630" s="128">
        <v>35</v>
      </c>
      <c r="X630" s="128">
        <v>7</v>
      </c>
      <c r="Y630" s="128">
        <v>47</v>
      </c>
      <c r="Z630" s="128">
        <v>9</v>
      </c>
      <c r="AA630" s="128">
        <v>57</v>
      </c>
    </row>
    <row r="631" spans="1:27" x14ac:dyDescent="0.25">
      <c r="A631" s="122">
        <v>630</v>
      </c>
      <c r="B631" s="124" t="s">
        <v>5</v>
      </c>
      <c r="C631" s="125" t="s">
        <v>152</v>
      </c>
      <c r="D631" s="126"/>
      <c r="E631" s="126"/>
      <c r="F631" s="128">
        <v>3</v>
      </c>
      <c r="G631" s="128">
        <v>96</v>
      </c>
      <c r="H631" s="128">
        <v>13</v>
      </c>
      <c r="I631" s="128">
        <v>371</v>
      </c>
      <c r="J631" s="128">
        <v>5</v>
      </c>
      <c r="K631" s="128">
        <v>161</v>
      </c>
      <c r="L631" s="128">
        <v>9</v>
      </c>
      <c r="M631" s="128">
        <v>283</v>
      </c>
      <c r="N631" s="128">
        <v>4</v>
      </c>
      <c r="O631" s="128">
        <v>127</v>
      </c>
      <c r="P631" s="128">
        <v>1</v>
      </c>
      <c r="Q631" s="128">
        <v>32</v>
      </c>
      <c r="R631" s="126"/>
      <c r="S631" s="126"/>
      <c r="T631" s="128">
        <v>3</v>
      </c>
      <c r="U631" s="128">
        <v>99</v>
      </c>
      <c r="V631" s="128">
        <v>1</v>
      </c>
      <c r="W631" s="128">
        <v>32</v>
      </c>
      <c r="X631" s="126"/>
      <c r="Y631" s="126"/>
      <c r="Z631" s="126"/>
      <c r="AA631" s="126"/>
    </row>
    <row r="632" spans="1:27" x14ac:dyDescent="0.25">
      <c r="A632" s="122">
        <v>631</v>
      </c>
      <c r="B632" s="124" t="s">
        <v>11</v>
      </c>
      <c r="C632" s="125" t="s">
        <v>152</v>
      </c>
      <c r="D632" s="128">
        <v>17</v>
      </c>
      <c r="E632" s="128">
        <v>116</v>
      </c>
      <c r="F632" s="128">
        <v>35</v>
      </c>
      <c r="G632" s="128">
        <v>239</v>
      </c>
      <c r="H632" s="128">
        <v>43</v>
      </c>
      <c r="I632" s="128">
        <v>341</v>
      </c>
      <c r="J632" s="128">
        <v>19</v>
      </c>
      <c r="K632" s="128">
        <v>155</v>
      </c>
      <c r="L632" s="128">
        <v>17</v>
      </c>
      <c r="M632" s="128">
        <v>135</v>
      </c>
      <c r="N632" s="128">
        <v>9</v>
      </c>
      <c r="O632" s="128">
        <v>63</v>
      </c>
      <c r="P632" s="128">
        <v>2</v>
      </c>
      <c r="Q632" s="128">
        <v>8</v>
      </c>
      <c r="R632" s="128">
        <v>6</v>
      </c>
      <c r="S632" s="128">
        <v>29</v>
      </c>
      <c r="T632" s="128">
        <v>3</v>
      </c>
      <c r="U632" s="128">
        <v>15</v>
      </c>
      <c r="V632" s="128">
        <v>14</v>
      </c>
      <c r="W632" s="128">
        <v>79</v>
      </c>
      <c r="X632" s="126"/>
      <c r="Y632" s="126"/>
      <c r="Z632" s="128">
        <v>3</v>
      </c>
      <c r="AA632" s="128">
        <v>18</v>
      </c>
    </row>
    <row r="633" spans="1:27" x14ac:dyDescent="0.25">
      <c r="A633" s="122">
        <v>632</v>
      </c>
      <c r="B633" s="124" t="s">
        <v>11</v>
      </c>
      <c r="C633" s="125" t="s">
        <v>153</v>
      </c>
      <c r="D633" s="128">
        <v>6</v>
      </c>
      <c r="E633" s="128">
        <v>28</v>
      </c>
      <c r="F633" s="128">
        <v>15</v>
      </c>
      <c r="G633" s="128">
        <v>72</v>
      </c>
      <c r="H633" s="128">
        <v>39</v>
      </c>
      <c r="I633" s="128">
        <v>182</v>
      </c>
      <c r="J633" s="128">
        <v>39</v>
      </c>
      <c r="K633" s="128">
        <v>189</v>
      </c>
      <c r="L633" s="128">
        <v>61</v>
      </c>
      <c r="M633" s="128">
        <v>270</v>
      </c>
      <c r="N633" s="128">
        <v>35</v>
      </c>
      <c r="O633" s="128">
        <v>105</v>
      </c>
      <c r="P633" s="128">
        <v>34</v>
      </c>
      <c r="Q633" s="128">
        <v>131</v>
      </c>
      <c r="R633" s="128">
        <v>20</v>
      </c>
      <c r="S633" s="128">
        <v>99</v>
      </c>
      <c r="T633" s="128">
        <v>18</v>
      </c>
      <c r="U633" s="128">
        <v>90</v>
      </c>
      <c r="V633" s="128">
        <v>5</v>
      </c>
      <c r="W633" s="128">
        <v>24</v>
      </c>
      <c r="X633" s="128">
        <v>1</v>
      </c>
      <c r="Y633" s="128">
        <v>5</v>
      </c>
      <c r="Z633" s="126"/>
      <c r="AA633" s="126"/>
    </row>
    <row r="634" spans="1:27" x14ac:dyDescent="0.25">
      <c r="A634" s="122">
        <v>633</v>
      </c>
      <c r="B634" s="124" t="s">
        <v>119</v>
      </c>
      <c r="C634" s="125" t="s">
        <v>151</v>
      </c>
      <c r="D634" s="126"/>
      <c r="E634" s="126"/>
      <c r="F634" s="126"/>
      <c r="G634" s="126"/>
      <c r="H634" s="126"/>
      <c r="I634" s="126"/>
      <c r="J634" s="128">
        <v>20</v>
      </c>
      <c r="K634" s="128">
        <v>556</v>
      </c>
      <c r="L634" s="128">
        <v>10</v>
      </c>
      <c r="M634" s="128">
        <v>328</v>
      </c>
      <c r="N634" s="128">
        <v>3</v>
      </c>
      <c r="O634" s="128">
        <v>80</v>
      </c>
      <c r="P634" s="126"/>
      <c r="Q634" s="126"/>
      <c r="R634" s="128">
        <v>1</v>
      </c>
      <c r="S634" s="128">
        <v>45</v>
      </c>
      <c r="T634" s="128">
        <v>2</v>
      </c>
      <c r="U634" s="128">
        <v>65</v>
      </c>
      <c r="V634" s="128">
        <v>4</v>
      </c>
      <c r="W634" s="128">
        <v>104</v>
      </c>
      <c r="X634" s="126"/>
      <c r="Y634" s="126"/>
      <c r="Z634" s="126"/>
      <c r="AA634" s="126"/>
    </row>
    <row r="635" spans="1:27" x14ac:dyDescent="0.25">
      <c r="A635" s="122">
        <v>634</v>
      </c>
      <c r="B635" s="124" t="s">
        <v>8</v>
      </c>
      <c r="C635" s="125" t="s">
        <v>151</v>
      </c>
      <c r="D635" s="126"/>
      <c r="E635" s="126"/>
      <c r="F635" s="128">
        <v>7</v>
      </c>
      <c r="G635" s="128">
        <v>164</v>
      </c>
      <c r="H635" s="128">
        <v>30</v>
      </c>
      <c r="I635" s="128">
        <v>666</v>
      </c>
      <c r="J635" s="128">
        <v>8</v>
      </c>
      <c r="K635" s="128">
        <v>250</v>
      </c>
      <c r="L635" s="128">
        <v>2</v>
      </c>
      <c r="M635" s="128">
        <v>55</v>
      </c>
      <c r="N635" s="128">
        <v>1</v>
      </c>
      <c r="O635" s="128">
        <v>38</v>
      </c>
      <c r="P635" s="126"/>
      <c r="Q635" s="126"/>
      <c r="R635" s="126"/>
      <c r="S635" s="126"/>
      <c r="T635" s="126"/>
      <c r="U635" s="126"/>
      <c r="V635" s="126"/>
      <c r="W635" s="126"/>
      <c r="X635" s="126"/>
      <c r="Y635" s="126"/>
      <c r="Z635" s="126"/>
      <c r="AA635" s="126"/>
    </row>
    <row r="636" spans="1:27" x14ac:dyDescent="0.25">
      <c r="A636" s="122">
        <v>635</v>
      </c>
      <c r="B636" s="124" t="s">
        <v>110</v>
      </c>
      <c r="C636" s="125" t="s">
        <v>153</v>
      </c>
      <c r="D636" s="126"/>
      <c r="E636" s="126"/>
      <c r="F636" s="128">
        <v>12</v>
      </c>
      <c r="G636" s="128">
        <v>12</v>
      </c>
      <c r="H636" s="128">
        <v>57</v>
      </c>
      <c r="I636" s="128">
        <v>58</v>
      </c>
      <c r="J636" s="128">
        <v>121</v>
      </c>
      <c r="K636" s="128">
        <v>118</v>
      </c>
      <c r="L636" s="128">
        <v>228</v>
      </c>
      <c r="M636" s="128">
        <v>215</v>
      </c>
      <c r="N636" s="128">
        <v>124</v>
      </c>
      <c r="O636" s="128">
        <v>119</v>
      </c>
      <c r="P636" s="128">
        <v>174</v>
      </c>
      <c r="Q636" s="128">
        <v>181</v>
      </c>
      <c r="R636" s="128">
        <v>417</v>
      </c>
      <c r="S636" s="128">
        <v>433</v>
      </c>
      <c r="T636" s="128">
        <v>5</v>
      </c>
      <c r="U636" s="128">
        <v>5</v>
      </c>
      <c r="V636" s="128">
        <v>33</v>
      </c>
      <c r="W636" s="128">
        <v>33</v>
      </c>
      <c r="X636" s="126"/>
      <c r="Y636" s="126"/>
      <c r="Z636" s="126"/>
      <c r="AA636" s="126"/>
    </row>
    <row r="637" spans="1:27" x14ac:dyDescent="0.25">
      <c r="A637" s="122">
        <v>636</v>
      </c>
      <c r="B637" s="124" t="s">
        <v>105</v>
      </c>
      <c r="C637" s="125" t="s">
        <v>152</v>
      </c>
      <c r="D637" s="128">
        <v>4</v>
      </c>
      <c r="E637" s="128">
        <v>68</v>
      </c>
      <c r="F637" s="128">
        <v>7</v>
      </c>
      <c r="G637" s="128">
        <v>119</v>
      </c>
      <c r="H637" s="128">
        <v>5</v>
      </c>
      <c r="I637" s="128">
        <v>85</v>
      </c>
      <c r="J637" s="128">
        <v>8</v>
      </c>
      <c r="K637" s="128">
        <v>136</v>
      </c>
      <c r="L637" s="128">
        <v>11</v>
      </c>
      <c r="M637" s="128">
        <v>187</v>
      </c>
      <c r="N637" s="128">
        <v>5</v>
      </c>
      <c r="O637" s="128">
        <v>85</v>
      </c>
      <c r="P637" s="128">
        <v>6</v>
      </c>
      <c r="Q637" s="128">
        <v>102</v>
      </c>
      <c r="R637" s="128">
        <v>8</v>
      </c>
      <c r="S637" s="128">
        <v>136</v>
      </c>
      <c r="T637" s="128">
        <v>5</v>
      </c>
      <c r="U637" s="128">
        <v>85</v>
      </c>
      <c r="V637" s="128">
        <v>5</v>
      </c>
      <c r="W637" s="128">
        <v>85</v>
      </c>
      <c r="X637" s="128">
        <v>1</v>
      </c>
      <c r="Y637" s="128">
        <v>17</v>
      </c>
      <c r="Z637" s="128">
        <v>4</v>
      </c>
      <c r="AA637" s="128">
        <v>68</v>
      </c>
    </row>
    <row r="638" spans="1:27" x14ac:dyDescent="0.25">
      <c r="A638" s="122">
        <v>637</v>
      </c>
      <c r="B638" s="124" t="s">
        <v>5</v>
      </c>
      <c r="C638" s="125" t="s">
        <v>153</v>
      </c>
      <c r="D638" s="126"/>
      <c r="E638" s="126"/>
      <c r="F638" s="128">
        <v>16</v>
      </c>
      <c r="G638" s="128">
        <v>66</v>
      </c>
      <c r="H638" s="128">
        <v>18</v>
      </c>
      <c r="I638" s="128">
        <v>87</v>
      </c>
      <c r="J638" s="128">
        <v>44</v>
      </c>
      <c r="K638" s="128">
        <v>169</v>
      </c>
      <c r="L638" s="128">
        <v>76</v>
      </c>
      <c r="M638" s="128">
        <v>324</v>
      </c>
      <c r="N638" s="128">
        <v>29</v>
      </c>
      <c r="O638" s="128">
        <v>136</v>
      </c>
      <c r="P638" s="128">
        <v>37</v>
      </c>
      <c r="Q638" s="128">
        <v>159</v>
      </c>
      <c r="R638" s="128">
        <v>88</v>
      </c>
      <c r="S638" s="128">
        <v>135</v>
      </c>
      <c r="T638" s="128">
        <v>26</v>
      </c>
      <c r="U638" s="128">
        <v>42</v>
      </c>
      <c r="V638" s="128">
        <v>10</v>
      </c>
      <c r="W638" s="128">
        <v>17</v>
      </c>
      <c r="X638" s="128">
        <v>1</v>
      </c>
      <c r="Y638" s="128">
        <v>1</v>
      </c>
      <c r="Z638" s="128">
        <v>1</v>
      </c>
      <c r="AA638" s="128">
        <v>4</v>
      </c>
    </row>
    <row r="639" spans="1:27" x14ac:dyDescent="0.25">
      <c r="A639" s="122">
        <v>638</v>
      </c>
      <c r="B639" s="124" t="s">
        <v>9</v>
      </c>
      <c r="C639" s="125" t="s">
        <v>153</v>
      </c>
      <c r="D639" s="128">
        <v>11</v>
      </c>
      <c r="E639" s="128">
        <v>41</v>
      </c>
      <c r="F639" s="128">
        <v>23</v>
      </c>
      <c r="G639" s="128">
        <v>141</v>
      </c>
      <c r="H639" s="128">
        <v>31</v>
      </c>
      <c r="I639" s="128">
        <v>182</v>
      </c>
      <c r="J639" s="128">
        <v>34</v>
      </c>
      <c r="K639" s="128">
        <v>213</v>
      </c>
      <c r="L639" s="128">
        <v>42</v>
      </c>
      <c r="M639" s="128">
        <v>261</v>
      </c>
      <c r="N639" s="128">
        <v>7</v>
      </c>
      <c r="O639" s="128">
        <v>33</v>
      </c>
      <c r="P639" s="128">
        <v>14</v>
      </c>
      <c r="Q639" s="128">
        <v>89</v>
      </c>
      <c r="R639" s="128">
        <v>16</v>
      </c>
      <c r="S639" s="128">
        <v>70</v>
      </c>
      <c r="T639" s="128">
        <v>18</v>
      </c>
      <c r="U639" s="128">
        <v>72</v>
      </c>
      <c r="V639" s="128">
        <v>3</v>
      </c>
      <c r="W639" s="128">
        <v>22</v>
      </c>
      <c r="X639" s="128">
        <v>2</v>
      </c>
      <c r="Y639" s="128">
        <v>13</v>
      </c>
      <c r="Z639" s="128">
        <v>1</v>
      </c>
      <c r="AA639" s="128">
        <v>2</v>
      </c>
    </row>
    <row r="640" spans="1:27" x14ac:dyDescent="0.25">
      <c r="A640" s="122">
        <v>639</v>
      </c>
      <c r="B640" s="124" t="s">
        <v>24</v>
      </c>
      <c r="C640" s="125" t="s">
        <v>153</v>
      </c>
      <c r="D640" s="126"/>
      <c r="E640" s="126"/>
      <c r="F640" s="128">
        <v>3</v>
      </c>
      <c r="G640" s="128">
        <v>20</v>
      </c>
      <c r="H640" s="128">
        <v>15</v>
      </c>
      <c r="I640" s="128">
        <v>92</v>
      </c>
      <c r="J640" s="128">
        <v>33</v>
      </c>
      <c r="K640" s="128">
        <v>198</v>
      </c>
      <c r="L640" s="128">
        <v>42</v>
      </c>
      <c r="M640" s="128">
        <v>250</v>
      </c>
      <c r="N640" s="128">
        <v>34</v>
      </c>
      <c r="O640" s="128">
        <v>204</v>
      </c>
      <c r="P640" s="128">
        <v>19</v>
      </c>
      <c r="Q640" s="128">
        <v>112</v>
      </c>
      <c r="R640" s="128">
        <v>20</v>
      </c>
      <c r="S640" s="128">
        <v>119</v>
      </c>
      <c r="T640" s="128">
        <v>19</v>
      </c>
      <c r="U640" s="128">
        <v>112</v>
      </c>
      <c r="V640" s="128">
        <v>1</v>
      </c>
      <c r="W640" s="128">
        <v>7</v>
      </c>
      <c r="X640" s="128">
        <v>3</v>
      </c>
      <c r="Y640" s="128">
        <v>20</v>
      </c>
      <c r="Z640" s="126"/>
      <c r="AA640" s="126"/>
    </row>
    <row r="641" spans="1:27" x14ac:dyDescent="0.25">
      <c r="A641" s="122">
        <v>640</v>
      </c>
      <c r="B641" s="124" t="s">
        <v>8</v>
      </c>
      <c r="C641" s="125" t="s">
        <v>153</v>
      </c>
      <c r="D641" s="128">
        <v>4</v>
      </c>
      <c r="E641" s="128">
        <v>10</v>
      </c>
      <c r="F641" s="128">
        <v>23</v>
      </c>
      <c r="G641" s="128">
        <v>43</v>
      </c>
      <c r="H641" s="128">
        <v>34</v>
      </c>
      <c r="I641" s="128">
        <v>75</v>
      </c>
      <c r="J641" s="128">
        <v>91</v>
      </c>
      <c r="K641" s="128">
        <v>221</v>
      </c>
      <c r="L641" s="128">
        <v>132</v>
      </c>
      <c r="M641" s="128">
        <v>291</v>
      </c>
      <c r="N641" s="128">
        <v>60</v>
      </c>
      <c r="O641" s="128">
        <v>134</v>
      </c>
      <c r="P641" s="128">
        <v>91</v>
      </c>
      <c r="Q641" s="128">
        <v>198</v>
      </c>
      <c r="R641" s="128">
        <v>47</v>
      </c>
      <c r="S641" s="128">
        <v>99</v>
      </c>
      <c r="T641" s="128">
        <v>11</v>
      </c>
      <c r="U641" s="128">
        <v>25</v>
      </c>
      <c r="V641" s="128">
        <v>9</v>
      </c>
      <c r="W641" s="128">
        <v>23</v>
      </c>
      <c r="X641" s="128">
        <v>3</v>
      </c>
      <c r="Y641" s="128">
        <v>8</v>
      </c>
      <c r="Z641" s="126"/>
      <c r="AA641" s="126"/>
    </row>
    <row r="642" spans="1:27" x14ac:dyDescent="0.25">
      <c r="A642" s="122">
        <v>641</v>
      </c>
      <c r="B642" s="124" t="s">
        <v>11</v>
      </c>
      <c r="C642" s="125" t="s">
        <v>153</v>
      </c>
      <c r="D642" s="128">
        <v>1</v>
      </c>
      <c r="E642" s="128">
        <v>13</v>
      </c>
      <c r="F642" s="128">
        <v>15</v>
      </c>
      <c r="G642" s="128">
        <v>177</v>
      </c>
      <c r="H642" s="128">
        <v>29</v>
      </c>
      <c r="I642" s="128">
        <v>328</v>
      </c>
      <c r="J642" s="128">
        <v>22</v>
      </c>
      <c r="K642" s="128">
        <v>242</v>
      </c>
      <c r="L642" s="128">
        <v>14</v>
      </c>
      <c r="M642" s="128">
        <v>160</v>
      </c>
      <c r="N642" s="128">
        <v>4</v>
      </c>
      <c r="O642" s="128">
        <v>44</v>
      </c>
      <c r="P642" s="128">
        <v>4</v>
      </c>
      <c r="Q642" s="128">
        <v>36</v>
      </c>
      <c r="R642" s="128">
        <v>3</v>
      </c>
      <c r="S642" s="128">
        <v>22</v>
      </c>
      <c r="T642" s="128">
        <v>5</v>
      </c>
      <c r="U642" s="128">
        <v>36</v>
      </c>
      <c r="V642" s="128">
        <v>8</v>
      </c>
      <c r="W642" s="128">
        <v>66</v>
      </c>
      <c r="X642" s="126"/>
      <c r="Y642" s="126"/>
      <c r="Z642" s="126"/>
      <c r="AA642" s="126"/>
    </row>
    <row r="643" spans="1:27" x14ac:dyDescent="0.25">
      <c r="A643" s="122">
        <v>642</v>
      </c>
      <c r="B643" s="124" t="s">
        <v>105</v>
      </c>
      <c r="C643" s="125" t="s">
        <v>152</v>
      </c>
      <c r="D643" s="128">
        <v>5</v>
      </c>
      <c r="E643" s="128">
        <v>77</v>
      </c>
      <c r="F643" s="128">
        <v>9</v>
      </c>
      <c r="G643" s="128">
        <v>139</v>
      </c>
      <c r="H643" s="128">
        <v>4</v>
      </c>
      <c r="I643" s="128">
        <v>62</v>
      </c>
      <c r="J643" s="128">
        <v>3</v>
      </c>
      <c r="K643" s="128">
        <v>46</v>
      </c>
      <c r="L643" s="128">
        <v>14</v>
      </c>
      <c r="M643" s="128">
        <v>217</v>
      </c>
      <c r="N643" s="128">
        <v>6</v>
      </c>
      <c r="O643" s="128">
        <v>93</v>
      </c>
      <c r="P643" s="128">
        <v>8</v>
      </c>
      <c r="Q643" s="128">
        <v>124</v>
      </c>
      <c r="R643" s="128">
        <v>8</v>
      </c>
      <c r="S643" s="128">
        <v>124</v>
      </c>
      <c r="T643" s="128">
        <v>3</v>
      </c>
      <c r="U643" s="128">
        <v>46</v>
      </c>
      <c r="V643" s="128">
        <v>8</v>
      </c>
      <c r="W643" s="128">
        <v>124</v>
      </c>
      <c r="X643" s="128">
        <v>3</v>
      </c>
      <c r="Y643" s="128">
        <v>46</v>
      </c>
      <c r="Z643" s="128">
        <v>1</v>
      </c>
      <c r="AA643" s="128">
        <v>15</v>
      </c>
    </row>
    <row r="644" spans="1:27" x14ac:dyDescent="0.25">
      <c r="A644" s="122">
        <v>643</v>
      </c>
      <c r="B644" s="124" t="s">
        <v>11</v>
      </c>
      <c r="C644" s="125" t="s">
        <v>154</v>
      </c>
      <c r="D644" s="128">
        <v>9</v>
      </c>
      <c r="E644" s="128">
        <v>27</v>
      </c>
      <c r="F644" s="128">
        <v>29</v>
      </c>
      <c r="G644" s="128">
        <v>87</v>
      </c>
      <c r="H644" s="128">
        <v>56</v>
      </c>
      <c r="I644" s="128">
        <v>167</v>
      </c>
      <c r="J644" s="128">
        <v>78</v>
      </c>
      <c r="K644" s="128">
        <v>233</v>
      </c>
      <c r="L644" s="128">
        <v>88</v>
      </c>
      <c r="M644" s="128">
        <v>260</v>
      </c>
      <c r="N644" s="128">
        <v>21</v>
      </c>
      <c r="O644" s="128">
        <v>63</v>
      </c>
      <c r="P644" s="128">
        <v>34</v>
      </c>
      <c r="Q644" s="128">
        <v>101</v>
      </c>
      <c r="R644" s="128">
        <v>38</v>
      </c>
      <c r="S644" s="128">
        <v>89</v>
      </c>
      <c r="T644" s="128">
        <v>19</v>
      </c>
      <c r="U644" s="128">
        <v>36</v>
      </c>
      <c r="V644" s="128">
        <v>7</v>
      </c>
      <c r="W644" s="128">
        <v>18</v>
      </c>
      <c r="X644" s="128">
        <v>6</v>
      </c>
      <c r="Y644" s="128">
        <v>15</v>
      </c>
      <c r="Z644" s="128">
        <v>4</v>
      </c>
      <c r="AA644" s="128">
        <v>10</v>
      </c>
    </row>
    <row r="645" spans="1:27" x14ac:dyDescent="0.25">
      <c r="A645" s="122">
        <v>644</v>
      </c>
      <c r="B645" s="124" t="s">
        <v>24</v>
      </c>
      <c r="C645" s="125" t="s">
        <v>153</v>
      </c>
      <c r="D645" s="126"/>
      <c r="E645" s="126"/>
      <c r="F645" s="128">
        <v>9</v>
      </c>
      <c r="G645" s="128">
        <v>158</v>
      </c>
      <c r="H645" s="128">
        <v>17</v>
      </c>
      <c r="I645" s="128">
        <v>296</v>
      </c>
      <c r="J645" s="128">
        <v>8</v>
      </c>
      <c r="K645" s="128">
        <v>138</v>
      </c>
      <c r="L645" s="128">
        <v>8</v>
      </c>
      <c r="M645" s="128">
        <v>138</v>
      </c>
      <c r="N645" s="128">
        <v>8</v>
      </c>
      <c r="O645" s="128">
        <v>138</v>
      </c>
      <c r="P645" s="128">
        <v>8</v>
      </c>
      <c r="Q645" s="128">
        <v>138</v>
      </c>
      <c r="R645" s="128">
        <v>2</v>
      </c>
      <c r="S645" s="128">
        <v>39</v>
      </c>
      <c r="T645" s="128">
        <v>2</v>
      </c>
      <c r="U645" s="128">
        <v>39</v>
      </c>
      <c r="V645" s="126"/>
      <c r="W645" s="126"/>
      <c r="X645" s="126"/>
      <c r="Y645" s="126"/>
      <c r="Z645" s="128">
        <v>1</v>
      </c>
      <c r="AA645" s="128">
        <v>20</v>
      </c>
    </row>
    <row r="646" spans="1:27" x14ac:dyDescent="0.25">
      <c r="A646" s="122">
        <v>645</v>
      </c>
      <c r="B646" s="124" t="s">
        <v>8</v>
      </c>
      <c r="C646" s="125" t="s">
        <v>151</v>
      </c>
      <c r="D646" s="126"/>
      <c r="E646" s="126"/>
      <c r="F646" s="128">
        <v>14</v>
      </c>
      <c r="G646" s="128">
        <v>473</v>
      </c>
      <c r="H646" s="128">
        <v>4</v>
      </c>
      <c r="I646" s="128">
        <v>138</v>
      </c>
      <c r="J646" s="128">
        <v>4</v>
      </c>
      <c r="K646" s="128">
        <v>172</v>
      </c>
      <c r="L646" s="126"/>
      <c r="M646" s="126"/>
      <c r="N646" s="128">
        <v>1</v>
      </c>
      <c r="O646" s="128">
        <v>33</v>
      </c>
      <c r="P646" s="128">
        <v>2</v>
      </c>
      <c r="Q646" s="128">
        <v>70</v>
      </c>
      <c r="R646" s="128">
        <v>2</v>
      </c>
      <c r="S646" s="128">
        <v>67</v>
      </c>
      <c r="T646" s="128">
        <v>3</v>
      </c>
      <c r="U646" s="128">
        <v>99</v>
      </c>
      <c r="V646" s="128">
        <v>1</v>
      </c>
      <c r="W646" s="128">
        <v>44</v>
      </c>
      <c r="X646" s="126"/>
      <c r="Y646" s="126"/>
      <c r="Z646" s="126"/>
      <c r="AA646" s="126"/>
    </row>
    <row r="647" spans="1:27" x14ac:dyDescent="0.25">
      <c r="A647" s="122">
        <v>646</v>
      </c>
      <c r="B647" s="124" t="s">
        <v>110</v>
      </c>
      <c r="C647" s="125" t="s">
        <v>153</v>
      </c>
      <c r="D647" s="126"/>
      <c r="E647" s="126"/>
      <c r="F647" s="128">
        <v>21</v>
      </c>
      <c r="G647" s="128">
        <v>21</v>
      </c>
      <c r="H647" s="128">
        <v>50</v>
      </c>
      <c r="I647" s="128">
        <v>52</v>
      </c>
      <c r="J647" s="128">
        <v>131</v>
      </c>
      <c r="K647" s="128">
        <v>139</v>
      </c>
      <c r="L647" s="128">
        <v>288</v>
      </c>
      <c r="M647" s="128">
        <v>268</v>
      </c>
      <c r="N647" s="128">
        <v>150</v>
      </c>
      <c r="O647" s="128">
        <v>140</v>
      </c>
      <c r="P647" s="128">
        <v>224</v>
      </c>
      <c r="Q647" s="128">
        <v>229</v>
      </c>
      <c r="R647" s="128">
        <v>219</v>
      </c>
      <c r="S647" s="128">
        <v>228</v>
      </c>
      <c r="T647" s="128">
        <v>12</v>
      </c>
      <c r="U647" s="128">
        <v>13</v>
      </c>
      <c r="V647" s="126"/>
      <c r="W647" s="126"/>
      <c r="X647" s="126"/>
      <c r="Y647" s="126"/>
      <c r="Z647" s="126"/>
      <c r="AA647" s="126"/>
    </row>
    <row r="648" spans="1:27" x14ac:dyDescent="0.25">
      <c r="A648" s="122">
        <v>647</v>
      </c>
      <c r="B648" s="124" t="s">
        <v>123</v>
      </c>
      <c r="C648" s="125" t="s">
        <v>154</v>
      </c>
      <c r="D648" s="128">
        <v>1</v>
      </c>
      <c r="E648" s="128">
        <v>4</v>
      </c>
      <c r="F648" s="128">
        <v>8</v>
      </c>
      <c r="G648" s="128">
        <v>32</v>
      </c>
      <c r="H648" s="128">
        <v>25</v>
      </c>
      <c r="I648" s="128">
        <v>100</v>
      </c>
      <c r="J648" s="128">
        <v>13</v>
      </c>
      <c r="K648" s="128">
        <v>52</v>
      </c>
      <c r="L648" s="128">
        <v>18</v>
      </c>
      <c r="M648" s="128">
        <v>71</v>
      </c>
      <c r="N648" s="128">
        <v>14</v>
      </c>
      <c r="O648" s="128">
        <v>56</v>
      </c>
      <c r="P648" s="128">
        <v>19</v>
      </c>
      <c r="Q648" s="128">
        <v>76</v>
      </c>
      <c r="R648" s="128">
        <v>25</v>
      </c>
      <c r="S648" s="128">
        <v>98</v>
      </c>
      <c r="T648" s="128">
        <v>16</v>
      </c>
      <c r="U648" s="128">
        <v>64</v>
      </c>
      <c r="V648" s="128">
        <v>56</v>
      </c>
      <c r="W648" s="128">
        <v>223</v>
      </c>
      <c r="X648" s="128">
        <v>41</v>
      </c>
      <c r="Y648" s="128">
        <v>162</v>
      </c>
      <c r="Z648" s="128">
        <v>36</v>
      </c>
      <c r="AA648" s="128">
        <v>143</v>
      </c>
    </row>
    <row r="649" spans="1:27" x14ac:dyDescent="0.25">
      <c r="A649" s="122">
        <v>648</v>
      </c>
      <c r="B649" s="124" t="s">
        <v>9</v>
      </c>
      <c r="C649" s="125" t="s">
        <v>155</v>
      </c>
      <c r="D649" s="128">
        <v>27</v>
      </c>
      <c r="E649" s="128">
        <v>119</v>
      </c>
      <c r="F649" s="128">
        <v>13</v>
      </c>
      <c r="G649" s="128">
        <v>54</v>
      </c>
      <c r="H649" s="128">
        <v>11</v>
      </c>
      <c r="I649" s="128">
        <v>63</v>
      </c>
      <c r="J649" s="128">
        <v>20</v>
      </c>
      <c r="K649" s="128">
        <v>120</v>
      </c>
      <c r="L649" s="128">
        <v>33</v>
      </c>
      <c r="M649" s="128">
        <v>195</v>
      </c>
      <c r="N649" s="128">
        <v>18</v>
      </c>
      <c r="O649" s="128">
        <v>88</v>
      </c>
      <c r="P649" s="128">
        <v>30</v>
      </c>
      <c r="Q649" s="128">
        <v>120</v>
      </c>
      <c r="R649" s="128">
        <v>16</v>
      </c>
      <c r="S649" s="128">
        <v>82</v>
      </c>
      <c r="T649" s="128">
        <v>15</v>
      </c>
      <c r="U649" s="128">
        <v>79</v>
      </c>
      <c r="V649" s="128">
        <v>9</v>
      </c>
      <c r="W649" s="128">
        <v>51</v>
      </c>
      <c r="X649" s="128">
        <v>8</v>
      </c>
      <c r="Y649" s="128">
        <v>48</v>
      </c>
      <c r="Z649" s="128">
        <v>9</v>
      </c>
      <c r="AA649" s="128">
        <v>46</v>
      </c>
    </row>
    <row r="650" spans="1:27" x14ac:dyDescent="0.25">
      <c r="A650" s="122">
        <v>649</v>
      </c>
      <c r="B650" s="124" t="s">
        <v>11</v>
      </c>
      <c r="C650" s="125" t="s">
        <v>154</v>
      </c>
      <c r="D650" s="128">
        <v>37</v>
      </c>
      <c r="E650" s="128">
        <v>190</v>
      </c>
      <c r="F650" s="128">
        <v>20</v>
      </c>
      <c r="G650" s="128">
        <v>107</v>
      </c>
      <c r="H650" s="128">
        <v>21</v>
      </c>
      <c r="I650" s="128">
        <v>113</v>
      </c>
      <c r="J650" s="128">
        <v>15</v>
      </c>
      <c r="K650" s="128">
        <v>76</v>
      </c>
      <c r="L650" s="128">
        <v>25</v>
      </c>
      <c r="M650" s="128">
        <v>133</v>
      </c>
      <c r="N650" s="128">
        <v>10</v>
      </c>
      <c r="O650" s="128">
        <v>48</v>
      </c>
      <c r="P650" s="128">
        <v>8</v>
      </c>
      <c r="Q650" s="128">
        <v>42</v>
      </c>
      <c r="R650" s="128">
        <v>15</v>
      </c>
      <c r="S650" s="128">
        <v>70</v>
      </c>
      <c r="T650" s="128">
        <v>14</v>
      </c>
      <c r="U650" s="128">
        <v>72</v>
      </c>
      <c r="V650" s="128">
        <v>10</v>
      </c>
      <c r="W650" s="128">
        <v>52</v>
      </c>
      <c r="X650" s="128">
        <v>13</v>
      </c>
      <c r="Y650" s="128">
        <v>68</v>
      </c>
      <c r="Z650" s="128">
        <v>16</v>
      </c>
      <c r="AA650" s="128">
        <v>84</v>
      </c>
    </row>
    <row r="651" spans="1:27" x14ac:dyDescent="0.25">
      <c r="A651" s="122">
        <v>650</v>
      </c>
      <c r="B651" s="124" t="s">
        <v>8</v>
      </c>
      <c r="C651" s="125" t="s">
        <v>154</v>
      </c>
      <c r="D651" s="126"/>
      <c r="E651" s="126"/>
      <c r="F651" s="128">
        <v>6</v>
      </c>
      <c r="G651" s="128">
        <v>15</v>
      </c>
      <c r="H651" s="128">
        <v>43</v>
      </c>
      <c r="I651" s="128">
        <v>117</v>
      </c>
      <c r="J651" s="128">
        <v>64</v>
      </c>
      <c r="K651" s="128">
        <v>177</v>
      </c>
      <c r="L651" s="128">
        <v>48</v>
      </c>
      <c r="M651" s="128">
        <v>140</v>
      </c>
      <c r="N651" s="128">
        <v>37</v>
      </c>
      <c r="O651" s="128">
        <v>105</v>
      </c>
      <c r="P651" s="128">
        <v>28</v>
      </c>
      <c r="Q651" s="128">
        <v>84</v>
      </c>
      <c r="R651" s="128">
        <v>19</v>
      </c>
      <c r="S651" s="128">
        <v>56</v>
      </c>
      <c r="T651" s="128">
        <v>20</v>
      </c>
      <c r="U651" s="128">
        <v>58</v>
      </c>
      <c r="V651" s="128">
        <v>25</v>
      </c>
      <c r="W651" s="128">
        <v>75</v>
      </c>
      <c r="X651" s="128">
        <v>35</v>
      </c>
      <c r="Y651" s="128">
        <v>105</v>
      </c>
      <c r="Z651" s="128">
        <v>37</v>
      </c>
      <c r="AA651" s="128">
        <v>111</v>
      </c>
    </row>
    <row r="652" spans="1:27" x14ac:dyDescent="0.25">
      <c r="A652" s="122">
        <v>651</v>
      </c>
      <c r="B652" s="124" t="s">
        <v>11</v>
      </c>
      <c r="C652" s="125" t="s">
        <v>154</v>
      </c>
      <c r="D652" s="128">
        <v>31</v>
      </c>
      <c r="E652" s="128">
        <v>137</v>
      </c>
      <c r="F652" s="128">
        <v>35</v>
      </c>
      <c r="G652" s="128">
        <v>157</v>
      </c>
      <c r="H652" s="128">
        <v>25</v>
      </c>
      <c r="I652" s="128">
        <v>115</v>
      </c>
      <c r="J652" s="128">
        <v>17</v>
      </c>
      <c r="K652" s="128">
        <v>79</v>
      </c>
      <c r="L652" s="128">
        <v>29</v>
      </c>
      <c r="M652" s="128">
        <v>131</v>
      </c>
      <c r="N652" s="128">
        <v>15</v>
      </c>
      <c r="O652" s="128">
        <v>70</v>
      </c>
      <c r="P652" s="128">
        <v>25</v>
      </c>
      <c r="Q652" s="128">
        <v>114</v>
      </c>
      <c r="R652" s="128">
        <v>10</v>
      </c>
      <c r="S652" s="128">
        <v>44</v>
      </c>
      <c r="T652" s="128">
        <v>15</v>
      </c>
      <c r="U652" s="128">
        <v>70</v>
      </c>
      <c r="V652" s="128">
        <v>14</v>
      </c>
      <c r="W652" s="128">
        <v>62</v>
      </c>
      <c r="X652" s="128">
        <v>6</v>
      </c>
      <c r="Y652" s="128">
        <v>26</v>
      </c>
      <c r="Z652" s="128">
        <v>4</v>
      </c>
      <c r="AA652" s="128">
        <v>18</v>
      </c>
    </row>
    <row r="653" spans="1:27" x14ac:dyDescent="0.25">
      <c r="A653" s="122">
        <v>652</v>
      </c>
      <c r="B653" s="124" t="s">
        <v>8</v>
      </c>
      <c r="C653" s="125" t="s">
        <v>152</v>
      </c>
      <c r="D653" s="128">
        <v>3</v>
      </c>
      <c r="E653" s="128">
        <v>10</v>
      </c>
      <c r="F653" s="128">
        <v>13</v>
      </c>
      <c r="G653" s="128">
        <v>118</v>
      </c>
      <c r="H653" s="128">
        <v>96</v>
      </c>
      <c r="I653" s="128">
        <v>564</v>
      </c>
      <c r="J653" s="128">
        <v>52</v>
      </c>
      <c r="K653" s="128">
        <v>288</v>
      </c>
      <c r="L653" s="128">
        <v>2</v>
      </c>
      <c r="M653" s="128">
        <v>22</v>
      </c>
      <c r="N653" s="126"/>
      <c r="O653" s="126"/>
      <c r="P653" s="128">
        <v>1</v>
      </c>
      <c r="Q653" s="128">
        <v>11</v>
      </c>
      <c r="R653" s="126"/>
      <c r="S653" s="126"/>
      <c r="T653" s="126"/>
      <c r="U653" s="126"/>
      <c r="V653" s="126"/>
      <c r="W653" s="126"/>
      <c r="X653" s="126"/>
      <c r="Y653" s="126"/>
      <c r="Z653" s="126"/>
      <c r="AA653" s="126"/>
    </row>
    <row r="654" spans="1:27" x14ac:dyDescent="0.25">
      <c r="A654" s="122">
        <v>653</v>
      </c>
      <c r="B654" s="124" t="s">
        <v>11</v>
      </c>
      <c r="C654" s="125" t="s">
        <v>151</v>
      </c>
      <c r="D654" s="128">
        <v>5</v>
      </c>
      <c r="E654" s="128">
        <v>54</v>
      </c>
      <c r="F654" s="128">
        <v>11</v>
      </c>
      <c r="G654" s="128">
        <v>131</v>
      </c>
      <c r="H654" s="128">
        <v>16</v>
      </c>
      <c r="I654" s="128">
        <v>177</v>
      </c>
      <c r="J654" s="128">
        <v>15</v>
      </c>
      <c r="K654" s="128">
        <v>160</v>
      </c>
      <c r="L654" s="128">
        <v>12</v>
      </c>
      <c r="M654" s="128">
        <v>135</v>
      </c>
      <c r="N654" s="128">
        <v>1</v>
      </c>
      <c r="O654" s="128">
        <v>13</v>
      </c>
      <c r="P654" s="128">
        <v>19</v>
      </c>
      <c r="Q654" s="128">
        <v>198</v>
      </c>
      <c r="R654" s="128">
        <v>5</v>
      </c>
      <c r="S654" s="128">
        <v>34</v>
      </c>
      <c r="T654" s="128">
        <v>7</v>
      </c>
      <c r="U654" s="128">
        <v>77</v>
      </c>
      <c r="V654" s="128">
        <v>2</v>
      </c>
      <c r="W654" s="128">
        <v>26</v>
      </c>
      <c r="X654" s="126"/>
      <c r="Y654" s="126"/>
      <c r="Z654" s="126"/>
      <c r="AA654" s="126"/>
    </row>
    <row r="655" spans="1:27" x14ac:dyDescent="0.25">
      <c r="A655" s="122">
        <v>654</v>
      </c>
      <c r="B655" s="124" t="s">
        <v>11</v>
      </c>
      <c r="C655" s="125" t="s">
        <v>154</v>
      </c>
      <c r="D655" s="128">
        <v>7</v>
      </c>
      <c r="E655" s="128">
        <v>56</v>
      </c>
      <c r="F655" s="128">
        <v>15</v>
      </c>
      <c r="G655" s="128">
        <v>118</v>
      </c>
      <c r="H655" s="128">
        <v>13</v>
      </c>
      <c r="I655" s="128">
        <v>101</v>
      </c>
      <c r="J655" s="128">
        <v>13</v>
      </c>
      <c r="K655" s="128">
        <v>101</v>
      </c>
      <c r="L655" s="128">
        <v>14</v>
      </c>
      <c r="M655" s="128">
        <v>104</v>
      </c>
      <c r="N655" s="128">
        <v>6</v>
      </c>
      <c r="O655" s="128">
        <v>44</v>
      </c>
      <c r="P655" s="128">
        <v>11</v>
      </c>
      <c r="Q655" s="128">
        <v>80</v>
      </c>
      <c r="R655" s="128">
        <v>17</v>
      </c>
      <c r="S655" s="128">
        <v>119</v>
      </c>
      <c r="T655" s="128">
        <v>10</v>
      </c>
      <c r="U655" s="128">
        <v>59</v>
      </c>
      <c r="V655" s="128">
        <v>13</v>
      </c>
      <c r="W655" s="128">
        <v>95</v>
      </c>
      <c r="X655" s="128">
        <v>9</v>
      </c>
      <c r="Y655" s="128">
        <v>63</v>
      </c>
      <c r="Z655" s="128">
        <v>9</v>
      </c>
      <c r="AA655" s="128">
        <v>64</v>
      </c>
    </row>
    <row r="656" spans="1:27" x14ac:dyDescent="0.25">
      <c r="A656" s="122">
        <v>655</v>
      </c>
      <c r="B656" s="124" t="s">
        <v>104</v>
      </c>
      <c r="C656" s="125" t="s">
        <v>152</v>
      </c>
      <c r="D656" s="126"/>
      <c r="E656" s="126"/>
      <c r="F656" s="128">
        <v>9</v>
      </c>
      <c r="G656" s="128">
        <v>90</v>
      </c>
      <c r="H656" s="126"/>
      <c r="I656" s="126"/>
      <c r="J656" s="128">
        <v>25</v>
      </c>
      <c r="K656" s="128">
        <v>320</v>
      </c>
      <c r="L656" s="128">
        <v>40</v>
      </c>
      <c r="M656" s="128">
        <v>513</v>
      </c>
      <c r="N656" s="126"/>
      <c r="O656" s="126"/>
      <c r="P656" s="126"/>
      <c r="Q656" s="126"/>
      <c r="R656" s="128">
        <v>3</v>
      </c>
      <c r="S656" s="128">
        <v>32</v>
      </c>
      <c r="T656" s="128">
        <v>3</v>
      </c>
      <c r="U656" s="128">
        <v>32</v>
      </c>
      <c r="V656" s="128">
        <v>1</v>
      </c>
      <c r="W656" s="128">
        <v>14</v>
      </c>
      <c r="X656" s="126"/>
      <c r="Y656" s="126"/>
      <c r="Z656" s="126"/>
      <c r="AA656" s="126"/>
    </row>
    <row r="657" spans="1:27" x14ac:dyDescent="0.25">
      <c r="A657" s="122">
        <v>656</v>
      </c>
      <c r="B657" s="124" t="s">
        <v>118</v>
      </c>
      <c r="C657" s="125" t="s">
        <v>152</v>
      </c>
      <c r="D657" s="128">
        <v>1</v>
      </c>
      <c r="E657" s="128">
        <v>7</v>
      </c>
      <c r="F657" s="128">
        <v>10</v>
      </c>
      <c r="G657" s="128">
        <v>78</v>
      </c>
      <c r="H657" s="128">
        <v>19</v>
      </c>
      <c r="I657" s="128">
        <v>144</v>
      </c>
      <c r="J657" s="128">
        <v>22</v>
      </c>
      <c r="K657" s="128">
        <v>170</v>
      </c>
      <c r="L657" s="128">
        <v>27</v>
      </c>
      <c r="M657" s="128">
        <v>206</v>
      </c>
      <c r="N657" s="128">
        <v>7</v>
      </c>
      <c r="O657" s="128">
        <v>53</v>
      </c>
      <c r="P657" s="128">
        <v>20</v>
      </c>
      <c r="Q657" s="128">
        <v>161</v>
      </c>
      <c r="R657" s="128">
        <v>7</v>
      </c>
      <c r="S657" s="128">
        <v>58</v>
      </c>
      <c r="T657" s="128">
        <v>5</v>
      </c>
      <c r="U657" s="128">
        <v>43</v>
      </c>
      <c r="V657" s="128">
        <v>7</v>
      </c>
      <c r="W657" s="128">
        <v>57</v>
      </c>
      <c r="X657" s="128">
        <v>1</v>
      </c>
      <c r="Y657" s="128">
        <v>8</v>
      </c>
      <c r="Z657" s="126"/>
      <c r="AA657" s="126"/>
    </row>
    <row r="658" spans="1:27" x14ac:dyDescent="0.25">
      <c r="A658" s="122">
        <v>657</v>
      </c>
      <c r="B658" s="124" t="s">
        <v>11</v>
      </c>
      <c r="C658" s="125" t="s">
        <v>154</v>
      </c>
      <c r="D658" s="128">
        <v>4</v>
      </c>
      <c r="E658" s="128">
        <v>18</v>
      </c>
      <c r="F658" s="128">
        <v>20</v>
      </c>
      <c r="G658" s="128">
        <v>92</v>
      </c>
      <c r="H658" s="128">
        <v>21</v>
      </c>
      <c r="I658" s="128">
        <v>98</v>
      </c>
      <c r="J658" s="128">
        <v>14</v>
      </c>
      <c r="K658" s="128">
        <v>62</v>
      </c>
      <c r="L658" s="128">
        <v>29</v>
      </c>
      <c r="M658" s="128">
        <v>132</v>
      </c>
      <c r="N658" s="128">
        <v>15</v>
      </c>
      <c r="O658" s="128">
        <v>71</v>
      </c>
      <c r="P658" s="128">
        <v>25</v>
      </c>
      <c r="Q658" s="128">
        <v>116</v>
      </c>
      <c r="R658" s="128">
        <v>10</v>
      </c>
      <c r="S658" s="128">
        <v>45</v>
      </c>
      <c r="T658" s="128">
        <v>15</v>
      </c>
      <c r="U658" s="128">
        <v>71</v>
      </c>
      <c r="V658" s="128">
        <v>31</v>
      </c>
      <c r="W658" s="128">
        <v>141</v>
      </c>
      <c r="X658" s="128">
        <v>12</v>
      </c>
      <c r="Y658" s="128">
        <v>53</v>
      </c>
      <c r="Z658" s="128">
        <v>15</v>
      </c>
      <c r="AA658" s="128">
        <v>70</v>
      </c>
    </row>
    <row r="659" spans="1:27" x14ac:dyDescent="0.25">
      <c r="A659" s="122">
        <v>658</v>
      </c>
      <c r="B659" s="124" t="s">
        <v>11</v>
      </c>
      <c r="C659" s="125" t="s">
        <v>153</v>
      </c>
      <c r="D659" s="128">
        <v>13</v>
      </c>
      <c r="E659" s="128">
        <v>25</v>
      </c>
      <c r="F659" s="128">
        <v>26</v>
      </c>
      <c r="G659" s="128">
        <v>59</v>
      </c>
      <c r="H659" s="128">
        <v>14</v>
      </c>
      <c r="I659" s="128">
        <v>43</v>
      </c>
      <c r="J659" s="128">
        <v>79</v>
      </c>
      <c r="K659" s="128">
        <v>185</v>
      </c>
      <c r="L659" s="128">
        <v>111</v>
      </c>
      <c r="M659" s="128">
        <v>280</v>
      </c>
      <c r="N659" s="128">
        <v>63</v>
      </c>
      <c r="O659" s="128">
        <v>153</v>
      </c>
      <c r="P659" s="128">
        <v>40</v>
      </c>
      <c r="Q659" s="128">
        <v>107</v>
      </c>
      <c r="R659" s="128">
        <v>29</v>
      </c>
      <c r="S659" s="128">
        <v>65</v>
      </c>
      <c r="T659" s="128">
        <v>10</v>
      </c>
      <c r="U659" s="128">
        <v>20</v>
      </c>
      <c r="V659" s="128">
        <v>1</v>
      </c>
      <c r="W659" s="128">
        <v>3</v>
      </c>
      <c r="X659" s="128">
        <v>3</v>
      </c>
      <c r="Y659" s="128">
        <v>6</v>
      </c>
      <c r="Z659" s="128">
        <v>7</v>
      </c>
      <c r="AA659" s="128">
        <v>18</v>
      </c>
    </row>
    <row r="660" spans="1:27" x14ac:dyDescent="0.25">
      <c r="A660" s="122">
        <v>659</v>
      </c>
      <c r="B660" s="124" t="s">
        <v>11</v>
      </c>
      <c r="C660" s="125" t="s">
        <v>153</v>
      </c>
      <c r="D660" s="126"/>
      <c r="E660" s="126"/>
      <c r="F660" s="128">
        <v>6</v>
      </c>
      <c r="G660" s="128">
        <v>74</v>
      </c>
      <c r="H660" s="128">
        <v>7</v>
      </c>
      <c r="I660" s="128">
        <v>83</v>
      </c>
      <c r="J660" s="128">
        <v>14</v>
      </c>
      <c r="K660" s="128">
        <v>170</v>
      </c>
      <c r="L660" s="128">
        <v>20</v>
      </c>
      <c r="M660" s="128">
        <v>245</v>
      </c>
      <c r="N660" s="128">
        <v>7</v>
      </c>
      <c r="O660" s="128">
        <v>84</v>
      </c>
      <c r="P660" s="128">
        <v>6</v>
      </c>
      <c r="Q660" s="128">
        <v>71</v>
      </c>
      <c r="R660" s="128">
        <v>3</v>
      </c>
      <c r="S660" s="128">
        <v>37</v>
      </c>
      <c r="T660" s="128">
        <v>8</v>
      </c>
      <c r="U660" s="128">
        <v>98</v>
      </c>
      <c r="V660" s="128">
        <v>8</v>
      </c>
      <c r="W660" s="128">
        <v>92</v>
      </c>
      <c r="X660" s="126"/>
      <c r="Y660" s="126"/>
      <c r="Z660" s="126"/>
      <c r="AA660" s="126"/>
    </row>
    <row r="661" spans="1:27" x14ac:dyDescent="0.25">
      <c r="A661" s="122">
        <v>660</v>
      </c>
      <c r="B661" s="124" t="s">
        <v>5</v>
      </c>
      <c r="C661" s="125" t="s">
        <v>151</v>
      </c>
      <c r="D661" s="128">
        <v>8</v>
      </c>
      <c r="E661" s="128">
        <v>44</v>
      </c>
      <c r="F661" s="128">
        <v>15</v>
      </c>
      <c r="G661" s="128">
        <v>159</v>
      </c>
      <c r="H661" s="128">
        <v>31</v>
      </c>
      <c r="I661" s="128">
        <v>328</v>
      </c>
      <c r="J661" s="128">
        <v>16</v>
      </c>
      <c r="K661" s="128">
        <v>154</v>
      </c>
      <c r="L661" s="128">
        <v>8</v>
      </c>
      <c r="M661" s="128">
        <v>80</v>
      </c>
      <c r="N661" s="128">
        <v>5</v>
      </c>
      <c r="O661" s="128">
        <v>30</v>
      </c>
      <c r="P661" s="128">
        <v>1</v>
      </c>
      <c r="Q661" s="128">
        <v>9</v>
      </c>
      <c r="R661" s="128">
        <v>8</v>
      </c>
      <c r="S661" s="128">
        <v>65</v>
      </c>
      <c r="T661" s="128">
        <v>3</v>
      </c>
      <c r="U661" s="128">
        <v>26</v>
      </c>
      <c r="V661" s="128">
        <v>7</v>
      </c>
      <c r="W661" s="128">
        <v>46</v>
      </c>
      <c r="X661" s="126"/>
      <c r="Y661" s="126"/>
      <c r="Z661" s="128">
        <v>1</v>
      </c>
      <c r="AA661" s="128">
        <v>9</v>
      </c>
    </row>
    <row r="662" spans="1:27" x14ac:dyDescent="0.25">
      <c r="A662" s="122">
        <v>661</v>
      </c>
      <c r="B662" s="124" t="s">
        <v>24</v>
      </c>
      <c r="C662" s="125" t="s">
        <v>153</v>
      </c>
      <c r="D662" s="126"/>
      <c r="E662" s="126"/>
      <c r="F662" s="128">
        <v>6</v>
      </c>
      <c r="G662" s="128">
        <v>29</v>
      </c>
      <c r="H662" s="128">
        <v>26</v>
      </c>
      <c r="I662" s="128">
        <v>140</v>
      </c>
      <c r="J662" s="128">
        <v>46</v>
      </c>
      <c r="K662" s="128">
        <v>244</v>
      </c>
      <c r="L662" s="128">
        <v>31</v>
      </c>
      <c r="M662" s="128">
        <v>163</v>
      </c>
      <c r="N662" s="128">
        <v>24</v>
      </c>
      <c r="O662" s="128">
        <v>128</v>
      </c>
      <c r="P662" s="128">
        <v>13</v>
      </c>
      <c r="Q662" s="128">
        <v>70</v>
      </c>
      <c r="R662" s="128">
        <v>17</v>
      </c>
      <c r="S662" s="128">
        <v>87</v>
      </c>
      <c r="T662" s="128">
        <v>10</v>
      </c>
      <c r="U662" s="128">
        <v>52</v>
      </c>
      <c r="V662" s="128">
        <v>2</v>
      </c>
      <c r="W662" s="128">
        <v>12</v>
      </c>
      <c r="X662" s="128">
        <v>2</v>
      </c>
      <c r="Y662" s="128">
        <v>12</v>
      </c>
      <c r="Z662" s="128">
        <v>1</v>
      </c>
      <c r="AA662" s="128">
        <v>6</v>
      </c>
    </row>
    <row r="663" spans="1:27" x14ac:dyDescent="0.25">
      <c r="A663" s="122">
        <v>662</v>
      </c>
      <c r="B663" s="124" t="s">
        <v>18</v>
      </c>
      <c r="C663" s="125" t="s">
        <v>155</v>
      </c>
      <c r="D663" s="128">
        <v>4</v>
      </c>
      <c r="E663" s="128">
        <v>14</v>
      </c>
      <c r="F663" s="128">
        <v>3</v>
      </c>
      <c r="G663" s="128">
        <v>9</v>
      </c>
      <c r="H663" s="128">
        <v>48</v>
      </c>
      <c r="I663" s="128">
        <v>92</v>
      </c>
      <c r="J663" s="128">
        <v>64</v>
      </c>
      <c r="K663" s="128">
        <v>117</v>
      </c>
      <c r="L663" s="128">
        <v>108</v>
      </c>
      <c r="M663" s="128">
        <v>263</v>
      </c>
      <c r="N663" s="128">
        <v>62</v>
      </c>
      <c r="O663" s="128">
        <v>129</v>
      </c>
      <c r="P663" s="128">
        <v>46</v>
      </c>
      <c r="Q663" s="128">
        <v>164</v>
      </c>
      <c r="R663" s="128">
        <v>18</v>
      </c>
      <c r="S663" s="128">
        <v>65</v>
      </c>
      <c r="T663" s="128">
        <v>13</v>
      </c>
      <c r="U663" s="128">
        <v>49</v>
      </c>
      <c r="V663" s="128">
        <v>4</v>
      </c>
      <c r="W663" s="128">
        <v>16</v>
      </c>
      <c r="X663" s="128">
        <v>3</v>
      </c>
      <c r="Y663" s="128">
        <v>13</v>
      </c>
      <c r="Z663" s="128">
        <v>3</v>
      </c>
      <c r="AA663" s="128">
        <v>10</v>
      </c>
    </row>
    <row r="664" spans="1:27" x14ac:dyDescent="0.25">
      <c r="A664" s="122">
        <v>663</v>
      </c>
      <c r="B664" s="124" t="s">
        <v>11</v>
      </c>
      <c r="C664" s="125" t="s">
        <v>153</v>
      </c>
      <c r="D664" s="128">
        <v>4</v>
      </c>
      <c r="E664" s="128">
        <v>28</v>
      </c>
      <c r="F664" s="128">
        <v>11</v>
      </c>
      <c r="G664" s="128">
        <v>86</v>
      </c>
      <c r="H664" s="128">
        <v>19</v>
      </c>
      <c r="I664" s="128">
        <v>133</v>
      </c>
      <c r="J664" s="128">
        <v>18</v>
      </c>
      <c r="K664" s="128">
        <v>123</v>
      </c>
      <c r="L664" s="128">
        <v>26</v>
      </c>
      <c r="M664" s="128">
        <v>180</v>
      </c>
      <c r="N664" s="128">
        <v>17</v>
      </c>
      <c r="O664" s="128">
        <v>100</v>
      </c>
      <c r="P664" s="128">
        <v>24</v>
      </c>
      <c r="Q664" s="128">
        <v>146</v>
      </c>
      <c r="R664" s="128">
        <v>11</v>
      </c>
      <c r="S664" s="128">
        <v>56</v>
      </c>
      <c r="T664" s="128">
        <v>10</v>
      </c>
      <c r="U664" s="128">
        <v>42</v>
      </c>
      <c r="V664" s="128">
        <v>6</v>
      </c>
      <c r="W664" s="128">
        <v>20</v>
      </c>
      <c r="X664" s="128">
        <v>3</v>
      </c>
      <c r="Y664" s="128">
        <v>14</v>
      </c>
      <c r="Z664" s="128">
        <v>3</v>
      </c>
      <c r="AA664" s="128">
        <v>14</v>
      </c>
    </row>
    <row r="665" spans="1:27" x14ac:dyDescent="0.25">
      <c r="A665" s="122">
        <v>664</v>
      </c>
      <c r="B665" s="124" t="s">
        <v>24</v>
      </c>
      <c r="C665" s="125" t="s">
        <v>153</v>
      </c>
      <c r="D665" s="126"/>
      <c r="E665" s="126"/>
      <c r="F665" s="128">
        <v>9</v>
      </c>
      <c r="G665" s="128">
        <v>79</v>
      </c>
      <c r="H665" s="128">
        <v>11</v>
      </c>
      <c r="I665" s="128">
        <v>98</v>
      </c>
      <c r="J665" s="128">
        <v>23</v>
      </c>
      <c r="K665" s="128">
        <v>207</v>
      </c>
      <c r="L665" s="128">
        <v>29</v>
      </c>
      <c r="M665" s="128">
        <v>256</v>
      </c>
      <c r="N665" s="128">
        <v>15</v>
      </c>
      <c r="O665" s="128">
        <v>138</v>
      </c>
      <c r="P665" s="128">
        <v>12</v>
      </c>
      <c r="Q665" s="128">
        <v>108</v>
      </c>
      <c r="R665" s="128">
        <v>3</v>
      </c>
      <c r="S665" s="128">
        <v>30</v>
      </c>
      <c r="T665" s="126"/>
      <c r="U665" s="126"/>
      <c r="V665" s="128">
        <v>1</v>
      </c>
      <c r="W665" s="128">
        <v>10</v>
      </c>
      <c r="X665" s="126"/>
      <c r="Y665" s="126"/>
      <c r="Z665" s="128">
        <v>1</v>
      </c>
      <c r="AA665" s="128">
        <v>10</v>
      </c>
    </row>
    <row r="666" spans="1:27" x14ac:dyDescent="0.25">
      <c r="A666" s="122">
        <v>665</v>
      </c>
      <c r="B666" s="124" t="s">
        <v>121</v>
      </c>
      <c r="C666" s="125" t="s">
        <v>152</v>
      </c>
      <c r="D666" s="126"/>
      <c r="E666" s="126"/>
      <c r="F666" s="126"/>
      <c r="G666" s="126"/>
      <c r="H666" s="128">
        <v>3</v>
      </c>
      <c r="I666" s="128">
        <v>59</v>
      </c>
      <c r="J666" s="128">
        <v>16</v>
      </c>
      <c r="K666" s="128">
        <v>310</v>
      </c>
      <c r="L666" s="128">
        <v>4</v>
      </c>
      <c r="M666" s="128">
        <v>78</v>
      </c>
      <c r="N666" s="128">
        <v>4</v>
      </c>
      <c r="O666" s="128">
        <v>78</v>
      </c>
      <c r="P666" s="128">
        <v>7</v>
      </c>
      <c r="Q666" s="128">
        <v>137</v>
      </c>
      <c r="R666" s="128">
        <v>14</v>
      </c>
      <c r="S666" s="128">
        <v>273</v>
      </c>
      <c r="T666" s="126"/>
      <c r="U666" s="126"/>
      <c r="V666" s="126"/>
      <c r="W666" s="126"/>
      <c r="X666" s="126"/>
      <c r="Y666" s="126"/>
      <c r="Z666" s="126"/>
      <c r="AA666" s="126"/>
    </row>
    <row r="667" spans="1:27" x14ac:dyDescent="0.25">
      <c r="A667" s="122">
        <v>666</v>
      </c>
      <c r="B667" s="124" t="s">
        <v>124</v>
      </c>
      <c r="C667" s="125" t="s">
        <v>151</v>
      </c>
      <c r="D667" s="126"/>
      <c r="E667" s="126"/>
      <c r="F667" s="126"/>
      <c r="G667" s="126"/>
      <c r="H667" s="128">
        <v>8</v>
      </c>
      <c r="I667" s="128">
        <v>172</v>
      </c>
      <c r="J667" s="128">
        <v>10</v>
      </c>
      <c r="K667" s="128">
        <v>219</v>
      </c>
      <c r="L667" s="128">
        <v>8</v>
      </c>
      <c r="M667" s="128">
        <v>186</v>
      </c>
      <c r="N667" s="128">
        <v>4</v>
      </c>
      <c r="O667" s="128">
        <v>93</v>
      </c>
      <c r="P667" s="128">
        <v>8</v>
      </c>
      <c r="Q667" s="128">
        <v>186</v>
      </c>
      <c r="R667" s="128">
        <v>2</v>
      </c>
      <c r="S667" s="128">
        <v>47</v>
      </c>
      <c r="T667" s="128">
        <v>1</v>
      </c>
      <c r="U667" s="128">
        <v>23</v>
      </c>
      <c r="V667" s="126"/>
      <c r="W667" s="126"/>
      <c r="X667" s="126"/>
      <c r="Y667" s="126"/>
      <c r="Z667" s="126"/>
      <c r="AA667" s="126"/>
    </row>
    <row r="668" spans="1:27" x14ac:dyDescent="0.25">
      <c r="A668" s="122">
        <v>667</v>
      </c>
      <c r="B668" s="124" t="s">
        <v>9</v>
      </c>
      <c r="C668" s="125" t="s">
        <v>153</v>
      </c>
      <c r="D668" s="128">
        <v>3</v>
      </c>
      <c r="E668" s="128">
        <v>33</v>
      </c>
      <c r="F668" s="126"/>
      <c r="G668" s="126"/>
      <c r="H668" s="128">
        <v>14</v>
      </c>
      <c r="I668" s="128">
        <v>173</v>
      </c>
      <c r="J668" s="128">
        <v>15</v>
      </c>
      <c r="K668" s="128">
        <v>196</v>
      </c>
      <c r="L668" s="128">
        <v>12</v>
      </c>
      <c r="M668" s="128">
        <v>149</v>
      </c>
      <c r="N668" s="128">
        <v>3</v>
      </c>
      <c r="O668" s="128">
        <v>43</v>
      </c>
      <c r="P668" s="128">
        <v>4</v>
      </c>
      <c r="Q668" s="128">
        <v>54</v>
      </c>
      <c r="R668" s="128">
        <v>6</v>
      </c>
      <c r="S668" s="128">
        <v>71</v>
      </c>
      <c r="T668" s="128">
        <v>7</v>
      </c>
      <c r="U668" s="128">
        <v>86</v>
      </c>
      <c r="V668" s="128">
        <v>4</v>
      </c>
      <c r="W668" s="128">
        <v>56</v>
      </c>
      <c r="X668" s="128">
        <v>2</v>
      </c>
      <c r="Y668" s="128">
        <v>29</v>
      </c>
      <c r="Z668" s="128">
        <v>2</v>
      </c>
      <c r="AA668" s="128">
        <v>29</v>
      </c>
    </row>
    <row r="669" spans="1:27" x14ac:dyDescent="0.25">
      <c r="A669" s="122">
        <v>668</v>
      </c>
      <c r="B669" s="124" t="s">
        <v>18</v>
      </c>
      <c r="C669" s="125" t="s">
        <v>151</v>
      </c>
      <c r="D669" s="126"/>
      <c r="E669" s="126"/>
      <c r="F669" s="126"/>
      <c r="G669" s="126"/>
      <c r="H669" s="128">
        <v>5</v>
      </c>
      <c r="I669" s="128">
        <v>46</v>
      </c>
      <c r="J669" s="128">
        <v>14</v>
      </c>
      <c r="K669" s="128">
        <v>141</v>
      </c>
      <c r="L669" s="128">
        <v>9</v>
      </c>
      <c r="M669" s="128">
        <v>81</v>
      </c>
      <c r="N669" s="128">
        <v>30</v>
      </c>
      <c r="O669" s="128">
        <v>355</v>
      </c>
      <c r="P669" s="128">
        <v>15</v>
      </c>
      <c r="Q669" s="128">
        <v>188</v>
      </c>
      <c r="R669" s="128">
        <v>3</v>
      </c>
      <c r="S669" s="128">
        <v>46</v>
      </c>
      <c r="T669" s="128">
        <v>4</v>
      </c>
      <c r="U669" s="128">
        <v>54</v>
      </c>
      <c r="V669" s="126"/>
      <c r="W669" s="126"/>
      <c r="X669" s="126"/>
      <c r="Y669" s="126"/>
      <c r="Z669" s="126"/>
      <c r="AA669" s="126"/>
    </row>
    <row r="670" spans="1:27" x14ac:dyDescent="0.25">
      <c r="A670" s="122">
        <v>669</v>
      </c>
      <c r="B670" s="124" t="s">
        <v>110</v>
      </c>
      <c r="C670" s="125" t="s">
        <v>153</v>
      </c>
      <c r="D670" s="126"/>
      <c r="E670" s="126"/>
      <c r="F670" s="128">
        <v>14</v>
      </c>
      <c r="G670" s="128">
        <v>14</v>
      </c>
      <c r="H670" s="128">
        <v>79</v>
      </c>
      <c r="I670" s="128">
        <v>84</v>
      </c>
      <c r="J670" s="128">
        <v>162</v>
      </c>
      <c r="K670" s="128">
        <v>177</v>
      </c>
      <c r="L670" s="128">
        <v>167</v>
      </c>
      <c r="M670" s="128">
        <v>163</v>
      </c>
      <c r="N670" s="128">
        <v>281</v>
      </c>
      <c r="O670" s="128">
        <v>256</v>
      </c>
      <c r="P670" s="128">
        <v>169</v>
      </c>
      <c r="Q670" s="128">
        <v>183</v>
      </c>
      <c r="R670" s="128">
        <v>29</v>
      </c>
      <c r="S670" s="128">
        <v>32</v>
      </c>
      <c r="T670" s="126"/>
      <c r="U670" s="126"/>
      <c r="V670" s="126"/>
      <c r="W670" s="126"/>
      <c r="X670" s="126"/>
      <c r="Y670" s="126"/>
      <c r="Z670" s="126"/>
      <c r="AA670" s="126"/>
    </row>
    <row r="671" spans="1:27" x14ac:dyDescent="0.25">
      <c r="A671" s="122">
        <v>670</v>
      </c>
      <c r="B671" s="124" t="s">
        <v>103</v>
      </c>
      <c r="C671" s="125" t="s">
        <v>152</v>
      </c>
      <c r="D671" s="126"/>
      <c r="E671" s="126"/>
      <c r="F671" s="126"/>
      <c r="G671" s="126"/>
      <c r="H671" s="128">
        <v>23</v>
      </c>
      <c r="I671" s="128">
        <v>327</v>
      </c>
      <c r="J671" s="128">
        <v>8</v>
      </c>
      <c r="K671" s="128">
        <v>113</v>
      </c>
      <c r="L671" s="128">
        <v>5</v>
      </c>
      <c r="M671" s="128">
        <v>75</v>
      </c>
      <c r="N671" s="128">
        <v>4</v>
      </c>
      <c r="O671" s="128">
        <v>53</v>
      </c>
      <c r="P671" s="126"/>
      <c r="Q671" s="126"/>
      <c r="R671" s="128">
        <v>15</v>
      </c>
      <c r="S671" s="128">
        <v>225</v>
      </c>
      <c r="T671" s="128">
        <v>3</v>
      </c>
      <c r="U671" s="128">
        <v>38</v>
      </c>
      <c r="V671" s="128">
        <v>1</v>
      </c>
      <c r="W671" s="128">
        <v>18</v>
      </c>
      <c r="X671" s="128">
        <v>3</v>
      </c>
      <c r="Y671" s="128">
        <v>33</v>
      </c>
      <c r="Z671" s="126"/>
      <c r="AA671" s="126"/>
    </row>
    <row r="672" spans="1:27" x14ac:dyDescent="0.25">
      <c r="A672" s="122">
        <v>671</v>
      </c>
      <c r="B672" s="124" t="s">
        <v>104</v>
      </c>
      <c r="C672" s="125" t="s">
        <v>152</v>
      </c>
      <c r="D672" s="126"/>
      <c r="E672" s="126"/>
      <c r="F672" s="128">
        <v>4</v>
      </c>
      <c r="G672" s="128">
        <v>36</v>
      </c>
      <c r="H672" s="128">
        <v>3</v>
      </c>
      <c r="I672" s="128">
        <v>19</v>
      </c>
      <c r="J672" s="128">
        <v>19</v>
      </c>
      <c r="K672" s="128">
        <v>182</v>
      </c>
      <c r="L672" s="128">
        <v>30</v>
      </c>
      <c r="M672" s="128">
        <v>291</v>
      </c>
      <c r="N672" s="128">
        <v>5</v>
      </c>
      <c r="O672" s="128">
        <v>48</v>
      </c>
      <c r="P672" s="128">
        <v>14</v>
      </c>
      <c r="Q672" s="128">
        <v>133</v>
      </c>
      <c r="R672" s="128">
        <v>16</v>
      </c>
      <c r="S672" s="128">
        <v>158</v>
      </c>
      <c r="T672" s="128">
        <v>1</v>
      </c>
      <c r="U672" s="128">
        <v>12</v>
      </c>
      <c r="V672" s="126"/>
      <c r="W672" s="126"/>
      <c r="X672" s="126"/>
      <c r="Y672" s="126"/>
      <c r="Z672" s="126"/>
      <c r="AA672" s="126"/>
    </row>
    <row r="673" spans="1:27" x14ac:dyDescent="0.25">
      <c r="A673" s="122">
        <v>672</v>
      </c>
      <c r="B673" s="124" t="s">
        <v>24</v>
      </c>
      <c r="C673" s="125" t="s">
        <v>153</v>
      </c>
      <c r="D673" s="128">
        <v>7</v>
      </c>
      <c r="E673" s="128">
        <v>54</v>
      </c>
      <c r="F673" s="128">
        <v>6</v>
      </c>
      <c r="G673" s="128">
        <v>45</v>
      </c>
      <c r="H673" s="128">
        <v>11</v>
      </c>
      <c r="I673" s="128">
        <v>91</v>
      </c>
      <c r="J673" s="128">
        <v>17</v>
      </c>
      <c r="K673" s="128">
        <v>136</v>
      </c>
      <c r="L673" s="128">
        <v>30</v>
      </c>
      <c r="M673" s="128">
        <v>245</v>
      </c>
      <c r="N673" s="128">
        <v>10</v>
      </c>
      <c r="O673" s="128">
        <v>82</v>
      </c>
      <c r="P673" s="128">
        <v>10</v>
      </c>
      <c r="Q673" s="128">
        <v>82</v>
      </c>
      <c r="R673" s="128">
        <v>4</v>
      </c>
      <c r="S673" s="128">
        <v>36</v>
      </c>
      <c r="T673" s="128">
        <v>6</v>
      </c>
      <c r="U673" s="128">
        <v>45</v>
      </c>
      <c r="V673" s="128">
        <v>4</v>
      </c>
      <c r="W673" s="128">
        <v>36</v>
      </c>
      <c r="X673" s="128">
        <v>2</v>
      </c>
      <c r="Y673" s="128">
        <v>18</v>
      </c>
      <c r="Z673" s="126"/>
      <c r="AA673" s="126"/>
    </row>
    <row r="674" spans="1:27" x14ac:dyDescent="0.25">
      <c r="A674" s="122">
        <v>673</v>
      </c>
      <c r="B674" s="124" t="s">
        <v>5</v>
      </c>
      <c r="C674" s="125" t="s">
        <v>153</v>
      </c>
      <c r="D674" s="128">
        <v>4</v>
      </c>
      <c r="E674" s="128">
        <v>30</v>
      </c>
      <c r="F674" s="128">
        <v>12</v>
      </c>
      <c r="G674" s="128">
        <v>88</v>
      </c>
      <c r="H674" s="128">
        <v>37</v>
      </c>
      <c r="I674" s="128">
        <v>201</v>
      </c>
      <c r="J674" s="128">
        <v>26</v>
      </c>
      <c r="K674" s="128">
        <v>163</v>
      </c>
      <c r="L674" s="128">
        <v>19</v>
      </c>
      <c r="M674" s="128">
        <v>132</v>
      </c>
      <c r="N674" s="128">
        <v>21</v>
      </c>
      <c r="O674" s="128">
        <v>115</v>
      </c>
      <c r="P674" s="128">
        <v>6</v>
      </c>
      <c r="Q674" s="128">
        <v>46</v>
      </c>
      <c r="R674" s="128">
        <v>11</v>
      </c>
      <c r="S674" s="128">
        <v>67</v>
      </c>
      <c r="T674" s="128">
        <v>4</v>
      </c>
      <c r="U674" s="128">
        <v>21</v>
      </c>
      <c r="V674" s="126"/>
      <c r="W674" s="126"/>
      <c r="X674" s="126"/>
      <c r="Y674" s="126"/>
      <c r="Z674" s="128">
        <v>1</v>
      </c>
      <c r="AA674" s="128">
        <v>1</v>
      </c>
    </row>
    <row r="675" spans="1:27" x14ac:dyDescent="0.25">
      <c r="A675" s="122">
        <v>674</v>
      </c>
      <c r="B675" s="124" t="s">
        <v>11</v>
      </c>
      <c r="C675" s="125" t="s">
        <v>152</v>
      </c>
      <c r="D675" s="128">
        <v>1</v>
      </c>
      <c r="E675" s="128">
        <v>15</v>
      </c>
      <c r="F675" s="128">
        <v>10</v>
      </c>
      <c r="G675" s="128">
        <v>111</v>
      </c>
      <c r="H675" s="128">
        <v>17</v>
      </c>
      <c r="I675" s="128">
        <v>190</v>
      </c>
      <c r="J675" s="128">
        <v>15</v>
      </c>
      <c r="K675" s="128">
        <v>177</v>
      </c>
      <c r="L675" s="128">
        <v>10</v>
      </c>
      <c r="M675" s="128">
        <v>124</v>
      </c>
      <c r="N675" s="128">
        <v>9</v>
      </c>
      <c r="O675" s="128">
        <v>74</v>
      </c>
      <c r="P675" s="128">
        <v>5</v>
      </c>
      <c r="Q675" s="128">
        <v>61</v>
      </c>
      <c r="R675" s="128">
        <v>6</v>
      </c>
      <c r="S675" s="128">
        <v>61</v>
      </c>
      <c r="T675" s="126"/>
      <c r="U675" s="126"/>
      <c r="V675" s="128">
        <v>2</v>
      </c>
      <c r="W675" s="128">
        <v>18</v>
      </c>
      <c r="X675" s="128">
        <v>2</v>
      </c>
      <c r="Y675" s="128">
        <v>18</v>
      </c>
      <c r="Z675" s="126"/>
      <c r="AA675" s="126"/>
    </row>
    <row r="676" spans="1:27" x14ac:dyDescent="0.25">
      <c r="A676" s="122">
        <v>675</v>
      </c>
      <c r="B676" s="124" t="s">
        <v>5</v>
      </c>
      <c r="C676" s="125" t="s">
        <v>153</v>
      </c>
      <c r="D676" s="126"/>
      <c r="E676" s="126"/>
      <c r="F676" s="128">
        <v>15</v>
      </c>
      <c r="G676" s="128">
        <v>96</v>
      </c>
      <c r="H676" s="128">
        <v>40</v>
      </c>
      <c r="I676" s="128">
        <v>222</v>
      </c>
      <c r="J676" s="128">
        <v>23</v>
      </c>
      <c r="K676" s="128">
        <v>181</v>
      </c>
      <c r="L676" s="128">
        <v>28</v>
      </c>
      <c r="M676" s="128">
        <v>215</v>
      </c>
      <c r="N676" s="128">
        <v>5</v>
      </c>
      <c r="O676" s="128">
        <v>42</v>
      </c>
      <c r="P676" s="128">
        <v>6</v>
      </c>
      <c r="Q676" s="128">
        <v>42</v>
      </c>
      <c r="R676" s="128">
        <v>6</v>
      </c>
      <c r="S676" s="128">
        <v>29</v>
      </c>
      <c r="T676" s="126"/>
      <c r="U676" s="126"/>
      <c r="V676" s="128">
        <v>3</v>
      </c>
      <c r="W676" s="128">
        <v>14</v>
      </c>
      <c r="X676" s="128">
        <v>1</v>
      </c>
      <c r="Y676" s="128">
        <v>7</v>
      </c>
      <c r="Z676" s="126"/>
      <c r="AA676" s="126"/>
    </row>
    <row r="677" spans="1:27" x14ac:dyDescent="0.25">
      <c r="A677" s="122">
        <v>676</v>
      </c>
      <c r="B677" s="124" t="s">
        <v>9</v>
      </c>
      <c r="C677" s="125" t="s">
        <v>155</v>
      </c>
      <c r="D677" s="128">
        <v>14</v>
      </c>
      <c r="E677" s="128">
        <v>43</v>
      </c>
      <c r="F677" s="128">
        <v>14</v>
      </c>
      <c r="G677" s="128">
        <v>43</v>
      </c>
      <c r="H677" s="128">
        <v>28</v>
      </c>
      <c r="I677" s="128">
        <v>85</v>
      </c>
      <c r="J677" s="128">
        <v>57</v>
      </c>
      <c r="K677" s="128">
        <v>167</v>
      </c>
      <c r="L677" s="128">
        <v>63</v>
      </c>
      <c r="M677" s="128">
        <v>162</v>
      </c>
      <c r="N677" s="128">
        <v>27</v>
      </c>
      <c r="O677" s="128">
        <v>75</v>
      </c>
      <c r="P677" s="128">
        <v>43</v>
      </c>
      <c r="Q677" s="128">
        <v>104</v>
      </c>
      <c r="R677" s="128">
        <v>17</v>
      </c>
      <c r="S677" s="128">
        <v>50</v>
      </c>
      <c r="T677" s="128">
        <v>25</v>
      </c>
      <c r="U677" s="128">
        <v>70</v>
      </c>
      <c r="V677" s="128">
        <v>19</v>
      </c>
      <c r="W677" s="128">
        <v>49</v>
      </c>
      <c r="X677" s="126"/>
      <c r="Y677" s="126"/>
      <c r="Z677" s="126"/>
      <c r="AA677" s="126"/>
    </row>
    <row r="678" spans="1:27" x14ac:dyDescent="0.25">
      <c r="A678" s="122">
        <v>677</v>
      </c>
      <c r="B678" s="124" t="s">
        <v>9</v>
      </c>
      <c r="C678" s="125" t="s">
        <v>152</v>
      </c>
      <c r="D678" s="126"/>
      <c r="E678" s="126"/>
      <c r="F678" s="128">
        <v>6</v>
      </c>
      <c r="G678" s="128">
        <v>81</v>
      </c>
      <c r="H678" s="128">
        <v>9</v>
      </c>
      <c r="I678" s="128">
        <v>131</v>
      </c>
      <c r="J678" s="128">
        <v>10</v>
      </c>
      <c r="K678" s="128">
        <v>153</v>
      </c>
      <c r="L678" s="128">
        <v>10</v>
      </c>
      <c r="M678" s="128">
        <v>150</v>
      </c>
      <c r="N678" s="128">
        <v>10</v>
      </c>
      <c r="O678" s="128">
        <v>145</v>
      </c>
      <c r="P678" s="128">
        <v>1</v>
      </c>
      <c r="Q678" s="128">
        <v>17</v>
      </c>
      <c r="R678" s="128">
        <v>4</v>
      </c>
      <c r="S678" s="128">
        <v>65</v>
      </c>
      <c r="T678" s="128">
        <v>2</v>
      </c>
      <c r="U678" s="128">
        <v>34</v>
      </c>
      <c r="V678" s="126"/>
      <c r="W678" s="126"/>
      <c r="X678" s="128">
        <v>1</v>
      </c>
      <c r="Y678" s="128">
        <v>17</v>
      </c>
      <c r="Z678" s="128">
        <v>3</v>
      </c>
      <c r="AA678" s="128">
        <v>51</v>
      </c>
    </row>
    <row r="679" spans="1:27" x14ac:dyDescent="0.25">
      <c r="A679" s="122">
        <v>678</v>
      </c>
      <c r="B679" s="124" t="s">
        <v>18</v>
      </c>
      <c r="C679" s="125" t="s">
        <v>152</v>
      </c>
      <c r="D679" s="126"/>
      <c r="E679" s="126"/>
      <c r="F679" s="128">
        <v>20</v>
      </c>
      <c r="G679" s="128">
        <v>436</v>
      </c>
      <c r="H679" s="126"/>
      <c r="I679" s="126"/>
      <c r="J679" s="128">
        <v>4</v>
      </c>
      <c r="K679" s="128">
        <v>96</v>
      </c>
      <c r="L679" s="128">
        <v>3</v>
      </c>
      <c r="M679" s="128">
        <v>72</v>
      </c>
      <c r="N679" s="128">
        <v>4</v>
      </c>
      <c r="O679" s="128">
        <v>96</v>
      </c>
      <c r="P679" s="128">
        <v>2</v>
      </c>
      <c r="Q679" s="128">
        <v>48</v>
      </c>
      <c r="R679" s="126"/>
      <c r="S679" s="126"/>
      <c r="T679" s="128">
        <v>3</v>
      </c>
      <c r="U679" s="128">
        <v>72</v>
      </c>
      <c r="V679" s="128">
        <v>1</v>
      </c>
      <c r="W679" s="128">
        <v>24</v>
      </c>
      <c r="X679" s="126"/>
      <c r="Y679" s="126"/>
      <c r="Z679" s="126"/>
      <c r="AA679" s="126"/>
    </row>
    <row r="680" spans="1:27" x14ac:dyDescent="0.25">
      <c r="A680" s="122">
        <v>679</v>
      </c>
      <c r="B680" s="124" t="s">
        <v>8</v>
      </c>
      <c r="C680" s="125" t="s">
        <v>152</v>
      </c>
      <c r="D680" s="128">
        <v>11</v>
      </c>
      <c r="E680" s="128">
        <v>12</v>
      </c>
      <c r="F680" s="128">
        <v>20</v>
      </c>
      <c r="G680" s="128">
        <v>32</v>
      </c>
      <c r="H680" s="128">
        <v>47</v>
      </c>
      <c r="I680" s="128">
        <v>72</v>
      </c>
      <c r="J680" s="128">
        <v>97</v>
      </c>
      <c r="K680" s="128">
        <v>190</v>
      </c>
      <c r="L680" s="128">
        <v>126</v>
      </c>
      <c r="M680" s="128">
        <v>238</v>
      </c>
      <c r="N680" s="128">
        <v>36</v>
      </c>
      <c r="O680" s="128">
        <v>81</v>
      </c>
      <c r="P680" s="128">
        <v>30</v>
      </c>
      <c r="Q680" s="128">
        <v>60</v>
      </c>
      <c r="R680" s="128">
        <v>39</v>
      </c>
      <c r="S680" s="128">
        <v>69</v>
      </c>
      <c r="T680" s="128">
        <v>42</v>
      </c>
      <c r="U680" s="128">
        <v>57</v>
      </c>
      <c r="V680" s="128">
        <v>9</v>
      </c>
      <c r="W680" s="128">
        <v>17</v>
      </c>
      <c r="X680" s="128">
        <v>3</v>
      </c>
      <c r="Y680" s="128">
        <v>9</v>
      </c>
      <c r="Z680" s="128">
        <v>2</v>
      </c>
      <c r="AA680" s="128">
        <v>5</v>
      </c>
    </row>
    <row r="681" spans="1:27" x14ac:dyDescent="0.25">
      <c r="A681" s="122">
        <v>680</v>
      </c>
      <c r="B681" s="124" t="s">
        <v>11</v>
      </c>
      <c r="C681" s="125" t="s">
        <v>153</v>
      </c>
      <c r="D681" s="128">
        <v>2</v>
      </c>
      <c r="E681" s="128">
        <v>10</v>
      </c>
      <c r="F681" s="128">
        <v>8</v>
      </c>
      <c r="G681" s="128">
        <v>40</v>
      </c>
      <c r="H681" s="128">
        <v>21</v>
      </c>
      <c r="I681" s="128">
        <v>51</v>
      </c>
      <c r="J681" s="128">
        <v>26</v>
      </c>
      <c r="K681" s="128">
        <v>108</v>
      </c>
      <c r="L681" s="128">
        <v>52</v>
      </c>
      <c r="M681" s="128">
        <v>221</v>
      </c>
      <c r="N681" s="128">
        <v>55</v>
      </c>
      <c r="O681" s="128">
        <v>180</v>
      </c>
      <c r="P681" s="128">
        <v>41</v>
      </c>
      <c r="Q681" s="128">
        <v>151</v>
      </c>
      <c r="R681" s="128">
        <v>5</v>
      </c>
      <c r="S681" s="128">
        <v>25</v>
      </c>
      <c r="T681" s="128">
        <v>7</v>
      </c>
      <c r="U681" s="128">
        <v>30</v>
      </c>
      <c r="V681" s="128">
        <v>3</v>
      </c>
      <c r="W681" s="128">
        <v>15</v>
      </c>
      <c r="X681" s="128">
        <v>1</v>
      </c>
      <c r="Y681" s="128">
        <v>5</v>
      </c>
      <c r="Z681" s="128">
        <v>1</v>
      </c>
      <c r="AA681" s="128">
        <v>5</v>
      </c>
    </row>
    <row r="682" spans="1:27" x14ac:dyDescent="0.25">
      <c r="A682" s="122">
        <v>681</v>
      </c>
      <c r="B682" s="124" t="s">
        <v>106</v>
      </c>
      <c r="C682" s="125" t="s">
        <v>154</v>
      </c>
      <c r="D682" s="126"/>
      <c r="E682" s="126"/>
      <c r="F682" s="126"/>
      <c r="G682" s="126"/>
      <c r="H682" s="126"/>
      <c r="I682" s="126"/>
      <c r="J682" s="126"/>
      <c r="K682" s="126"/>
      <c r="L682" s="126"/>
      <c r="M682" s="126"/>
      <c r="N682" s="128">
        <v>12</v>
      </c>
      <c r="O682" s="128">
        <v>118</v>
      </c>
      <c r="P682" s="128">
        <v>7</v>
      </c>
      <c r="Q682" s="128">
        <v>85</v>
      </c>
      <c r="R682" s="128">
        <v>10</v>
      </c>
      <c r="S682" s="128">
        <v>114</v>
      </c>
      <c r="T682" s="128">
        <v>19</v>
      </c>
      <c r="U682" s="128">
        <v>228</v>
      </c>
      <c r="V682" s="128">
        <v>10</v>
      </c>
      <c r="W682" s="128">
        <v>114</v>
      </c>
      <c r="X682" s="128">
        <v>10</v>
      </c>
      <c r="Y682" s="128">
        <v>114</v>
      </c>
      <c r="Z682" s="128">
        <v>5</v>
      </c>
      <c r="AA682" s="128">
        <v>57</v>
      </c>
    </row>
    <row r="683" spans="1:27" x14ac:dyDescent="0.25">
      <c r="A683" s="122">
        <v>682</v>
      </c>
      <c r="B683" s="124" t="s">
        <v>11</v>
      </c>
      <c r="C683" s="125" t="s">
        <v>153</v>
      </c>
      <c r="D683" s="128">
        <v>4</v>
      </c>
      <c r="E683" s="128">
        <v>81</v>
      </c>
      <c r="F683" s="128">
        <v>5</v>
      </c>
      <c r="G683" s="128">
        <v>89</v>
      </c>
      <c r="H683" s="128">
        <v>12</v>
      </c>
      <c r="I683" s="128">
        <v>180</v>
      </c>
      <c r="J683" s="128">
        <v>15</v>
      </c>
      <c r="K683" s="128">
        <v>273</v>
      </c>
      <c r="L683" s="128">
        <v>2</v>
      </c>
      <c r="M683" s="128">
        <v>39</v>
      </c>
      <c r="N683" s="128">
        <v>4</v>
      </c>
      <c r="O683" s="128">
        <v>68</v>
      </c>
      <c r="P683" s="128">
        <v>3</v>
      </c>
      <c r="Q683" s="128">
        <v>64</v>
      </c>
      <c r="R683" s="128">
        <v>2</v>
      </c>
      <c r="S683" s="128">
        <v>17</v>
      </c>
      <c r="T683" s="128">
        <v>2</v>
      </c>
      <c r="U683" s="128">
        <v>16</v>
      </c>
      <c r="V683" s="126"/>
      <c r="W683" s="126"/>
      <c r="X683" s="126"/>
      <c r="Y683" s="126"/>
      <c r="Z683" s="126"/>
      <c r="AA683" s="126"/>
    </row>
    <row r="684" spans="1:27" x14ac:dyDescent="0.25">
      <c r="A684" s="122">
        <v>683</v>
      </c>
      <c r="B684" s="124" t="s">
        <v>24</v>
      </c>
      <c r="C684" s="125" t="s">
        <v>154</v>
      </c>
      <c r="D684" s="128">
        <v>9</v>
      </c>
      <c r="E684" s="128">
        <v>29</v>
      </c>
      <c r="F684" s="128">
        <v>23</v>
      </c>
      <c r="G684" s="128">
        <v>73</v>
      </c>
      <c r="H684" s="128">
        <v>50</v>
      </c>
      <c r="I684" s="128">
        <v>182</v>
      </c>
      <c r="J684" s="128">
        <v>75</v>
      </c>
      <c r="K684" s="128">
        <v>287</v>
      </c>
      <c r="L684" s="128">
        <v>45</v>
      </c>
      <c r="M684" s="128">
        <v>193</v>
      </c>
      <c r="N684" s="128">
        <v>5</v>
      </c>
      <c r="O684" s="128">
        <v>17</v>
      </c>
      <c r="P684" s="128">
        <v>10</v>
      </c>
      <c r="Q684" s="128">
        <v>39</v>
      </c>
      <c r="R684" s="128">
        <v>2</v>
      </c>
      <c r="S684" s="128">
        <v>4</v>
      </c>
      <c r="T684" s="128">
        <v>1</v>
      </c>
      <c r="U684" s="128">
        <v>3</v>
      </c>
      <c r="V684" s="126"/>
      <c r="W684" s="126"/>
      <c r="X684" s="126"/>
      <c r="Y684" s="126"/>
      <c r="Z684" s="126"/>
      <c r="AA684" s="126"/>
    </row>
    <row r="685" spans="1:27" x14ac:dyDescent="0.25">
      <c r="A685" s="122">
        <v>684</v>
      </c>
      <c r="B685" s="124" t="s">
        <v>9</v>
      </c>
      <c r="C685" s="125" t="s">
        <v>151</v>
      </c>
      <c r="D685" s="126"/>
      <c r="E685" s="126"/>
      <c r="F685" s="128">
        <v>3</v>
      </c>
      <c r="G685" s="128">
        <v>106</v>
      </c>
      <c r="H685" s="128">
        <v>16</v>
      </c>
      <c r="I685" s="128">
        <v>225</v>
      </c>
      <c r="J685" s="128">
        <v>13</v>
      </c>
      <c r="K685" s="128">
        <v>175</v>
      </c>
      <c r="L685" s="128">
        <v>7</v>
      </c>
      <c r="M685" s="128">
        <v>112</v>
      </c>
      <c r="N685" s="128">
        <v>3</v>
      </c>
      <c r="O685" s="128">
        <v>106</v>
      </c>
      <c r="P685" s="128">
        <v>6</v>
      </c>
      <c r="Q685" s="128">
        <v>6</v>
      </c>
      <c r="R685" s="126"/>
      <c r="S685" s="126"/>
      <c r="T685" s="128">
        <v>1</v>
      </c>
      <c r="U685" s="128">
        <v>41</v>
      </c>
      <c r="V685" s="128">
        <v>2</v>
      </c>
      <c r="W685" s="128">
        <v>46</v>
      </c>
      <c r="X685" s="126"/>
      <c r="Y685" s="126"/>
      <c r="Z685" s="126"/>
      <c r="AA685" s="126"/>
    </row>
    <row r="686" spans="1:27" x14ac:dyDescent="0.25">
      <c r="A686" s="122">
        <v>685</v>
      </c>
      <c r="B686" s="124" t="s">
        <v>24</v>
      </c>
      <c r="C686" s="125" t="s">
        <v>153</v>
      </c>
      <c r="D686" s="128">
        <v>2</v>
      </c>
      <c r="E686" s="128">
        <v>9</v>
      </c>
      <c r="F686" s="128">
        <v>11</v>
      </c>
      <c r="G686" s="128">
        <v>60</v>
      </c>
      <c r="H686" s="128">
        <v>31</v>
      </c>
      <c r="I686" s="128">
        <v>177</v>
      </c>
      <c r="J686" s="128">
        <v>42</v>
      </c>
      <c r="K686" s="128">
        <v>240</v>
      </c>
      <c r="L686" s="128">
        <v>20</v>
      </c>
      <c r="M686" s="128">
        <v>114</v>
      </c>
      <c r="N686" s="128">
        <v>10</v>
      </c>
      <c r="O686" s="128">
        <v>57</v>
      </c>
      <c r="P686" s="128">
        <v>13</v>
      </c>
      <c r="Q686" s="128">
        <v>76</v>
      </c>
      <c r="R686" s="128">
        <v>3</v>
      </c>
      <c r="S686" s="128">
        <v>19</v>
      </c>
      <c r="T686" s="128">
        <v>6</v>
      </c>
      <c r="U686" s="128">
        <v>28</v>
      </c>
      <c r="V686" s="128">
        <v>3</v>
      </c>
      <c r="W686" s="128">
        <v>16</v>
      </c>
      <c r="X686" s="126"/>
      <c r="Y686" s="126"/>
      <c r="Z686" s="128">
        <v>2</v>
      </c>
      <c r="AA686" s="128">
        <v>13</v>
      </c>
    </row>
    <row r="687" spans="1:27" x14ac:dyDescent="0.25">
      <c r="A687" s="122">
        <v>686</v>
      </c>
      <c r="B687" s="124" t="s">
        <v>24</v>
      </c>
      <c r="C687" s="125" t="s">
        <v>152</v>
      </c>
      <c r="D687" s="128">
        <v>2</v>
      </c>
      <c r="E687" s="128">
        <v>24</v>
      </c>
      <c r="F687" s="128">
        <v>19</v>
      </c>
      <c r="G687" s="128">
        <v>205</v>
      </c>
      <c r="H687" s="128">
        <v>23</v>
      </c>
      <c r="I687" s="128">
        <v>253</v>
      </c>
      <c r="J687" s="128">
        <v>8</v>
      </c>
      <c r="K687" s="128">
        <v>84</v>
      </c>
      <c r="L687" s="128">
        <v>9</v>
      </c>
      <c r="M687" s="128">
        <v>96</v>
      </c>
      <c r="N687" s="128">
        <v>1</v>
      </c>
      <c r="O687" s="128">
        <v>12</v>
      </c>
      <c r="P687" s="128">
        <v>4</v>
      </c>
      <c r="Q687" s="128">
        <v>48</v>
      </c>
      <c r="R687" s="128">
        <v>4</v>
      </c>
      <c r="S687" s="128">
        <v>48</v>
      </c>
      <c r="T687" s="126"/>
      <c r="U687" s="126"/>
      <c r="V687" s="128">
        <v>1</v>
      </c>
      <c r="W687" s="128">
        <v>12</v>
      </c>
      <c r="X687" s="128">
        <v>1</v>
      </c>
      <c r="Y687" s="128">
        <v>12</v>
      </c>
      <c r="Z687" s="128">
        <v>1</v>
      </c>
      <c r="AA687" s="128">
        <v>12</v>
      </c>
    </row>
    <row r="688" spans="1:27" x14ac:dyDescent="0.25">
      <c r="A688" s="122">
        <v>687</v>
      </c>
      <c r="B688" s="124" t="s">
        <v>9</v>
      </c>
      <c r="C688" s="125" t="s">
        <v>151</v>
      </c>
      <c r="D688" s="126"/>
      <c r="E688" s="126"/>
      <c r="F688" s="128">
        <v>1</v>
      </c>
      <c r="G688" s="128">
        <v>29</v>
      </c>
      <c r="H688" s="128">
        <v>4</v>
      </c>
      <c r="I688" s="128">
        <v>106</v>
      </c>
      <c r="J688" s="128">
        <v>3</v>
      </c>
      <c r="K688" s="128">
        <v>86</v>
      </c>
      <c r="L688" s="128">
        <v>2</v>
      </c>
      <c r="M688" s="128">
        <v>51</v>
      </c>
      <c r="N688" s="128">
        <v>15</v>
      </c>
      <c r="O688" s="128">
        <v>343</v>
      </c>
      <c r="P688" s="128">
        <v>2</v>
      </c>
      <c r="Q688" s="128">
        <v>57</v>
      </c>
      <c r="R688" s="128">
        <v>1</v>
      </c>
      <c r="S688" s="128">
        <v>29</v>
      </c>
      <c r="T688" s="128">
        <v>1</v>
      </c>
      <c r="U688" s="128">
        <v>29</v>
      </c>
      <c r="V688" s="128">
        <v>2</v>
      </c>
      <c r="W688" s="128">
        <v>57</v>
      </c>
      <c r="X688" s="126"/>
      <c r="Y688" s="126"/>
      <c r="Z688" s="126"/>
      <c r="AA688" s="126"/>
    </row>
    <row r="689" spans="1:27" x14ac:dyDescent="0.25">
      <c r="A689" s="122">
        <v>688</v>
      </c>
      <c r="B689" s="124" t="s">
        <v>104</v>
      </c>
      <c r="C689" s="125" t="s">
        <v>152</v>
      </c>
      <c r="D689" s="126"/>
      <c r="E689" s="126"/>
      <c r="F689" s="126"/>
      <c r="G689" s="126"/>
      <c r="H689" s="128">
        <v>1</v>
      </c>
      <c r="I689" s="128">
        <v>15</v>
      </c>
      <c r="J689" s="128">
        <v>40</v>
      </c>
      <c r="K689" s="128">
        <v>483</v>
      </c>
      <c r="L689" s="128">
        <v>19</v>
      </c>
      <c r="M689" s="128">
        <v>226</v>
      </c>
      <c r="N689" s="128">
        <v>1</v>
      </c>
      <c r="O689" s="128">
        <v>15</v>
      </c>
      <c r="P689" s="126"/>
      <c r="Q689" s="126"/>
      <c r="R689" s="128">
        <v>1</v>
      </c>
      <c r="S689" s="128">
        <v>15</v>
      </c>
      <c r="T689" s="128">
        <v>3</v>
      </c>
      <c r="U689" s="128">
        <v>30</v>
      </c>
      <c r="V689" s="126"/>
      <c r="W689" s="126"/>
      <c r="X689" s="126"/>
      <c r="Y689" s="126"/>
      <c r="Z689" s="126"/>
      <c r="AA689" s="126"/>
    </row>
    <row r="690" spans="1:27" x14ac:dyDescent="0.25">
      <c r="A690" s="122">
        <v>689</v>
      </c>
      <c r="B690" s="124" t="s">
        <v>9</v>
      </c>
      <c r="C690" s="125" t="s">
        <v>155</v>
      </c>
      <c r="D690" s="128">
        <v>2</v>
      </c>
      <c r="E690" s="128">
        <v>11</v>
      </c>
      <c r="F690" s="128">
        <v>2</v>
      </c>
      <c r="G690" s="128">
        <v>15</v>
      </c>
      <c r="H690" s="128">
        <v>11</v>
      </c>
      <c r="I690" s="128">
        <v>74</v>
      </c>
      <c r="J690" s="128">
        <v>17</v>
      </c>
      <c r="K690" s="128">
        <v>125</v>
      </c>
      <c r="L690" s="128">
        <v>25</v>
      </c>
      <c r="M690" s="128">
        <v>184</v>
      </c>
      <c r="N690" s="128">
        <v>15</v>
      </c>
      <c r="O690" s="128">
        <v>105</v>
      </c>
      <c r="P690" s="128">
        <v>16</v>
      </c>
      <c r="Q690" s="128">
        <v>130</v>
      </c>
      <c r="R690" s="128">
        <v>5</v>
      </c>
      <c r="S690" s="128">
        <v>40</v>
      </c>
      <c r="T690" s="128">
        <v>10</v>
      </c>
      <c r="U690" s="128">
        <v>66</v>
      </c>
      <c r="V690" s="128">
        <v>2</v>
      </c>
      <c r="W690" s="128">
        <v>18</v>
      </c>
      <c r="X690" s="126"/>
      <c r="Y690" s="126"/>
      <c r="Z690" s="128">
        <v>1</v>
      </c>
      <c r="AA690" s="128">
        <v>9</v>
      </c>
    </row>
    <row r="691" spans="1:27" x14ac:dyDescent="0.25">
      <c r="A691" s="122">
        <v>690</v>
      </c>
      <c r="B691" s="124" t="s">
        <v>24</v>
      </c>
      <c r="C691" s="125" t="s">
        <v>151</v>
      </c>
      <c r="D691" s="126"/>
      <c r="E691" s="126"/>
      <c r="F691" s="126"/>
      <c r="G691" s="126"/>
      <c r="H691" s="126"/>
      <c r="I691" s="126"/>
      <c r="J691" s="128">
        <v>6</v>
      </c>
      <c r="K691" s="128">
        <v>49</v>
      </c>
      <c r="L691" s="128">
        <v>18</v>
      </c>
      <c r="M691" s="128">
        <v>158</v>
      </c>
      <c r="N691" s="128">
        <v>9</v>
      </c>
      <c r="O691" s="128">
        <v>79</v>
      </c>
      <c r="P691" s="128">
        <v>13</v>
      </c>
      <c r="Q691" s="128">
        <v>118</v>
      </c>
      <c r="R691" s="128">
        <v>22</v>
      </c>
      <c r="S691" s="128">
        <v>197</v>
      </c>
      <c r="T691" s="128">
        <v>11</v>
      </c>
      <c r="U691" s="128">
        <v>98</v>
      </c>
      <c r="V691" s="128">
        <v>4</v>
      </c>
      <c r="W691" s="128">
        <v>39</v>
      </c>
      <c r="X691" s="128">
        <v>2</v>
      </c>
      <c r="Y691" s="128">
        <v>20</v>
      </c>
      <c r="Z691" s="128">
        <v>1</v>
      </c>
      <c r="AA691" s="128">
        <v>10</v>
      </c>
    </row>
    <row r="692" spans="1:27" x14ac:dyDescent="0.25">
      <c r="A692" s="122">
        <v>691</v>
      </c>
      <c r="B692" s="124" t="s">
        <v>11</v>
      </c>
      <c r="C692" s="125" t="s">
        <v>153</v>
      </c>
      <c r="D692" s="126"/>
      <c r="E692" s="126"/>
      <c r="F692" s="128">
        <v>3</v>
      </c>
      <c r="G692" s="128">
        <v>115</v>
      </c>
      <c r="H692" s="128">
        <v>9</v>
      </c>
      <c r="I692" s="128">
        <v>345</v>
      </c>
      <c r="J692" s="128">
        <v>5</v>
      </c>
      <c r="K692" s="128">
        <v>153</v>
      </c>
      <c r="L692" s="126"/>
      <c r="M692" s="126"/>
      <c r="N692" s="128">
        <v>2</v>
      </c>
      <c r="O692" s="128">
        <v>47</v>
      </c>
      <c r="P692" s="128">
        <v>1</v>
      </c>
      <c r="Q692" s="128">
        <v>58</v>
      </c>
      <c r="R692" s="128">
        <v>1</v>
      </c>
      <c r="S692" s="128">
        <v>47</v>
      </c>
      <c r="T692" s="126"/>
      <c r="U692" s="126"/>
      <c r="V692" s="126"/>
      <c r="W692" s="126"/>
      <c r="X692" s="126"/>
      <c r="Y692" s="126"/>
      <c r="Z692" s="126"/>
      <c r="AA692" s="126"/>
    </row>
    <row r="693" spans="1:27" x14ac:dyDescent="0.25">
      <c r="A693" s="122">
        <v>692</v>
      </c>
      <c r="B693" s="124" t="s">
        <v>9</v>
      </c>
      <c r="C693" s="125" t="s">
        <v>154</v>
      </c>
      <c r="D693" s="128">
        <v>14</v>
      </c>
      <c r="E693" s="128">
        <v>68</v>
      </c>
      <c r="F693" s="128">
        <v>17</v>
      </c>
      <c r="G693" s="128">
        <v>70</v>
      </c>
      <c r="H693" s="128">
        <v>11</v>
      </c>
      <c r="I693" s="128">
        <v>46</v>
      </c>
      <c r="J693" s="128">
        <v>15</v>
      </c>
      <c r="K693" s="128">
        <v>62</v>
      </c>
      <c r="L693" s="128">
        <v>35</v>
      </c>
      <c r="M693" s="128">
        <v>141</v>
      </c>
      <c r="N693" s="128">
        <v>18</v>
      </c>
      <c r="O693" s="128">
        <v>74</v>
      </c>
      <c r="P693" s="128">
        <v>18</v>
      </c>
      <c r="Q693" s="128">
        <v>74</v>
      </c>
      <c r="R693" s="128">
        <v>19</v>
      </c>
      <c r="S693" s="128">
        <v>77</v>
      </c>
      <c r="T693" s="128">
        <v>13</v>
      </c>
      <c r="U693" s="128">
        <v>55</v>
      </c>
      <c r="V693" s="128">
        <v>19</v>
      </c>
      <c r="W693" s="128">
        <v>77</v>
      </c>
      <c r="X693" s="128">
        <v>2</v>
      </c>
      <c r="Y693" s="128">
        <v>9</v>
      </c>
      <c r="Z693" s="128">
        <v>2</v>
      </c>
      <c r="AA693" s="128">
        <v>9</v>
      </c>
    </row>
    <row r="694" spans="1:27" x14ac:dyDescent="0.25">
      <c r="A694" s="122">
        <v>693</v>
      </c>
      <c r="B694" s="124" t="s">
        <v>5</v>
      </c>
      <c r="C694" s="125" t="s">
        <v>153</v>
      </c>
      <c r="D694" s="128">
        <v>1</v>
      </c>
      <c r="E694" s="128">
        <v>10</v>
      </c>
      <c r="F694" s="128">
        <v>4</v>
      </c>
      <c r="G694" s="128">
        <v>31</v>
      </c>
      <c r="H694" s="128">
        <v>5</v>
      </c>
      <c r="I694" s="128">
        <v>36</v>
      </c>
      <c r="J694" s="128">
        <v>11</v>
      </c>
      <c r="K694" s="128">
        <v>82</v>
      </c>
      <c r="L694" s="128">
        <v>32</v>
      </c>
      <c r="M694" s="128">
        <v>210</v>
      </c>
      <c r="N694" s="128">
        <v>14</v>
      </c>
      <c r="O694" s="128">
        <v>100</v>
      </c>
      <c r="P694" s="128">
        <v>24</v>
      </c>
      <c r="Q694" s="128">
        <v>146</v>
      </c>
      <c r="R694" s="128">
        <v>16</v>
      </c>
      <c r="S694" s="128">
        <v>84</v>
      </c>
      <c r="T694" s="128">
        <v>5</v>
      </c>
      <c r="U694" s="128">
        <v>32</v>
      </c>
      <c r="V694" s="128">
        <v>2</v>
      </c>
      <c r="W694" s="128">
        <v>4</v>
      </c>
      <c r="X694" s="128">
        <v>5</v>
      </c>
      <c r="Y694" s="128">
        <v>22</v>
      </c>
      <c r="Z694" s="126"/>
      <c r="AA694" s="126"/>
    </row>
    <row r="695" spans="1:27" x14ac:dyDescent="0.25">
      <c r="A695" s="122">
        <v>694</v>
      </c>
      <c r="B695" s="124" t="s">
        <v>24</v>
      </c>
      <c r="C695" s="125" t="s">
        <v>153</v>
      </c>
      <c r="D695" s="128">
        <v>15</v>
      </c>
      <c r="E695" s="128">
        <v>41</v>
      </c>
      <c r="F695" s="128">
        <v>18</v>
      </c>
      <c r="G695" s="128">
        <v>65</v>
      </c>
      <c r="H695" s="128">
        <v>30</v>
      </c>
      <c r="I695" s="128">
        <v>94</v>
      </c>
      <c r="J695" s="128">
        <v>67</v>
      </c>
      <c r="K695" s="128">
        <v>215</v>
      </c>
      <c r="L695" s="128">
        <v>42</v>
      </c>
      <c r="M695" s="128">
        <v>117</v>
      </c>
      <c r="N695" s="128">
        <v>17</v>
      </c>
      <c r="O695" s="128">
        <v>46</v>
      </c>
      <c r="P695" s="128">
        <v>19</v>
      </c>
      <c r="Q695" s="128">
        <v>56</v>
      </c>
      <c r="R695" s="128">
        <v>34</v>
      </c>
      <c r="S695" s="128">
        <v>30</v>
      </c>
      <c r="T695" s="128">
        <v>33</v>
      </c>
      <c r="U695" s="128">
        <v>79</v>
      </c>
      <c r="V695" s="128">
        <v>4</v>
      </c>
      <c r="W695" s="128">
        <v>13</v>
      </c>
      <c r="X695" s="126"/>
      <c r="Y695" s="126"/>
      <c r="Z695" s="126"/>
      <c r="AA695" s="126"/>
    </row>
    <row r="696" spans="1:27" x14ac:dyDescent="0.25">
      <c r="A696" s="122">
        <v>695</v>
      </c>
      <c r="B696" s="124" t="s">
        <v>7</v>
      </c>
      <c r="C696" s="125" t="s">
        <v>151</v>
      </c>
      <c r="D696" s="126"/>
      <c r="E696" s="126"/>
      <c r="F696" s="126"/>
      <c r="G696" s="126"/>
      <c r="H696" s="128">
        <v>5</v>
      </c>
      <c r="I696" s="128">
        <v>103</v>
      </c>
      <c r="J696" s="128">
        <v>11</v>
      </c>
      <c r="K696" s="128">
        <v>185</v>
      </c>
      <c r="L696" s="128">
        <v>10</v>
      </c>
      <c r="M696" s="128">
        <v>206</v>
      </c>
      <c r="N696" s="128">
        <v>3</v>
      </c>
      <c r="O696" s="128">
        <v>70</v>
      </c>
      <c r="P696" s="128">
        <v>2</v>
      </c>
      <c r="Q696" s="128">
        <v>47</v>
      </c>
      <c r="R696" s="128">
        <v>4</v>
      </c>
      <c r="S696" s="128">
        <v>77</v>
      </c>
      <c r="T696" s="128">
        <v>3</v>
      </c>
      <c r="U696" s="128">
        <v>35</v>
      </c>
      <c r="V696" s="128">
        <v>1</v>
      </c>
      <c r="W696" s="128">
        <v>20</v>
      </c>
      <c r="X696" s="126"/>
      <c r="Y696" s="126"/>
      <c r="Z696" s="126"/>
      <c r="AA696" s="126"/>
    </row>
    <row r="697" spans="1:27" x14ac:dyDescent="0.25">
      <c r="A697" s="122">
        <v>696</v>
      </c>
      <c r="B697" s="124" t="s">
        <v>5</v>
      </c>
      <c r="C697" s="125" t="s">
        <v>153</v>
      </c>
      <c r="D697" s="126"/>
      <c r="E697" s="126"/>
      <c r="F697" s="128">
        <v>3</v>
      </c>
      <c r="G697" s="128">
        <v>15</v>
      </c>
      <c r="H697" s="128">
        <v>133</v>
      </c>
      <c r="I697" s="128">
        <v>217</v>
      </c>
      <c r="J697" s="128">
        <v>127</v>
      </c>
      <c r="K697" s="128">
        <v>188</v>
      </c>
      <c r="L697" s="128">
        <v>21</v>
      </c>
      <c r="M697" s="128">
        <v>107</v>
      </c>
      <c r="N697" s="128">
        <v>2</v>
      </c>
      <c r="O697" s="128">
        <v>12</v>
      </c>
      <c r="P697" s="128">
        <v>6</v>
      </c>
      <c r="Q697" s="128">
        <v>30</v>
      </c>
      <c r="R697" s="128">
        <v>84</v>
      </c>
      <c r="S697" s="128">
        <v>94</v>
      </c>
      <c r="T697" s="128">
        <v>31</v>
      </c>
      <c r="U697" s="128">
        <v>46</v>
      </c>
      <c r="V697" s="128">
        <v>13</v>
      </c>
      <c r="W697" s="128">
        <v>23</v>
      </c>
      <c r="X697" s="128">
        <v>1</v>
      </c>
      <c r="Y697" s="128">
        <v>5</v>
      </c>
      <c r="Z697" s="128">
        <v>2</v>
      </c>
      <c r="AA697" s="128">
        <v>2</v>
      </c>
    </row>
    <row r="698" spans="1:27" x14ac:dyDescent="0.25">
      <c r="A698" s="122">
        <v>697</v>
      </c>
      <c r="B698" s="124" t="s">
        <v>8</v>
      </c>
      <c r="C698" s="125" t="s">
        <v>151</v>
      </c>
      <c r="D698" s="128">
        <v>9</v>
      </c>
      <c r="E698" s="128">
        <v>55</v>
      </c>
      <c r="F698" s="128">
        <v>36</v>
      </c>
      <c r="G698" s="128">
        <v>250</v>
      </c>
      <c r="H698" s="128">
        <v>12</v>
      </c>
      <c r="I698" s="128">
        <v>99</v>
      </c>
      <c r="J698" s="128">
        <v>26</v>
      </c>
      <c r="K698" s="128">
        <v>190</v>
      </c>
      <c r="L698" s="128">
        <v>7</v>
      </c>
      <c r="M698" s="128">
        <v>43</v>
      </c>
      <c r="N698" s="128">
        <v>1</v>
      </c>
      <c r="O698" s="128">
        <v>10</v>
      </c>
      <c r="P698" s="128">
        <v>3</v>
      </c>
      <c r="Q698" s="128">
        <v>29</v>
      </c>
      <c r="R698" s="128">
        <v>2</v>
      </c>
      <c r="S698" s="128">
        <v>20</v>
      </c>
      <c r="T698" s="128">
        <v>1</v>
      </c>
      <c r="U698" s="128">
        <v>10</v>
      </c>
      <c r="V698" s="128">
        <v>1</v>
      </c>
      <c r="W698" s="128">
        <v>10</v>
      </c>
      <c r="X698" s="128">
        <v>1</v>
      </c>
      <c r="Y698" s="128">
        <v>10</v>
      </c>
      <c r="Z698" s="128">
        <v>1</v>
      </c>
      <c r="AA698" s="128">
        <v>5</v>
      </c>
    </row>
    <row r="699" spans="1:27" x14ac:dyDescent="0.25">
      <c r="A699" s="122">
        <v>698</v>
      </c>
      <c r="B699" s="124" t="s">
        <v>11</v>
      </c>
      <c r="C699" s="125" t="s">
        <v>153</v>
      </c>
      <c r="D699" s="128">
        <v>3</v>
      </c>
      <c r="E699" s="128">
        <v>9</v>
      </c>
      <c r="F699" s="128">
        <v>17</v>
      </c>
      <c r="G699" s="128">
        <v>51</v>
      </c>
      <c r="H699" s="128">
        <v>34</v>
      </c>
      <c r="I699" s="128">
        <v>101</v>
      </c>
      <c r="J699" s="128">
        <v>57</v>
      </c>
      <c r="K699" s="128">
        <v>170</v>
      </c>
      <c r="L699" s="128">
        <v>49</v>
      </c>
      <c r="M699" s="128">
        <v>146</v>
      </c>
      <c r="N699" s="128">
        <v>18</v>
      </c>
      <c r="O699" s="128">
        <v>54</v>
      </c>
      <c r="P699" s="128">
        <v>20</v>
      </c>
      <c r="Q699" s="128">
        <v>58</v>
      </c>
      <c r="R699" s="128">
        <v>19</v>
      </c>
      <c r="S699" s="128">
        <v>47</v>
      </c>
      <c r="T699" s="128">
        <v>22</v>
      </c>
      <c r="U699" s="128">
        <v>36</v>
      </c>
      <c r="V699" s="128">
        <v>15</v>
      </c>
      <c r="W699" s="128">
        <v>34</v>
      </c>
      <c r="X699" s="128">
        <v>5</v>
      </c>
      <c r="Y699" s="128">
        <v>11</v>
      </c>
      <c r="Z699" s="128">
        <v>3</v>
      </c>
      <c r="AA699" s="128">
        <v>7</v>
      </c>
    </row>
    <row r="700" spans="1:27" x14ac:dyDescent="0.25">
      <c r="A700" s="122">
        <v>699</v>
      </c>
      <c r="B700" s="124" t="s">
        <v>11</v>
      </c>
      <c r="C700" s="125" t="s">
        <v>152</v>
      </c>
      <c r="D700" s="126"/>
      <c r="E700" s="126"/>
      <c r="F700" s="128">
        <v>18</v>
      </c>
      <c r="G700" s="128">
        <v>133</v>
      </c>
      <c r="H700" s="128">
        <v>8</v>
      </c>
      <c r="I700" s="128">
        <v>56</v>
      </c>
      <c r="J700" s="128">
        <v>25</v>
      </c>
      <c r="K700" s="128">
        <v>180</v>
      </c>
      <c r="L700" s="128">
        <v>11</v>
      </c>
      <c r="M700" s="128">
        <v>78</v>
      </c>
      <c r="N700" s="128">
        <v>7</v>
      </c>
      <c r="O700" s="128">
        <v>53</v>
      </c>
      <c r="P700" s="128">
        <v>14</v>
      </c>
      <c r="Q700" s="128">
        <v>100</v>
      </c>
      <c r="R700" s="128">
        <v>9</v>
      </c>
      <c r="S700" s="128">
        <v>64</v>
      </c>
      <c r="T700" s="128">
        <v>2</v>
      </c>
      <c r="U700" s="128">
        <v>14</v>
      </c>
      <c r="V700" s="128">
        <v>2</v>
      </c>
      <c r="W700" s="128">
        <v>14</v>
      </c>
      <c r="X700" s="126"/>
      <c r="Y700" s="126"/>
      <c r="Z700" s="128">
        <v>4</v>
      </c>
      <c r="AA700" s="128">
        <v>28</v>
      </c>
    </row>
    <row r="701" spans="1:27" x14ac:dyDescent="0.25">
      <c r="A701" s="122">
        <v>700</v>
      </c>
      <c r="B701" s="124" t="s">
        <v>24</v>
      </c>
      <c r="C701" s="125" t="s">
        <v>152</v>
      </c>
      <c r="D701" s="126"/>
      <c r="E701" s="126"/>
      <c r="F701" s="126"/>
      <c r="G701" s="126"/>
      <c r="H701" s="126"/>
      <c r="I701" s="126"/>
      <c r="J701" s="128">
        <v>15</v>
      </c>
      <c r="K701" s="128">
        <v>169</v>
      </c>
      <c r="L701" s="128">
        <v>10</v>
      </c>
      <c r="M701" s="128">
        <v>108</v>
      </c>
      <c r="N701" s="128">
        <v>11</v>
      </c>
      <c r="O701" s="128">
        <v>120</v>
      </c>
      <c r="P701" s="128">
        <v>4</v>
      </c>
      <c r="Q701" s="128">
        <v>48</v>
      </c>
      <c r="R701" s="128">
        <v>7</v>
      </c>
      <c r="S701" s="128">
        <v>72</v>
      </c>
      <c r="T701" s="128">
        <v>6</v>
      </c>
      <c r="U701" s="128">
        <v>56</v>
      </c>
      <c r="V701" s="128">
        <v>11</v>
      </c>
      <c r="W701" s="128">
        <v>120</v>
      </c>
      <c r="X701" s="128">
        <v>2</v>
      </c>
      <c r="Y701" s="128">
        <v>24</v>
      </c>
      <c r="Z701" s="126"/>
      <c r="AA701" s="126"/>
    </row>
    <row r="702" spans="1:27" x14ac:dyDescent="0.25">
      <c r="A702" s="122">
        <v>701</v>
      </c>
      <c r="B702" s="124" t="s">
        <v>5</v>
      </c>
      <c r="C702" s="125" t="s">
        <v>152</v>
      </c>
      <c r="D702" s="128">
        <v>1</v>
      </c>
      <c r="E702" s="128">
        <v>55</v>
      </c>
      <c r="F702" s="128">
        <v>3</v>
      </c>
      <c r="G702" s="128">
        <v>165</v>
      </c>
      <c r="H702" s="128">
        <v>1</v>
      </c>
      <c r="I702" s="128">
        <v>55</v>
      </c>
      <c r="J702" s="128">
        <v>4</v>
      </c>
      <c r="K702" s="128">
        <v>220</v>
      </c>
      <c r="L702" s="128">
        <v>3</v>
      </c>
      <c r="M702" s="128">
        <v>165</v>
      </c>
      <c r="N702" s="126"/>
      <c r="O702" s="126"/>
      <c r="P702" s="128">
        <v>1</v>
      </c>
      <c r="Q702" s="128">
        <v>55</v>
      </c>
      <c r="R702" s="126"/>
      <c r="S702" s="126"/>
      <c r="T702" s="126"/>
      <c r="U702" s="126"/>
      <c r="V702" s="126"/>
      <c r="W702" s="126"/>
      <c r="X702" s="126"/>
      <c r="Y702" s="126"/>
      <c r="Z702" s="126"/>
      <c r="AA702" s="126"/>
    </row>
    <row r="703" spans="1:27" x14ac:dyDescent="0.25">
      <c r="A703" s="122">
        <v>702</v>
      </c>
      <c r="B703" s="124" t="s">
        <v>103</v>
      </c>
      <c r="C703" s="125" t="s">
        <v>152</v>
      </c>
      <c r="D703" s="126"/>
      <c r="E703" s="126"/>
      <c r="F703" s="126"/>
      <c r="G703" s="126"/>
      <c r="H703" s="126"/>
      <c r="I703" s="126"/>
      <c r="J703" s="128">
        <v>10</v>
      </c>
      <c r="K703" s="128">
        <v>355</v>
      </c>
      <c r="L703" s="128">
        <v>3</v>
      </c>
      <c r="M703" s="128">
        <v>108</v>
      </c>
      <c r="N703" s="126"/>
      <c r="O703" s="126"/>
      <c r="P703" s="128">
        <v>3</v>
      </c>
      <c r="Q703" s="128">
        <v>103</v>
      </c>
      <c r="R703" s="128">
        <v>3</v>
      </c>
      <c r="S703" s="128">
        <v>108</v>
      </c>
      <c r="T703" s="128">
        <v>1</v>
      </c>
      <c r="U703" s="128">
        <v>36</v>
      </c>
      <c r="V703" s="126"/>
      <c r="W703" s="126"/>
      <c r="X703" s="126"/>
      <c r="Y703" s="126"/>
      <c r="Z703" s="126"/>
      <c r="AA703" s="126"/>
    </row>
    <row r="704" spans="1:27" x14ac:dyDescent="0.25">
      <c r="A704" s="122">
        <v>703</v>
      </c>
      <c r="B704" s="124" t="s">
        <v>118</v>
      </c>
      <c r="C704" s="125" t="s">
        <v>152</v>
      </c>
      <c r="D704" s="126"/>
      <c r="E704" s="126"/>
      <c r="F704" s="128">
        <v>7</v>
      </c>
      <c r="G704" s="128">
        <v>39</v>
      </c>
      <c r="H704" s="128">
        <v>15</v>
      </c>
      <c r="I704" s="128">
        <v>88</v>
      </c>
      <c r="J704" s="128">
        <v>25</v>
      </c>
      <c r="K704" s="128">
        <v>147</v>
      </c>
      <c r="L704" s="128">
        <v>21</v>
      </c>
      <c r="M704" s="128">
        <v>124</v>
      </c>
      <c r="N704" s="128">
        <v>15</v>
      </c>
      <c r="O704" s="128">
        <v>89</v>
      </c>
      <c r="P704" s="128">
        <v>14</v>
      </c>
      <c r="Q704" s="128">
        <v>82</v>
      </c>
      <c r="R704" s="128">
        <v>6</v>
      </c>
      <c r="S704" s="128">
        <v>35</v>
      </c>
      <c r="T704" s="128">
        <v>7</v>
      </c>
      <c r="U704" s="128">
        <v>41</v>
      </c>
      <c r="V704" s="128">
        <v>5</v>
      </c>
      <c r="W704" s="128">
        <v>30</v>
      </c>
      <c r="X704" s="128">
        <v>4</v>
      </c>
      <c r="Y704" s="128">
        <v>24</v>
      </c>
      <c r="Z704" s="126"/>
      <c r="AA704" s="126"/>
    </row>
    <row r="705" spans="1:27" x14ac:dyDescent="0.25">
      <c r="A705" s="122">
        <v>704</v>
      </c>
      <c r="B705" s="124" t="s">
        <v>24</v>
      </c>
      <c r="C705" s="125" t="s">
        <v>153</v>
      </c>
      <c r="D705" s="126"/>
      <c r="E705" s="126"/>
      <c r="F705" s="126"/>
      <c r="G705" s="126"/>
      <c r="H705" s="126"/>
      <c r="I705" s="126"/>
      <c r="J705" s="128">
        <v>19</v>
      </c>
      <c r="K705" s="128">
        <v>167</v>
      </c>
      <c r="L705" s="128">
        <v>14</v>
      </c>
      <c r="M705" s="128">
        <v>128</v>
      </c>
      <c r="N705" s="128">
        <v>9</v>
      </c>
      <c r="O705" s="128">
        <v>79</v>
      </c>
      <c r="P705" s="128">
        <v>14</v>
      </c>
      <c r="Q705" s="128">
        <v>128</v>
      </c>
      <c r="R705" s="128">
        <v>8</v>
      </c>
      <c r="S705" s="128">
        <v>69</v>
      </c>
      <c r="T705" s="128">
        <v>6</v>
      </c>
      <c r="U705" s="128">
        <v>49</v>
      </c>
      <c r="V705" s="128">
        <v>2</v>
      </c>
      <c r="W705" s="128">
        <v>20</v>
      </c>
      <c r="X705" s="128">
        <v>1</v>
      </c>
      <c r="Y705" s="128">
        <v>10</v>
      </c>
      <c r="Z705" s="128">
        <v>4</v>
      </c>
      <c r="AA705" s="128">
        <v>39</v>
      </c>
    </row>
    <row r="706" spans="1:27" x14ac:dyDescent="0.25">
      <c r="A706" s="122">
        <v>705</v>
      </c>
      <c r="B706" s="124" t="s">
        <v>24</v>
      </c>
      <c r="C706" s="125" t="s">
        <v>155</v>
      </c>
      <c r="D706" s="128">
        <v>39</v>
      </c>
      <c r="E706" s="128">
        <v>193</v>
      </c>
      <c r="F706" s="128">
        <v>18</v>
      </c>
      <c r="G706" s="128">
        <v>104</v>
      </c>
      <c r="H706" s="128">
        <v>11</v>
      </c>
      <c r="I706" s="128">
        <v>67</v>
      </c>
      <c r="J706" s="128">
        <v>16</v>
      </c>
      <c r="K706" s="128">
        <v>104</v>
      </c>
      <c r="L706" s="128">
        <v>13</v>
      </c>
      <c r="M706" s="128">
        <v>83</v>
      </c>
      <c r="N706" s="128">
        <v>7</v>
      </c>
      <c r="O706" s="128">
        <v>45</v>
      </c>
      <c r="P706" s="128">
        <v>4</v>
      </c>
      <c r="Q706" s="128">
        <v>26</v>
      </c>
      <c r="R706" s="128">
        <v>5</v>
      </c>
      <c r="S706" s="128">
        <v>31</v>
      </c>
      <c r="T706" s="128">
        <v>1</v>
      </c>
      <c r="U706" s="128">
        <v>6</v>
      </c>
      <c r="V706" s="128">
        <v>2</v>
      </c>
      <c r="W706" s="128">
        <v>13</v>
      </c>
      <c r="X706" s="128">
        <v>1</v>
      </c>
      <c r="Y706" s="128">
        <v>6</v>
      </c>
      <c r="Z706" s="128">
        <v>1</v>
      </c>
      <c r="AA706" s="128">
        <v>6</v>
      </c>
    </row>
    <row r="707" spans="1:27" x14ac:dyDescent="0.25">
      <c r="A707" s="122">
        <v>706</v>
      </c>
      <c r="B707" s="124" t="s">
        <v>24</v>
      </c>
      <c r="C707" s="125" t="s">
        <v>153</v>
      </c>
      <c r="D707" s="126"/>
      <c r="E707" s="126"/>
      <c r="F707" s="128">
        <v>8</v>
      </c>
      <c r="G707" s="128">
        <v>54</v>
      </c>
      <c r="H707" s="128">
        <v>20</v>
      </c>
      <c r="I707" s="128">
        <v>138</v>
      </c>
      <c r="J707" s="128">
        <v>21</v>
      </c>
      <c r="K707" s="128">
        <v>146</v>
      </c>
      <c r="L707" s="128">
        <v>12</v>
      </c>
      <c r="M707" s="128">
        <v>85</v>
      </c>
      <c r="N707" s="128">
        <v>15</v>
      </c>
      <c r="O707" s="128">
        <v>108</v>
      </c>
      <c r="P707" s="128">
        <v>9</v>
      </c>
      <c r="Q707" s="128">
        <v>62</v>
      </c>
      <c r="R707" s="128">
        <v>8</v>
      </c>
      <c r="S707" s="128">
        <v>54</v>
      </c>
      <c r="T707" s="128">
        <v>4</v>
      </c>
      <c r="U707" s="128">
        <v>23</v>
      </c>
      <c r="V707" s="128">
        <v>1</v>
      </c>
      <c r="W707" s="128">
        <v>8</v>
      </c>
      <c r="X707" s="128">
        <v>1</v>
      </c>
      <c r="Y707" s="128">
        <v>8</v>
      </c>
      <c r="Z707" s="126"/>
      <c r="AA707" s="126"/>
    </row>
    <row r="708" spans="1:27" x14ac:dyDescent="0.25">
      <c r="A708" s="122">
        <v>707</v>
      </c>
      <c r="B708" s="124" t="s">
        <v>9</v>
      </c>
      <c r="C708" s="125" t="s">
        <v>155</v>
      </c>
      <c r="D708" s="128">
        <v>2</v>
      </c>
      <c r="E708" s="128">
        <v>17</v>
      </c>
      <c r="F708" s="128">
        <v>6</v>
      </c>
      <c r="G708" s="128">
        <v>43</v>
      </c>
      <c r="H708" s="128">
        <v>21</v>
      </c>
      <c r="I708" s="128">
        <v>75</v>
      </c>
      <c r="J708" s="128">
        <v>56</v>
      </c>
      <c r="K708" s="128">
        <v>210</v>
      </c>
      <c r="L708" s="128">
        <v>26</v>
      </c>
      <c r="M708" s="128">
        <v>139</v>
      </c>
      <c r="N708" s="128">
        <v>16</v>
      </c>
      <c r="O708" s="128">
        <v>52</v>
      </c>
      <c r="P708" s="128">
        <v>10</v>
      </c>
      <c r="Q708" s="128">
        <v>51</v>
      </c>
      <c r="R708" s="128">
        <v>13</v>
      </c>
      <c r="S708" s="128">
        <v>57</v>
      </c>
      <c r="T708" s="128">
        <v>5</v>
      </c>
      <c r="U708" s="128">
        <v>20</v>
      </c>
      <c r="V708" s="128">
        <v>2</v>
      </c>
      <c r="W708" s="128">
        <v>9</v>
      </c>
      <c r="X708" s="126"/>
      <c r="Y708" s="126"/>
      <c r="Z708" s="128">
        <v>1</v>
      </c>
      <c r="AA708" s="128">
        <v>9</v>
      </c>
    </row>
    <row r="709" spans="1:27" x14ac:dyDescent="0.25">
      <c r="A709" s="122">
        <v>708</v>
      </c>
      <c r="B709" s="124" t="s">
        <v>5</v>
      </c>
      <c r="C709" s="125" t="s">
        <v>152</v>
      </c>
      <c r="D709" s="126"/>
      <c r="E709" s="126"/>
      <c r="F709" s="126"/>
      <c r="G709" s="126"/>
      <c r="H709" s="126"/>
      <c r="I709" s="126"/>
      <c r="J709" s="126"/>
      <c r="K709" s="126"/>
      <c r="L709" s="128">
        <v>1</v>
      </c>
      <c r="M709" s="128">
        <v>5</v>
      </c>
      <c r="N709" s="126"/>
      <c r="O709" s="126"/>
      <c r="P709" s="128">
        <v>3</v>
      </c>
      <c r="Q709" s="128">
        <v>15</v>
      </c>
      <c r="R709" s="128">
        <v>5</v>
      </c>
      <c r="S709" s="128">
        <v>29</v>
      </c>
      <c r="T709" s="128">
        <v>52</v>
      </c>
      <c r="U709" s="128">
        <v>286</v>
      </c>
      <c r="V709" s="128">
        <v>61</v>
      </c>
      <c r="W709" s="128">
        <v>270</v>
      </c>
      <c r="X709" s="128">
        <v>17</v>
      </c>
      <c r="Y709" s="128">
        <v>77</v>
      </c>
      <c r="Z709" s="126"/>
      <c r="AA709" s="126"/>
    </row>
    <row r="710" spans="1:27" x14ac:dyDescent="0.25">
      <c r="A710" s="122">
        <v>709</v>
      </c>
      <c r="B710" s="124" t="s">
        <v>11</v>
      </c>
      <c r="C710" s="125" t="s">
        <v>154</v>
      </c>
      <c r="D710" s="126"/>
      <c r="E710" s="126"/>
      <c r="F710" s="126"/>
      <c r="G710" s="126"/>
      <c r="H710" s="128">
        <v>2</v>
      </c>
      <c r="I710" s="128">
        <v>31</v>
      </c>
      <c r="J710" s="128">
        <v>8</v>
      </c>
      <c r="K710" s="128">
        <v>124</v>
      </c>
      <c r="L710" s="128">
        <v>10</v>
      </c>
      <c r="M710" s="128">
        <v>154</v>
      </c>
      <c r="N710" s="128">
        <v>4</v>
      </c>
      <c r="O710" s="128">
        <v>62</v>
      </c>
      <c r="P710" s="128">
        <v>12</v>
      </c>
      <c r="Q710" s="128">
        <v>185</v>
      </c>
      <c r="R710" s="128">
        <v>4</v>
      </c>
      <c r="S710" s="128">
        <v>62</v>
      </c>
      <c r="T710" s="126"/>
      <c r="U710" s="126"/>
      <c r="V710" s="128">
        <v>4</v>
      </c>
      <c r="W710" s="128">
        <v>62</v>
      </c>
      <c r="X710" s="126"/>
      <c r="Y710" s="126"/>
      <c r="Z710" s="126"/>
      <c r="AA710" s="126"/>
    </row>
    <row r="711" spans="1:27" x14ac:dyDescent="0.25">
      <c r="A711" s="122">
        <v>710</v>
      </c>
      <c r="B711" s="124" t="s">
        <v>8</v>
      </c>
      <c r="C711" s="125" t="s">
        <v>151</v>
      </c>
      <c r="D711" s="126"/>
      <c r="E711" s="126"/>
      <c r="F711" s="128">
        <v>8</v>
      </c>
      <c r="G711" s="128">
        <v>55</v>
      </c>
      <c r="H711" s="128">
        <v>13</v>
      </c>
      <c r="I711" s="128">
        <v>86</v>
      </c>
      <c r="J711" s="128">
        <v>20</v>
      </c>
      <c r="K711" s="128">
        <v>162</v>
      </c>
      <c r="L711" s="128">
        <v>17</v>
      </c>
      <c r="M711" s="128">
        <v>158</v>
      </c>
      <c r="N711" s="128">
        <v>6</v>
      </c>
      <c r="O711" s="128">
        <v>50</v>
      </c>
      <c r="P711" s="128">
        <v>12</v>
      </c>
      <c r="Q711" s="128">
        <v>105</v>
      </c>
      <c r="R711" s="128">
        <v>3</v>
      </c>
      <c r="S711" s="128">
        <v>30</v>
      </c>
      <c r="T711" s="128">
        <v>2</v>
      </c>
      <c r="U711" s="128">
        <v>15</v>
      </c>
      <c r="V711" s="126"/>
      <c r="W711" s="126"/>
      <c r="X711" s="128">
        <v>1</v>
      </c>
      <c r="Y711" s="128">
        <v>5</v>
      </c>
      <c r="Z711" s="128">
        <v>1</v>
      </c>
      <c r="AA711" s="128">
        <v>5</v>
      </c>
    </row>
    <row r="712" spans="1:27" x14ac:dyDescent="0.25">
      <c r="A712" s="122">
        <v>711</v>
      </c>
      <c r="B712" s="124" t="s">
        <v>105</v>
      </c>
      <c r="C712" s="125" t="s">
        <v>152</v>
      </c>
      <c r="D712" s="128">
        <v>1</v>
      </c>
      <c r="E712" s="128">
        <v>74</v>
      </c>
      <c r="F712" s="128">
        <v>2</v>
      </c>
      <c r="G712" s="128">
        <v>149</v>
      </c>
      <c r="H712" s="126"/>
      <c r="I712" s="126"/>
      <c r="J712" s="126"/>
      <c r="K712" s="126"/>
      <c r="L712" s="128">
        <v>2</v>
      </c>
      <c r="M712" s="128">
        <v>149</v>
      </c>
      <c r="N712" s="128">
        <v>1</v>
      </c>
      <c r="O712" s="128">
        <v>74</v>
      </c>
      <c r="P712" s="126"/>
      <c r="Q712" s="126"/>
      <c r="R712" s="126"/>
      <c r="S712" s="126"/>
      <c r="T712" s="126"/>
      <c r="U712" s="126"/>
      <c r="V712" s="126"/>
      <c r="W712" s="126"/>
      <c r="X712" s="128">
        <v>1</v>
      </c>
      <c r="Y712" s="128">
        <v>74</v>
      </c>
      <c r="Z712" s="128">
        <v>2</v>
      </c>
      <c r="AA712" s="128">
        <v>149</v>
      </c>
    </row>
    <row r="713" spans="1:27" x14ac:dyDescent="0.25">
      <c r="A713" s="122">
        <v>712</v>
      </c>
      <c r="B713" s="124" t="s">
        <v>122</v>
      </c>
      <c r="C713" s="125" t="s">
        <v>152</v>
      </c>
      <c r="D713" s="126"/>
      <c r="E713" s="126"/>
      <c r="F713" s="128">
        <v>6</v>
      </c>
      <c r="G713" s="128">
        <v>43</v>
      </c>
      <c r="H713" s="128">
        <v>12</v>
      </c>
      <c r="I713" s="128">
        <v>82</v>
      </c>
      <c r="J713" s="128">
        <v>8</v>
      </c>
      <c r="K713" s="128">
        <v>58</v>
      </c>
      <c r="L713" s="128">
        <v>28</v>
      </c>
      <c r="M713" s="128">
        <v>182</v>
      </c>
      <c r="N713" s="128">
        <v>7</v>
      </c>
      <c r="O713" s="128">
        <v>48</v>
      </c>
      <c r="P713" s="128">
        <v>19</v>
      </c>
      <c r="Q713" s="128">
        <v>136</v>
      </c>
      <c r="R713" s="128">
        <v>5</v>
      </c>
      <c r="S713" s="128">
        <v>39</v>
      </c>
      <c r="T713" s="128">
        <v>9</v>
      </c>
      <c r="U713" s="128">
        <v>70</v>
      </c>
      <c r="V713" s="126"/>
      <c r="W713" s="126"/>
      <c r="X713" s="126"/>
      <c r="Y713" s="126"/>
      <c r="Z713" s="126"/>
      <c r="AA713" s="126"/>
    </row>
    <row r="714" spans="1:27" x14ac:dyDescent="0.25">
      <c r="A714" s="122">
        <v>713</v>
      </c>
      <c r="B714" s="124" t="s">
        <v>24</v>
      </c>
      <c r="C714" s="125" t="s">
        <v>153</v>
      </c>
      <c r="D714" s="128">
        <v>7</v>
      </c>
      <c r="E714" s="128">
        <v>58</v>
      </c>
      <c r="F714" s="128">
        <v>2</v>
      </c>
      <c r="G714" s="128">
        <v>19</v>
      </c>
      <c r="H714" s="128">
        <v>17</v>
      </c>
      <c r="I714" s="128">
        <v>144</v>
      </c>
      <c r="J714" s="128">
        <v>9</v>
      </c>
      <c r="K714" s="128">
        <v>77</v>
      </c>
      <c r="L714" s="128">
        <v>9</v>
      </c>
      <c r="M714" s="128">
        <v>77</v>
      </c>
      <c r="N714" s="128">
        <v>3</v>
      </c>
      <c r="O714" s="128">
        <v>29</v>
      </c>
      <c r="P714" s="128">
        <v>13</v>
      </c>
      <c r="Q714" s="128">
        <v>116</v>
      </c>
      <c r="R714" s="128">
        <v>7</v>
      </c>
      <c r="S714" s="128">
        <v>58</v>
      </c>
      <c r="T714" s="128">
        <v>7</v>
      </c>
      <c r="U714" s="128">
        <v>58</v>
      </c>
      <c r="V714" s="128">
        <v>2</v>
      </c>
      <c r="W714" s="128">
        <v>19</v>
      </c>
      <c r="X714" s="126"/>
      <c r="Y714" s="126"/>
      <c r="Z714" s="126"/>
      <c r="AA714" s="126"/>
    </row>
    <row r="715" spans="1:27" x14ac:dyDescent="0.25">
      <c r="A715" s="122">
        <v>714</v>
      </c>
      <c r="B715" s="124" t="s">
        <v>8</v>
      </c>
      <c r="C715" s="125" t="s">
        <v>152</v>
      </c>
      <c r="D715" s="126"/>
      <c r="E715" s="126"/>
      <c r="F715" s="128">
        <v>3</v>
      </c>
      <c r="G715" s="128">
        <v>63</v>
      </c>
      <c r="H715" s="128">
        <v>31</v>
      </c>
      <c r="I715" s="128">
        <v>488</v>
      </c>
      <c r="J715" s="128">
        <v>5</v>
      </c>
      <c r="K715" s="128">
        <v>103</v>
      </c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126"/>
      <c r="W715" s="126"/>
      <c r="X715" s="126"/>
      <c r="Y715" s="126"/>
      <c r="Z715" s="126"/>
      <c r="AA715" s="126"/>
    </row>
    <row r="716" spans="1:27" x14ac:dyDescent="0.25">
      <c r="A716" s="122">
        <v>715</v>
      </c>
      <c r="B716" s="124" t="s">
        <v>9</v>
      </c>
      <c r="C716" s="125" t="s">
        <v>154</v>
      </c>
      <c r="D716" s="128">
        <v>12</v>
      </c>
      <c r="E716" s="128">
        <v>58</v>
      </c>
      <c r="F716" s="128">
        <v>9</v>
      </c>
      <c r="G716" s="128">
        <v>36</v>
      </c>
      <c r="H716" s="128">
        <v>10</v>
      </c>
      <c r="I716" s="128">
        <v>37</v>
      </c>
      <c r="J716" s="128">
        <v>24</v>
      </c>
      <c r="K716" s="128">
        <v>101</v>
      </c>
      <c r="L716" s="128">
        <v>26</v>
      </c>
      <c r="M716" s="128">
        <v>100</v>
      </c>
      <c r="N716" s="128">
        <v>29</v>
      </c>
      <c r="O716" s="128">
        <v>108</v>
      </c>
      <c r="P716" s="128">
        <v>11</v>
      </c>
      <c r="Q716" s="128">
        <v>42</v>
      </c>
      <c r="R716" s="128">
        <v>22</v>
      </c>
      <c r="S716" s="128">
        <v>77</v>
      </c>
      <c r="T716" s="128">
        <v>8</v>
      </c>
      <c r="U716" s="128">
        <v>29</v>
      </c>
      <c r="V716" s="128">
        <v>11</v>
      </c>
      <c r="W716" s="128">
        <v>45</v>
      </c>
      <c r="X716" s="128">
        <v>2</v>
      </c>
      <c r="Y716" s="128">
        <v>9</v>
      </c>
      <c r="Z716" s="128">
        <v>2</v>
      </c>
      <c r="AA716" s="128">
        <v>7</v>
      </c>
    </row>
    <row r="717" spans="1:27" x14ac:dyDescent="0.25">
      <c r="A717" s="122">
        <v>716</v>
      </c>
      <c r="B717" s="124" t="s">
        <v>8</v>
      </c>
      <c r="C717" s="125" t="s">
        <v>152</v>
      </c>
      <c r="D717" s="126"/>
      <c r="E717" s="126"/>
      <c r="F717" s="128">
        <v>5</v>
      </c>
      <c r="G717" s="128">
        <v>58</v>
      </c>
      <c r="H717" s="128">
        <v>18</v>
      </c>
      <c r="I717" s="128">
        <v>215</v>
      </c>
      <c r="J717" s="128">
        <v>17</v>
      </c>
      <c r="K717" s="128">
        <v>252</v>
      </c>
      <c r="L717" s="128">
        <v>7</v>
      </c>
      <c r="M717" s="128">
        <v>89</v>
      </c>
      <c r="N717" s="128">
        <v>3</v>
      </c>
      <c r="O717" s="128">
        <v>27</v>
      </c>
      <c r="P717" s="126"/>
      <c r="Q717" s="126"/>
      <c r="R717" s="128">
        <v>1</v>
      </c>
      <c r="S717" s="128">
        <v>7</v>
      </c>
      <c r="T717" s="126"/>
      <c r="U717" s="126"/>
      <c r="V717" s="126"/>
      <c r="W717" s="126"/>
      <c r="X717" s="126"/>
      <c r="Y717" s="126"/>
      <c r="Z717" s="126"/>
      <c r="AA717" s="126"/>
    </row>
    <row r="718" spans="1:27" x14ac:dyDescent="0.25">
      <c r="A718" s="122">
        <v>717</v>
      </c>
      <c r="B718" s="124" t="s">
        <v>24</v>
      </c>
      <c r="C718" s="125" t="s">
        <v>152</v>
      </c>
      <c r="D718" s="128">
        <v>3</v>
      </c>
      <c r="E718" s="128">
        <v>31</v>
      </c>
      <c r="F718" s="128">
        <v>4</v>
      </c>
      <c r="G718" s="128">
        <v>42</v>
      </c>
      <c r="H718" s="128">
        <v>8</v>
      </c>
      <c r="I718" s="128">
        <v>73</v>
      </c>
      <c r="J718" s="128">
        <v>15</v>
      </c>
      <c r="K718" s="128">
        <v>146</v>
      </c>
      <c r="L718" s="128">
        <v>6</v>
      </c>
      <c r="M718" s="128">
        <v>52</v>
      </c>
      <c r="N718" s="128">
        <v>11</v>
      </c>
      <c r="O718" s="128">
        <v>105</v>
      </c>
      <c r="P718" s="128">
        <v>8</v>
      </c>
      <c r="Q718" s="128">
        <v>73</v>
      </c>
      <c r="R718" s="128">
        <v>7</v>
      </c>
      <c r="S718" s="128">
        <v>63</v>
      </c>
      <c r="T718" s="128">
        <v>2</v>
      </c>
      <c r="U718" s="128">
        <v>21</v>
      </c>
      <c r="V718" s="128">
        <v>3</v>
      </c>
      <c r="W718" s="128">
        <v>31</v>
      </c>
      <c r="X718" s="128">
        <v>1</v>
      </c>
      <c r="Y718" s="128">
        <v>10</v>
      </c>
      <c r="Z718" s="126"/>
      <c r="AA718" s="126"/>
    </row>
    <row r="719" spans="1:27" x14ac:dyDescent="0.25">
      <c r="A719" s="122">
        <v>718</v>
      </c>
      <c r="B719" s="124" t="s">
        <v>9</v>
      </c>
      <c r="C719" s="125" t="s">
        <v>154</v>
      </c>
      <c r="D719" s="128">
        <v>8</v>
      </c>
      <c r="E719" s="128">
        <v>40</v>
      </c>
      <c r="F719" s="128">
        <v>4</v>
      </c>
      <c r="G719" s="128">
        <v>24</v>
      </c>
      <c r="H719" s="128">
        <v>14</v>
      </c>
      <c r="I719" s="128">
        <v>71</v>
      </c>
      <c r="J719" s="128">
        <v>9</v>
      </c>
      <c r="K719" s="128">
        <v>48</v>
      </c>
      <c r="L719" s="128">
        <v>14</v>
      </c>
      <c r="M719" s="128">
        <v>79</v>
      </c>
      <c r="N719" s="128">
        <v>14</v>
      </c>
      <c r="O719" s="128">
        <v>71</v>
      </c>
      <c r="P719" s="128">
        <v>11</v>
      </c>
      <c r="Q719" s="128">
        <v>59</v>
      </c>
      <c r="R719" s="128">
        <v>14</v>
      </c>
      <c r="S719" s="128">
        <v>67</v>
      </c>
      <c r="T719" s="128">
        <v>9</v>
      </c>
      <c r="U719" s="128">
        <v>47</v>
      </c>
      <c r="V719" s="128">
        <v>8</v>
      </c>
      <c r="W719" s="128">
        <v>41</v>
      </c>
      <c r="X719" s="128">
        <v>8</v>
      </c>
      <c r="Y719" s="128">
        <v>45</v>
      </c>
      <c r="Z719" s="128">
        <v>11</v>
      </c>
      <c r="AA719" s="128">
        <v>49</v>
      </c>
    </row>
    <row r="720" spans="1:27" x14ac:dyDescent="0.25">
      <c r="A720" s="122">
        <v>719</v>
      </c>
      <c r="B720" s="124" t="s">
        <v>121</v>
      </c>
      <c r="C720" s="125" t="s">
        <v>152</v>
      </c>
      <c r="D720" s="126"/>
      <c r="E720" s="126"/>
      <c r="F720" s="128">
        <v>7</v>
      </c>
      <c r="G720" s="128">
        <v>72</v>
      </c>
      <c r="H720" s="128">
        <v>2</v>
      </c>
      <c r="I720" s="128">
        <v>15</v>
      </c>
      <c r="J720" s="128">
        <v>20</v>
      </c>
      <c r="K720" s="128">
        <v>193</v>
      </c>
      <c r="L720" s="128">
        <v>12</v>
      </c>
      <c r="M720" s="128">
        <v>118</v>
      </c>
      <c r="N720" s="128">
        <v>8</v>
      </c>
      <c r="O720" s="128">
        <v>74</v>
      </c>
      <c r="P720" s="128">
        <v>7</v>
      </c>
      <c r="Q720" s="128">
        <v>73</v>
      </c>
      <c r="R720" s="128">
        <v>3</v>
      </c>
      <c r="S720" s="128">
        <v>29</v>
      </c>
      <c r="T720" s="128">
        <v>4</v>
      </c>
      <c r="U720" s="128">
        <v>41</v>
      </c>
      <c r="V720" s="128">
        <v>1</v>
      </c>
      <c r="W720" s="128">
        <v>14</v>
      </c>
      <c r="X720" s="126"/>
      <c r="Y720" s="126"/>
      <c r="Z720" s="126"/>
      <c r="AA720" s="126"/>
    </row>
    <row r="721" spans="1:27" x14ac:dyDescent="0.25">
      <c r="A721" s="122">
        <v>720</v>
      </c>
      <c r="B721" s="124" t="s">
        <v>5</v>
      </c>
      <c r="C721" s="125" t="s">
        <v>153</v>
      </c>
      <c r="D721" s="128">
        <v>1</v>
      </c>
      <c r="E721" s="128">
        <v>11</v>
      </c>
      <c r="F721" s="128">
        <v>5</v>
      </c>
      <c r="G721" s="128">
        <v>55</v>
      </c>
      <c r="H721" s="128">
        <v>13</v>
      </c>
      <c r="I721" s="128">
        <v>126</v>
      </c>
      <c r="J721" s="128">
        <v>14</v>
      </c>
      <c r="K721" s="128">
        <v>143</v>
      </c>
      <c r="L721" s="128">
        <v>8</v>
      </c>
      <c r="M721" s="128">
        <v>77</v>
      </c>
      <c r="N721" s="128">
        <v>5</v>
      </c>
      <c r="O721" s="128">
        <v>49</v>
      </c>
      <c r="P721" s="128">
        <v>5</v>
      </c>
      <c r="Q721" s="128">
        <v>46</v>
      </c>
      <c r="R721" s="128">
        <v>8</v>
      </c>
      <c r="S721" s="128">
        <v>72</v>
      </c>
      <c r="T721" s="128">
        <v>4</v>
      </c>
      <c r="U721" s="128">
        <v>26</v>
      </c>
      <c r="V721" s="128">
        <v>3</v>
      </c>
      <c r="W721" s="128">
        <v>21</v>
      </c>
      <c r="X721" s="126"/>
      <c r="Y721" s="126"/>
      <c r="Z721" s="126"/>
      <c r="AA721" s="126"/>
    </row>
    <row r="722" spans="1:27" x14ac:dyDescent="0.25">
      <c r="A722" s="122">
        <v>721</v>
      </c>
      <c r="B722" s="124" t="s">
        <v>24</v>
      </c>
      <c r="C722" s="125" t="s">
        <v>153</v>
      </c>
      <c r="D722" s="128">
        <v>118</v>
      </c>
      <c r="E722" s="128">
        <v>55</v>
      </c>
      <c r="F722" s="128">
        <v>99</v>
      </c>
      <c r="G722" s="128">
        <v>83</v>
      </c>
      <c r="H722" s="128">
        <v>110</v>
      </c>
      <c r="I722" s="128">
        <v>96</v>
      </c>
      <c r="J722" s="128">
        <v>112</v>
      </c>
      <c r="K722" s="128">
        <v>101</v>
      </c>
      <c r="L722" s="128">
        <v>176</v>
      </c>
      <c r="M722" s="128">
        <v>128</v>
      </c>
      <c r="N722" s="128">
        <v>79</v>
      </c>
      <c r="O722" s="128">
        <v>57</v>
      </c>
      <c r="P722" s="128">
        <v>116</v>
      </c>
      <c r="Q722" s="128">
        <v>59</v>
      </c>
      <c r="R722" s="128">
        <v>34</v>
      </c>
      <c r="S722" s="128">
        <v>24</v>
      </c>
      <c r="T722" s="128">
        <v>11</v>
      </c>
      <c r="U722" s="128">
        <v>6</v>
      </c>
      <c r="V722" s="128">
        <v>5</v>
      </c>
      <c r="W722" s="128">
        <v>4</v>
      </c>
      <c r="X722" s="128">
        <v>2</v>
      </c>
      <c r="Y722" s="128">
        <v>2</v>
      </c>
      <c r="Z722" s="128">
        <v>2</v>
      </c>
      <c r="AA722" s="128">
        <v>2</v>
      </c>
    </row>
    <row r="723" spans="1:27" x14ac:dyDescent="0.25">
      <c r="A723" s="122">
        <v>722</v>
      </c>
      <c r="B723" s="124" t="s">
        <v>18</v>
      </c>
      <c r="C723" s="125" t="s">
        <v>153</v>
      </c>
      <c r="D723" s="126"/>
      <c r="E723" s="126"/>
      <c r="F723" s="126"/>
      <c r="G723" s="126"/>
      <c r="H723" s="128">
        <v>8</v>
      </c>
      <c r="I723" s="128">
        <v>138</v>
      </c>
      <c r="J723" s="128">
        <v>23</v>
      </c>
      <c r="K723" s="128">
        <v>407</v>
      </c>
      <c r="L723" s="128">
        <v>4</v>
      </c>
      <c r="M723" s="128">
        <v>63</v>
      </c>
      <c r="N723" s="126"/>
      <c r="O723" s="126"/>
      <c r="P723" s="126"/>
      <c r="Q723" s="126"/>
      <c r="R723" s="126"/>
      <c r="S723" s="126"/>
      <c r="T723" s="126"/>
      <c r="U723" s="126"/>
      <c r="V723" s="126"/>
      <c r="W723" s="126"/>
      <c r="X723" s="126"/>
      <c r="Y723" s="126"/>
      <c r="Z723" s="126"/>
      <c r="AA723" s="126"/>
    </row>
    <row r="724" spans="1:27" x14ac:dyDescent="0.25">
      <c r="A724" s="122">
        <v>723</v>
      </c>
      <c r="B724" s="124" t="s">
        <v>9</v>
      </c>
      <c r="C724" s="125" t="s">
        <v>154</v>
      </c>
      <c r="D724" s="128">
        <v>15</v>
      </c>
      <c r="E724" s="128">
        <v>73</v>
      </c>
      <c r="F724" s="128">
        <v>10</v>
      </c>
      <c r="G724" s="128">
        <v>44</v>
      </c>
      <c r="H724" s="128">
        <v>10</v>
      </c>
      <c r="I724" s="128">
        <v>42</v>
      </c>
      <c r="J724" s="128">
        <v>16</v>
      </c>
      <c r="K724" s="128">
        <v>68</v>
      </c>
      <c r="L724" s="128">
        <v>20</v>
      </c>
      <c r="M724" s="128">
        <v>82</v>
      </c>
      <c r="N724" s="128">
        <v>9</v>
      </c>
      <c r="O724" s="128">
        <v>38</v>
      </c>
      <c r="P724" s="128">
        <v>8</v>
      </c>
      <c r="Q724" s="128">
        <v>32</v>
      </c>
      <c r="R724" s="128">
        <v>9</v>
      </c>
      <c r="S724" s="128">
        <v>38</v>
      </c>
      <c r="T724" s="128">
        <v>9</v>
      </c>
      <c r="U724" s="128">
        <v>36</v>
      </c>
      <c r="V724" s="128">
        <v>18</v>
      </c>
      <c r="W724" s="128">
        <v>76</v>
      </c>
      <c r="X724" s="128">
        <v>8</v>
      </c>
      <c r="Y724" s="128">
        <v>33</v>
      </c>
      <c r="Z724" s="128">
        <v>8</v>
      </c>
      <c r="AA724" s="128">
        <v>31</v>
      </c>
    </row>
    <row r="725" spans="1:27" x14ac:dyDescent="0.25">
      <c r="A725" s="122">
        <v>724</v>
      </c>
      <c r="B725" s="124" t="s">
        <v>118</v>
      </c>
      <c r="C725" s="125" t="s">
        <v>152</v>
      </c>
      <c r="D725" s="126"/>
      <c r="E725" s="126"/>
      <c r="F725" s="128">
        <v>1</v>
      </c>
      <c r="G725" s="128">
        <v>17</v>
      </c>
      <c r="H725" s="128">
        <v>3</v>
      </c>
      <c r="I725" s="128">
        <v>51</v>
      </c>
      <c r="J725" s="128">
        <v>20</v>
      </c>
      <c r="K725" s="128">
        <v>335</v>
      </c>
      <c r="L725" s="128">
        <v>3</v>
      </c>
      <c r="M725" s="128">
        <v>51</v>
      </c>
      <c r="N725" s="128">
        <v>4</v>
      </c>
      <c r="O725" s="128">
        <v>68</v>
      </c>
      <c r="P725" s="128">
        <v>3</v>
      </c>
      <c r="Q725" s="128">
        <v>51</v>
      </c>
      <c r="R725" s="126"/>
      <c r="S725" s="126"/>
      <c r="T725" s="126"/>
      <c r="U725" s="126"/>
      <c r="V725" s="126"/>
      <c r="W725" s="126"/>
      <c r="X725" s="126"/>
      <c r="Y725" s="126"/>
      <c r="Z725" s="126"/>
      <c r="AA725" s="126"/>
    </row>
    <row r="726" spans="1:27" x14ac:dyDescent="0.25">
      <c r="A726" s="122">
        <v>725</v>
      </c>
      <c r="B726" s="124" t="s">
        <v>11</v>
      </c>
      <c r="C726" s="125" t="s">
        <v>153</v>
      </c>
      <c r="D726" s="128">
        <v>2</v>
      </c>
      <c r="E726" s="128">
        <v>27</v>
      </c>
      <c r="F726" s="128">
        <v>2</v>
      </c>
      <c r="G726" s="128">
        <v>27</v>
      </c>
      <c r="H726" s="128">
        <v>4</v>
      </c>
      <c r="I726" s="128">
        <v>52</v>
      </c>
      <c r="J726" s="128">
        <v>6</v>
      </c>
      <c r="K726" s="128">
        <v>78</v>
      </c>
      <c r="L726" s="128">
        <v>8</v>
      </c>
      <c r="M726" s="128">
        <v>104</v>
      </c>
      <c r="N726" s="128">
        <v>4</v>
      </c>
      <c r="O726" s="128">
        <v>52</v>
      </c>
      <c r="P726" s="128">
        <v>10</v>
      </c>
      <c r="Q726" s="128">
        <v>125</v>
      </c>
      <c r="R726" s="128">
        <v>6</v>
      </c>
      <c r="S726" s="128">
        <v>78</v>
      </c>
      <c r="T726" s="128">
        <v>2</v>
      </c>
      <c r="U726" s="128">
        <v>26</v>
      </c>
      <c r="V726" s="126"/>
      <c r="W726" s="126"/>
      <c r="X726" s="126"/>
      <c r="Y726" s="126"/>
      <c r="Z726" s="126"/>
      <c r="AA726" s="126"/>
    </row>
    <row r="727" spans="1:27" x14ac:dyDescent="0.25">
      <c r="A727" s="122">
        <v>726</v>
      </c>
      <c r="B727" s="124" t="s">
        <v>5</v>
      </c>
      <c r="C727" s="125" t="s">
        <v>153</v>
      </c>
      <c r="D727" s="128">
        <v>4</v>
      </c>
      <c r="E727" s="128">
        <v>24</v>
      </c>
      <c r="F727" s="128">
        <v>7</v>
      </c>
      <c r="G727" s="128">
        <v>39</v>
      </c>
      <c r="H727" s="128">
        <v>25</v>
      </c>
      <c r="I727" s="128">
        <v>137</v>
      </c>
      <c r="J727" s="128">
        <v>28</v>
      </c>
      <c r="K727" s="128">
        <v>145</v>
      </c>
      <c r="L727" s="128">
        <v>12</v>
      </c>
      <c r="M727" s="128">
        <v>63</v>
      </c>
      <c r="N727" s="128">
        <v>10</v>
      </c>
      <c r="O727" s="128">
        <v>50</v>
      </c>
      <c r="P727" s="128">
        <v>9</v>
      </c>
      <c r="Q727" s="128">
        <v>45</v>
      </c>
      <c r="R727" s="128">
        <v>7</v>
      </c>
      <c r="S727" s="128">
        <v>29</v>
      </c>
      <c r="T727" s="128">
        <v>1</v>
      </c>
      <c r="U727" s="128">
        <v>4</v>
      </c>
      <c r="V727" s="128">
        <v>7</v>
      </c>
      <c r="W727" s="128">
        <v>30</v>
      </c>
      <c r="X727" s="128">
        <v>1</v>
      </c>
      <c r="Y727" s="128">
        <v>4</v>
      </c>
      <c r="Z727" s="126"/>
      <c r="AA727" s="126"/>
    </row>
    <row r="728" spans="1:27" x14ac:dyDescent="0.25">
      <c r="A728" s="122">
        <v>727</v>
      </c>
      <c r="B728" s="124" t="s">
        <v>24</v>
      </c>
      <c r="C728" s="125" t="s">
        <v>154</v>
      </c>
      <c r="D728" s="126"/>
      <c r="E728" s="126"/>
      <c r="F728" s="128">
        <v>3</v>
      </c>
      <c r="G728" s="128">
        <v>23</v>
      </c>
      <c r="H728" s="128">
        <v>9</v>
      </c>
      <c r="I728" s="128">
        <v>62</v>
      </c>
      <c r="J728" s="128">
        <v>14</v>
      </c>
      <c r="K728" s="128">
        <v>100</v>
      </c>
      <c r="L728" s="128">
        <v>14</v>
      </c>
      <c r="M728" s="128">
        <v>100</v>
      </c>
      <c r="N728" s="128">
        <v>9</v>
      </c>
      <c r="O728" s="128">
        <v>62</v>
      </c>
      <c r="P728" s="128">
        <v>10</v>
      </c>
      <c r="Q728" s="128">
        <v>69</v>
      </c>
      <c r="R728" s="128">
        <v>10</v>
      </c>
      <c r="S728" s="128">
        <v>69</v>
      </c>
      <c r="T728" s="128">
        <v>6</v>
      </c>
      <c r="U728" s="128">
        <v>30</v>
      </c>
      <c r="V728" s="128">
        <v>1</v>
      </c>
      <c r="W728" s="128">
        <v>8</v>
      </c>
      <c r="X728" s="128">
        <v>2</v>
      </c>
      <c r="Y728" s="128">
        <v>15</v>
      </c>
      <c r="Z728" s="128">
        <v>2</v>
      </c>
      <c r="AA728" s="128">
        <v>12</v>
      </c>
    </row>
    <row r="729" spans="1:27" x14ac:dyDescent="0.25">
      <c r="A729" s="122">
        <v>728</v>
      </c>
      <c r="B729" s="124" t="s">
        <v>24</v>
      </c>
      <c r="C729" s="125" t="s">
        <v>153</v>
      </c>
      <c r="D729" s="126"/>
      <c r="E729" s="126"/>
      <c r="F729" s="128">
        <v>2</v>
      </c>
      <c r="G729" s="128">
        <v>15</v>
      </c>
      <c r="H729" s="128">
        <v>4</v>
      </c>
      <c r="I729" s="128">
        <v>31</v>
      </c>
      <c r="J729" s="128">
        <v>29</v>
      </c>
      <c r="K729" s="128">
        <v>200</v>
      </c>
      <c r="L729" s="128">
        <v>9</v>
      </c>
      <c r="M729" s="128">
        <v>62</v>
      </c>
      <c r="N729" s="128">
        <v>12</v>
      </c>
      <c r="O729" s="128">
        <v>85</v>
      </c>
      <c r="P729" s="128">
        <v>10</v>
      </c>
      <c r="Q729" s="128">
        <v>69</v>
      </c>
      <c r="R729" s="128">
        <v>7</v>
      </c>
      <c r="S729" s="128">
        <v>46</v>
      </c>
      <c r="T729" s="128">
        <v>1</v>
      </c>
      <c r="U729" s="128">
        <v>8</v>
      </c>
      <c r="V729" s="128">
        <v>4</v>
      </c>
      <c r="W729" s="128">
        <v>18</v>
      </c>
      <c r="X729" s="128">
        <v>1</v>
      </c>
      <c r="Y729" s="128">
        <v>3</v>
      </c>
      <c r="Z729" s="128">
        <v>2</v>
      </c>
      <c r="AA729" s="128">
        <v>11</v>
      </c>
    </row>
    <row r="730" spans="1:27" x14ac:dyDescent="0.25">
      <c r="A730" s="122">
        <v>729</v>
      </c>
      <c r="B730" s="124" t="s">
        <v>24</v>
      </c>
      <c r="C730" s="125" t="s">
        <v>154</v>
      </c>
      <c r="D730" s="126"/>
      <c r="E730" s="126"/>
      <c r="F730" s="126"/>
      <c r="G730" s="126"/>
      <c r="H730" s="126"/>
      <c r="I730" s="126"/>
      <c r="J730" s="128">
        <v>12</v>
      </c>
      <c r="K730" s="128">
        <v>67</v>
      </c>
      <c r="L730" s="128">
        <v>21</v>
      </c>
      <c r="M730" s="128">
        <v>116</v>
      </c>
      <c r="N730" s="128">
        <v>14</v>
      </c>
      <c r="O730" s="128">
        <v>79</v>
      </c>
      <c r="P730" s="128">
        <v>14</v>
      </c>
      <c r="Q730" s="128">
        <v>79</v>
      </c>
      <c r="R730" s="128">
        <v>11</v>
      </c>
      <c r="S730" s="128">
        <v>61</v>
      </c>
      <c r="T730" s="128">
        <v>10</v>
      </c>
      <c r="U730" s="128">
        <v>55</v>
      </c>
      <c r="V730" s="128">
        <v>3</v>
      </c>
      <c r="W730" s="128">
        <v>18</v>
      </c>
      <c r="X730" s="128">
        <v>7</v>
      </c>
      <c r="Y730" s="128">
        <v>37</v>
      </c>
      <c r="Z730" s="128">
        <v>6</v>
      </c>
      <c r="AA730" s="128">
        <v>31</v>
      </c>
    </row>
    <row r="731" spans="1:27" x14ac:dyDescent="0.25">
      <c r="A731" s="122">
        <v>730</v>
      </c>
      <c r="B731" s="124" t="s">
        <v>11</v>
      </c>
      <c r="C731" s="125" t="s">
        <v>154</v>
      </c>
      <c r="D731" s="128">
        <v>4</v>
      </c>
      <c r="E731" s="128">
        <v>20</v>
      </c>
      <c r="F731" s="128">
        <v>10</v>
      </c>
      <c r="G731" s="128">
        <v>43</v>
      </c>
      <c r="H731" s="128">
        <v>6</v>
      </c>
      <c r="I731" s="128">
        <v>22</v>
      </c>
      <c r="J731" s="128">
        <v>12</v>
      </c>
      <c r="K731" s="128">
        <v>61</v>
      </c>
      <c r="L731" s="128">
        <v>11</v>
      </c>
      <c r="M731" s="128">
        <v>54</v>
      </c>
      <c r="N731" s="128">
        <v>6</v>
      </c>
      <c r="O731" s="128">
        <v>30</v>
      </c>
      <c r="P731" s="128">
        <v>10</v>
      </c>
      <c r="Q731" s="128">
        <v>42</v>
      </c>
      <c r="R731" s="128">
        <v>5</v>
      </c>
      <c r="S731" s="128">
        <v>20</v>
      </c>
      <c r="T731" s="128">
        <v>12</v>
      </c>
      <c r="U731" s="128">
        <v>41</v>
      </c>
      <c r="V731" s="128">
        <v>21</v>
      </c>
      <c r="W731" s="128">
        <v>81</v>
      </c>
      <c r="X731" s="128">
        <v>21</v>
      </c>
      <c r="Y731" s="128">
        <v>78</v>
      </c>
      <c r="Z731" s="128">
        <v>14</v>
      </c>
      <c r="AA731" s="128">
        <v>48</v>
      </c>
    </row>
    <row r="732" spans="1:27" x14ac:dyDescent="0.25">
      <c r="A732" s="122">
        <v>731</v>
      </c>
      <c r="B732" s="124" t="s">
        <v>24</v>
      </c>
      <c r="C732" s="125" t="s">
        <v>153</v>
      </c>
      <c r="D732" s="128">
        <v>6</v>
      </c>
      <c r="E732" s="128">
        <v>44</v>
      </c>
      <c r="F732" s="128">
        <v>77</v>
      </c>
      <c r="G732" s="128">
        <v>342</v>
      </c>
      <c r="H732" s="128">
        <v>33</v>
      </c>
      <c r="I732" s="128">
        <v>105</v>
      </c>
      <c r="J732" s="128">
        <v>15</v>
      </c>
      <c r="K732" s="128">
        <v>49</v>
      </c>
      <c r="L732" s="126"/>
      <c r="M732" s="126"/>
      <c r="N732" s="126"/>
      <c r="O732" s="126"/>
      <c r="P732" s="126"/>
      <c r="Q732" s="126"/>
      <c r="R732" s="126"/>
      <c r="S732" s="126"/>
      <c r="T732" s="126"/>
      <c r="U732" s="126"/>
      <c r="V732" s="126"/>
      <c r="W732" s="126"/>
      <c r="X732" s="126"/>
      <c r="Y732" s="126"/>
      <c r="Z732" s="126"/>
      <c r="AA732" s="126"/>
    </row>
    <row r="733" spans="1:27" x14ac:dyDescent="0.25">
      <c r="A733" s="122">
        <v>732</v>
      </c>
      <c r="B733" s="124" t="s">
        <v>11</v>
      </c>
      <c r="C733" s="125" t="s">
        <v>153</v>
      </c>
      <c r="D733" s="128">
        <v>1</v>
      </c>
      <c r="E733" s="128">
        <v>13</v>
      </c>
      <c r="F733" s="128">
        <v>7</v>
      </c>
      <c r="G733" s="128">
        <v>83</v>
      </c>
      <c r="H733" s="128">
        <v>13</v>
      </c>
      <c r="I733" s="128">
        <v>127</v>
      </c>
      <c r="J733" s="128">
        <v>8</v>
      </c>
      <c r="K733" s="128">
        <v>90</v>
      </c>
      <c r="L733" s="128">
        <v>8</v>
      </c>
      <c r="M733" s="128">
        <v>97</v>
      </c>
      <c r="N733" s="128">
        <v>2</v>
      </c>
      <c r="O733" s="128">
        <v>26</v>
      </c>
      <c r="P733" s="128">
        <v>6</v>
      </c>
      <c r="Q733" s="128">
        <v>46</v>
      </c>
      <c r="R733" s="128">
        <v>3</v>
      </c>
      <c r="S733" s="128">
        <v>34</v>
      </c>
      <c r="T733" s="128">
        <v>1</v>
      </c>
      <c r="U733" s="128">
        <v>8</v>
      </c>
      <c r="V733" s="126"/>
      <c r="W733" s="126"/>
      <c r="X733" s="128">
        <v>1</v>
      </c>
      <c r="Y733" s="128">
        <v>13</v>
      </c>
      <c r="Z733" s="126"/>
      <c r="AA733" s="126"/>
    </row>
    <row r="734" spans="1:27" x14ac:dyDescent="0.25">
      <c r="A734" s="122">
        <v>733</v>
      </c>
      <c r="B734" s="124" t="s">
        <v>24</v>
      </c>
      <c r="C734" s="125" t="s">
        <v>153</v>
      </c>
      <c r="D734" s="128">
        <v>9</v>
      </c>
      <c r="E734" s="128">
        <v>35</v>
      </c>
      <c r="F734" s="128">
        <v>30</v>
      </c>
      <c r="G734" s="128">
        <v>119</v>
      </c>
      <c r="H734" s="128">
        <v>36</v>
      </c>
      <c r="I734" s="128">
        <v>145</v>
      </c>
      <c r="J734" s="128">
        <v>45</v>
      </c>
      <c r="K734" s="128">
        <v>180</v>
      </c>
      <c r="L734" s="128">
        <v>14</v>
      </c>
      <c r="M734" s="128">
        <v>57</v>
      </c>
      <c r="N734" s="126"/>
      <c r="O734" s="126"/>
      <c r="P734" s="126"/>
      <c r="Q734" s="126"/>
      <c r="R734" s="126"/>
      <c r="S734" s="126"/>
      <c r="T734" s="126"/>
      <c r="U734" s="126"/>
      <c r="V734" s="126"/>
      <c r="W734" s="126"/>
      <c r="X734" s="126"/>
      <c r="Y734" s="126"/>
      <c r="Z734" s="126"/>
      <c r="AA734" s="126"/>
    </row>
    <row r="735" spans="1:27" x14ac:dyDescent="0.25">
      <c r="A735" s="122">
        <v>734</v>
      </c>
      <c r="B735" s="124" t="s">
        <v>5</v>
      </c>
      <c r="C735" s="125" t="s">
        <v>152</v>
      </c>
      <c r="D735" s="126"/>
      <c r="E735" s="126"/>
      <c r="F735" s="128">
        <v>1</v>
      </c>
      <c r="G735" s="128">
        <v>53</v>
      </c>
      <c r="H735" s="126"/>
      <c r="I735" s="126"/>
      <c r="J735" s="128">
        <v>2</v>
      </c>
      <c r="K735" s="128">
        <v>105</v>
      </c>
      <c r="L735" s="126"/>
      <c r="M735" s="126"/>
      <c r="N735" s="128">
        <v>1</v>
      </c>
      <c r="O735" s="128">
        <v>53</v>
      </c>
      <c r="P735" s="128">
        <v>2</v>
      </c>
      <c r="Q735" s="128">
        <v>105</v>
      </c>
      <c r="R735" s="128">
        <v>1</v>
      </c>
      <c r="S735" s="128">
        <v>53</v>
      </c>
      <c r="T735" s="126"/>
      <c r="U735" s="126"/>
      <c r="V735" s="128">
        <v>3</v>
      </c>
      <c r="W735" s="128">
        <v>158</v>
      </c>
      <c r="X735" s="126"/>
      <c r="Y735" s="126"/>
      <c r="Z735" s="126"/>
      <c r="AA735" s="126"/>
    </row>
    <row r="736" spans="1:27" x14ac:dyDescent="0.25">
      <c r="A736" s="122">
        <v>735</v>
      </c>
      <c r="B736" s="124" t="s">
        <v>103</v>
      </c>
      <c r="C736" s="125" t="s">
        <v>152</v>
      </c>
      <c r="D736" s="126"/>
      <c r="E736" s="126"/>
      <c r="F736" s="126"/>
      <c r="G736" s="126"/>
      <c r="H736" s="126"/>
      <c r="I736" s="126"/>
      <c r="J736" s="128">
        <v>8</v>
      </c>
      <c r="K736" s="128">
        <v>120</v>
      </c>
      <c r="L736" s="128">
        <v>11</v>
      </c>
      <c r="M736" s="128">
        <v>165</v>
      </c>
      <c r="N736" s="128">
        <v>4</v>
      </c>
      <c r="O736" s="128">
        <v>60</v>
      </c>
      <c r="P736" s="126"/>
      <c r="Q736" s="126"/>
      <c r="R736" s="128">
        <v>12</v>
      </c>
      <c r="S736" s="128">
        <v>180</v>
      </c>
      <c r="T736" s="126"/>
      <c r="U736" s="126"/>
      <c r="V736" s="126"/>
      <c r="W736" s="126"/>
      <c r="X736" s="126"/>
      <c r="Y736" s="126"/>
      <c r="Z736" s="126"/>
      <c r="AA736" s="126"/>
    </row>
    <row r="737" spans="1:27" x14ac:dyDescent="0.25">
      <c r="A737" s="122">
        <v>736</v>
      </c>
      <c r="B737" s="124" t="s">
        <v>5</v>
      </c>
      <c r="C737" s="125" t="s">
        <v>153</v>
      </c>
      <c r="D737" s="128">
        <v>4</v>
      </c>
      <c r="E737" s="128">
        <v>19</v>
      </c>
      <c r="F737" s="128">
        <v>4</v>
      </c>
      <c r="G737" s="128">
        <v>21</v>
      </c>
      <c r="H737" s="128">
        <v>10</v>
      </c>
      <c r="I737" s="128">
        <v>42</v>
      </c>
      <c r="J737" s="128">
        <v>22</v>
      </c>
      <c r="K737" s="128">
        <v>87</v>
      </c>
      <c r="L737" s="128">
        <v>36</v>
      </c>
      <c r="M737" s="128">
        <v>141</v>
      </c>
      <c r="N737" s="128">
        <v>18</v>
      </c>
      <c r="O737" s="128">
        <v>79</v>
      </c>
      <c r="P737" s="128">
        <v>20</v>
      </c>
      <c r="Q737" s="128">
        <v>84</v>
      </c>
      <c r="R737" s="128">
        <v>7</v>
      </c>
      <c r="S737" s="128">
        <v>29</v>
      </c>
      <c r="T737" s="128">
        <v>3</v>
      </c>
      <c r="U737" s="128">
        <v>9</v>
      </c>
      <c r="V737" s="128">
        <v>1</v>
      </c>
      <c r="W737" s="128">
        <v>5</v>
      </c>
      <c r="X737" s="128">
        <v>1</v>
      </c>
      <c r="Y737" s="128">
        <v>5</v>
      </c>
      <c r="Z737" s="126"/>
      <c r="AA737" s="126"/>
    </row>
    <row r="738" spans="1:27" x14ac:dyDescent="0.25">
      <c r="A738" s="122">
        <v>737</v>
      </c>
      <c r="B738" s="124" t="s">
        <v>11</v>
      </c>
      <c r="C738" s="125" t="s">
        <v>154</v>
      </c>
      <c r="D738" s="126"/>
      <c r="E738" s="126"/>
      <c r="F738" s="128">
        <v>5</v>
      </c>
      <c r="G738" s="128">
        <v>25</v>
      </c>
      <c r="H738" s="128">
        <v>5</v>
      </c>
      <c r="I738" s="128">
        <v>27</v>
      </c>
      <c r="J738" s="128">
        <v>21</v>
      </c>
      <c r="K738" s="128">
        <v>112</v>
      </c>
      <c r="L738" s="128">
        <v>25</v>
      </c>
      <c r="M738" s="128">
        <v>133</v>
      </c>
      <c r="N738" s="128">
        <v>18</v>
      </c>
      <c r="O738" s="128">
        <v>81</v>
      </c>
      <c r="P738" s="128">
        <v>22</v>
      </c>
      <c r="Q738" s="128">
        <v>113</v>
      </c>
      <c r="R738" s="128">
        <v>6</v>
      </c>
      <c r="S738" s="128">
        <v>29</v>
      </c>
      <c r="T738" s="126"/>
      <c r="U738" s="126"/>
      <c r="V738" s="126"/>
      <c r="W738" s="126"/>
      <c r="X738" s="126"/>
      <c r="Y738" s="126"/>
      <c r="Z738" s="126"/>
      <c r="AA738" s="126"/>
    </row>
    <row r="739" spans="1:27" x14ac:dyDescent="0.25">
      <c r="A739" s="122">
        <v>738</v>
      </c>
      <c r="B739" s="124" t="s">
        <v>24</v>
      </c>
      <c r="C739" s="125" t="s">
        <v>152</v>
      </c>
      <c r="D739" s="126"/>
      <c r="E739" s="126"/>
      <c r="F739" s="128">
        <v>2</v>
      </c>
      <c r="G739" s="128">
        <v>21</v>
      </c>
      <c r="H739" s="128">
        <v>15</v>
      </c>
      <c r="I739" s="128">
        <v>134</v>
      </c>
      <c r="J739" s="128">
        <v>25</v>
      </c>
      <c r="K739" s="128">
        <v>217</v>
      </c>
      <c r="L739" s="128">
        <v>9</v>
      </c>
      <c r="M739" s="128">
        <v>74</v>
      </c>
      <c r="N739" s="128">
        <v>5</v>
      </c>
      <c r="O739" s="128">
        <v>41</v>
      </c>
      <c r="P739" s="128">
        <v>1</v>
      </c>
      <c r="Q739" s="128">
        <v>9</v>
      </c>
      <c r="R739" s="126"/>
      <c r="S739" s="126"/>
      <c r="T739" s="126"/>
      <c r="U739" s="126"/>
      <c r="V739" s="128">
        <v>1</v>
      </c>
      <c r="W739" s="128">
        <v>13</v>
      </c>
      <c r="X739" s="126"/>
      <c r="Y739" s="126"/>
      <c r="Z739" s="128">
        <v>1</v>
      </c>
      <c r="AA739" s="128">
        <v>9</v>
      </c>
    </row>
    <row r="740" spans="1:27" x14ac:dyDescent="0.25">
      <c r="A740" s="122">
        <v>739</v>
      </c>
      <c r="B740" s="124" t="s">
        <v>11</v>
      </c>
      <c r="C740" s="125" t="s">
        <v>152</v>
      </c>
      <c r="D740" s="126"/>
      <c r="E740" s="126"/>
      <c r="F740" s="128">
        <v>10</v>
      </c>
      <c r="G740" s="128">
        <v>109</v>
      </c>
      <c r="H740" s="128">
        <v>3</v>
      </c>
      <c r="I740" s="128">
        <v>40</v>
      </c>
      <c r="J740" s="128">
        <v>2</v>
      </c>
      <c r="K740" s="128">
        <v>22</v>
      </c>
      <c r="L740" s="128">
        <v>12</v>
      </c>
      <c r="M740" s="128">
        <v>141</v>
      </c>
      <c r="N740" s="128">
        <v>6</v>
      </c>
      <c r="O740" s="128">
        <v>65</v>
      </c>
      <c r="P740" s="128">
        <v>6</v>
      </c>
      <c r="Q740" s="128">
        <v>75</v>
      </c>
      <c r="R740" s="126"/>
      <c r="S740" s="126"/>
      <c r="T740" s="128">
        <v>2</v>
      </c>
      <c r="U740" s="128">
        <v>22</v>
      </c>
      <c r="V740" s="128">
        <v>4</v>
      </c>
      <c r="W740" s="128">
        <v>44</v>
      </c>
      <c r="X740" s="126"/>
      <c r="Y740" s="126"/>
      <c r="Z740" s="126"/>
      <c r="AA740" s="126"/>
    </row>
    <row r="741" spans="1:27" x14ac:dyDescent="0.25">
      <c r="A741" s="122">
        <v>740</v>
      </c>
      <c r="B741" s="124" t="s">
        <v>11</v>
      </c>
      <c r="C741" s="125" t="s">
        <v>152</v>
      </c>
      <c r="D741" s="126"/>
      <c r="E741" s="126"/>
      <c r="F741" s="128">
        <v>4</v>
      </c>
      <c r="G741" s="128">
        <v>20</v>
      </c>
      <c r="H741" s="128">
        <v>18</v>
      </c>
      <c r="I741" s="128">
        <v>90</v>
      </c>
      <c r="J741" s="128">
        <v>30</v>
      </c>
      <c r="K741" s="128">
        <v>149</v>
      </c>
      <c r="L741" s="128">
        <v>29</v>
      </c>
      <c r="M741" s="128">
        <v>141</v>
      </c>
      <c r="N741" s="128">
        <v>8</v>
      </c>
      <c r="O741" s="128">
        <v>42</v>
      </c>
      <c r="P741" s="128">
        <v>6</v>
      </c>
      <c r="Q741" s="128">
        <v>29</v>
      </c>
      <c r="R741" s="128">
        <v>1</v>
      </c>
      <c r="S741" s="128">
        <v>5</v>
      </c>
      <c r="T741" s="128">
        <v>7</v>
      </c>
      <c r="U741" s="128">
        <v>31</v>
      </c>
      <c r="V741" s="126"/>
      <c r="W741" s="126"/>
      <c r="X741" s="128">
        <v>3</v>
      </c>
      <c r="Y741" s="128">
        <v>7</v>
      </c>
      <c r="Z741" s="126"/>
      <c r="AA741" s="126"/>
    </row>
    <row r="742" spans="1:27" x14ac:dyDescent="0.25">
      <c r="A742" s="122">
        <v>741</v>
      </c>
      <c r="B742" s="124" t="s">
        <v>24</v>
      </c>
      <c r="C742" s="125" t="s">
        <v>152</v>
      </c>
      <c r="D742" s="128">
        <v>3</v>
      </c>
      <c r="E742" s="128">
        <v>5</v>
      </c>
      <c r="F742" s="128">
        <v>21</v>
      </c>
      <c r="G742" s="128">
        <v>94</v>
      </c>
      <c r="H742" s="128">
        <v>34</v>
      </c>
      <c r="I742" s="128">
        <v>135</v>
      </c>
      <c r="J742" s="128">
        <v>40</v>
      </c>
      <c r="K742" s="128">
        <v>147</v>
      </c>
      <c r="L742" s="128">
        <v>14</v>
      </c>
      <c r="M742" s="128">
        <v>61</v>
      </c>
      <c r="N742" s="128">
        <v>6</v>
      </c>
      <c r="O742" s="128">
        <v>32</v>
      </c>
      <c r="P742" s="128">
        <v>4</v>
      </c>
      <c r="Q742" s="128">
        <v>21</v>
      </c>
      <c r="R742" s="128">
        <v>2</v>
      </c>
      <c r="S742" s="128">
        <v>11</v>
      </c>
      <c r="T742" s="128">
        <v>2</v>
      </c>
      <c r="U742" s="128">
        <v>8</v>
      </c>
      <c r="V742" s="126"/>
      <c r="W742" s="126"/>
      <c r="X742" s="126"/>
      <c r="Y742" s="126"/>
      <c r="Z742" s="126"/>
      <c r="AA742" s="126"/>
    </row>
    <row r="743" spans="1:27" x14ac:dyDescent="0.25">
      <c r="A743" s="122">
        <v>742</v>
      </c>
      <c r="B743" s="124" t="s">
        <v>9</v>
      </c>
      <c r="C743" s="125" t="s">
        <v>152</v>
      </c>
      <c r="D743" s="126"/>
      <c r="E743" s="126"/>
      <c r="F743" s="128">
        <v>6</v>
      </c>
      <c r="G743" s="128">
        <v>83</v>
      </c>
      <c r="H743" s="128">
        <v>20</v>
      </c>
      <c r="I743" s="128">
        <v>176</v>
      </c>
      <c r="J743" s="128">
        <v>11</v>
      </c>
      <c r="K743" s="128">
        <v>93</v>
      </c>
      <c r="L743" s="128">
        <v>4</v>
      </c>
      <c r="M743" s="128">
        <v>49</v>
      </c>
      <c r="N743" s="128">
        <v>4</v>
      </c>
      <c r="O743" s="128">
        <v>65</v>
      </c>
      <c r="P743" s="128">
        <v>2</v>
      </c>
      <c r="Q743" s="128">
        <v>22</v>
      </c>
      <c r="R743" s="128">
        <v>2</v>
      </c>
      <c r="S743" s="128">
        <v>24</v>
      </c>
      <c r="T743" s="126"/>
      <c r="U743" s="126"/>
      <c r="V743" s="126"/>
      <c r="W743" s="126"/>
      <c r="X743" s="126"/>
      <c r="Y743" s="126"/>
      <c r="Z743" s="126"/>
      <c r="AA743" s="126"/>
    </row>
    <row r="744" spans="1:27" x14ac:dyDescent="0.25">
      <c r="A744" s="122">
        <v>743</v>
      </c>
      <c r="B744" s="124" t="s">
        <v>11</v>
      </c>
      <c r="C744" s="125" t="s">
        <v>154</v>
      </c>
      <c r="D744" s="128">
        <v>10</v>
      </c>
      <c r="E744" s="128">
        <v>56</v>
      </c>
      <c r="F744" s="128">
        <v>8</v>
      </c>
      <c r="G744" s="128">
        <v>44</v>
      </c>
      <c r="H744" s="128">
        <v>6</v>
      </c>
      <c r="I744" s="128">
        <v>32</v>
      </c>
      <c r="J744" s="128">
        <v>6</v>
      </c>
      <c r="K744" s="128">
        <v>32</v>
      </c>
      <c r="L744" s="128">
        <v>8</v>
      </c>
      <c r="M744" s="128">
        <v>42</v>
      </c>
      <c r="N744" s="128">
        <v>4</v>
      </c>
      <c r="O744" s="128">
        <v>21</v>
      </c>
      <c r="P744" s="128">
        <v>10</v>
      </c>
      <c r="Q744" s="128">
        <v>53</v>
      </c>
      <c r="R744" s="128">
        <v>14</v>
      </c>
      <c r="S744" s="128">
        <v>48</v>
      </c>
      <c r="T744" s="128">
        <v>14</v>
      </c>
      <c r="U744" s="128">
        <v>48</v>
      </c>
      <c r="V744" s="128">
        <v>10</v>
      </c>
      <c r="W744" s="128">
        <v>53</v>
      </c>
      <c r="X744" s="128">
        <v>10</v>
      </c>
      <c r="Y744" s="128">
        <v>52</v>
      </c>
      <c r="Z744" s="128">
        <v>6</v>
      </c>
      <c r="AA744" s="128">
        <v>32</v>
      </c>
    </row>
    <row r="745" spans="1:27" x14ac:dyDescent="0.25">
      <c r="A745" s="122">
        <v>744</v>
      </c>
      <c r="B745" s="124" t="s">
        <v>24</v>
      </c>
      <c r="C745" s="125" t="s">
        <v>153</v>
      </c>
      <c r="D745" s="128">
        <v>1</v>
      </c>
      <c r="E745" s="128">
        <v>8</v>
      </c>
      <c r="F745" s="128">
        <v>1</v>
      </c>
      <c r="G745" s="128">
        <v>8</v>
      </c>
      <c r="H745" s="128">
        <v>7</v>
      </c>
      <c r="I745" s="128">
        <v>46</v>
      </c>
      <c r="J745" s="128">
        <v>17</v>
      </c>
      <c r="K745" s="128">
        <v>115</v>
      </c>
      <c r="L745" s="128">
        <v>18</v>
      </c>
      <c r="M745" s="128">
        <v>123</v>
      </c>
      <c r="N745" s="128">
        <v>10</v>
      </c>
      <c r="O745" s="128">
        <v>69</v>
      </c>
      <c r="P745" s="128">
        <v>12</v>
      </c>
      <c r="Q745" s="128">
        <v>85</v>
      </c>
      <c r="R745" s="128">
        <v>3</v>
      </c>
      <c r="S745" s="128">
        <v>23</v>
      </c>
      <c r="T745" s="128">
        <v>2</v>
      </c>
      <c r="U745" s="128">
        <v>15</v>
      </c>
      <c r="V745" s="128">
        <v>3</v>
      </c>
      <c r="W745" s="128">
        <v>10</v>
      </c>
      <c r="X745" s="128">
        <v>1</v>
      </c>
      <c r="Y745" s="128">
        <v>4</v>
      </c>
      <c r="Z745" s="126"/>
      <c r="AA745" s="126"/>
    </row>
    <row r="746" spans="1:27" x14ac:dyDescent="0.25">
      <c r="A746" s="122">
        <v>745</v>
      </c>
      <c r="B746" s="124" t="s">
        <v>9</v>
      </c>
      <c r="C746" s="125" t="s">
        <v>152</v>
      </c>
      <c r="D746" s="128">
        <v>4</v>
      </c>
      <c r="E746" s="128">
        <v>23</v>
      </c>
      <c r="F746" s="128">
        <v>23</v>
      </c>
      <c r="G746" s="128">
        <v>129</v>
      </c>
      <c r="H746" s="128">
        <v>33</v>
      </c>
      <c r="I746" s="128">
        <v>94</v>
      </c>
      <c r="J746" s="128">
        <v>35</v>
      </c>
      <c r="K746" s="128">
        <v>95</v>
      </c>
      <c r="L746" s="128">
        <v>22</v>
      </c>
      <c r="M746" s="128">
        <v>85</v>
      </c>
      <c r="N746" s="128">
        <v>11</v>
      </c>
      <c r="O746" s="128">
        <v>31</v>
      </c>
      <c r="P746" s="128">
        <v>9</v>
      </c>
      <c r="Q746" s="128">
        <v>34</v>
      </c>
      <c r="R746" s="128">
        <v>4</v>
      </c>
      <c r="S746" s="128">
        <v>14</v>
      </c>
      <c r="T746" s="126"/>
      <c r="U746" s="126"/>
      <c r="V746" s="126"/>
      <c r="W746" s="126"/>
      <c r="X746" s="126"/>
      <c r="Y746" s="126"/>
      <c r="Z746" s="126"/>
      <c r="AA746" s="126"/>
    </row>
    <row r="747" spans="1:27" x14ac:dyDescent="0.25">
      <c r="A747" s="122">
        <v>746</v>
      </c>
      <c r="B747" s="124" t="s">
        <v>11</v>
      </c>
      <c r="C747" s="125" t="s">
        <v>153</v>
      </c>
      <c r="D747" s="126"/>
      <c r="E747" s="126"/>
      <c r="F747" s="128">
        <v>2</v>
      </c>
      <c r="G747" s="128">
        <v>20</v>
      </c>
      <c r="H747" s="128">
        <v>15</v>
      </c>
      <c r="I747" s="128">
        <v>178</v>
      </c>
      <c r="J747" s="128">
        <v>11</v>
      </c>
      <c r="K747" s="128">
        <v>133</v>
      </c>
      <c r="L747" s="128">
        <v>9</v>
      </c>
      <c r="M747" s="128">
        <v>106</v>
      </c>
      <c r="N747" s="128">
        <v>3</v>
      </c>
      <c r="O747" s="128">
        <v>32</v>
      </c>
      <c r="P747" s="128">
        <v>3</v>
      </c>
      <c r="Q747" s="128">
        <v>24</v>
      </c>
      <c r="R747" s="126"/>
      <c r="S747" s="126"/>
      <c r="T747" s="128">
        <v>1</v>
      </c>
      <c r="U747" s="128">
        <v>5</v>
      </c>
      <c r="V747" s="126"/>
      <c r="W747" s="126"/>
      <c r="X747" s="126"/>
      <c r="Y747" s="126"/>
      <c r="Z747" s="126"/>
      <c r="AA747" s="126"/>
    </row>
    <row r="748" spans="1:27" x14ac:dyDescent="0.25">
      <c r="A748" s="122">
        <v>747</v>
      </c>
      <c r="B748" s="124" t="s">
        <v>24</v>
      </c>
      <c r="C748" s="125" t="s">
        <v>152</v>
      </c>
      <c r="D748" s="128">
        <v>8</v>
      </c>
      <c r="E748" s="128">
        <v>13</v>
      </c>
      <c r="F748" s="128">
        <v>49</v>
      </c>
      <c r="G748" s="128">
        <v>64</v>
      </c>
      <c r="H748" s="128">
        <v>50</v>
      </c>
      <c r="I748" s="128">
        <v>76</v>
      </c>
      <c r="J748" s="128">
        <v>61</v>
      </c>
      <c r="K748" s="128">
        <v>110</v>
      </c>
      <c r="L748" s="128">
        <v>41</v>
      </c>
      <c r="M748" s="128">
        <v>75</v>
      </c>
      <c r="N748" s="128">
        <v>20</v>
      </c>
      <c r="O748" s="128">
        <v>43</v>
      </c>
      <c r="P748" s="128">
        <v>31</v>
      </c>
      <c r="Q748" s="128">
        <v>74</v>
      </c>
      <c r="R748" s="128">
        <v>12</v>
      </c>
      <c r="S748" s="128">
        <v>27</v>
      </c>
      <c r="T748" s="128">
        <v>6</v>
      </c>
      <c r="U748" s="128">
        <v>15</v>
      </c>
      <c r="V748" s="126"/>
      <c r="W748" s="126"/>
      <c r="X748" s="126"/>
      <c r="Y748" s="126"/>
      <c r="Z748" s="126"/>
      <c r="AA748" s="126"/>
    </row>
    <row r="749" spans="1:27" x14ac:dyDescent="0.25">
      <c r="A749" s="122">
        <v>748</v>
      </c>
      <c r="B749" s="124" t="s">
        <v>103</v>
      </c>
      <c r="C749" s="125" t="s">
        <v>152</v>
      </c>
      <c r="D749" s="128">
        <v>9</v>
      </c>
      <c r="E749" s="128">
        <v>152</v>
      </c>
      <c r="F749" s="128">
        <v>1</v>
      </c>
      <c r="G749" s="128">
        <v>22</v>
      </c>
      <c r="H749" s="126"/>
      <c r="I749" s="126"/>
      <c r="J749" s="128">
        <v>1</v>
      </c>
      <c r="K749" s="128">
        <v>17</v>
      </c>
      <c r="L749" s="128">
        <v>3</v>
      </c>
      <c r="M749" s="128">
        <v>43</v>
      </c>
      <c r="N749" s="128">
        <v>5</v>
      </c>
      <c r="O749" s="128">
        <v>87</v>
      </c>
      <c r="P749" s="128">
        <v>3</v>
      </c>
      <c r="Q749" s="128">
        <v>43</v>
      </c>
      <c r="R749" s="126"/>
      <c r="S749" s="126"/>
      <c r="T749" s="128">
        <v>16</v>
      </c>
      <c r="U749" s="128">
        <v>125</v>
      </c>
      <c r="V749" s="126"/>
      <c r="W749" s="126"/>
      <c r="X749" s="126"/>
      <c r="Y749" s="126"/>
      <c r="Z749" s="126"/>
      <c r="AA749" s="126"/>
    </row>
    <row r="750" spans="1:27" x14ac:dyDescent="0.25">
      <c r="A750" s="122">
        <v>749</v>
      </c>
      <c r="B750" s="124" t="s">
        <v>18</v>
      </c>
      <c r="C750" s="125" t="s">
        <v>152</v>
      </c>
      <c r="D750" s="126"/>
      <c r="E750" s="126"/>
      <c r="F750" s="126"/>
      <c r="G750" s="126"/>
      <c r="H750" s="126"/>
      <c r="I750" s="126"/>
      <c r="J750" s="128">
        <v>36</v>
      </c>
      <c r="K750" s="128">
        <v>224</v>
      </c>
      <c r="L750" s="128">
        <v>15</v>
      </c>
      <c r="M750" s="128">
        <v>94</v>
      </c>
      <c r="N750" s="128">
        <v>5</v>
      </c>
      <c r="O750" s="128">
        <v>33</v>
      </c>
      <c r="P750" s="128">
        <v>7</v>
      </c>
      <c r="Q750" s="128">
        <v>47</v>
      </c>
      <c r="R750" s="128">
        <v>3</v>
      </c>
      <c r="S750" s="128">
        <v>21</v>
      </c>
      <c r="T750" s="128">
        <v>5</v>
      </c>
      <c r="U750" s="128">
        <v>28</v>
      </c>
      <c r="V750" s="128">
        <v>6</v>
      </c>
      <c r="W750" s="128">
        <v>40</v>
      </c>
      <c r="X750" s="126"/>
      <c r="Y750" s="126"/>
      <c r="Z750" s="126"/>
      <c r="AA750" s="126"/>
    </row>
    <row r="751" spans="1:27" x14ac:dyDescent="0.25">
      <c r="A751" s="122">
        <v>750</v>
      </c>
      <c r="B751" s="124" t="s">
        <v>18</v>
      </c>
      <c r="C751" s="125" t="s">
        <v>155</v>
      </c>
      <c r="D751" s="128">
        <v>1</v>
      </c>
      <c r="E751" s="128">
        <v>3</v>
      </c>
      <c r="F751" s="128">
        <v>7</v>
      </c>
      <c r="G751" s="128">
        <v>19</v>
      </c>
      <c r="H751" s="128">
        <v>6</v>
      </c>
      <c r="I751" s="128">
        <v>17</v>
      </c>
      <c r="J751" s="128">
        <v>12</v>
      </c>
      <c r="K751" s="128">
        <v>33</v>
      </c>
      <c r="L751" s="128">
        <v>30</v>
      </c>
      <c r="M751" s="128">
        <v>83</v>
      </c>
      <c r="N751" s="128">
        <v>31</v>
      </c>
      <c r="O751" s="128">
        <v>85</v>
      </c>
      <c r="P751" s="128">
        <v>41</v>
      </c>
      <c r="Q751" s="128">
        <v>113</v>
      </c>
      <c r="R751" s="128">
        <v>21</v>
      </c>
      <c r="S751" s="128">
        <v>58</v>
      </c>
      <c r="T751" s="128">
        <v>10</v>
      </c>
      <c r="U751" s="128">
        <v>28</v>
      </c>
      <c r="V751" s="128">
        <v>11</v>
      </c>
      <c r="W751" s="128">
        <v>30</v>
      </c>
      <c r="X751" s="128">
        <v>3</v>
      </c>
      <c r="Y751" s="128">
        <v>8</v>
      </c>
      <c r="Z751" s="128">
        <v>2</v>
      </c>
      <c r="AA751" s="128">
        <v>6</v>
      </c>
    </row>
    <row r="752" spans="1:27" x14ac:dyDescent="0.25">
      <c r="A752" s="122">
        <v>751</v>
      </c>
      <c r="B752" s="124" t="s">
        <v>18</v>
      </c>
      <c r="C752" s="125" t="s">
        <v>152</v>
      </c>
      <c r="D752" s="126"/>
      <c r="E752" s="126"/>
      <c r="F752" s="128">
        <v>4</v>
      </c>
      <c r="G752" s="128">
        <v>50</v>
      </c>
      <c r="H752" s="128">
        <v>5</v>
      </c>
      <c r="I752" s="128">
        <v>71</v>
      </c>
      <c r="J752" s="128">
        <v>1</v>
      </c>
      <c r="K752" s="128">
        <v>18</v>
      </c>
      <c r="L752" s="128">
        <v>4</v>
      </c>
      <c r="M752" s="128">
        <v>46</v>
      </c>
      <c r="N752" s="128">
        <v>4</v>
      </c>
      <c r="O752" s="128">
        <v>53</v>
      </c>
      <c r="P752" s="128">
        <v>5</v>
      </c>
      <c r="Q752" s="128">
        <v>67</v>
      </c>
      <c r="R752" s="128">
        <v>3</v>
      </c>
      <c r="S752" s="128">
        <v>35</v>
      </c>
      <c r="T752" s="126"/>
      <c r="U752" s="126"/>
      <c r="V752" s="128">
        <v>11</v>
      </c>
      <c r="W752" s="128">
        <v>138</v>
      </c>
      <c r="X752" s="126"/>
      <c r="Y752" s="126"/>
      <c r="Z752" s="126"/>
      <c r="AA752" s="126"/>
    </row>
    <row r="753" spans="1:27" x14ac:dyDescent="0.25">
      <c r="A753" s="122">
        <v>752</v>
      </c>
      <c r="B753" s="124" t="s">
        <v>24</v>
      </c>
      <c r="C753" s="125" t="s">
        <v>153</v>
      </c>
      <c r="D753" s="128">
        <v>1</v>
      </c>
      <c r="E753" s="128">
        <v>8</v>
      </c>
      <c r="F753" s="128">
        <v>3</v>
      </c>
      <c r="G753" s="128">
        <v>23</v>
      </c>
      <c r="H753" s="128">
        <v>13</v>
      </c>
      <c r="I753" s="128">
        <v>92</v>
      </c>
      <c r="J753" s="128">
        <v>20</v>
      </c>
      <c r="K753" s="128">
        <v>138</v>
      </c>
      <c r="L753" s="128">
        <v>10</v>
      </c>
      <c r="M753" s="128">
        <v>69</v>
      </c>
      <c r="N753" s="128">
        <v>7</v>
      </c>
      <c r="O753" s="128">
        <v>46</v>
      </c>
      <c r="P753" s="128">
        <v>2</v>
      </c>
      <c r="Q753" s="128">
        <v>15</v>
      </c>
      <c r="R753" s="128">
        <v>1</v>
      </c>
      <c r="S753" s="128">
        <v>8</v>
      </c>
      <c r="T753" s="128">
        <v>9</v>
      </c>
      <c r="U753" s="128">
        <v>50</v>
      </c>
      <c r="V753" s="128">
        <v>3</v>
      </c>
      <c r="W753" s="128">
        <v>19</v>
      </c>
      <c r="X753" s="128">
        <v>1</v>
      </c>
      <c r="Y753" s="128">
        <v>8</v>
      </c>
      <c r="Z753" s="126"/>
      <c r="AA753" s="126"/>
    </row>
    <row r="754" spans="1:27" x14ac:dyDescent="0.25">
      <c r="A754" s="122">
        <v>753</v>
      </c>
      <c r="B754" s="124" t="s">
        <v>24</v>
      </c>
      <c r="C754" s="125" t="s">
        <v>153</v>
      </c>
      <c r="D754" s="126"/>
      <c r="E754" s="126"/>
      <c r="F754" s="128">
        <v>18</v>
      </c>
      <c r="G754" s="128">
        <v>26</v>
      </c>
      <c r="H754" s="128">
        <v>32</v>
      </c>
      <c r="I754" s="128">
        <v>66</v>
      </c>
      <c r="J754" s="128">
        <v>27</v>
      </c>
      <c r="K754" s="128">
        <v>38</v>
      </c>
      <c r="L754" s="128">
        <v>55</v>
      </c>
      <c r="M754" s="128">
        <v>85</v>
      </c>
      <c r="N754" s="128">
        <v>45</v>
      </c>
      <c r="O754" s="128">
        <v>80</v>
      </c>
      <c r="P754" s="128">
        <v>52</v>
      </c>
      <c r="Q754" s="128">
        <v>94</v>
      </c>
      <c r="R754" s="128">
        <v>42</v>
      </c>
      <c r="S754" s="128">
        <v>74</v>
      </c>
      <c r="T754" s="128">
        <v>3</v>
      </c>
      <c r="U754" s="128">
        <v>7</v>
      </c>
      <c r="V754" s="126"/>
      <c r="W754" s="126"/>
      <c r="X754" s="128">
        <v>1</v>
      </c>
      <c r="Y754" s="128">
        <v>2</v>
      </c>
      <c r="Z754" s="126"/>
      <c r="AA754" s="126"/>
    </row>
    <row r="755" spans="1:27" x14ac:dyDescent="0.25">
      <c r="A755" s="122">
        <v>754</v>
      </c>
      <c r="B755" s="124" t="s">
        <v>11</v>
      </c>
      <c r="C755" s="125" t="s">
        <v>152</v>
      </c>
      <c r="D755" s="128">
        <v>2</v>
      </c>
      <c r="E755" s="128">
        <v>28</v>
      </c>
      <c r="F755" s="128">
        <v>14</v>
      </c>
      <c r="G755" s="128">
        <v>157</v>
      </c>
      <c r="H755" s="128">
        <v>11</v>
      </c>
      <c r="I755" s="128">
        <v>130</v>
      </c>
      <c r="J755" s="128">
        <v>12</v>
      </c>
      <c r="K755" s="128">
        <v>147</v>
      </c>
      <c r="L755" s="128">
        <v>1</v>
      </c>
      <c r="M755" s="128">
        <v>7</v>
      </c>
      <c r="N755" s="126"/>
      <c r="O755" s="126"/>
      <c r="P755" s="126"/>
      <c r="Q755" s="126"/>
      <c r="R755" s="126"/>
      <c r="S755" s="126"/>
      <c r="T755" s="126"/>
      <c r="U755" s="126"/>
      <c r="V755" s="126"/>
      <c r="W755" s="126"/>
      <c r="X755" s="126"/>
      <c r="Y755" s="126"/>
      <c r="Z755" s="126"/>
      <c r="AA755" s="126"/>
    </row>
    <row r="756" spans="1:27" x14ac:dyDescent="0.25">
      <c r="A756" s="122">
        <v>755</v>
      </c>
      <c r="B756" s="124" t="s">
        <v>11</v>
      </c>
      <c r="C756" s="125" t="s">
        <v>153</v>
      </c>
      <c r="D756" s="126"/>
      <c r="E756" s="126"/>
      <c r="F756" s="128">
        <v>2</v>
      </c>
      <c r="G756" s="128">
        <v>9</v>
      </c>
      <c r="H756" s="128">
        <v>9</v>
      </c>
      <c r="I756" s="128">
        <v>55</v>
      </c>
      <c r="J756" s="128">
        <v>13</v>
      </c>
      <c r="K756" s="128">
        <v>78</v>
      </c>
      <c r="L756" s="128">
        <v>14</v>
      </c>
      <c r="M756" s="128">
        <v>85</v>
      </c>
      <c r="N756" s="128">
        <v>16</v>
      </c>
      <c r="O756" s="128">
        <v>96</v>
      </c>
      <c r="P756" s="128">
        <v>15</v>
      </c>
      <c r="Q756" s="128">
        <v>92</v>
      </c>
      <c r="R756" s="128">
        <v>2</v>
      </c>
      <c r="S756" s="128">
        <v>9</v>
      </c>
      <c r="T756" s="128">
        <v>2</v>
      </c>
      <c r="U756" s="128">
        <v>12</v>
      </c>
      <c r="V756" s="128">
        <v>3</v>
      </c>
      <c r="W756" s="128">
        <v>21</v>
      </c>
      <c r="X756" s="128">
        <v>2</v>
      </c>
      <c r="Y756" s="128">
        <v>9</v>
      </c>
      <c r="Z756" s="126"/>
      <c r="AA756" s="126"/>
    </row>
    <row r="757" spans="1:27" x14ac:dyDescent="0.25">
      <c r="A757" s="122">
        <v>756</v>
      </c>
      <c r="B757" s="124" t="s">
        <v>24</v>
      </c>
      <c r="C757" s="125" t="s">
        <v>155</v>
      </c>
      <c r="D757" s="128">
        <v>102</v>
      </c>
      <c r="E757" s="128">
        <v>49</v>
      </c>
      <c r="F757" s="128">
        <v>72</v>
      </c>
      <c r="G757" s="128">
        <v>58</v>
      </c>
      <c r="H757" s="128">
        <v>80</v>
      </c>
      <c r="I757" s="128">
        <v>78</v>
      </c>
      <c r="J757" s="128">
        <v>68</v>
      </c>
      <c r="K757" s="128">
        <v>56</v>
      </c>
      <c r="L757" s="128">
        <v>151</v>
      </c>
      <c r="M757" s="128">
        <v>118</v>
      </c>
      <c r="N757" s="128">
        <v>52</v>
      </c>
      <c r="O757" s="128">
        <v>43</v>
      </c>
      <c r="P757" s="128">
        <v>66</v>
      </c>
      <c r="Q757" s="128">
        <v>44</v>
      </c>
      <c r="R757" s="128">
        <v>18</v>
      </c>
      <c r="S757" s="128">
        <v>11</v>
      </c>
      <c r="T757" s="128">
        <v>5</v>
      </c>
      <c r="U757" s="128">
        <v>4</v>
      </c>
      <c r="V757" s="128">
        <v>2</v>
      </c>
      <c r="W757" s="128">
        <v>2</v>
      </c>
      <c r="X757" s="126"/>
      <c r="Y757" s="126"/>
      <c r="Z757" s="126"/>
      <c r="AA757" s="126"/>
    </row>
    <row r="758" spans="1:27" x14ac:dyDescent="0.25">
      <c r="A758" s="122">
        <v>757</v>
      </c>
      <c r="B758" s="124" t="s">
        <v>7</v>
      </c>
      <c r="C758" s="125" t="s">
        <v>151</v>
      </c>
      <c r="D758" s="126"/>
      <c r="E758" s="126"/>
      <c r="F758" s="128">
        <v>2</v>
      </c>
      <c r="G758" s="128">
        <v>70</v>
      </c>
      <c r="H758" s="128">
        <v>1</v>
      </c>
      <c r="I758" s="128">
        <v>35</v>
      </c>
      <c r="J758" s="128">
        <v>2</v>
      </c>
      <c r="K758" s="128">
        <v>70</v>
      </c>
      <c r="L758" s="128">
        <v>8</v>
      </c>
      <c r="M758" s="128">
        <v>166</v>
      </c>
      <c r="N758" s="128">
        <v>2</v>
      </c>
      <c r="O758" s="128">
        <v>50</v>
      </c>
      <c r="P758" s="128">
        <v>2</v>
      </c>
      <c r="Q758" s="128">
        <v>30</v>
      </c>
      <c r="R758" s="128">
        <v>1</v>
      </c>
      <c r="S758" s="128">
        <v>15</v>
      </c>
      <c r="T758" s="128">
        <v>1</v>
      </c>
      <c r="U758" s="128">
        <v>17</v>
      </c>
      <c r="V758" s="126"/>
      <c r="W758" s="126"/>
      <c r="X758" s="126"/>
      <c r="Y758" s="126"/>
      <c r="Z758" s="126"/>
      <c r="AA758" s="126"/>
    </row>
    <row r="759" spans="1:27" x14ac:dyDescent="0.25">
      <c r="A759" s="122">
        <v>758</v>
      </c>
      <c r="B759" s="124" t="s">
        <v>11</v>
      </c>
      <c r="C759" s="125" t="s">
        <v>152</v>
      </c>
      <c r="D759" s="128">
        <v>1</v>
      </c>
      <c r="E759" s="128">
        <v>7</v>
      </c>
      <c r="F759" s="128">
        <v>5</v>
      </c>
      <c r="G759" s="128">
        <v>39</v>
      </c>
      <c r="H759" s="128">
        <v>15</v>
      </c>
      <c r="I759" s="128">
        <v>110</v>
      </c>
      <c r="J759" s="128">
        <v>10</v>
      </c>
      <c r="K759" s="128">
        <v>74</v>
      </c>
      <c r="L759" s="128">
        <v>15</v>
      </c>
      <c r="M759" s="128">
        <v>111</v>
      </c>
      <c r="N759" s="128">
        <v>3</v>
      </c>
      <c r="O759" s="128">
        <v>21</v>
      </c>
      <c r="P759" s="128">
        <v>5</v>
      </c>
      <c r="Q759" s="128">
        <v>37</v>
      </c>
      <c r="R759" s="128">
        <v>4</v>
      </c>
      <c r="S759" s="128">
        <v>24</v>
      </c>
      <c r="T759" s="128">
        <v>1</v>
      </c>
      <c r="U759" s="128">
        <v>4</v>
      </c>
      <c r="V759" s="128">
        <v>1</v>
      </c>
      <c r="W759" s="128">
        <v>4</v>
      </c>
      <c r="X759" s="128">
        <v>3</v>
      </c>
      <c r="Y759" s="128">
        <v>21</v>
      </c>
      <c r="Z759" s="126"/>
      <c r="AA759" s="126"/>
    </row>
    <row r="760" spans="1:27" x14ac:dyDescent="0.25">
      <c r="A760" s="122">
        <v>759</v>
      </c>
      <c r="B760" s="124" t="s">
        <v>104</v>
      </c>
      <c r="C760" s="125" t="s">
        <v>152</v>
      </c>
      <c r="D760" s="126"/>
      <c r="E760" s="126"/>
      <c r="F760" s="128">
        <v>24</v>
      </c>
      <c r="G760" s="128">
        <v>354</v>
      </c>
      <c r="H760" s="128">
        <v>3</v>
      </c>
      <c r="I760" s="128">
        <v>37</v>
      </c>
      <c r="J760" s="126"/>
      <c r="K760" s="126"/>
      <c r="L760" s="128">
        <v>1</v>
      </c>
      <c r="M760" s="128">
        <v>20</v>
      </c>
      <c r="N760" s="126"/>
      <c r="O760" s="126"/>
      <c r="P760" s="128">
        <v>3</v>
      </c>
      <c r="Q760" s="128">
        <v>39</v>
      </c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</row>
    <row r="761" spans="1:27" x14ac:dyDescent="0.25">
      <c r="A761" s="122">
        <v>760</v>
      </c>
      <c r="B761" s="124" t="s">
        <v>125</v>
      </c>
      <c r="C761" s="125" t="s">
        <v>151</v>
      </c>
      <c r="D761" s="126"/>
      <c r="E761" s="126"/>
      <c r="F761" s="128">
        <v>1</v>
      </c>
      <c r="G761" s="128">
        <v>37</v>
      </c>
      <c r="H761" s="126"/>
      <c r="I761" s="126"/>
      <c r="J761" s="126"/>
      <c r="K761" s="126"/>
      <c r="L761" s="128">
        <v>1</v>
      </c>
      <c r="M761" s="128">
        <v>41</v>
      </c>
      <c r="N761" s="128">
        <v>3</v>
      </c>
      <c r="O761" s="128">
        <v>115</v>
      </c>
      <c r="P761" s="128">
        <v>7</v>
      </c>
      <c r="Q761" s="128">
        <v>255</v>
      </c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</row>
    <row r="762" spans="1:27" x14ac:dyDescent="0.25">
      <c r="A762" s="122">
        <v>761</v>
      </c>
      <c r="B762" s="124" t="s">
        <v>11</v>
      </c>
      <c r="C762" s="125" t="s">
        <v>152</v>
      </c>
      <c r="D762" s="128">
        <v>2</v>
      </c>
      <c r="E762" s="128">
        <v>46</v>
      </c>
      <c r="F762" s="128">
        <v>8</v>
      </c>
      <c r="G762" s="128">
        <v>179</v>
      </c>
      <c r="H762" s="128">
        <v>2</v>
      </c>
      <c r="I762" s="128">
        <v>44</v>
      </c>
      <c r="J762" s="128">
        <v>2</v>
      </c>
      <c r="K762" s="128">
        <v>44</v>
      </c>
      <c r="L762" s="126"/>
      <c r="M762" s="126"/>
      <c r="N762" s="128">
        <v>2</v>
      </c>
      <c r="O762" s="128">
        <v>44</v>
      </c>
      <c r="P762" s="126"/>
      <c r="Q762" s="126"/>
      <c r="R762" s="128">
        <v>2</v>
      </c>
      <c r="S762" s="128">
        <v>44</v>
      </c>
      <c r="T762" s="128">
        <v>2</v>
      </c>
      <c r="U762" s="128">
        <v>44</v>
      </c>
      <c r="V762" s="126"/>
      <c r="W762" s="126"/>
      <c r="X762" s="126"/>
      <c r="Y762" s="126"/>
      <c r="Z762" s="126"/>
      <c r="AA762" s="126"/>
    </row>
    <row r="763" spans="1:27" x14ac:dyDescent="0.25">
      <c r="A763" s="122">
        <v>762</v>
      </c>
      <c r="B763" s="124" t="s">
        <v>24</v>
      </c>
      <c r="C763" s="125" t="s">
        <v>153</v>
      </c>
      <c r="D763" s="126"/>
      <c r="E763" s="126"/>
      <c r="F763" s="126"/>
      <c r="G763" s="126"/>
      <c r="H763" s="126"/>
      <c r="I763" s="126"/>
      <c r="J763" s="128">
        <v>4</v>
      </c>
      <c r="K763" s="128">
        <v>39</v>
      </c>
      <c r="L763" s="128">
        <v>14</v>
      </c>
      <c r="M763" s="128">
        <v>128</v>
      </c>
      <c r="N763" s="128">
        <v>9</v>
      </c>
      <c r="O763" s="128">
        <v>79</v>
      </c>
      <c r="P763" s="128">
        <v>9</v>
      </c>
      <c r="Q763" s="128">
        <v>79</v>
      </c>
      <c r="R763" s="128">
        <v>6</v>
      </c>
      <c r="S763" s="128">
        <v>49</v>
      </c>
      <c r="T763" s="126"/>
      <c r="U763" s="126"/>
      <c r="V763" s="128">
        <v>4</v>
      </c>
      <c r="W763" s="128">
        <v>34</v>
      </c>
      <c r="X763" s="128">
        <v>1</v>
      </c>
      <c r="Y763" s="128">
        <v>10</v>
      </c>
      <c r="Z763" s="128">
        <v>2</v>
      </c>
      <c r="AA763" s="128">
        <v>20</v>
      </c>
    </row>
    <row r="764" spans="1:27" x14ac:dyDescent="0.25">
      <c r="A764" s="122">
        <v>763</v>
      </c>
      <c r="B764" s="124" t="s">
        <v>11</v>
      </c>
      <c r="C764" s="125" t="s">
        <v>154</v>
      </c>
      <c r="D764" s="126"/>
      <c r="E764" s="126"/>
      <c r="F764" s="128">
        <v>4</v>
      </c>
      <c r="G764" s="128">
        <v>65</v>
      </c>
      <c r="H764" s="128">
        <v>2</v>
      </c>
      <c r="I764" s="128">
        <v>31</v>
      </c>
      <c r="J764" s="128">
        <v>6</v>
      </c>
      <c r="K764" s="128">
        <v>93</v>
      </c>
      <c r="L764" s="128">
        <v>10</v>
      </c>
      <c r="M764" s="128">
        <v>124</v>
      </c>
      <c r="N764" s="126"/>
      <c r="O764" s="126"/>
      <c r="P764" s="128">
        <v>23</v>
      </c>
      <c r="Q764" s="128">
        <v>52</v>
      </c>
      <c r="R764" s="128">
        <v>2</v>
      </c>
      <c r="S764" s="128">
        <v>31</v>
      </c>
      <c r="T764" s="126"/>
      <c r="U764" s="126"/>
      <c r="V764" s="126"/>
      <c r="W764" s="126"/>
      <c r="X764" s="128">
        <v>2</v>
      </c>
      <c r="Y764" s="128">
        <v>31</v>
      </c>
      <c r="Z764" s="126"/>
      <c r="AA764" s="126"/>
    </row>
    <row r="765" spans="1:27" x14ac:dyDescent="0.25">
      <c r="A765" s="122">
        <v>764</v>
      </c>
      <c r="B765" s="124" t="s">
        <v>105</v>
      </c>
      <c r="C765" s="125" t="s">
        <v>152</v>
      </c>
      <c r="D765" s="128">
        <v>1</v>
      </c>
      <c r="E765" s="128">
        <v>40</v>
      </c>
      <c r="F765" s="128">
        <v>2</v>
      </c>
      <c r="G765" s="128">
        <v>99</v>
      </c>
      <c r="H765" s="128">
        <v>1</v>
      </c>
      <c r="I765" s="128">
        <v>49</v>
      </c>
      <c r="J765" s="126"/>
      <c r="K765" s="126"/>
      <c r="L765" s="128">
        <v>2</v>
      </c>
      <c r="M765" s="128">
        <v>99</v>
      </c>
      <c r="N765" s="126"/>
      <c r="O765" s="126"/>
      <c r="P765" s="128">
        <v>1</v>
      </c>
      <c r="Q765" s="128">
        <v>49</v>
      </c>
      <c r="R765" s="126"/>
      <c r="S765" s="126"/>
      <c r="T765" s="126"/>
      <c r="U765" s="126"/>
      <c r="V765" s="128">
        <v>1</v>
      </c>
      <c r="W765" s="128">
        <v>49</v>
      </c>
      <c r="X765" s="128">
        <v>1</v>
      </c>
      <c r="Y765" s="128">
        <v>40</v>
      </c>
      <c r="Z765" s="126"/>
      <c r="AA765" s="126"/>
    </row>
    <row r="766" spans="1:27" x14ac:dyDescent="0.25">
      <c r="A766" s="122">
        <v>765</v>
      </c>
      <c r="B766" s="124" t="s">
        <v>9</v>
      </c>
      <c r="C766" s="125" t="s">
        <v>152</v>
      </c>
      <c r="D766" s="126"/>
      <c r="E766" s="126"/>
      <c r="F766" s="128">
        <v>2</v>
      </c>
      <c r="G766" s="128">
        <v>22</v>
      </c>
      <c r="H766" s="128">
        <v>6</v>
      </c>
      <c r="I766" s="128">
        <v>55</v>
      </c>
      <c r="J766" s="128">
        <v>3</v>
      </c>
      <c r="K766" s="128">
        <v>33</v>
      </c>
      <c r="L766" s="128">
        <v>11</v>
      </c>
      <c r="M766" s="128">
        <v>109</v>
      </c>
      <c r="N766" s="128">
        <v>7</v>
      </c>
      <c r="O766" s="128">
        <v>66</v>
      </c>
      <c r="P766" s="128">
        <v>4</v>
      </c>
      <c r="Q766" s="128">
        <v>41</v>
      </c>
      <c r="R766" s="128">
        <v>1</v>
      </c>
      <c r="S766" s="128">
        <v>11</v>
      </c>
      <c r="T766" s="128">
        <v>2</v>
      </c>
      <c r="U766" s="128">
        <v>22</v>
      </c>
      <c r="V766" s="128">
        <v>1</v>
      </c>
      <c r="W766" s="128">
        <v>11</v>
      </c>
      <c r="X766" s="128">
        <v>3</v>
      </c>
      <c r="Y766" s="128">
        <v>33</v>
      </c>
      <c r="Z766" s="128">
        <v>1</v>
      </c>
      <c r="AA766" s="128">
        <v>11</v>
      </c>
    </row>
    <row r="767" spans="1:27" x14ac:dyDescent="0.25">
      <c r="A767" s="122">
        <v>766</v>
      </c>
      <c r="B767" s="124" t="s">
        <v>11</v>
      </c>
      <c r="C767" s="125" t="s">
        <v>154</v>
      </c>
      <c r="D767" s="128">
        <v>2</v>
      </c>
      <c r="E767" s="128">
        <v>9</v>
      </c>
      <c r="F767" s="128">
        <v>2</v>
      </c>
      <c r="G767" s="128">
        <v>12</v>
      </c>
      <c r="H767" s="128">
        <v>8</v>
      </c>
      <c r="I767" s="128">
        <v>49</v>
      </c>
      <c r="J767" s="128">
        <v>15</v>
      </c>
      <c r="K767" s="128">
        <v>87</v>
      </c>
      <c r="L767" s="128">
        <v>16</v>
      </c>
      <c r="M767" s="128">
        <v>92</v>
      </c>
      <c r="N767" s="128">
        <v>10</v>
      </c>
      <c r="O767" s="128">
        <v>61</v>
      </c>
      <c r="P767" s="128">
        <v>10</v>
      </c>
      <c r="Q767" s="128">
        <v>60</v>
      </c>
      <c r="R767" s="128">
        <v>6</v>
      </c>
      <c r="S767" s="128">
        <v>35</v>
      </c>
      <c r="T767" s="126"/>
      <c r="U767" s="126"/>
      <c r="V767" s="126"/>
      <c r="W767" s="126"/>
      <c r="X767" s="128">
        <v>2</v>
      </c>
      <c r="Y767" s="128">
        <v>8</v>
      </c>
      <c r="Z767" s="126"/>
      <c r="AA767" s="126"/>
    </row>
    <row r="768" spans="1:27" x14ac:dyDescent="0.25">
      <c r="A768" s="122">
        <v>767</v>
      </c>
      <c r="B768" s="124" t="s">
        <v>9</v>
      </c>
      <c r="C768" s="125" t="s">
        <v>154</v>
      </c>
      <c r="D768" s="126"/>
      <c r="E768" s="126"/>
      <c r="F768" s="128">
        <v>1</v>
      </c>
      <c r="G768" s="128">
        <v>19</v>
      </c>
      <c r="H768" s="128">
        <v>1</v>
      </c>
      <c r="I768" s="128">
        <v>19</v>
      </c>
      <c r="J768" s="128">
        <v>6</v>
      </c>
      <c r="K768" s="128">
        <v>86</v>
      </c>
      <c r="L768" s="128">
        <v>7</v>
      </c>
      <c r="M768" s="128">
        <v>93</v>
      </c>
      <c r="N768" s="128">
        <v>6</v>
      </c>
      <c r="O768" s="128">
        <v>90</v>
      </c>
      <c r="P768" s="128">
        <v>2</v>
      </c>
      <c r="Q768" s="128">
        <v>34</v>
      </c>
      <c r="R768" s="128">
        <v>2</v>
      </c>
      <c r="S768" s="128">
        <v>37</v>
      </c>
      <c r="T768" s="128">
        <v>1</v>
      </c>
      <c r="U768" s="128">
        <v>19</v>
      </c>
      <c r="V768" s="126"/>
      <c r="W768" s="126"/>
      <c r="X768" s="126"/>
      <c r="Y768" s="126"/>
      <c r="Z768" s="126"/>
      <c r="AA768" s="126"/>
    </row>
    <row r="769" spans="1:27" x14ac:dyDescent="0.25">
      <c r="A769" s="122">
        <v>768</v>
      </c>
      <c r="B769" s="124" t="s">
        <v>5</v>
      </c>
      <c r="C769" s="125" t="s">
        <v>153</v>
      </c>
      <c r="D769" s="126"/>
      <c r="E769" s="126"/>
      <c r="F769" s="128">
        <v>3</v>
      </c>
      <c r="G769" s="128">
        <v>109</v>
      </c>
      <c r="H769" s="128">
        <v>1</v>
      </c>
      <c r="I769" s="128">
        <v>36</v>
      </c>
      <c r="J769" s="128">
        <v>3</v>
      </c>
      <c r="K769" s="128">
        <v>109</v>
      </c>
      <c r="L769" s="126"/>
      <c r="M769" s="126"/>
      <c r="N769" s="128">
        <v>1</v>
      </c>
      <c r="O769" s="128">
        <v>36</v>
      </c>
      <c r="P769" s="128">
        <v>1</v>
      </c>
      <c r="Q769" s="128">
        <v>36</v>
      </c>
      <c r="R769" s="126"/>
      <c r="S769" s="126"/>
      <c r="T769" s="126"/>
      <c r="U769" s="126"/>
      <c r="V769" s="128">
        <v>1</v>
      </c>
      <c r="W769" s="128">
        <v>34</v>
      </c>
      <c r="X769" s="128">
        <v>1</v>
      </c>
      <c r="Y769" s="128">
        <v>34</v>
      </c>
      <c r="Z769" s="126"/>
      <c r="AA769" s="126"/>
    </row>
    <row r="770" spans="1:27" x14ac:dyDescent="0.25">
      <c r="A770" s="122">
        <v>769</v>
      </c>
      <c r="B770" s="124" t="s">
        <v>24</v>
      </c>
      <c r="C770" s="125" t="s">
        <v>153</v>
      </c>
      <c r="D770" s="128">
        <v>1</v>
      </c>
      <c r="E770" s="128">
        <v>7</v>
      </c>
      <c r="F770" s="128">
        <v>3</v>
      </c>
      <c r="G770" s="128">
        <v>20</v>
      </c>
      <c r="H770" s="128">
        <v>10</v>
      </c>
      <c r="I770" s="128">
        <v>59</v>
      </c>
      <c r="J770" s="128">
        <v>24</v>
      </c>
      <c r="K770" s="128">
        <v>145</v>
      </c>
      <c r="L770" s="128">
        <v>15</v>
      </c>
      <c r="M770" s="128">
        <v>92</v>
      </c>
      <c r="N770" s="128">
        <v>6</v>
      </c>
      <c r="O770" s="128">
        <v>33</v>
      </c>
      <c r="P770" s="128">
        <v>2</v>
      </c>
      <c r="Q770" s="128">
        <v>13</v>
      </c>
      <c r="R770" s="128">
        <v>2</v>
      </c>
      <c r="S770" s="128">
        <v>13</v>
      </c>
      <c r="T770" s="126"/>
      <c r="U770" s="126"/>
      <c r="V770" s="126"/>
      <c r="W770" s="126"/>
      <c r="X770" s="128">
        <v>1</v>
      </c>
      <c r="Y770" s="128">
        <v>7</v>
      </c>
      <c r="Z770" s="126"/>
      <c r="AA770" s="126"/>
    </row>
    <row r="771" spans="1:27" x14ac:dyDescent="0.25">
      <c r="A771" s="122">
        <v>770</v>
      </c>
      <c r="B771" s="124" t="s">
        <v>105</v>
      </c>
      <c r="C771" s="125" t="s">
        <v>152</v>
      </c>
      <c r="D771" s="128">
        <v>2</v>
      </c>
      <c r="E771" s="128">
        <v>129</v>
      </c>
      <c r="F771" s="126"/>
      <c r="G771" s="126"/>
      <c r="H771" s="126"/>
      <c r="I771" s="126"/>
      <c r="J771" s="128">
        <v>1</v>
      </c>
      <c r="K771" s="128">
        <v>64</v>
      </c>
      <c r="L771" s="128">
        <v>1</v>
      </c>
      <c r="M771" s="128">
        <v>64</v>
      </c>
      <c r="N771" s="128">
        <v>1</v>
      </c>
      <c r="O771" s="128">
        <v>64</v>
      </c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8">
        <v>1</v>
      </c>
      <c r="AA771" s="128">
        <v>64</v>
      </c>
    </row>
    <row r="772" spans="1:27" x14ac:dyDescent="0.25">
      <c r="A772" s="122">
        <v>771</v>
      </c>
      <c r="B772" s="124" t="s">
        <v>127</v>
      </c>
      <c r="C772" s="125" t="s">
        <v>151</v>
      </c>
      <c r="D772" s="128">
        <v>1</v>
      </c>
      <c r="E772" s="128">
        <v>35</v>
      </c>
      <c r="F772" s="126"/>
      <c r="G772" s="126"/>
      <c r="H772" s="128">
        <v>1</v>
      </c>
      <c r="I772" s="128">
        <v>37</v>
      </c>
      <c r="J772" s="128">
        <v>1</v>
      </c>
      <c r="K772" s="128">
        <v>40</v>
      </c>
      <c r="L772" s="128">
        <v>2</v>
      </c>
      <c r="M772" s="128">
        <v>80</v>
      </c>
      <c r="N772" s="128">
        <v>4</v>
      </c>
      <c r="O772" s="128">
        <v>153</v>
      </c>
      <c r="P772" s="126"/>
      <c r="Q772" s="126"/>
      <c r="R772" s="126"/>
      <c r="S772" s="126"/>
      <c r="T772" s="126"/>
      <c r="U772" s="126"/>
      <c r="V772" s="128">
        <v>1</v>
      </c>
      <c r="W772" s="128">
        <v>40</v>
      </c>
      <c r="X772" s="126"/>
      <c r="Y772" s="126"/>
      <c r="Z772" s="126"/>
      <c r="AA772" s="126"/>
    </row>
    <row r="773" spans="1:27" x14ac:dyDescent="0.25">
      <c r="A773" s="122">
        <v>772</v>
      </c>
      <c r="B773" s="124" t="s">
        <v>5</v>
      </c>
      <c r="C773" s="125" t="s">
        <v>151</v>
      </c>
      <c r="D773" s="126"/>
      <c r="E773" s="126"/>
      <c r="F773" s="128">
        <v>2</v>
      </c>
      <c r="G773" s="128">
        <v>110</v>
      </c>
      <c r="H773" s="128">
        <v>1</v>
      </c>
      <c r="I773" s="128">
        <v>55</v>
      </c>
      <c r="J773" s="128">
        <v>1</v>
      </c>
      <c r="K773" s="128">
        <v>55</v>
      </c>
      <c r="L773" s="128">
        <v>1</v>
      </c>
      <c r="M773" s="128">
        <v>55</v>
      </c>
      <c r="N773" s="126"/>
      <c r="O773" s="126"/>
      <c r="P773" s="126"/>
      <c r="Q773" s="126"/>
      <c r="R773" s="128">
        <v>1</v>
      </c>
      <c r="S773" s="128">
        <v>55</v>
      </c>
      <c r="T773" s="128">
        <v>1</v>
      </c>
      <c r="U773" s="128">
        <v>55</v>
      </c>
      <c r="V773" s="126"/>
      <c r="W773" s="126"/>
      <c r="X773" s="126"/>
      <c r="Y773" s="126"/>
      <c r="Z773" s="126"/>
      <c r="AA773" s="126"/>
    </row>
    <row r="774" spans="1:27" x14ac:dyDescent="0.25">
      <c r="A774" s="122">
        <v>773</v>
      </c>
      <c r="B774" s="124" t="s">
        <v>121</v>
      </c>
      <c r="C774" s="125" t="s">
        <v>152</v>
      </c>
      <c r="D774" s="126"/>
      <c r="E774" s="126"/>
      <c r="F774" s="128">
        <v>6</v>
      </c>
      <c r="G774" s="128">
        <v>43</v>
      </c>
      <c r="H774" s="128">
        <v>4</v>
      </c>
      <c r="I774" s="128">
        <v>28</v>
      </c>
      <c r="J774" s="128">
        <v>7</v>
      </c>
      <c r="K774" s="128">
        <v>47</v>
      </c>
      <c r="L774" s="128">
        <v>18</v>
      </c>
      <c r="M774" s="128">
        <v>128</v>
      </c>
      <c r="N774" s="128">
        <v>7</v>
      </c>
      <c r="O774" s="128">
        <v>51</v>
      </c>
      <c r="P774" s="128">
        <v>8</v>
      </c>
      <c r="Q774" s="128">
        <v>60</v>
      </c>
      <c r="R774" s="126"/>
      <c r="S774" s="126"/>
      <c r="T774" s="128">
        <v>3</v>
      </c>
      <c r="U774" s="128">
        <v>19</v>
      </c>
      <c r="V774" s="126"/>
      <c r="W774" s="126"/>
      <c r="X774" s="128">
        <v>1</v>
      </c>
      <c r="Y774" s="128">
        <v>7</v>
      </c>
      <c r="Z774" s="126"/>
      <c r="AA774" s="126"/>
    </row>
    <row r="775" spans="1:27" x14ac:dyDescent="0.25">
      <c r="A775" s="122">
        <v>774</v>
      </c>
      <c r="B775" s="124" t="s">
        <v>103</v>
      </c>
      <c r="C775" s="125" t="s">
        <v>152</v>
      </c>
      <c r="D775" s="126"/>
      <c r="E775" s="126"/>
      <c r="F775" s="126"/>
      <c r="G775" s="126"/>
      <c r="H775" s="128">
        <v>30</v>
      </c>
      <c r="I775" s="128">
        <v>379</v>
      </c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6"/>
    </row>
    <row r="776" spans="1:27" x14ac:dyDescent="0.25">
      <c r="A776" s="122">
        <v>775</v>
      </c>
      <c r="B776" s="124" t="s">
        <v>24</v>
      </c>
      <c r="C776" s="125" t="s">
        <v>152</v>
      </c>
      <c r="D776" s="128">
        <v>1</v>
      </c>
      <c r="E776" s="128">
        <v>4</v>
      </c>
      <c r="F776" s="128">
        <v>3</v>
      </c>
      <c r="G776" s="128">
        <v>10</v>
      </c>
      <c r="H776" s="128">
        <v>7</v>
      </c>
      <c r="I776" s="128">
        <v>30</v>
      </c>
      <c r="J776" s="128">
        <v>26</v>
      </c>
      <c r="K776" s="128">
        <v>84</v>
      </c>
      <c r="L776" s="128">
        <v>71</v>
      </c>
      <c r="M776" s="128">
        <v>212</v>
      </c>
      <c r="N776" s="128">
        <v>9</v>
      </c>
      <c r="O776" s="128">
        <v>26</v>
      </c>
      <c r="P776" s="128">
        <v>1</v>
      </c>
      <c r="Q776" s="128">
        <v>5</v>
      </c>
      <c r="R776" s="128">
        <v>2</v>
      </c>
      <c r="S776" s="128">
        <v>7</v>
      </c>
      <c r="T776" s="126"/>
      <c r="U776" s="126"/>
      <c r="V776" s="126"/>
      <c r="W776" s="126"/>
      <c r="X776" s="126"/>
      <c r="Y776" s="126"/>
      <c r="Z776" s="126"/>
      <c r="AA776" s="126"/>
    </row>
    <row r="777" spans="1:27" x14ac:dyDescent="0.25">
      <c r="A777" s="122">
        <v>776</v>
      </c>
      <c r="B777" s="124" t="s">
        <v>24</v>
      </c>
      <c r="C777" s="125" t="s">
        <v>154</v>
      </c>
      <c r="D777" s="126"/>
      <c r="E777" s="126"/>
      <c r="F777" s="126"/>
      <c r="G777" s="126"/>
      <c r="H777" s="128">
        <v>13</v>
      </c>
      <c r="I777" s="128">
        <v>53</v>
      </c>
      <c r="J777" s="128">
        <v>32</v>
      </c>
      <c r="K777" s="128">
        <v>127</v>
      </c>
      <c r="L777" s="128">
        <v>6</v>
      </c>
      <c r="M777" s="128">
        <v>22</v>
      </c>
      <c r="N777" s="128">
        <v>12</v>
      </c>
      <c r="O777" s="128">
        <v>48</v>
      </c>
      <c r="P777" s="128">
        <v>12</v>
      </c>
      <c r="Q777" s="128">
        <v>48</v>
      </c>
      <c r="R777" s="128">
        <v>6</v>
      </c>
      <c r="S777" s="128">
        <v>22</v>
      </c>
      <c r="T777" s="128">
        <v>8</v>
      </c>
      <c r="U777" s="128">
        <v>31</v>
      </c>
      <c r="V777" s="128">
        <v>2</v>
      </c>
      <c r="W777" s="128">
        <v>4</v>
      </c>
      <c r="X777" s="128">
        <v>6</v>
      </c>
      <c r="Y777" s="128">
        <v>15</v>
      </c>
      <c r="Z777" s="126"/>
      <c r="AA777" s="126"/>
    </row>
    <row r="778" spans="1:27" x14ac:dyDescent="0.25">
      <c r="A778" s="122">
        <v>777</v>
      </c>
      <c r="B778" s="124" t="s">
        <v>9</v>
      </c>
      <c r="C778" s="125" t="s">
        <v>152</v>
      </c>
      <c r="D778" s="126"/>
      <c r="E778" s="126"/>
      <c r="F778" s="128">
        <v>7</v>
      </c>
      <c r="G778" s="128">
        <v>50</v>
      </c>
      <c r="H778" s="128">
        <v>25</v>
      </c>
      <c r="I778" s="128">
        <v>66</v>
      </c>
      <c r="J778" s="128">
        <v>21</v>
      </c>
      <c r="K778" s="128">
        <v>84</v>
      </c>
      <c r="L778" s="128">
        <v>13</v>
      </c>
      <c r="M778" s="128">
        <v>68</v>
      </c>
      <c r="N778" s="128">
        <v>7</v>
      </c>
      <c r="O778" s="128">
        <v>29</v>
      </c>
      <c r="P778" s="128">
        <v>11</v>
      </c>
      <c r="Q778" s="128">
        <v>39</v>
      </c>
      <c r="R778" s="128">
        <v>2</v>
      </c>
      <c r="S778" s="128">
        <v>13</v>
      </c>
      <c r="T778" s="126"/>
      <c r="U778" s="126"/>
      <c r="V778" s="128">
        <v>1</v>
      </c>
      <c r="W778" s="128">
        <v>10</v>
      </c>
      <c r="X778" s="128">
        <v>1</v>
      </c>
      <c r="Y778" s="128">
        <v>10</v>
      </c>
      <c r="Z778" s="126"/>
      <c r="AA778" s="126"/>
    </row>
    <row r="779" spans="1:27" x14ac:dyDescent="0.25">
      <c r="A779" s="122">
        <v>778</v>
      </c>
      <c r="B779" s="124" t="s">
        <v>24</v>
      </c>
      <c r="C779" s="125" t="s">
        <v>152</v>
      </c>
      <c r="D779" s="128">
        <v>6</v>
      </c>
      <c r="E779" s="128">
        <v>33</v>
      </c>
      <c r="F779" s="128">
        <v>53</v>
      </c>
      <c r="G779" s="128">
        <v>170</v>
      </c>
      <c r="H779" s="128">
        <v>64</v>
      </c>
      <c r="I779" s="128">
        <v>152</v>
      </c>
      <c r="J779" s="128">
        <v>2</v>
      </c>
      <c r="K779" s="128">
        <v>5</v>
      </c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6"/>
    </row>
    <row r="780" spans="1:27" x14ac:dyDescent="0.25">
      <c r="A780" s="122">
        <v>779</v>
      </c>
      <c r="B780" s="124" t="s">
        <v>24</v>
      </c>
      <c r="C780" s="125" t="s">
        <v>153</v>
      </c>
      <c r="D780" s="126"/>
      <c r="E780" s="126"/>
      <c r="F780" s="128">
        <v>3</v>
      </c>
      <c r="G780" s="128">
        <v>26</v>
      </c>
      <c r="H780" s="128">
        <v>3</v>
      </c>
      <c r="I780" s="128">
        <v>26</v>
      </c>
      <c r="J780" s="128">
        <v>7</v>
      </c>
      <c r="K780" s="128">
        <v>52</v>
      </c>
      <c r="L780" s="128">
        <v>6</v>
      </c>
      <c r="M780" s="128">
        <v>44</v>
      </c>
      <c r="N780" s="128">
        <v>14</v>
      </c>
      <c r="O780" s="128">
        <v>114</v>
      </c>
      <c r="P780" s="128">
        <v>8</v>
      </c>
      <c r="Q780" s="128">
        <v>61</v>
      </c>
      <c r="R780" s="128">
        <v>4</v>
      </c>
      <c r="S780" s="128">
        <v>35</v>
      </c>
      <c r="T780" s="126"/>
      <c r="U780" s="126"/>
      <c r="V780" s="126"/>
      <c r="W780" s="126"/>
      <c r="X780" s="126"/>
      <c r="Y780" s="126"/>
      <c r="Z780" s="126"/>
      <c r="AA780" s="126"/>
    </row>
    <row r="781" spans="1:27" x14ac:dyDescent="0.25">
      <c r="A781" s="122">
        <v>780</v>
      </c>
      <c r="B781" s="124" t="s">
        <v>18</v>
      </c>
      <c r="C781" s="125" t="s">
        <v>152</v>
      </c>
      <c r="D781" s="126"/>
      <c r="E781" s="126"/>
      <c r="F781" s="128">
        <v>1</v>
      </c>
      <c r="G781" s="128">
        <v>14</v>
      </c>
      <c r="H781" s="128">
        <v>7</v>
      </c>
      <c r="I781" s="128">
        <v>98</v>
      </c>
      <c r="J781" s="128">
        <v>6</v>
      </c>
      <c r="K781" s="128">
        <v>78</v>
      </c>
      <c r="L781" s="128">
        <v>3</v>
      </c>
      <c r="M781" s="128">
        <v>42</v>
      </c>
      <c r="N781" s="128">
        <v>1</v>
      </c>
      <c r="O781" s="128">
        <v>14</v>
      </c>
      <c r="P781" s="128">
        <v>4</v>
      </c>
      <c r="Q781" s="128">
        <v>56</v>
      </c>
      <c r="R781" s="128">
        <v>3</v>
      </c>
      <c r="S781" s="128">
        <v>42</v>
      </c>
      <c r="T781" s="126"/>
      <c r="U781" s="126"/>
      <c r="V781" s="128">
        <v>1</v>
      </c>
      <c r="W781" s="128">
        <v>14</v>
      </c>
      <c r="X781" s="126"/>
      <c r="Y781" s="126"/>
      <c r="Z781" s="126"/>
      <c r="AA781" s="126"/>
    </row>
    <row r="782" spans="1:27" x14ac:dyDescent="0.25">
      <c r="A782" s="122">
        <v>781</v>
      </c>
      <c r="B782" s="124" t="s">
        <v>11</v>
      </c>
      <c r="C782" s="125" t="s">
        <v>154</v>
      </c>
      <c r="D782" s="128">
        <v>4</v>
      </c>
      <c r="E782" s="128">
        <v>22</v>
      </c>
      <c r="F782" s="128">
        <v>12</v>
      </c>
      <c r="G782" s="128">
        <v>67</v>
      </c>
      <c r="H782" s="128">
        <v>4</v>
      </c>
      <c r="I782" s="128">
        <v>21</v>
      </c>
      <c r="J782" s="128">
        <v>4</v>
      </c>
      <c r="K782" s="128">
        <v>21</v>
      </c>
      <c r="L782" s="128">
        <v>2</v>
      </c>
      <c r="M782" s="128">
        <v>11</v>
      </c>
      <c r="N782" s="128">
        <v>8</v>
      </c>
      <c r="O782" s="128">
        <v>42</v>
      </c>
      <c r="P782" s="128">
        <v>4</v>
      </c>
      <c r="Q782" s="128">
        <v>21</v>
      </c>
      <c r="R782" s="128">
        <v>14</v>
      </c>
      <c r="S782" s="128">
        <v>70</v>
      </c>
      <c r="T782" s="128">
        <v>6</v>
      </c>
      <c r="U782" s="128">
        <v>32</v>
      </c>
      <c r="V782" s="128">
        <v>2</v>
      </c>
      <c r="W782" s="128">
        <v>11</v>
      </c>
      <c r="X782" s="128">
        <v>4</v>
      </c>
      <c r="Y782" s="128">
        <v>21</v>
      </c>
      <c r="Z782" s="128">
        <v>2</v>
      </c>
      <c r="AA782" s="128">
        <v>11</v>
      </c>
    </row>
    <row r="783" spans="1:27" x14ac:dyDescent="0.25">
      <c r="A783" s="122">
        <v>782</v>
      </c>
      <c r="B783" s="124" t="s">
        <v>111</v>
      </c>
      <c r="C783" s="125" t="s">
        <v>152</v>
      </c>
      <c r="D783" s="126"/>
      <c r="E783" s="126"/>
      <c r="F783" s="128">
        <v>3</v>
      </c>
      <c r="G783" s="128">
        <v>21</v>
      </c>
      <c r="H783" s="128">
        <v>6</v>
      </c>
      <c r="I783" s="128">
        <v>44</v>
      </c>
      <c r="J783" s="128">
        <v>21</v>
      </c>
      <c r="K783" s="128">
        <v>148</v>
      </c>
      <c r="L783" s="128">
        <v>14</v>
      </c>
      <c r="M783" s="128">
        <v>100</v>
      </c>
      <c r="N783" s="126"/>
      <c r="O783" s="126"/>
      <c r="P783" s="128">
        <v>1</v>
      </c>
      <c r="Q783" s="128">
        <v>11</v>
      </c>
      <c r="R783" s="128">
        <v>3</v>
      </c>
      <c r="S783" s="128">
        <v>21</v>
      </c>
      <c r="T783" s="126"/>
      <c r="U783" s="126"/>
      <c r="V783" s="126"/>
      <c r="W783" s="126"/>
      <c r="X783" s="126"/>
      <c r="Y783" s="126"/>
      <c r="Z783" s="126"/>
      <c r="AA783" s="126"/>
    </row>
    <row r="784" spans="1:27" x14ac:dyDescent="0.25">
      <c r="A784" s="122">
        <v>783</v>
      </c>
      <c r="B784" s="124" t="s">
        <v>8</v>
      </c>
      <c r="C784" s="125" t="s">
        <v>154</v>
      </c>
      <c r="D784" s="128">
        <v>2</v>
      </c>
      <c r="E784" s="128">
        <v>5</v>
      </c>
      <c r="F784" s="128">
        <v>4</v>
      </c>
      <c r="G784" s="128">
        <v>13</v>
      </c>
      <c r="H784" s="128">
        <v>3</v>
      </c>
      <c r="I784" s="128">
        <v>16</v>
      </c>
      <c r="J784" s="128">
        <v>47</v>
      </c>
      <c r="K784" s="128">
        <v>107</v>
      </c>
      <c r="L784" s="128">
        <v>32</v>
      </c>
      <c r="M784" s="128">
        <v>89</v>
      </c>
      <c r="N784" s="128">
        <v>11</v>
      </c>
      <c r="O784" s="128">
        <v>26</v>
      </c>
      <c r="P784" s="128">
        <v>17</v>
      </c>
      <c r="Q784" s="128">
        <v>32</v>
      </c>
      <c r="R784" s="128">
        <v>9</v>
      </c>
      <c r="S784" s="128">
        <v>27</v>
      </c>
      <c r="T784" s="128">
        <v>2</v>
      </c>
      <c r="U784" s="128">
        <v>4</v>
      </c>
      <c r="V784" s="128">
        <v>6</v>
      </c>
      <c r="W784" s="128">
        <v>19</v>
      </c>
      <c r="X784" s="126"/>
      <c r="Y784" s="126"/>
      <c r="Z784" s="128">
        <v>3</v>
      </c>
      <c r="AA784" s="128">
        <v>6</v>
      </c>
    </row>
    <row r="785" spans="1:27" x14ac:dyDescent="0.25">
      <c r="A785" s="122">
        <v>784</v>
      </c>
      <c r="B785" s="124" t="s">
        <v>115</v>
      </c>
      <c r="C785" s="125" t="s">
        <v>151</v>
      </c>
      <c r="D785" s="126"/>
      <c r="E785" s="126"/>
      <c r="F785" s="128">
        <v>1</v>
      </c>
      <c r="G785" s="128">
        <v>15</v>
      </c>
      <c r="H785" s="128">
        <v>3</v>
      </c>
      <c r="I785" s="128">
        <v>42</v>
      </c>
      <c r="J785" s="128">
        <v>3</v>
      </c>
      <c r="K785" s="128">
        <v>42</v>
      </c>
      <c r="L785" s="128">
        <v>3</v>
      </c>
      <c r="M785" s="128">
        <v>42</v>
      </c>
      <c r="N785" s="128">
        <v>9</v>
      </c>
      <c r="O785" s="128">
        <v>146</v>
      </c>
      <c r="P785" s="128">
        <v>2</v>
      </c>
      <c r="Q785" s="128">
        <v>34</v>
      </c>
      <c r="R785" s="128">
        <v>1</v>
      </c>
      <c r="S785" s="128">
        <v>21</v>
      </c>
      <c r="T785" s="126"/>
      <c r="U785" s="126"/>
      <c r="V785" s="126"/>
      <c r="W785" s="126"/>
      <c r="X785" s="126"/>
      <c r="Y785" s="126"/>
      <c r="Z785" s="126"/>
      <c r="AA785" s="126"/>
    </row>
    <row r="786" spans="1:27" x14ac:dyDescent="0.25">
      <c r="A786" s="122">
        <v>785</v>
      </c>
      <c r="B786" s="124" t="s">
        <v>8</v>
      </c>
      <c r="C786" s="125" t="s">
        <v>153</v>
      </c>
      <c r="D786" s="128">
        <v>3</v>
      </c>
      <c r="E786" s="128">
        <v>7</v>
      </c>
      <c r="F786" s="128">
        <v>7</v>
      </c>
      <c r="G786" s="128">
        <v>23</v>
      </c>
      <c r="H786" s="128">
        <v>9</v>
      </c>
      <c r="I786" s="128">
        <v>23</v>
      </c>
      <c r="J786" s="128">
        <v>10</v>
      </c>
      <c r="K786" s="128">
        <v>43</v>
      </c>
      <c r="L786" s="128">
        <v>28</v>
      </c>
      <c r="M786" s="128">
        <v>122</v>
      </c>
      <c r="N786" s="128">
        <v>7</v>
      </c>
      <c r="O786" s="128">
        <v>31</v>
      </c>
      <c r="P786" s="128">
        <v>11</v>
      </c>
      <c r="Q786" s="128">
        <v>55</v>
      </c>
      <c r="R786" s="128">
        <v>2</v>
      </c>
      <c r="S786" s="128">
        <v>8</v>
      </c>
      <c r="T786" s="128">
        <v>3</v>
      </c>
      <c r="U786" s="128">
        <v>14</v>
      </c>
      <c r="V786" s="128">
        <v>1</v>
      </c>
      <c r="W786" s="128">
        <v>4</v>
      </c>
      <c r="X786" s="128">
        <v>2</v>
      </c>
      <c r="Y786" s="128">
        <v>11</v>
      </c>
      <c r="Z786" s="126"/>
      <c r="AA786" s="126"/>
    </row>
    <row r="787" spans="1:27" x14ac:dyDescent="0.25">
      <c r="A787" s="122">
        <v>786</v>
      </c>
      <c r="B787" s="124" t="s">
        <v>5</v>
      </c>
      <c r="C787" s="125" t="s">
        <v>153</v>
      </c>
      <c r="D787" s="126"/>
      <c r="E787" s="126"/>
      <c r="F787" s="128">
        <v>1</v>
      </c>
      <c r="G787" s="128">
        <v>24</v>
      </c>
      <c r="H787" s="128">
        <v>2</v>
      </c>
      <c r="I787" s="128">
        <v>35</v>
      </c>
      <c r="J787" s="128">
        <v>4</v>
      </c>
      <c r="K787" s="128">
        <v>92</v>
      </c>
      <c r="L787" s="128">
        <v>3</v>
      </c>
      <c r="M787" s="128">
        <v>70</v>
      </c>
      <c r="N787" s="128">
        <v>3</v>
      </c>
      <c r="O787" s="128">
        <v>80</v>
      </c>
      <c r="P787" s="126"/>
      <c r="Q787" s="126"/>
      <c r="R787" s="128">
        <v>11</v>
      </c>
      <c r="S787" s="128">
        <v>39</v>
      </c>
      <c r="T787" s="126"/>
      <c r="U787" s="126"/>
      <c r="V787" s="126"/>
      <c r="W787" s="126"/>
      <c r="X787" s="126"/>
      <c r="Y787" s="126"/>
      <c r="Z787" s="126"/>
      <c r="AA787" s="126"/>
    </row>
    <row r="788" spans="1:27" x14ac:dyDescent="0.25">
      <c r="A788" s="122">
        <v>787</v>
      </c>
      <c r="B788" s="124" t="s">
        <v>11</v>
      </c>
      <c r="C788" s="125" t="s">
        <v>152</v>
      </c>
      <c r="D788" s="126"/>
      <c r="E788" s="126"/>
      <c r="F788" s="126"/>
      <c r="G788" s="126"/>
      <c r="H788" s="128">
        <v>4</v>
      </c>
      <c r="I788" s="128">
        <v>62</v>
      </c>
      <c r="J788" s="128">
        <v>2</v>
      </c>
      <c r="K788" s="128">
        <v>31</v>
      </c>
      <c r="L788" s="128">
        <v>4</v>
      </c>
      <c r="M788" s="128">
        <v>62</v>
      </c>
      <c r="N788" s="128">
        <v>4</v>
      </c>
      <c r="O788" s="128">
        <v>62</v>
      </c>
      <c r="P788" s="128">
        <v>2</v>
      </c>
      <c r="Q788" s="128">
        <v>31</v>
      </c>
      <c r="R788" s="128">
        <v>4</v>
      </c>
      <c r="S788" s="128">
        <v>62</v>
      </c>
      <c r="T788" s="126"/>
      <c r="U788" s="126"/>
      <c r="V788" s="128">
        <v>2</v>
      </c>
      <c r="W788" s="128">
        <v>31</v>
      </c>
      <c r="X788" s="126"/>
      <c r="Y788" s="126"/>
      <c r="Z788" s="126"/>
      <c r="AA788" s="126"/>
    </row>
    <row r="789" spans="1:27" x14ac:dyDescent="0.25">
      <c r="A789" s="122">
        <v>788</v>
      </c>
      <c r="B789" s="124" t="s">
        <v>5</v>
      </c>
      <c r="C789" s="125" t="s">
        <v>153</v>
      </c>
      <c r="D789" s="126"/>
      <c r="E789" s="126"/>
      <c r="F789" s="128">
        <v>3</v>
      </c>
      <c r="G789" s="128">
        <v>14</v>
      </c>
      <c r="H789" s="128">
        <v>24</v>
      </c>
      <c r="I789" s="128">
        <v>67</v>
      </c>
      <c r="J789" s="128">
        <v>10</v>
      </c>
      <c r="K789" s="128">
        <v>54</v>
      </c>
      <c r="L789" s="128">
        <v>17</v>
      </c>
      <c r="M789" s="128">
        <v>77</v>
      </c>
      <c r="N789" s="128">
        <v>6</v>
      </c>
      <c r="O789" s="128">
        <v>28</v>
      </c>
      <c r="P789" s="128">
        <v>5</v>
      </c>
      <c r="Q789" s="128">
        <v>27</v>
      </c>
      <c r="R789" s="128">
        <v>24</v>
      </c>
      <c r="S789" s="128">
        <v>44</v>
      </c>
      <c r="T789" s="128">
        <v>1</v>
      </c>
      <c r="U789" s="128">
        <v>6</v>
      </c>
      <c r="V789" s="128">
        <v>1</v>
      </c>
      <c r="W789" s="128">
        <v>6</v>
      </c>
      <c r="X789" s="128">
        <v>2</v>
      </c>
      <c r="Y789" s="128">
        <v>11</v>
      </c>
      <c r="Z789" s="126"/>
      <c r="AA789" s="126"/>
    </row>
    <row r="790" spans="1:27" x14ac:dyDescent="0.25">
      <c r="A790" s="122">
        <v>789</v>
      </c>
      <c r="B790" s="124" t="s">
        <v>9</v>
      </c>
      <c r="C790" s="125" t="s">
        <v>151</v>
      </c>
      <c r="D790" s="128">
        <v>2</v>
      </c>
      <c r="E790" s="128">
        <v>8</v>
      </c>
      <c r="F790" s="128">
        <v>11</v>
      </c>
      <c r="G790" s="128">
        <v>52</v>
      </c>
      <c r="H790" s="128">
        <v>10</v>
      </c>
      <c r="I790" s="128">
        <v>32</v>
      </c>
      <c r="J790" s="128">
        <v>8</v>
      </c>
      <c r="K790" s="128">
        <v>53</v>
      </c>
      <c r="L790" s="128">
        <v>10</v>
      </c>
      <c r="M790" s="128">
        <v>64</v>
      </c>
      <c r="N790" s="128">
        <v>2</v>
      </c>
      <c r="O790" s="128">
        <v>13</v>
      </c>
      <c r="P790" s="126"/>
      <c r="Q790" s="126"/>
      <c r="R790" s="128">
        <v>18</v>
      </c>
      <c r="S790" s="128">
        <v>70</v>
      </c>
      <c r="T790" s="128">
        <v>1</v>
      </c>
      <c r="U790" s="128">
        <v>4</v>
      </c>
      <c r="V790" s="128">
        <v>1</v>
      </c>
      <c r="W790" s="128">
        <v>7</v>
      </c>
      <c r="X790" s="128">
        <v>3</v>
      </c>
      <c r="Y790" s="128">
        <v>20</v>
      </c>
      <c r="Z790" s="126"/>
      <c r="AA790" s="126"/>
    </row>
    <row r="791" spans="1:27" x14ac:dyDescent="0.25">
      <c r="A791" s="122">
        <v>790</v>
      </c>
      <c r="B791" s="124" t="s">
        <v>24</v>
      </c>
      <c r="C791" s="125" t="s">
        <v>153</v>
      </c>
      <c r="D791" s="128">
        <v>1</v>
      </c>
      <c r="E791" s="128">
        <v>10</v>
      </c>
      <c r="F791" s="128">
        <v>9</v>
      </c>
      <c r="G791" s="128">
        <v>79</v>
      </c>
      <c r="H791" s="128">
        <v>10</v>
      </c>
      <c r="I791" s="128">
        <v>89</v>
      </c>
      <c r="J791" s="128">
        <v>8</v>
      </c>
      <c r="K791" s="128">
        <v>69</v>
      </c>
      <c r="L791" s="128">
        <v>3</v>
      </c>
      <c r="M791" s="128">
        <v>30</v>
      </c>
      <c r="N791" s="126"/>
      <c r="O791" s="126"/>
      <c r="P791" s="126"/>
      <c r="Q791" s="126"/>
      <c r="R791" s="128">
        <v>2</v>
      </c>
      <c r="S791" s="128">
        <v>20</v>
      </c>
      <c r="T791" s="128">
        <v>3</v>
      </c>
      <c r="U791" s="128">
        <v>25</v>
      </c>
      <c r="V791" s="126"/>
      <c r="W791" s="126"/>
      <c r="X791" s="126"/>
      <c r="Y791" s="126"/>
      <c r="Z791" s="126"/>
      <c r="AA791" s="126"/>
    </row>
    <row r="792" spans="1:27" x14ac:dyDescent="0.25">
      <c r="A792" s="122">
        <v>791</v>
      </c>
      <c r="B792" s="124" t="s">
        <v>5</v>
      </c>
      <c r="C792" s="125" t="s">
        <v>153</v>
      </c>
      <c r="D792" s="126"/>
      <c r="E792" s="126"/>
      <c r="F792" s="126"/>
      <c r="G792" s="126"/>
      <c r="H792" s="126"/>
      <c r="I792" s="126"/>
      <c r="J792" s="128">
        <v>3</v>
      </c>
      <c r="K792" s="128">
        <v>59</v>
      </c>
      <c r="L792" s="126"/>
      <c r="M792" s="126"/>
      <c r="N792" s="128">
        <v>2</v>
      </c>
      <c r="O792" s="128">
        <v>48</v>
      </c>
      <c r="P792" s="128">
        <v>5</v>
      </c>
      <c r="Q792" s="128">
        <v>124</v>
      </c>
      <c r="R792" s="128">
        <v>2</v>
      </c>
      <c r="S792" s="128">
        <v>44</v>
      </c>
      <c r="T792" s="126"/>
      <c r="U792" s="126"/>
      <c r="V792" s="128">
        <v>2</v>
      </c>
      <c r="W792" s="128">
        <v>44</v>
      </c>
      <c r="X792" s="126"/>
      <c r="Y792" s="126"/>
      <c r="Z792" s="126"/>
      <c r="AA792" s="126"/>
    </row>
    <row r="793" spans="1:27" x14ac:dyDescent="0.25">
      <c r="A793" s="122">
        <v>792</v>
      </c>
      <c r="B793" s="124" t="s">
        <v>11</v>
      </c>
      <c r="C793" s="125" t="s">
        <v>153</v>
      </c>
      <c r="D793" s="128">
        <v>6</v>
      </c>
      <c r="E793" s="128">
        <v>63</v>
      </c>
      <c r="F793" s="128">
        <v>4</v>
      </c>
      <c r="G793" s="128">
        <v>40</v>
      </c>
      <c r="H793" s="128">
        <v>4</v>
      </c>
      <c r="I793" s="128">
        <v>38</v>
      </c>
      <c r="J793" s="126"/>
      <c r="K793" s="126"/>
      <c r="L793" s="128">
        <v>4</v>
      </c>
      <c r="M793" s="128">
        <v>38</v>
      </c>
      <c r="N793" s="128">
        <v>2</v>
      </c>
      <c r="O793" s="128">
        <v>25</v>
      </c>
      <c r="P793" s="126"/>
      <c r="Q793" s="126"/>
      <c r="R793" s="128">
        <v>6</v>
      </c>
      <c r="S793" s="128">
        <v>66</v>
      </c>
      <c r="T793" s="126"/>
      <c r="U793" s="126"/>
      <c r="V793" s="128">
        <v>2</v>
      </c>
      <c r="W793" s="128">
        <v>25</v>
      </c>
      <c r="X793" s="128">
        <v>2</v>
      </c>
      <c r="Y793" s="128">
        <v>25</v>
      </c>
      <c r="Z793" s="126"/>
      <c r="AA793" s="126"/>
    </row>
    <row r="794" spans="1:27" x14ac:dyDescent="0.25">
      <c r="A794" s="122">
        <v>793</v>
      </c>
      <c r="B794" s="124" t="s">
        <v>129</v>
      </c>
      <c r="C794" s="125" t="s">
        <v>154</v>
      </c>
      <c r="D794" s="128">
        <v>3</v>
      </c>
      <c r="E794" s="128">
        <v>27</v>
      </c>
      <c r="F794" s="128">
        <v>4</v>
      </c>
      <c r="G794" s="128">
        <v>36</v>
      </c>
      <c r="H794" s="128">
        <v>3</v>
      </c>
      <c r="I794" s="128">
        <v>27</v>
      </c>
      <c r="J794" s="128">
        <v>7</v>
      </c>
      <c r="K794" s="128">
        <v>53</v>
      </c>
      <c r="L794" s="128">
        <v>3</v>
      </c>
      <c r="M794" s="128">
        <v>38</v>
      </c>
      <c r="N794" s="128">
        <v>1</v>
      </c>
      <c r="O794" s="128">
        <v>13</v>
      </c>
      <c r="P794" s="128">
        <v>2</v>
      </c>
      <c r="Q794" s="128">
        <v>25</v>
      </c>
      <c r="R794" s="126"/>
      <c r="S794" s="126"/>
      <c r="T794" s="128">
        <v>1</v>
      </c>
      <c r="U794" s="128">
        <v>13</v>
      </c>
      <c r="V794" s="128">
        <v>1</v>
      </c>
      <c r="W794" s="128">
        <v>13</v>
      </c>
      <c r="X794" s="128">
        <v>3</v>
      </c>
      <c r="Y794" s="128">
        <v>38</v>
      </c>
      <c r="Z794" s="128">
        <v>3</v>
      </c>
      <c r="AA794" s="128">
        <v>38</v>
      </c>
    </row>
    <row r="795" spans="1:27" x14ac:dyDescent="0.25">
      <c r="A795" s="122">
        <v>794</v>
      </c>
      <c r="B795" s="124" t="s">
        <v>11</v>
      </c>
      <c r="C795" s="125" t="s">
        <v>152</v>
      </c>
      <c r="D795" s="128">
        <v>1</v>
      </c>
      <c r="E795" s="128">
        <v>17</v>
      </c>
      <c r="F795" s="128">
        <v>8</v>
      </c>
      <c r="G795" s="128">
        <v>88</v>
      </c>
      <c r="H795" s="128">
        <v>7</v>
      </c>
      <c r="I795" s="128">
        <v>82</v>
      </c>
      <c r="J795" s="128">
        <v>2</v>
      </c>
      <c r="K795" s="128">
        <v>19</v>
      </c>
      <c r="L795" s="128">
        <v>2</v>
      </c>
      <c r="M795" s="128">
        <v>23</v>
      </c>
      <c r="N795" s="128">
        <v>6</v>
      </c>
      <c r="O795" s="128">
        <v>68</v>
      </c>
      <c r="P795" s="126"/>
      <c r="Q795" s="126"/>
      <c r="R795" s="126"/>
      <c r="S795" s="126"/>
      <c r="T795" s="126"/>
      <c r="U795" s="126"/>
      <c r="V795" s="128">
        <v>2</v>
      </c>
      <c r="W795" s="128">
        <v>21</v>
      </c>
      <c r="X795" s="126"/>
      <c r="Y795" s="126"/>
      <c r="Z795" s="126"/>
      <c r="AA795" s="126"/>
    </row>
    <row r="796" spans="1:27" x14ac:dyDescent="0.25">
      <c r="A796" s="122">
        <v>795</v>
      </c>
      <c r="B796" s="124" t="s">
        <v>11</v>
      </c>
      <c r="C796" s="125" t="s">
        <v>151</v>
      </c>
      <c r="D796" s="128">
        <v>3</v>
      </c>
      <c r="E796" s="128">
        <v>25</v>
      </c>
      <c r="F796" s="128">
        <v>9</v>
      </c>
      <c r="G796" s="128">
        <v>61</v>
      </c>
      <c r="H796" s="128">
        <v>23</v>
      </c>
      <c r="I796" s="128">
        <v>116</v>
      </c>
      <c r="J796" s="128">
        <v>10</v>
      </c>
      <c r="K796" s="128">
        <v>52</v>
      </c>
      <c r="L796" s="128">
        <v>1</v>
      </c>
      <c r="M796" s="128">
        <v>12</v>
      </c>
      <c r="N796" s="128">
        <v>2</v>
      </c>
      <c r="O796" s="128">
        <v>14</v>
      </c>
      <c r="P796" s="128">
        <v>2</v>
      </c>
      <c r="Q796" s="128">
        <v>20</v>
      </c>
      <c r="R796" s="126"/>
      <c r="S796" s="126"/>
      <c r="T796" s="128">
        <v>2</v>
      </c>
      <c r="U796" s="128">
        <v>14</v>
      </c>
      <c r="V796" s="126"/>
      <c r="W796" s="126"/>
      <c r="X796" s="126"/>
      <c r="Y796" s="126"/>
      <c r="Z796" s="126"/>
      <c r="AA796" s="126"/>
    </row>
    <row r="797" spans="1:27" x14ac:dyDescent="0.25">
      <c r="A797" s="122">
        <v>796</v>
      </c>
      <c r="B797" s="124" t="s">
        <v>8</v>
      </c>
      <c r="C797" s="125" t="s">
        <v>151</v>
      </c>
      <c r="D797" s="126"/>
      <c r="E797" s="126"/>
      <c r="F797" s="128">
        <v>1</v>
      </c>
      <c r="G797" s="128">
        <v>3</v>
      </c>
      <c r="H797" s="128">
        <v>1</v>
      </c>
      <c r="I797" s="128">
        <v>3</v>
      </c>
      <c r="J797" s="128">
        <v>3</v>
      </c>
      <c r="K797" s="128">
        <v>30</v>
      </c>
      <c r="L797" s="128">
        <v>11</v>
      </c>
      <c r="M797" s="128">
        <v>104</v>
      </c>
      <c r="N797" s="128">
        <v>6</v>
      </c>
      <c r="O797" s="128">
        <v>60</v>
      </c>
      <c r="P797" s="128">
        <v>4</v>
      </c>
      <c r="Q797" s="128">
        <v>25</v>
      </c>
      <c r="R797" s="128">
        <v>10</v>
      </c>
      <c r="S797" s="128">
        <v>48</v>
      </c>
      <c r="T797" s="128">
        <v>7</v>
      </c>
      <c r="U797" s="128">
        <v>18</v>
      </c>
      <c r="V797" s="128">
        <v>1</v>
      </c>
      <c r="W797" s="128">
        <v>10</v>
      </c>
      <c r="X797" s="126"/>
      <c r="Y797" s="126"/>
      <c r="Z797" s="128">
        <v>1</v>
      </c>
      <c r="AA797" s="128">
        <v>10</v>
      </c>
    </row>
    <row r="798" spans="1:27" x14ac:dyDescent="0.25">
      <c r="A798" s="122">
        <v>797</v>
      </c>
      <c r="B798" s="124" t="s">
        <v>24</v>
      </c>
      <c r="C798" s="125" t="s">
        <v>153</v>
      </c>
      <c r="D798" s="126"/>
      <c r="E798" s="126"/>
      <c r="F798" s="128">
        <v>4</v>
      </c>
      <c r="G798" s="128">
        <v>26</v>
      </c>
      <c r="H798" s="128">
        <v>9</v>
      </c>
      <c r="I798" s="128">
        <v>53</v>
      </c>
      <c r="J798" s="128">
        <v>11</v>
      </c>
      <c r="K798" s="128">
        <v>66</v>
      </c>
      <c r="L798" s="128">
        <v>7</v>
      </c>
      <c r="M798" s="128">
        <v>40</v>
      </c>
      <c r="N798" s="128">
        <v>8</v>
      </c>
      <c r="O798" s="128">
        <v>46</v>
      </c>
      <c r="P798" s="128">
        <v>4</v>
      </c>
      <c r="Q798" s="128">
        <v>26</v>
      </c>
      <c r="R798" s="128">
        <v>7</v>
      </c>
      <c r="S798" s="128">
        <v>40</v>
      </c>
      <c r="T798" s="128">
        <v>1</v>
      </c>
      <c r="U798" s="128">
        <v>7</v>
      </c>
      <c r="V798" s="128">
        <v>1</v>
      </c>
      <c r="W798" s="128">
        <v>7</v>
      </c>
      <c r="X798" s="126"/>
      <c r="Y798" s="126"/>
      <c r="Z798" s="126"/>
      <c r="AA798" s="126"/>
    </row>
    <row r="799" spans="1:27" x14ac:dyDescent="0.25">
      <c r="A799" s="122">
        <v>798</v>
      </c>
      <c r="B799" s="124" t="s">
        <v>119</v>
      </c>
      <c r="C799" s="125" t="s">
        <v>151</v>
      </c>
      <c r="D799" s="126"/>
      <c r="E799" s="126"/>
      <c r="F799" s="126"/>
      <c r="G799" s="126"/>
      <c r="H799" s="126"/>
      <c r="I799" s="126"/>
      <c r="J799" s="128">
        <v>1</v>
      </c>
      <c r="K799" s="128">
        <v>30</v>
      </c>
      <c r="L799" s="128">
        <v>6</v>
      </c>
      <c r="M799" s="128">
        <v>166</v>
      </c>
      <c r="N799" s="128">
        <v>1</v>
      </c>
      <c r="O799" s="128">
        <v>30</v>
      </c>
      <c r="P799" s="128">
        <v>1</v>
      </c>
      <c r="Q799" s="128">
        <v>30</v>
      </c>
      <c r="R799" s="128">
        <v>1</v>
      </c>
      <c r="S799" s="128">
        <v>30</v>
      </c>
      <c r="T799" s="128">
        <v>1</v>
      </c>
      <c r="U799" s="128">
        <v>24</v>
      </c>
      <c r="V799" s="126"/>
      <c r="W799" s="126"/>
      <c r="X799" s="126"/>
      <c r="Y799" s="126"/>
      <c r="Z799" s="126"/>
      <c r="AA799" s="126"/>
    </row>
    <row r="800" spans="1:27" x14ac:dyDescent="0.25">
      <c r="A800" s="122">
        <v>799</v>
      </c>
      <c r="B800" s="124" t="s">
        <v>9</v>
      </c>
      <c r="C800" s="125" t="s">
        <v>151</v>
      </c>
      <c r="D800" s="126"/>
      <c r="E800" s="126"/>
      <c r="F800" s="128">
        <v>1</v>
      </c>
      <c r="G800" s="128">
        <v>69</v>
      </c>
      <c r="H800" s="128">
        <v>2</v>
      </c>
      <c r="I800" s="128">
        <v>61</v>
      </c>
      <c r="J800" s="128">
        <v>1</v>
      </c>
      <c r="K800" s="128">
        <v>53</v>
      </c>
      <c r="L800" s="128">
        <v>1</v>
      </c>
      <c r="M800" s="128">
        <v>52</v>
      </c>
      <c r="N800" s="126"/>
      <c r="O800" s="126"/>
      <c r="P800" s="128">
        <v>1</v>
      </c>
      <c r="Q800" s="128">
        <v>35</v>
      </c>
      <c r="R800" s="128">
        <v>1</v>
      </c>
      <c r="S800" s="128">
        <v>18</v>
      </c>
      <c r="T800" s="128">
        <v>1</v>
      </c>
      <c r="U800" s="128">
        <v>21</v>
      </c>
      <c r="V800" s="126"/>
      <c r="W800" s="126"/>
      <c r="X800" s="126"/>
      <c r="Y800" s="126"/>
      <c r="Z800" s="126"/>
      <c r="AA800" s="126"/>
    </row>
    <row r="801" spans="1:27" x14ac:dyDescent="0.25">
      <c r="A801" s="122">
        <v>800</v>
      </c>
      <c r="B801" s="124" t="s">
        <v>106</v>
      </c>
      <c r="C801" s="125" t="s">
        <v>154</v>
      </c>
      <c r="D801" s="128">
        <v>3</v>
      </c>
      <c r="E801" s="128">
        <v>18</v>
      </c>
      <c r="F801" s="128">
        <v>4</v>
      </c>
      <c r="G801" s="128">
        <v>22</v>
      </c>
      <c r="H801" s="128">
        <v>4</v>
      </c>
      <c r="I801" s="128">
        <v>12</v>
      </c>
      <c r="J801" s="128">
        <v>7</v>
      </c>
      <c r="K801" s="128">
        <v>38</v>
      </c>
      <c r="L801" s="128">
        <v>6</v>
      </c>
      <c r="M801" s="128">
        <v>33</v>
      </c>
      <c r="N801" s="128">
        <v>8</v>
      </c>
      <c r="O801" s="128">
        <v>38</v>
      </c>
      <c r="P801" s="128">
        <v>6</v>
      </c>
      <c r="Q801" s="128">
        <v>34</v>
      </c>
      <c r="R801" s="128">
        <v>7</v>
      </c>
      <c r="S801" s="128">
        <v>37</v>
      </c>
      <c r="T801" s="126"/>
      <c r="U801" s="126"/>
      <c r="V801" s="128">
        <v>6</v>
      </c>
      <c r="W801" s="128">
        <v>30</v>
      </c>
      <c r="X801" s="128">
        <v>1</v>
      </c>
      <c r="Y801" s="128">
        <v>5</v>
      </c>
      <c r="Z801" s="128">
        <v>7</v>
      </c>
      <c r="AA801" s="128">
        <v>37</v>
      </c>
    </row>
    <row r="802" spans="1:27" x14ac:dyDescent="0.25">
      <c r="A802" s="122">
        <v>801</v>
      </c>
      <c r="B802" s="124" t="s">
        <v>11</v>
      </c>
      <c r="C802" s="125" t="s">
        <v>152</v>
      </c>
      <c r="D802" s="128">
        <v>2</v>
      </c>
      <c r="E802" s="128">
        <v>36</v>
      </c>
      <c r="F802" s="128">
        <v>2</v>
      </c>
      <c r="G802" s="128">
        <v>36</v>
      </c>
      <c r="H802" s="128">
        <v>3</v>
      </c>
      <c r="I802" s="128">
        <v>54</v>
      </c>
      <c r="J802" s="128">
        <v>2</v>
      </c>
      <c r="K802" s="128">
        <v>27</v>
      </c>
      <c r="L802" s="128">
        <v>2</v>
      </c>
      <c r="M802" s="128">
        <v>25</v>
      </c>
      <c r="N802" s="126"/>
      <c r="O802" s="126"/>
      <c r="P802" s="128">
        <v>4</v>
      </c>
      <c r="Q802" s="128">
        <v>59</v>
      </c>
      <c r="R802" s="126"/>
      <c r="S802" s="126"/>
      <c r="T802" s="128">
        <v>2</v>
      </c>
      <c r="U802" s="128">
        <v>34</v>
      </c>
      <c r="V802" s="126"/>
      <c r="W802" s="126"/>
      <c r="X802" s="126"/>
      <c r="Y802" s="126"/>
      <c r="Z802" s="128">
        <v>2</v>
      </c>
      <c r="AA802" s="128">
        <v>34</v>
      </c>
    </row>
    <row r="803" spans="1:27" x14ac:dyDescent="0.25">
      <c r="A803" s="122">
        <v>802</v>
      </c>
      <c r="B803" s="124" t="s">
        <v>24</v>
      </c>
      <c r="C803" s="125" t="s">
        <v>153</v>
      </c>
      <c r="D803" s="128">
        <v>4</v>
      </c>
      <c r="E803" s="128">
        <v>18</v>
      </c>
      <c r="F803" s="128">
        <v>8</v>
      </c>
      <c r="G803" s="128">
        <v>32</v>
      </c>
      <c r="H803" s="128">
        <v>11</v>
      </c>
      <c r="I803" s="128">
        <v>58</v>
      </c>
      <c r="J803" s="128">
        <v>14</v>
      </c>
      <c r="K803" s="128">
        <v>74</v>
      </c>
      <c r="L803" s="128">
        <v>10</v>
      </c>
      <c r="M803" s="128">
        <v>53</v>
      </c>
      <c r="N803" s="128">
        <v>3</v>
      </c>
      <c r="O803" s="128">
        <v>16</v>
      </c>
      <c r="P803" s="128">
        <v>7</v>
      </c>
      <c r="Q803" s="128">
        <v>37</v>
      </c>
      <c r="R803" s="128">
        <v>3</v>
      </c>
      <c r="S803" s="128">
        <v>16</v>
      </c>
      <c r="T803" s="126"/>
      <c r="U803" s="126"/>
      <c r="V803" s="126"/>
      <c r="W803" s="126"/>
      <c r="X803" s="126"/>
      <c r="Y803" s="126"/>
      <c r="Z803" s="126"/>
      <c r="AA803" s="126"/>
    </row>
    <row r="804" spans="1:27" x14ac:dyDescent="0.25">
      <c r="A804" s="122">
        <v>803</v>
      </c>
      <c r="B804" s="124" t="s">
        <v>24</v>
      </c>
      <c r="C804" s="125" t="s">
        <v>151</v>
      </c>
      <c r="D804" s="128">
        <v>1</v>
      </c>
      <c r="E804" s="128">
        <v>7</v>
      </c>
      <c r="F804" s="128">
        <v>5</v>
      </c>
      <c r="G804" s="128">
        <v>31</v>
      </c>
      <c r="H804" s="128">
        <v>19</v>
      </c>
      <c r="I804" s="128">
        <v>90</v>
      </c>
      <c r="J804" s="128">
        <v>9</v>
      </c>
      <c r="K804" s="128">
        <v>55</v>
      </c>
      <c r="L804" s="128">
        <v>4</v>
      </c>
      <c r="M804" s="128">
        <v>24</v>
      </c>
      <c r="N804" s="128">
        <v>8</v>
      </c>
      <c r="O804" s="128">
        <v>48</v>
      </c>
      <c r="P804" s="128">
        <v>5</v>
      </c>
      <c r="Q804" s="128">
        <v>33</v>
      </c>
      <c r="R804" s="128">
        <v>3</v>
      </c>
      <c r="S804" s="128">
        <v>13</v>
      </c>
      <c r="T804" s="126"/>
      <c r="U804" s="126"/>
      <c r="V804" s="126"/>
      <c r="W804" s="126"/>
      <c r="X804" s="126"/>
      <c r="Y804" s="126"/>
      <c r="Z804" s="126"/>
      <c r="AA804" s="126"/>
    </row>
    <row r="805" spans="1:27" x14ac:dyDescent="0.25">
      <c r="A805" s="122">
        <v>804</v>
      </c>
      <c r="B805" s="124" t="s">
        <v>24</v>
      </c>
      <c r="C805" s="125" t="s">
        <v>153</v>
      </c>
      <c r="D805" s="126"/>
      <c r="E805" s="126"/>
      <c r="F805" s="128">
        <v>9</v>
      </c>
      <c r="G805" s="128">
        <v>70</v>
      </c>
      <c r="H805" s="128">
        <v>12</v>
      </c>
      <c r="I805" s="128">
        <v>96</v>
      </c>
      <c r="J805" s="128">
        <v>10</v>
      </c>
      <c r="K805" s="128">
        <v>79</v>
      </c>
      <c r="L805" s="128">
        <v>1</v>
      </c>
      <c r="M805" s="128">
        <v>9</v>
      </c>
      <c r="N805" s="128">
        <v>1</v>
      </c>
      <c r="O805" s="128">
        <v>9</v>
      </c>
      <c r="P805" s="128">
        <v>3</v>
      </c>
      <c r="Q805" s="128">
        <v>26</v>
      </c>
      <c r="R805" s="128">
        <v>1</v>
      </c>
      <c r="S805" s="128">
        <v>9</v>
      </c>
      <c r="T805" s="126"/>
      <c r="U805" s="126"/>
      <c r="V805" s="126"/>
      <c r="W805" s="126"/>
      <c r="X805" s="126"/>
      <c r="Y805" s="126"/>
      <c r="Z805" s="126"/>
      <c r="AA805" s="126"/>
    </row>
    <row r="806" spans="1:27" x14ac:dyDescent="0.25">
      <c r="A806" s="122">
        <v>805</v>
      </c>
      <c r="B806" s="124" t="s">
        <v>8</v>
      </c>
      <c r="C806" s="125" t="s">
        <v>151</v>
      </c>
      <c r="D806" s="126"/>
      <c r="E806" s="126"/>
      <c r="F806" s="128">
        <v>1</v>
      </c>
      <c r="G806" s="128">
        <v>20</v>
      </c>
      <c r="H806" s="126"/>
      <c r="I806" s="126"/>
      <c r="J806" s="128">
        <v>1</v>
      </c>
      <c r="K806" s="128">
        <v>20</v>
      </c>
      <c r="L806" s="128">
        <v>2</v>
      </c>
      <c r="M806" s="128">
        <v>39</v>
      </c>
      <c r="N806" s="128">
        <v>4</v>
      </c>
      <c r="O806" s="128">
        <v>78</v>
      </c>
      <c r="P806" s="128">
        <v>3</v>
      </c>
      <c r="Q806" s="128">
        <v>59</v>
      </c>
      <c r="R806" s="128">
        <v>3</v>
      </c>
      <c r="S806" s="128">
        <v>59</v>
      </c>
      <c r="T806" s="128">
        <v>1</v>
      </c>
      <c r="U806" s="128">
        <v>20</v>
      </c>
      <c r="V806" s="126"/>
      <c r="W806" s="126"/>
      <c r="X806" s="126"/>
      <c r="Y806" s="126"/>
      <c r="Z806" s="126"/>
      <c r="AA806" s="126"/>
    </row>
    <row r="807" spans="1:27" x14ac:dyDescent="0.25">
      <c r="A807" s="122">
        <v>806</v>
      </c>
      <c r="B807" s="124" t="s">
        <v>11</v>
      </c>
      <c r="C807" s="125" t="s">
        <v>153</v>
      </c>
      <c r="D807" s="126"/>
      <c r="E807" s="126"/>
      <c r="F807" s="128">
        <v>1</v>
      </c>
      <c r="G807" s="128">
        <v>8</v>
      </c>
      <c r="H807" s="128">
        <v>7</v>
      </c>
      <c r="I807" s="128">
        <v>42</v>
      </c>
      <c r="J807" s="128">
        <v>11</v>
      </c>
      <c r="K807" s="128">
        <v>64</v>
      </c>
      <c r="L807" s="128">
        <v>21</v>
      </c>
      <c r="M807" s="128">
        <v>121</v>
      </c>
      <c r="N807" s="128">
        <v>4</v>
      </c>
      <c r="O807" s="128">
        <v>22</v>
      </c>
      <c r="P807" s="126"/>
      <c r="Q807" s="126"/>
      <c r="R807" s="128">
        <v>4</v>
      </c>
      <c r="S807" s="128">
        <v>22</v>
      </c>
      <c r="T807" s="128">
        <v>2</v>
      </c>
      <c r="U807" s="128">
        <v>11</v>
      </c>
      <c r="V807" s="126"/>
      <c r="W807" s="126"/>
      <c r="X807" s="126"/>
      <c r="Y807" s="126"/>
      <c r="Z807" s="126"/>
      <c r="AA807" s="126"/>
    </row>
    <row r="808" spans="1:27" x14ac:dyDescent="0.25">
      <c r="A808" s="122">
        <v>807</v>
      </c>
      <c r="B808" s="124" t="s">
        <v>5</v>
      </c>
      <c r="C808" s="125" t="s">
        <v>153</v>
      </c>
      <c r="D808" s="126"/>
      <c r="E808" s="126"/>
      <c r="F808" s="126"/>
      <c r="G808" s="126"/>
      <c r="H808" s="128">
        <v>15</v>
      </c>
      <c r="I808" s="128">
        <v>50</v>
      </c>
      <c r="J808" s="128">
        <v>8</v>
      </c>
      <c r="K808" s="128">
        <v>36</v>
      </c>
      <c r="L808" s="128">
        <v>11</v>
      </c>
      <c r="M808" s="128">
        <v>41</v>
      </c>
      <c r="N808" s="128">
        <v>17</v>
      </c>
      <c r="O808" s="128">
        <v>78</v>
      </c>
      <c r="P808" s="128">
        <v>5</v>
      </c>
      <c r="Q808" s="128">
        <v>20</v>
      </c>
      <c r="R808" s="128">
        <v>6</v>
      </c>
      <c r="S808" s="128">
        <v>28</v>
      </c>
      <c r="T808" s="128">
        <v>6</v>
      </c>
      <c r="U808" s="128">
        <v>22</v>
      </c>
      <c r="V808" s="128">
        <v>4</v>
      </c>
      <c r="W808" s="128">
        <v>16</v>
      </c>
      <c r="X808" s="126"/>
      <c r="Y808" s="126"/>
      <c r="Z808" s="126"/>
      <c r="AA808" s="126"/>
    </row>
    <row r="809" spans="1:27" x14ac:dyDescent="0.25">
      <c r="A809" s="122">
        <v>808</v>
      </c>
      <c r="B809" s="124" t="s">
        <v>24</v>
      </c>
      <c r="C809" s="125" t="s">
        <v>153</v>
      </c>
      <c r="D809" s="128">
        <v>2</v>
      </c>
      <c r="E809" s="128">
        <v>4</v>
      </c>
      <c r="F809" s="128">
        <v>37</v>
      </c>
      <c r="G809" s="128">
        <v>58</v>
      </c>
      <c r="H809" s="128">
        <v>20</v>
      </c>
      <c r="I809" s="128">
        <v>38</v>
      </c>
      <c r="J809" s="128">
        <v>26</v>
      </c>
      <c r="K809" s="128">
        <v>59</v>
      </c>
      <c r="L809" s="128">
        <v>7</v>
      </c>
      <c r="M809" s="128">
        <v>16</v>
      </c>
      <c r="N809" s="128">
        <v>9</v>
      </c>
      <c r="O809" s="128">
        <v>22</v>
      </c>
      <c r="P809" s="128">
        <v>20</v>
      </c>
      <c r="Q809" s="128">
        <v>50</v>
      </c>
      <c r="R809" s="128">
        <v>10</v>
      </c>
      <c r="S809" s="128">
        <v>22</v>
      </c>
      <c r="T809" s="126"/>
      <c r="U809" s="126"/>
      <c r="V809" s="128">
        <v>4</v>
      </c>
      <c r="W809" s="128">
        <v>10</v>
      </c>
      <c r="X809" s="128">
        <v>1</v>
      </c>
      <c r="Y809" s="128">
        <v>2</v>
      </c>
      <c r="Z809" s="128">
        <v>2</v>
      </c>
      <c r="AA809" s="128">
        <v>5</v>
      </c>
    </row>
    <row r="810" spans="1:27" x14ac:dyDescent="0.25">
      <c r="A810" s="122">
        <v>809</v>
      </c>
      <c r="B810" s="124" t="s">
        <v>11</v>
      </c>
      <c r="C810" s="125" t="s">
        <v>152</v>
      </c>
      <c r="D810" s="128">
        <v>1</v>
      </c>
      <c r="E810" s="128">
        <v>9</v>
      </c>
      <c r="F810" s="128">
        <v>4</v>
      </c>
      <c r="G810" s="128">
        <v>37</v>
      </c>
      <c r="H810" s="128">
        <v>4</v>
      </c>
      <c r="I810" s="128">
        <v>37</v>
      </c>
      <c r="J810" s="128">
        <v>3</v>
      </c>
      <c r="K810" s="128">
        <v>28</v>
      </c>
      <c r="L810" s="128">
        <v>7</v>
      </c>
      <c r="M810" s="128">
        <v>65</v>
      </c>
      <c r="N810" s="128">
        <v>3</v>
      </c>
      <c r="O810" s="128">
        <v>28</v>
      </c>
      <c r="P810" s="128">
        <v>4</v>
      </c>
      <c r="Q810" s="128">
        <v>37</v>
      </c>
      <c r="R810" s="128">
        <v>3</v>
      </c>
      <c r="S810" s="128">
        <v>21</v>
      </c>
      <c r="T810" s="126"/>
      <c r="U810" s="126"/>
      <c r="V810" s="128">
        <v>3</v>
      </c>
      <c r="W810" s="128">
        <v>23</v>
      </c>
      <c r="X810" s="126"/>
      <c r="Y810" s="126"/>
      <c r="Z810" s="126"/>
      <c r="AA810" s="126"/>
    </row>
    <row r="811" spans="1:27" x14ac:dyDescent="0.25">
      <c r="A811" s="122">
        <v>810</v>
      </c>
      <c r="B811" s="124" t="s">
        <v>119</v>
      </c>
      <c r="C811" s="125" t="s">
        <v>151</v>
      </c>
      <c r="D811" s="126"/>
      <c r="E811" s="126"/>
      <c r="F811" s="126"/>
      <c r="G811" s="126"/>
      <c r="H811" s="126"/>
      <c r="I811" s="126"/>
      <c r="J811" s="128">
        <v>6</v>
      </c>
      <c r="K811" s="128">
        <v>86</v>
      </c>
      <c r="L811" s="128">
        <v>8</v>
      </c>
      <c r="M811" s="128">
        <v>108</v>
      </c>
      <c r="N811" s="126"/>
      <c r="O811" s="126"/>
      <c r="P811" s="128">
        <v>2</v>
      </c>
      <c r="Q811" s="128">
        <v>30</v>
      </c>
      <c r="R811" s="128">
        <v>3</v>
      </c>
      <c r="S811" s="128">
        <v>37</v>
      </c>
      <c r="T811" s="128">
        <v>1</v>
      </c>
      <c r="U811" s="128">
        <v>13</v>
      </c>
      <c r="V811" s="126"/>
      <c r="W811" s="126"/>
      <c r="X811" s="126"/>
      <c r="Y811" s="126"/>
      <c r="Z811" s="128">
        <v>1</v>
      </c>
      <c r="AA811" s="128">
        <v>10</v>
      </c>
    </row>
    <row r="812" spans="1:27" x14ac:dyDescent="0.25">
      <c r="A812" s="122">
        <v>811</v>
      </c>
      <c r="B812" s="124" t="s">
        <v>119</v>
      </c>
      <c r="C812" s="125" t="s">
        <v>151</v>
      </c>
      <c r="D812" s="126"/>
      <c r="E812" s="126"/>
      <c r="F812" s="126"/>
      <c r="G812" s="126"/>
      <c r="H812" s="126"/>
      <c r="I812" s="126"/>
      <c r="J812" s="128">
        <v>2</v>
      </c>
      <c r="K812" s="128">
        <v>20</v>
      </c>
      <c r="L812" s="126"/>
      <c r="M812" s="126"/>
      <c r="N812" s="126"/>
      <c r="O812" s="126"/>
      <c r="P812" s="126"/>
      <c r="Q812" s="126"/>
      <c r="R812" s="126"/>
      <c r="S812" s="126"/>
      <c r="T812" s="128">
        <v>5</v>
      </c>
      <c r="U812" s="128">
        <v>49</v>
      </c>
      <c r="V812" s="128">
        <v>19</v>
      </c>
      <c r="W812" s="128">
        <v>195</v>
      </c>
      <c r="X812" s="128">
        <v>2</v>
      </c>
      <c r="Y812" s="128">
        <v>19</v>
      </c>
      <c r="Z812" s="126"/>
      <c r="AA812" s="126"/>
    </row>
    <row r="813" spans="1:27" x14ac:dyDescent="0.25">
      <c r="A813" s="122">
        <v>812</v>
      </c>
      <c r="B813" s="124" t="s">
        <v>5</v>
      </c>
      <c r="C813" s="125" t="s">
        <v>152</v>
      </c>
      <c r="D813" s="128">
        <v>3</v>
      </c>
      <c r="E813" s="128">
        <v>13</v>
      </c>
      <c r="F813" s="128">
        <v>3</v>
      </c>
      <c r="G813" s="128">
        <v>13</v>
      </c>
      <c r="H813" s="128">
        <v>18</v>
      </c>
      <c r="I813" s="128">
        <v>88</v>
      </c>
      <c r="J813" s="128">
        <v>10</v>
      </c>
      <c r="K813" s="128">
        <v>50</v>
      </c>
      <c r="L813" s="128">
        <v>6</v>
      </c>
      <c r="M813" s="128">
        <v>32</v>
      </c>
      <c r="N813" s="128">
        <v>3</v>
      </c>
      <c r="O813" s="128">
        <v>13</v>
      </c>
      <c r="P813" s="128">
        <v>3</v>
      </c>
      <c r="Q813" s="128">
        <v>13</v>
      </c>
      <c r="R813" s="126"/>
      <c r="S813" s="126"/>
      <c r="T813" s="128">
        <v>4</v>
      </c>
      <c r="U813" s="128">
        <v>26</v>
      </c>
      <c r="V813" s="128">
        <v>5</v>
      </c>
      <c r="W813" s="128">
        <v>35</v>
      </c>
      <c r="X813" s="126"/>
      <c r="Y813" s="126"/>
      <c r="Z813" s="126"/>
      <c r="AA813" s="126"/>
    </row>
    <row r="814" spans="1:27" x14ac:dyDescent="0.25">
      <c r="A814" s="122">
        <v>813</v>
      </c>
      <c r="B814" s="124" t="s">
        <v>107</v>
      </c>
      <c r="C814" s="125" t="s">
        <v>152</v>
      </c>
      <c r="D814" s="126"/>
      <c r="E814" s="126"/>
      <c r="F814" s="128">
        <v>5</v>
      </c>
      <c r="G814" s="128">
        <v>75</v>
      </c>
      <c r="H814" s="128">
        <v>1</v>
      </c>
      <c r="I814" s="128">
        <v>15</v>
      </c>
      <c r="J814" s="126"/>
      <c r="K814" s="126"/>
      <c r="L814" s="128">
        <v>1</v>
      </c>
      <c r="M814" s="128">
        <v>13</v>
      </c>
      <c r="N814" s="128">
        <v>1</v>
      </c>
      <c r="O814" s="128">
        <v>13</v>
      </c>
      <c r="P814" s="128">
        <v>1</v>
      </c>
      <c r="Q814" s="128">
        <v>13</v>
      </c>
      <c r="R814" s="128">
        <v>1</v>
      </c>
      <c r="S814" s="128">
        <v>13</v>
      </c>
      <c r="T814" s="128">
        <v>5</v>
      </c>
      <c r="U814" s="128">
        <v>67</v>
      </c>
      <c r="V814" s="128">
        <v>1</v>
      </c>
      <c r="W814" s="128">
        <v>13</v>
      </c>
      <c r="X814" s="126"/>
      <c r="Y814" s="126"/>
      <c r="Z814" s="128">
        <v>4</v>
      </c>
      <c r="AA814" s="128">
        <v>54</v>
      </c>
    </row>
    <row r="815" spans="1:27" x14ac:dyDescent="0.25">
      <c r="A815" s="122">
        <v>814</v>
      </c>
      <c r="B815" s="124" t="s">
        <v>111</v>
      </c>
      <c r="C815" s="125" t="s">
        <v>152</v>
      </c>
      <c r="D815" s="126"/>
      <c r="E815" s="126"/>
      <c r="F815" s="128">
        <v>1</v>
      </c>
      <c r="G815" s="128">
        <v>14</v>
      </c>
      <c r="H815" s="128">
        <v>3</v>
      </c>
      <c r="I815" s="128">
        <v>41</v>
      </c>
      <c r="J815" s="128">
        <v>5</v>
      </c>
      <c r="K815" s="128">
        <v>55</v>
      </c>
      <c r="L815" s="128">
        <v>12</v>
      </c>
      <c r="M815" s="128">
        <v>169</v>
      </c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  <c r="AA815" s="126"/>
    </row>
    <row r="816" spans="1:27" x14ac:dyDescent="0.25">
      <c r="A816" s="122">
        <v>815</v>
      </c>
      <c r="B816" s="124" t="s">
        <v>9</v>
      </c>
      <c r="C816" s="125" t="s">
        <v>152</v>
      </c>
      <c r="D816" s="128">
        <v>1</v>
      </c>
      <c r="E816" s="128">
        <v>8</v>
      </c>
      <c r="F816" s="128">
        <v>9</v>
      </c>
      <c r="G816" s="128">
        <v>57</v>
      </c>
      <c r="H816" s="128">
        <v>24</v>
      </c>
      <c r="I816" s="128">
        <v>91</v>
      </c>
      <c r="J816" s="128">
        <v>10</v>
      </c>
      <c r="K816" s="128">
        <v>55</v>
      </c>
      <c r="L816" s="128">
        <v>6</v>
      </c>
      <c r="M816" s="128">
        <v>31</v>
      </c>
      <c r="N816" s="128">
        <v>1</v>
      </c>
      <c r="O816" s="128">
        <v>2</v>
      </c>
      <c r="P816" s="128">
        <v>3</v>
      </c>
      <c r="Q816" s="128">
        <v>18</v>
      </c>
      <c r="R816" s="128">
        <v>2</v>
      </c>
      <c r="S816" s="128">
        <v>8</v>
      </c>
      <c r="T816" s="128">
        <v>1</v>
      </c>
      <c r="U816" s="128">
        <v>9</v>
      </c>
      <c r="V816" s="126"/>
      <c r="W816" s="126"/>
      <c r="X816" s="126"/>
      <c r="Y816" s="126"/>
      <c r="Z816" s="126"/>
      <c r="AA816" s="126"/>
    </row>
    <row r="817" spans="1:27" x14ac:dyDescent="0.25">
      <c r="A817" s="122">
        <v>816</v>
      </c>
      <c r="B817" s="124" t="s">
        <v>5</v>
      </c>
      <c r="C817" s="125" t="s">
        <v>153</v>
      </c>
      <c r="D817" s="128">
        <v>1</v>
      </c>
      <c r="E817" s="128">
        <v>8</v>
      </c>
      <c r="F817" s="128">
        <v>6</v>
      </c>
      <c r="G817" s="128">
        <v>31</v>
      </c>
      <c r="H817" s="128">
        <v>7</v>
      </c>
      <c r="I817" s="128">
        <v>24</v>
      </c>
      <c r="J817" s="128">
        <v>16</v>
      </c>
      <c r="K817" s="128">
        <v>73</v>
      </c>
      <c r="L817" s="128">
        <v>11</v>
      </c>
      <c r="M817" s="128">
        <v>50</v>
      </c>
      <c r="N817" s="128">
        <v>5</v>
      </c>
      <c r="O817" s="128">
        <v>25</v>
      </c>
      <c r="P817" s="128">
        <v>4</v>
      </c>
      <c r="Q817" s="128">
        <v>10</v>
      </c>
      <c r="R817" s="128">
        <v>7</v>
      </c>
      <c r="S817" s="128">
        <v>26</v>
      </c>
      <c r="T817" s="128">
        <v>1</v>
      </c>
      <c r="U817" s="128">
        <v>8</v>
      </c>
      <c r="V817" s="128">
        <v>4</v>
      </c>
      <c r="W817" s="128">
        <v>16</v>
      </c>
      <c r="X817" s="128">
        <v>1</v>
      </c>
      <c r="Y817" s="128">
        <v>5</v>
      </c>
      <c r="Z817" s="126"/>
      <c r="AA817" s="126"/>
    </row>
    <row r="818" spans="1:27" x14ac:dyDescent="0.25">
      <c r="A818" s="122">
        <v>817</v>
      </c>
      <c r="B818" s="124" t="s">
        <v>24</v>
      </c>
      <c r="C818" s="125" t="s">
        <v>152</v>
      </c>
      <c r="D818" s="128">
        <v>10</v>
      </c>
      <c r="E818" s="128">
        <v>55</v>
      </c>
      <c r="F818" s="128">
        <v>39</v>
      </c>
      <c r="G818" s="128">
        <v>129</v>
      </c>
      <c r="H818" s="128">
        <v>33</v>
      </c>
      <c r="I818" s="128">
        <v>66</v>
      </c>
      <c r="J818" s="128">
        <v>12</v>
      </c>
      <c r="K818" s="128">
        <v>24</v>
      </c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  <c r="AA818" s="126"/>
    </row>
    <row r="819" spans="1:27" x14ac:dyDescent="0.25">
      <c r="A819" s="122">
        <v>818</v>
      </c>
      <c r="B819" s="124" t="s">
        <v>18</v>
      </c>
      <c r="C819" s="125" t="s">
        <v>152</v>
      </c>
      <c r="D819" s="126"/>
      <c r="E819" s="126"/>
      <c r="F819" s="126"/>
      <c r="G819" s="126"/>
      <c r="H819" s="126"/>
      <c r="I819" s="126"/>
      <c r="J819" s="128">
        <v>17</v>
      </c>
      <c r="K819" s="128">
        <v>107</v>
      </c>
      <c r="L819" s="128">
        <v>6</v>
      </c>
      <c r="M819" s="128">
        <v>39</v>
      </c>
      <c r="N819" s="128">
        <v>3</v>
      </c>
      <c r="O819" s="128">
        <v>19</v>
      </c>
      <c r="P819" s="128">
        <v>7</v>
      </c>
      <c r="Q819" s="128">
        <v>48</v>
      </c>
      <c r="R819" s="128">
        <v>7</v>
      </c>
      <c r="S819" s="128">
        <v>48</v>
      </c>
      <c r="T819" s="128">
        <v>1</v>
      </c>
      <c r="U819" s="128">
        <v>10</v>
      </c>
      <c r="V819" s="126"/>
      <c r="W819" s="126"/>
      <c r="X819" s="126"/>
      <c r="Y819" s="126"/>
      <c r="Z819" s="126"/>
      <c r="AA819" s="126"/>
    </row>
    <row r="820" spans="1:27" x14ac:dyDescent="0.25">
      <c r="A820" s="122">
        <v>819</v>
      </c>
      <c r="B820" s="124" t="s">
        <v>24</v>
      </c>
      <c r="C820" s="125" t="s">
        <v>153</v>
      </c>
      <c r="D820" s="128">
        <v>1</v>
      </c>
      <c r="E820" s="128">
        <v>5</v>
      </c>
      <c r="F820" s="128">
        <v>4</v>
      </c>
      <c r="G820" s="128">
        <v>21</v>
      </c>
      <c r="H820" s="128">
        <v>8</v>
      </c>
      <c r="I820" s="128">
        <v>37</v>
      </c>
      <c r="J820" s="128">
        <v>8</v>
      </c>
      <c r="K820" s="128">
        <v>37</v>
      </c>
      <c r="L820" s="128">
        <v>10</v>
      </c>
      <c r="M820" s="128">
        <v>47</v>
      </c>
      <c r="N820" s="128">
        <v>6</v>
      </c>
      <c r="O820" s="128">
        <v>26</v>
      </c>
      <c r="P820" s="128">
        <v>4</v>
      </c>
      <c r="Q820" s="128">
        <v>21</v>
      </c>
      <c r="R820" s="128">
        <v>4</v>
      </c>
      <c r="S820" s="128">
        <v>21</v>
      </c>
      <c r="T820" s="128">
        <v>6</v>
      </c>
      <c r="U820" s="128">
        <v>26</v>
      </c>
      <c r="V820" s="128">
        <v>6</v>
      </c>
      <c r="W820" s="128">
        <v>26</v>
      </c>
      <c r="X820" s="126"/>
      <c r="Y820" s="126"/>
      <c r="Z820" s="128">
        <v>1</v>
      </c>
      <c r="AA820" s="128">
        <v>5</v>
      </c>
    </row>
    <row r="821" spans="1:27" x14ac:dyDescent="0.25">
      <c r="A821" s="122">
        <v>820</v>
      </c>
      <c r="B821" s="124" t="s">
        <v>131</v>
      </c>
      <c r="C821" s="125" t="s">
        <v>155</v>
      </c>
      <c r="D821" s="128">
        <v>2</v>
      </c>
      <c r="E821" s="128">
        <v>18</v>
      </c>
      <c r="F821" s="128">
        <v>1</v>
      </c>
      <c r="G821" s="128">
        <v>9</v>
      </c>
      <c r="H821" s="128">
        <v>1</v>
      </c>
      <c r="I821" s="128">
        <v>9</v>
      </c>
      <c r="J821" s="126"/>
      <c r="K821" s="126"/>
      <c r="L821" s="128">
        <v>4</v>
      </c>
      <c r="M821" s="128">
        <v>36</v>
      </c>
      <c r="N821" s="128">
        <v>2</v>
      </c>
      <c r="O821" s="128">
        <v>16</v>
      </c>
      <c r="P821" s="128">
        <v>6</v>
      </c>
      <c r="Q821" s="128">
        <v>54</v>
      </c>
      <c r="R821" s="128">
        <v>3</v>
      </c>
      <c r="S821" s="128">
        <v>27</v>
      </c>
      <c r="T821" s="128">
        <v>2</v>
      </c>
      <c r="U821" s="128">
        <v>18</v>
      </c>
      <c r="V821" s="128">
        <v>5</v>
      </c>
      <c r="W821" s="128">
        <v>45</v>
      </c>
      <c r="X821" s="128">
        <v>3</v>
      </c>
      <c r="Y821" s="128">
        <v>18</v>
      </c>
      <c r="Z821" s="128">
        <v>2</v>
      </c>
      <c r="AA821" s="128">
        <v>18</v>
      </c>
    </row>
    <row r="822" spans="1:27" x14ac:dyDescent="0.25">
      <c r="A822" s="122">
        <v>821</v>
      </c>
      <c r="B822" s="124" t="s">
        <v>11</v>
      </c>
      <c r="C822" s="125" t="s">
        <v>152</v>
      </c>
      <c r="D822" s="126"/>
      <c r="E822" s="126"/>
      <c r="F822" s="126"/>
      <c r="G822" s="126"/>
      <c r="H822" s="128">
        <v>1</v>
      </c>
      <c r="I822" s="128">
        <v>44</v>
      </c>
      <c r="J822" s="128">
        <v>1</v>
      </c>
      <c r="K822" s="128">
        <v>44</v>
      </c>
      <c r="L822" s="126"/>
      <c r="M822" s="126"/>
      <c r="N822" s="126"/>
      <c r="O822" s="126"/>
      <c r="P822" s="126"/>
      <c r="Q822" s="126"/>
      <c r="R822" s="128">
        <v>1</v>
      </c>
      <c r="S822" s="128">
        <v>44</v>
      </c>
      <c r="T822" s="126"/>
      <c r="U822" s="126"/>
      <c r="V822" s="128">
        <v>2</v>
      </c>
      <c r="W822" s="128">
        <v>89</v>
      </c>
      <c r="X822" s="128">
        <v>1</v>
      </c>
      <c r="Y822" s="128">
        <v>44</v>
      </c>
      <c r="Z822" s="126"/>
      <c r="AA822" s="126"/>
    </row>
    <row r="823" spans="1:27" x14ac:dyDescent="0.25">
      <c r="A823" s="122">
        <v>822</v>
      </c>
      <c r="B823" s="124" t="s">
        <v>8</v>
      </c>
      <c r="C823" s="125" t="s">
        <v>151</v>
      </c>
      <c r="D823" s="126"/>
      <c r="E823" s="126"/>
      <c r="F823" s="126"/>
      <c r="G823" s="126"/>
      <c r="H823" s="128">
        <v>2</v>
      </c>
      <c r="I823" s="128">
        <v>28</v>
      </c>
      <c r="J823" s="128">
        <v>8</v>
      </c>
      <c r="K823" s="128">
        <v>102</v>
      </c>
      <c r="L823" s="128">
        <v>6</v>
      </c>
      <c r="M823" s="128">
        <v>60</v>
      </c>
      <c r="N823" s="128">
        <v>1</v>
      </c>
      <c r="O823" s="128">
        <v>18</v>
      </c>
      <c r="P823" s="126"/>
      <c r="Q823" s="126"/>
      <c r="R823" s="126"/>
      <c r="S823" s="126"/>
      <c r="T823" s="126"/>
      <c r="U823" s="126"/>
      <c r="V823" s="128">
        <v>3</v>
      </c>
      <c r="W823" s="128">
        <v>55</v>
      </c>
      <c r="X823" s="126"/>
      <c r="Y823" s="126"/>
      <c r="Z823" s="126"/>
      <c r="AA823" s="126"/>
    </row>
    <row r="824" spans="1:27" x14ac:dyDescent="0.25">
      <c r="A824" s="122">
        <v>823</v>
      </c>
      <c r="B824" s="124" t="s">
        <v>24</v>
      </c>
      <c r="C824" s="125" t="s">
        <v>153</v>
      </c>
      <c r="D824" s="128">
        <v>26</v>
      </c>
      <c r="E824" s="128">
        <v>69</v>
      </c>
      <c r="F824" s="128">
        <v>74</v>
      </c>
      <c r="G824" s="128">
        <v>154</v>
      </c>
      <c r="H824" s="128">
        <v>31</v>
      </c>
      <c r="I824" s="128">
        <v>32</v>
      </c>
      <c r="J824" s="128">
        <v>1</v>
      </c>
      <c r="K824" s="128">
        <v>1</v>
      </c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6"/>
    </row>
    <row r="825" spans="1:27" x14ac:dyDescent="0.25">
      <c r="A825" s="122">
        <v>824</v>
      </c>
      <c r="B825" s="124" t="s">
        <v>5</v>
      </c>
      <c r="C825" s="125" t="s">
        <v>152</v>
      </c>
      <c r="D825" s="126"/>
      <c r="E825" s="126"/>
      <c r="F825" s="128">
        <v>1</v>
      </c>
      <c r="G825" s="128">
        <v>42</v>
      </c>
      <c r="H825" s="126"/>
      <c r="I825" s="126"/>
      <c r="J825" s="128">
        <v>1</v>
      </c>
      <c r="K825" s="128">
        <v>42</v>
      </c>
      <c r="L825" s="126"/>
      <c r="M825" s="126"/>
      <c r="N825" s="126"/>
      <c r="O825" s="126"/>
      <c r="P825" s="126"/>
      <c r="Q825" s="126"/>
      <c r="R825" s="128">
        <v>1</v>
      </c>
      <c r="S825" s="128">
        <v>42</v>
      </c>
      <c r="T825" s="128">
        <v>1</v>
      </c>
      <c r="U825" s="128">
        <v>43</v>
      </c>
      <c r="V825" s="128">
        <v>1</v>
      </c>
      <c r="W825" s="128">
        <v>43</v>
      </c>
      <c r="X825" s="128">
        <v>1</v>
      </c>
      <c r="Y825" s="128">
        <v>43</v>
      </c>
      <c r="Z825" s="126"/>
      <c r="AA825" s="126"/>
    </row>
    <row r="826" spans="1:27" x14ac:dyDescent="0.25">
      <c r="A826" s="122">
        <v>825</v>
      </c>
      <c r="B826" s="124" t="s">
        <v>8</v>
      </c>
      <c r="C826" s="125" t="s">
        <v>151</v>
      </c>
      <c r="D826" s="126"/>
      <c r="E826" s="126"/>
      <c r="F826" s="128">
        <v>1</v>
      </c>
      <c r="G826" s="128">
        <v>4</v>
      </c>
      <c r="H826" s="128">
        <v>1</v>
      </c>
      <c r="I826" s="128">
        <v>2</v>
      </c>
      <c r="J826" s="128">
        <v>6</v>
      </c>
      <c r="K826" s="128">
        <v>11</v>
      </c>
      <c r="L826" s="128">
        <v>3</v>
      </c>
      <c r="M826" s="128">
        <v>7</v>
      </c>
      <c r="N826" s="126"/>
      <c r="O826" s="126"/>
      <c r="P826" s="128">
        <v>3</v>
      </c>
      <c r="Q826" s="128">
        <v>15</v>
      </c>
      <c r="R826" s="128">
        <v>1</v>
      </c>
      <c r="S826" s="128">
        <v>5</v>
      </c>
      <c r="T826" s="128">
        <v>14</v>
      </c>
      <c r="U826" s="128">
        <v>70</v>
      </c>
      <c r="V826" s="128">
        <v>22</v>
      </c>
      <c r="W826" s="128">
        <v>110</v>
      </c>
      <c r="X826" s="128">
        <v>5</v>
      </c>
      <c r="Y826" s="128">
        <v>25</v>
      </c>
      <c r="Z826" s="128">
        <v>1</v>
      </c>
      <c r="AA826" s="128">
        <v>5</v>
      </c>
    </row>
    <row r="827" spans="1:27" x14ac:dyDescent="0.25">
      <c r="A827" s="122">
        <v>826</v>
      </c>
      <c r="B827" s="124" t="s">
        <v>5</v>
      </c>
      <c r="C827" s="125" t="s">
        <v>152</v>
      </c>
      <c r="D827" s="126"/>
      <c r="E827" s="126"/>
      <c r="F827" s="128">
        <v>1</v>
      </c>
      <c r="G827" s="128">
        <v>36</v>
      </c>
      <c r="H827" s="128">
        <v>2</v>
      </c>
      <c r="I827" s="128">
        <v>72</v>
      </c>
      <c r="J827" s="126"/>
      <c r="K827" s="126"/>
      <c r="L827" s="126"/>
      <c r="M827" s="126"/>
      <c r="N827" s="128">
        <v>3</v>
      </c>
      <c r="O827" s="128">
        <v>109</v>
      </c>
      <c r="P827" s="126"/>
      <c r="Q827" s="126"/>
      <c r="R827" s="128">
        <v>1</v>
      </c>
      <c r="S827" s="128">
        <v>36</v>
      </c>
      <c r="T827" s="126"/>
      <c r="U827" s="126"/>
      <c r="V827" s="126"/>
      <c r="W827" s="126"/>
      <c r="X827" s="126"/>
      <c r="Y827" s="126"/>
      <c r="Z827" s="126"/>
      <c r="AA827" s="126"/>
    </row>
    <row r="828" spans="1:27" x14ac:dyDescent="0.25">
      <c r="A828" s="122">
        <v>827</v>
      </c>
      <c r="B828" s="124" t="s">
        <v>5</v>
      </c>
      <c r="C828" s="125" t="s">
        <v>152</v>
      </c>
      <c r="D828" s="126"/>
      <c r="E828" s="126"/>
      <c r="F828" s="126"/>
      <c r="G828" s="126"/>
      <c r="H828" s="128">
        <v>1</v>
      </c>
      <c r="I828" s="128">
        <v>36</v>
      </c>
      <c r="J828" s="128">
        <v>1</v>
      </c>
      <c r="K828" s="128">
        <v>36</v>
      </c>
      <c r="L828" s="128">
        <v>1</v>
      </c>
      <c r="M828" s="128">
        <v>36</v>
      </c>
      <c r="N828" s="128">
        <v>4</v>
      </c>
      <c r="O828" s="128">
        <v>145</v>
      </c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  <c r="AA828" s="126"/>
    </row>
    <row r="829" spans="1:27" x14ac:dyDescent="0.25">
      <c r="A829" s="122">
        <v>828</v>
      </c>
      <c r="B829" s="124" t="s">
        <v>8</v>
      </c>
      <c r="C829" s="125" t="s">
        <v>153</v>
      </c>
      <c r="D829" s="126"/>
      <c r="E829" s="126"/>
      <c r="F829" s="126"/>
      <c r="G829" s="126"/>
      <c r="H829" s="126"/>
      <c r="I829" s="126"/>
      <c r="J829" s="128">
        <v>2</v>
      </c>
      <c r="K829" s="128">
        <v>10</v>
      </c>
      <c r="L829" s="128">
        <v>22</v>
      </c>
      <c r="M829" s="128">
        <v>37</v>
      </c>
      <c r="N829" s="128">
        <v>20</v>
      </c>
      <c r="O829" s="128">
        <v>57</v>
      </c>
      <c r="P829" s="128">
        <v>133</v>
      </c>
      <c r="Q829" s="128">
        <v>102</v>
      </c>
      <c r="R829" s="128">
        <v>5</v>
      </c>
      <c r="S829" s="128">
        <v>31</v>
      </c>
      <c r="T829" s="128">
        <v>18</v>
      </c>
      <c r="U829" s="128">
        <v>17</v>
      </c>
      <c r="V829" s="126"/>
      <c r="W829" s="126"/>
      <c r="X829" s="126"/>
      <c r="Y829" s="126"/>
      <c r="Z829" s="126"/>
      <c r="AA829" s="126"/>
    </row>
    <row r="830" spans="1:27" x14ac:dyDescent="0.25">
      <c r="A830" s="122">
        <v>829</v>
      </c>
      <c r="B830" s="124" t="s">
        <v>24</v>
      </c>
      <c r="C830" s="125" t="s">
        <v>153</v>
      </c>
      <c r="D830" s="128">
        <v>28</v>
      </c>
      <c r="E830" s="128">
        <v>35</v>
      </c>
      <c r="F830" s="128">
        <v>195</v>
      </c>
      <c r="G830" s="128">
        <v>136</v>
      </c>
      <c r="H830" s="128">
        <v>145</v>
      </c>
      <c r="I830" s="128">
        <v>58</v>
      </c>
      <c r="J830" s="128">
        <v>43</v>
      </c>
      <c r="K830" s="128">
        <v>17</v>
      </c>
      <c r="L830" s="126"/>
      <c r="M830" s="126"/>
      <c r="N830" s="126"/>
      <c r="O830" s="126"/>
      <c r="P830" s="126"/>
      <c r="Q830" s="126"/>
      <c r="R830" s="126"/>
      <c r="S830" s="126"/>
      <c r="T830" s="126"/>
      <c r="U830" s="126"/>
      <c r="V830" s="126"/>
      <c r="W830" s="126"/>
      <c r="X830" s="126"/>
      <c r="Y830" s="126"/>
      <c r="Z830" s="126"/>
      <c r="AA830" s="126"/>
    </row>
    <row r="831" spans="1:27" x14ac:dyDescent="0.25">
      <c r="A831" s="122">
        <v>830</v>
      </c>
      <c r="B831" s="124" t="s">
        <v>5</v>
      </c>
      <c r="C831" s="125" t="s">
        <v>153</v>
      </c>
      <c r="D831" s="126"/>
      <c r="E831" s="126"/>
      <c r="F831" s="126"/>
      <c r="G831" s="126"/>
      <c r="H831" s="128">
        <v>1</v>
      </c>
      <c r="I831" s="128">
        <v>16</v>
      </c>
      <c r="J831" s="128">
        <v>7</v>
      </c>
      <c r="K831" s="128">
        <v>80</v>
      </c>
      <c r="L831" s="126"/>
      <c r="M831" s="126"/>
      <c r="N831" s="128">
        <v>1</v>
      </c>
      <c r="O831" s="128">
        <v>16</v>
      </c>
      <c r="P831" s="128">
        <v>6</v>
      </c>
      <c r="Q831" s="128">
        <v>43</v>
      </c>
      <c r="R831" s="128">
        <v>11</v>
      </c>
      <c r="S831" s="128">
        <v>90</v>
      </c>
      <c r="T831" s="126"/>
      <c r="U831" s="126"/>
      <c r="V831" s="126"/>
      <c r="W831" s="126"/>
      <c r="X831" s="126"/>
      <c r="Y831" s="126"/>
      <c r="Z831" s="126"/>
      <c r="AA831" s="126"/>
    </row>
    <row r="832" spans="1:27" x14ac:dyDescent="0.25">
      <c r="A832" s="122">
        <v>831</v>
      </c>
      <c r="B832" s="124" t="s">
        <v>11</v>
      </c>
      <c r="C832" s="125" t="s">
        <v>153</v>
      </c>
      <c r="D832" s="128">
        <v>2</v>
      </c>
      <c r="E832" s="128">
        <v>51</v>
      </c>
      <c r="F832" s="126"/>
      <c r="G832" s="126"/>
      <c r="H832" s="128">
        <v>2</v>
      </c>
      <c r="I832" s="128">
        <v>48</v>
      </c>
      <c r="J832" s="128">
        <v>2</v>
      </c>
      <c r="K832" s="128">
        <v>48</v>
      </c>
      <c r="L832" s="128">
        <v>2</v>
      </c>
      <c r="M832" s="128">
        <v>48</v>
      </c>
      <c r="N832" s="126"/>
      <c r="O832" s="126"/>
      <c r="P832" s="128">
        <v>2</v>
      </c>
      <c r="Q832" s="128">
        <v>48</v>
      </c>
      <c r="R832" s="126"/>
      <c r="S832" s="126"/>
      <c r="T832" s="126"/>
      <c r="U832" s="126"/>
      <c r="V832" s="126"/>
      <c r="W832" s="126"/>
      <c r="X832" s="126"/>
      <c r="Y832" s="126"/>
      <c r="Z832" s="126"/>
      <c r="AA832" s="126"/>
    </row>
    <row r="833" spans="1:27" x14ac:dyDescent="0.25">
      <c r="A833" s="122">
        <v>832</v>
      </c>
      <c r="B833" s="124" t="s">
        <v>132</v>
      </c>
      <c r="C833" s="125" t="s">
        <v>152</v>
      </c>
      <c r="D833" s="126"/>
      <c r="E833" s="126"/>
      <c r="F833" s="128">
        <v>3</v>
      </c>
      <c r="G833" s="128">
        <v>44</v>
      </c>
      <c r="H833" s="128">
        <v>3</v>
      </c>
      <c r="I833" s="128">
        <v>37</v>
      </c>
      <c r="J833" s="128">
        <v>5</v>
      </c>
      <c r="K833" s="128">
        <v>62</v>
      </c>
      <c r="L833" s="126"/>
      <c r="M833" s="126"/>
      <c r="N833" s="126"/>
      <c r="O833" s="126"/>
      <c r="P833" s="128">
        <v>3</v>
      </c>
      <c r="Q833" s="128">
        <v>33</v>
      </c>
      <c r="R833" s="126"/>
      <c r="S833" s="126"/>
      <c r="T833" s="128">
        <v>3</v>
      </c>
      <c r="U833" s="128">
        <v>33</v>
      </c>
      <c r="V833" s="128">
        <v>3</v>
      </c>
      <c r="W833" s="128">
        <v>32</v>
      </c>
      <c r="X833" s="126"/>
      <c r="Y833" s="126"/>
      <c r="Z833" s="126"/>
      <c r="AA833" s="126"/>
    </row>
    <row r="834" spans="1:27" x14ac:dyDescent="0.25">
      <c r="A834" s="122">
        <v>833</v>
      </c>
      <c r="B834" s="124" t="s">
        <v>24</v>
      </c>
      <c r="C834" s="125" t="s">
        <v>153</v>
      </c>
      <c r="D834" s="128">
        <v>8</v>
      </c>
      <c r="E834" s="128">
        <v>8</v>
      </c>
      <c r="F834" s="128">
        <v>5</v>
      </c>
      <c r="G834" s="128">
        <v>11</v>
      </c>
      <c r="H834" s="128">
        <v>27</v>
      </c>
      <c r="I834" s="128">
        <v>79</v>
      </c>
      <c r="J834" s="128">
        <v>12</v>
      </c>
      <c r="K834" s="128">
        <v>57</v>
      </c>
      <c r="L834" s="128">
        <v>4</v>
      </c>
      <c r="M834" s="128">
        <v>21</v>
      </c>
      <c r="N834" s="128">
        <v>3</v>
      </c>
      <c r="O834" s="128">
        <v>16</v>
      </c>
      <c r="P834" s="128">
        <v>2</v>
      </c>
      <c r="Q834" s="128">
        <v>11</v>
      </c>
      <c r="R834" s="128">
        <v>5</v>
      </c>
      <c r="S834" s="128">
        <v>26</v>
      </c>
      <c r="T834" s="128">
        <v>1</v>
      </c>
      <c r="U834" s="128">
        <v>5</v>
      </c>
      <c r="V834" s="126"/>
      <c r="W834" s="126"/>
      <c r="X834" s="126"/>
      <c r="Y834" s="126"/>
      <c r="Z834" s="128">
        <v>1</v>
      </c>
      <c r="AA834" s="128">
        <v>5</v>
      </c>
    </row>
    <row r="835" spans="1:27" x14ac:dyDescent="0.25">
      <c r="A835" s="122">
        <v>834</v>
      </c>
      <c r="B835" s="124" t="s">
        <v>119</v>
      </c>
      <c r="C835" s="125" t="s">
        <v>151</v>
      </c>
      <c r="D835" s="126"/>
      <c r="E835" s="126"/>
      <c r="F835" s="126"/>
      <c r="G835" s="126"/>
      <c r="H835" s="126"/>
      <c r="I835" s="126"/>
      <c r="J835" s="128">
        <v>6</v>
      </c>
      <c r="K835" s="128">
        <v>87</v>
      </c>
      <c r="L835" s="128">
        <v>7</v>
      </c>
      <c r="M835" s="128">
        <v>105</v>
      </c>
      <c r="N835" s="128">
        <v>3</v>
      </c>
      <c r="O835" s="128">
        <v>45</v>
      </c>
      <c r="P835" s="126"/>
      <c r="Q835" s="126"/>
      <c r="R835" s="126"/>
      <c r="S835" s="126"/>
      <c r="T835" s="126"/>
      <c r="U835" s="126"/>
      <c r="V835" s="126"/>
      <c r="W835" s="126"/>
      <c r="X835" s="126"/>
      <c r="Y835" s="126"/>
      <c r="Z835" s="126"/>
      <c r="AA835" s="126"/>
    </row>
    <row r="836" spans="1:27" x14ac:dyDescent="0.25">
      <c r="A836" s="122">
        <v>835</v>
      </c>
      <c r="B836" s="124" t="s">
        <v>11</v>
      </c>
      <c r="C836" s="125" t="s">
        <v>152</v>
      </c>
      <c r="D836" s="126"/>
      <c r="E836" s="126"/>
      <c r="F836" s="128">
        <v>1</v>
      </c>
      <c r="G836" s="128">
        <v>30</v>
      </c>
      <c r="H836" s="128">
        <v>4</v>
      </c>
      <c r="I836" s="128">
        <v>117</v>
      </c>
      <c r="J836" s="128">
        <v>2</v>
      </c>
      <c r="K836" s="128">
        <v>58</v>
      </c>
      <c r="L836" s="128">
        <v>2</v>
      </c>
      <c r="M836" s="128">
        <v>30</v>
      </c>
      <c r="N836" s="126"/>
      <c r="O836" s="126"/>
      <c r="P836" s="126"/>
      <c r="Q836" s="126"/>
      <c r="R836" s="126"/>
      <c r="S836" s="126"/>
      <c r="T836" s="126"/>
      <c r="U836" s="126"/>
      <c r="V836" s="126"/>
      <c r="W836" s="126"/>
      <c r="X836" s="126"/>
      <c r="Y836" s="126"/>
      <c r="Z836" s="126"/>
      <c r="AA836" s="126"/>
    </row>
    <row r="837" spans="1:27" x14ac:dyDescent="0.25">
      <c r="A837" s="122">
        <v>836</v>
      </c>
      <c r="B837" s="124" t="s">
        <v>127</v>
      </c>
      <c r="C837" s="125" t="s">
        <v>153</v>
      </c>
      <c r="D837" s="128">
        <v>1</v>
      </c>
      <c r="E837" s="128">
        <v>5</v>
      </c>
      <c r="F837" s="128">
        <v>14</v>
      </c>
      <c r="G837" s="128">
        <v>71</v>
      </c>
      <c r="H837" s="128">
        <v>42</v>
      </c>
      <c r="I837" s="128">
        <v>127</v>
      </c>
      <c r="J837" s="128">
        <v>11</v>
      </c>
      <c r="K837" s="128">
        <v>28</v>
      </c>
      <c r="L837" s="126"/>
      <c r="M837" s="126"/>
      <c r="N837" s="126"/>
      <c r="O837" s="126"/>
      <c r="P837" s="126"/>
      <c r="Q837" s="126"/>
      <c r="R837" s="126"/>
      <c r="S837" s="126"/>
      <c r="T837" s="126"/>
      <c r="U837" s="126"/>
      <c r="V837" s="126"/>
      <c r="W837" s="126"/>
      <c r="X837" s="126"/>
      <c r="Y837" s="126"/>
      <c r="Z837" s="126"/>
      <c r="AA837" s="126"/>
    </row>
    <row r="838" spans="1:27" x14ac:dyDescent="0.25">
      <c r="A838" s="122">
        <v>837</v>
      </c>
      <c r="B838" s="124" t="s">
        <v>129</v>
      </c>
      <c r="C838" s="125" t="s">
        <v>154</v>
      </c>
      <c r="D838" s="128">
        <v>1</v>
      </c>
      <c r="E838" s="128">
        <v>33</v>
      </c>
      <c r="F838" s="128">
        <v>2</v>
      </c>
      <c r="G838" s="128">
        <v>66</v>
      </c>
      <c r="H838" s="126"/>
      <c r="I838" s="126"/>
      <c r="J838" s="128">
        <v>1</v>
      </c>
      <c r="K838" s="128">
        <v>33</v>
      </c>
      <c r="L838" s="126"/>
      <c r="M838" s="126"/>
      <c r="N838" s="126"/>
      <c r="O838" s="126"/>
      <c r="P838" s="126"/>
      <c r="Q838" s="126"/>
      <c r="R838" s="128">
        <v>2</v>
      </c>
      <c r="S838" s="128">
        <v>66</v>
      </c>
      <c r="T838" s="126"/>
      <c r="U838" s="126"/>
      <c r="V838" s="128">
        <v>2</v>
      </c>
      <c r="W838" s="128">
        <v>33</v>
      </c>
      <c r="X838" s="126"/>
      <c r="Y838" s="126"/>
      <c r="Z838" s="126"/>
      <c r="AA838" s="126"/>
    </row>
    <row r="839" spans="1:27" x14ac:dyDescent="0.25">
      <c r="A839" s="122">
        <v>838</v>
      </c>
      <c r="B839" s="124" t="s">
        <v>24</v>
      </c>
      <c r="C839" s="125" t="s">
        <v>153</v>
      </c>
      <c r="D839" s="126"/>
      <c r="E839" s="126"/>
      <c r="F839" s="128">
        <v>3</v>
      </c>
      <c r="G839" s="128">
        <v>15</v>
      </c>
      <c r="H839" s="128">
        <v>7</v>
      </c>
      <c r="I839" s="128">
        <v>31</v>
      </c>
      <c r="J839" s="128">
        <v>10</v>
      </c>
      <c r="K839" s="128">
        <v>46</v>
      </c>
      <c r="L839" s="128">
        <v>18</v>
      </c>
      <c r="M839" s="128">
        <v>82</v>
      </c>
      <c r="N839" s="128">
        <v>9</v>
      </c>
      <c r="O839" s="128">
        <v>41</v>
      </c>
      <c r="P839" s="126"/>
      <c r="Q839" s="126"/>
      <c r="R839" s="126"/>
      <c r="S839" s="126"/>
      <c r="T839" s="128">
        <v>2</v>
      </c>
      <c r="U839" s="128">
        <v>10</v>
      </c>
      <c r="V839" s="126"/>
      <c r="W839" s="126"/>
      <c r="X839" s="126"/>
      <c r="Y839" s="126"/>
      <c r="Z839" s="128">
        <v>1</v>
      </c>
      <c r="AA839" s="128">
        <v>5</v>
      </c>
    </row>
    <row r="840" spans="1:27" x14ac:dyDescent="0.25">
      <c r="A840" s="122">
        <v>839</v>
      </c>
      <c r="B840" s="124" t="s">
        <v>7</v>
      </c>
      <c r="C840" s="125" t="s">
        <v>151</v>
      </c>
      <c r="D840" s="126"/>
      <c r="E840" s="126"/>
      <c r="F840" s="126"/>
      <c r="G840" s="126"/>
      <c r="H840" s="126"/>
      <c r="I840" s="126"/>
      <c r="J840" s="126"/>
      <c r="K840" s="126"/>
      <c r="L840" s="128">
        <v>6</v>
      </c>
      <c r="M840" s="128">
        <v>58</v>
      </c>
      <c r="N840" s="128">
        <v>10</v>
      </c>
      <c r="O840" s="128">
        <v>96</v>
      </c>
      <c r="P840" s="128">
        <v>2</v>
      </c>
      <c r="Q840" s="128">
        <v>19</v>
      </c>
      <c r="R840" s="128">
        <v>4</v>
      </c>
      <c r="S840" s="128">
        <v>33</v>
      </c>
      <c r="T840" s="126"/>
      <c r="U840" s="126"/>
      <c r="V840" s="126"/>
      <c r="W840" s="126"/>
      <c r="X840" s="128">
        <v>2</v>
      </c>
      <c r="Y840" s="128">
        <v>19</v>
      </c>
      <c r="Z840" s="126"/>
      <c r="AA840" s="126"/>
    </row>
    <row r="841" spans="1:27" x14ac:dyDescent="0.25">
      <c r="A841" s="122">
        <v>840</v>
      </c>
      <c r="B841" s="124" t="s">
        <v>24</v>
      </c>
      <c r="C841" s="125" t="s">
        <v>154</v>
      </c>
      <c r="D841" s="128">
        <v>28</v>
      </c>
      <c r="E841" s="128">
        <v>35</v>
      </c>
      <c r="F841" s="128">
        <v>157</v>
      </c>
      <c r="G841" s="128">
        <v>111</v>
      </c>
      <c r="H841" s="128">
        <v>155</v>
      </c>
      <c r="I841" s="128">
        <v>62</v>
      </c>
      <c r="J841" s="128">
        <v>42</v>
      </c>
      <c r="K841" s="128">
        <v>17</v>
      </c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126"/>
      <c r="W841" s="126"/>
      <c r="X841" s="126"/>
      <c r="Y841" s="126"/>
      <c r="Z841" s="126"/>
      <c r="AA841" s="126"/>
    </row>
    <row r="842" spans="1:27" x14ac:dyDescent="0.25">
      <c r="A842" s="122">
        <v>841</v>
      </c>
      <c r="B842" s="124" t="s">
        <v>119</v>
      </c>
      <c r="C842" s="125" t="s">
        <v>151</v>
      </c>
      <c r="D842" s="126"/>
      <c r="E842" s="126"/>
      <c r="F842" s="126"/>
      <c r="G842" s="126"/>
      <c r="H842" s="126"/>
      <c r="I842" s="126"/>
      <c r="J842" s="128">
        <v>2</v>
      </c>
      <c r="K842" s="128">
        <v>38</v>
      </c>
      <c r="L842" s="128">
        <v>2</v>
      </c>
      <c r="M842" s="128">
        <v>38</v>
      </c>
      <c r="N842" s="126"/>
      <c r="O842" s="126"/>
      <c r="P842" s="128">
        <v>3</v>
      </c>
      <c r="Q842" s="128">
        <v>75</v>
      </c>
      <c r="R842" s="128">
        <v>3</v>
      </c>
      <c r="S842" s="128">
        <v>75</v>
      </c>
      <c r="T842" s="126"/>
      <c r="U842" s="126"/>
      <c r="V842" s="126"/>
      <c r="W842" s="126"/>
      <c r="X842" s="126"/>
      <c r="Y842" s="126"/>
      <c r="Z842" s="126"/>
      <c r="AA842" s="126"/>
    </row>
    <row r="843" spans="1:27" x14ac:dyDescent="0.25">
      <c r="A843" s="122">
        <v>842</v>
      </c>
      <c r="B843" s="124" t="s">
        <v>5</v>
      </c>
      <c r="C843" s="125" t="s">
        <v>151</v>
      </c>
      <c r="D843" s="126"/>
      <c r="E843" s="126"/>
      <c r="F843" s="128">
        <v>6</v>
      </c>
      <c r="G843" s="128">
        <v>78</v>
      </c>
      <c r="H843" s="128">
        <v>3</v>
      </c>
      <c r="I843" s="128">
        <v>47</v>
      </c>
      <c r="J843" s="128">
        <v>6</v>
      </c>
      <c r="K843" s="128">
        <v>78</v>
      </c>
      <c r="L843" s="126"/>
      <c r="M843" s="126"/>
      <c r="N843" s="126"/>
      <c r="O843" s="126"/>
      <c r="P843" s="126"/>
      <c r="Q843" s="126"/>
      <c r="R843" s="126"/>
      <c r="S843" s="126"/>
      <c r="T843" s="128">
        <v>1</v>
      </c>
      <c r="U843" s="128">
        <v>16</v>
      </c>
      <c r="V843" s="126"/>
      <c r="W843" s="126"/>
      <c r="X843" s="126"/>
      <c r="Y843" s="126"/>
      <c r="Z843" s="126"/>
      <c r="AA843" s="126"/>
    </row>
    <row r="844" spans="1:27" x14ac:dyDescent="0.25">
      <c r="A844" s="122">
        <v>843</v>
      </c>
      <c r="B844" s="124" t="s">
        <v>119</v>
      </c>
      <c r="C844" s="125" t="s">
        <v>151</v>
      </c>
      <c r="D844" s="126"/>
      <c r="E844" s="126"/>
      <c r="F844" s="126"/>
      <c r="G844" s="126"/>
      <c r="H844" s="126"/>
      <c r="I844" s="126"/>
      <c r="J844" s="128">
        <v>9</v>
      </c>
      <c r="K844" s="128">
        <v>128</v>
      </c>
      <c r="L844" s="128">
        <v>3</v>
      </c>
      <c r="M844" s="128">
        <v>38</v>
      </c>
      <c r="N844" s="128">
        <v>2</v>
      </c>
      <c r="O844" s="128">
        <v>20</v>
      </c>
      <c r="P844" s="128">
        <v>1</v>
      </c>
      <c r="Q844" s="128">
        <v>15</v>
      </c>
      <c r="R844" s="126"/>
      <c r="S844" s="126"/>
      <c r="T844" s="126"/>
      <c r="U844" s="126"/>
      <c r="V844" s="128">
        <v>1</v>
      </c>
      <c r="W844" s="128">
        <v>12</v>
      </c>
      <c r="X844" s="126"/>
      <c r="Y844" s="126"/>
      <c r="Z844" s="126"/>
      <c r="AA844" s="126"/>
    </row>
    <row r="845" spans="1:27" x14ac:dyDescent="0.25">
      <c r="A845" s="122">
        <v>844</v>
      </c>
      <c r="B845" s="124" t="s">
        <v>103</v>
      </c>
      <c r="C845" s="125" t="s">
        <v>152</v>
      </c>
      <c r="D845" s="126"/>
      <c r="E845" s="126"/>
      <c r="F845" s="126"/>
      <c r="G845" s="126"/>
      <c r="H845" s="128">
        <v>20</v>
      </c>
      <c r="I845" s="128">
        <v>213</v>
      </c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126"/>
      <c r="W845" s="126"/>
      <c r="X845" s="126"/>
      <c r="Y845" s="126"/>
      <c r="Z845" s="126"/>
      <c r="AA845" s="126"/>
    </row>
    <row r="846" spans="1:27" x14ac:dyDescent="0.25">
      <c r="A846" s="122">
        <v>845</v>
      </c>
      <c r="B846" s="124" t="s">
        <v>11</v>
      </c>
      <c r="C846" s="125" t="s">
        <v>152</v>
      </c>
      <c r="D846" s="126"/>
      <c r="E846" s="126"/>
      <c r="F846" s="126"/>
      <c r="G846" s="126"/>
      <c r="H846" s="126"/>
      <c r="I846" s="126"/>
      <c r="J846" s="128">
        <v>6</v>
      </c>
      <c r="K846" s="128">
        <v>27</v>
      </c>
      <c r="L846" s="128">
        <v>9</v>
      </c>
      <c r="M846" s="128">
        <v>49</v>
      </c>
      <c r="N846" s="128">
        <v>1</v>
      </c>
      <c r="O846" s="128">
        <v>5</v>
      </c>
      <c r="P846" s="128">
        <v>9</v>
      </c>
      <c r="Q846" s="128">
        <v>48</v>
      </c>
      <c r="R846" s="128">
        <v>4</v>
      </c>
      <c r="S846" s="128">
        <v>20</v>
      </c>
      <c r="T846" s="128">
        <v>3</v>
      </c>
      <c r="U846" s="128">
        <v>10</v>
      </c>
      <c r="V846" s="128">
        <v>6</v>
      </c>
      <c r="W846" s="128">
        <v>33</v>
      </c>
      <c r="X846" s="128">
        <v>3</v>
      </c>
      <c r="Y846" s="128">
        <v>16</v>
      </c>
      <c r="Z846" s="126"/>
      <c r="AA846" s="126"/>
    </row>
    <row r="847" spans="1:27" x14ac:dyDescent="0.25">
      <c r="A847" s="122">
        <v>846</v>
      </c>
      <c r="B847" s="124" t="s">
        <v>18</v>
      </c>
      <c r="C847" s="125" t="s">
        <v>152</v>
      </c>
      <c r="D847" s="126"/>
      <c r="E847" s="126"/>
      <c r="F847" s="126"/>
      <c r="G847" s="126"/>
      <c r="H847" s="128">
        <v>8</v>
      </c>
      <c r="I847" s="128">
        <v>116</v>
      </c>
      <c r="J847" s="126"/>
      <c r="K847" s="126"/>
      <c r="L847" s="126"/>
      <c r="M847" s="126"/>
      <c r="N847" s="128">
        <v>2</v>
      </c>
      <c r="O847" s="128">
        <v>23</v>
      </c>
      <c r="P847" s="126"/>
      <c r="Q847" s="126"/>
      <c r="R847" s="128">
        <v>4</v>
      </c>
      <c r="S847" s="128">
        <v>68</v>
      </c>
      <c r="T847" s="126"/>
      <c r="U847" s="126"/>
      <c r="V847" s="126"/>
      <c r="W847" s="126"/>
      <c r="X847" s="126"/>
      <c r="Y847" s="126"/>
      <c r="Z847" s="126"/>
      <c r="AA847" s="126"/>
    </row>
    <row r="848" spans="1:27" x14ac:dyDescent="0.25">
      <c r="A848" s="122">
        <v>847</v>
      </c>
      <c r="B848" s="124" t="s">
        <v>24</v>
      </c>
      <c r="C848" s="125" t="s">
        <v>154</v>
      </c>
      <c r="D848" s="128">
        <v>4</v>
      </c>
      <c r="E848" s="128">
        <v>24</v>
      </c>
      <c r="F848" s="128">
        <v>6</v>
      </c>
      <c r="G848" s="128">
        <v>30</v>
      </c>
      <c r="H848" s="128">
        <v>7</v>
      </c>
      <c r="I848" s="128">
        <v>36</v>
      </c>
      <c r="J848" s="128">
        <v>13</v>
      </c>
      <c r="K848" s="128">
        <v>73</v>
      </c>
      <c r="L848" s="128">
        <v>6</v>
      </c>
      <c r="M848" s="128">
        <v>30</v>
      </c>
      <c r="N848" s="128">
        <v>2</v>
      </c>
      <c r="O848" s="128">
        <v>12</v>
      </c>
      <c r="P848" s="126"/>
      <c r="Q848" s="126"/>
      <c r="R848" s="126"/>
      <c r="S848" s="126"/>
      <c r="T848" s="126"/>
      <c r="U848" s="126"/>
      <c r="V848" s="126"/>
      <c r="W848" s="126"/>
      <c r="X848" s="126"/>
      <c r="Y848" s="126"/>
      <c r="Z848" s="126"/>
      <c r="AA848" s="126"/>
    </row>
    <row r="849" spans="1:27" x14ac:dyDescent="0.25">
      <c r="A849" s="122">
        <v>848</v>
      </c>
      <c r="B849" s="124" t="s">
        <v>8</v>
      </c>
      <c r="C849" s="125" t="s">
        <v>154</v>
      </c>
      <c r="D849" s="128">
        <v>4</v>
      </c>
      <c r="E849" s="128">
        <v>19</v>
      </c>
      <c r="F849" s="128">
        <v>3</v>
      </c>
      <c r="G849" s="128">
        <v>11</v>
      </c>
      <c r="H849" s="128">
        <v>7</v>
      </c>
      <c r="I849" s="128">
        <v>31</v>
      </c>
      <c r="J849" s="128">
        <v>3</v>
      </c>
      <c r="K849" s="128">
        <v>13</v>
      </c>
      <c r="L849" s="128">
        <v>6</v>
      </c>
      <c r="M849" s="128">
        <v>25</v>
      </c>
      <c r="N849" s="128">
        <v>1</v>
      </c>
      <c r="O849" s="128">
        <v>2</v>
      </c>
      <c r="P849" s="128">
        <v>2</v>
      </c>
      <c r="Q849" s="128">
        <v>5</v>
      </c>
      <c r="R849" s="128">
        <v>10</v>
      </c>
      <c r="S849" s="128">
        <v>35</v>
      </c>
      <c r="T849" s="128">
        <v>7</v>
      </c>
      <c r="U849" s="128">
        <v>29</v>
      </c>
      <c r="V849" s="128">
        <v>4</v>
      </c>
      <c r="W849" s="128">
        <v>14</v>
      </c>
      <c r="X849" s="128">
        <v>5</v>
      </c>
      <c r="Y849" s="128">
        <v>22</v>
      </c>
      <c r="Z849" s="126"/>
      <c r="AA849" s="126"/>
    </row>
    <row r="850" spans="1:27" x14ac:dyDescent="0.25">
      <c r="A850" s="122">
        <v>849</v>
      </c>
      <c r="B850" s="124" t="s">
        <v>5</v>
      </c>
      <c r="C850" s="125" t="s">
        <v>153</v>
      </c>
      <c r="D850" s="126"/>
      <c r="E850" s="126"/>
      <c r="F850" s="128">
        <v>2</v>
      </c>
      <c r="G850" s="128">
        <v>47</v>
      </c>
      <c r="H850" s="126"/>
      <c r="I850" s="126"/>
      <c r="J850" s="128">
        <v>1</v>
      </c>
      <c r="K850" s="128">
        <v>24</v>
      </c>
      <c r="L850" s="128">
        <v>2</v>
      </c>
      <c r="M850" s="128">
        <v>44</v>
      </c>
      <c r="N850" s="128">
        <v>2</v>
      </c>
      <c r="O850" s="128">
        <v>44</v>
      </c>
      <c r="P850" s="126"/>
      <c r="Q850" s="126"/>
      <c r="R850" s="128">
        <v>2</v>
      </c>
      <c r="S850" s="128">
        <v>44</v>
      </c>
      <c r="T850" s="126"/>
      <c r="U850" s="126"/>
      <c r="V850" s="126"/>
      <c r="W850" s="126"/>
      <c r="X850" s="126"/>
      <c r="Y850" s="126"/>
      <c r="Z850" s="126"/>
      <c r="AA850" s="126"/>
    </row>
    <row r="851" spans="1:27" x14ac:dyDescent="0.25">
      <c r="A851" s="122">
        <v>850</v>
      </c>
      <c r="B851" s="124" t="s">
        <v>119</v>
      </c>
      <c r="C851" s="125" t="s">
        <v>151</v>
      </c>
      <c r="D851" s="126"/>
      <c r="E851" s="126"/>
      <c r="F851" s="126"/>
      <c r="G851" s="126"/>
      <c r="H851" s="126"/>
      <c r="I851" s="126"/>
      <c r="J851" s="126"/>
      <c r="K851" s="126"/>
      <c r="L851" s="126"/>
      <c r="M851" s="126"/>
      <c r="N851" s="128">
        <v>12</v>
      </c>
      <c r="O851" s="128">
        <v>204</v>
      </c>
      <c r="P851" s="126"/>
      <c r="Q851" s="126"/>
      <c r="R851" s="126"/>
      <c r="S851" s="126"/>
      <c r="T851" s="126"/>
      <c r="U851" s="126"/>
      <c r="V851" s="126"/>
      <c r="W851" s="126"/>
      <c r="X851" s="126"/>
      <c r="Y851" s="126"/>
      <c r="Z851" s="126"/>
      <c r="AA851" s="126"/>
    </row>
    <row r="852" spans="1:27" x14ac:dyDescent="0.25">
      <c r="A852" s="122">
        <v>851</v>
      </c>
      <c r="B852" s="124" t="s">
        <v>103</v>
      </c>
      <c r="C852" s="125" t="s">
        <v>152</v>
      </c>
      <c r="D852" s="126"/>
      <c r="E852" s="126"/>
      <c r="F852" s="126"/>
      <c r="G852" s="126"/>
      <c r="H852" s="126"/>
      <c r="I852" s="126"/>
      <c r="J852" s="126"/>
      <c r="K852" s="126"/>
      <c r="L852" s="128">
        <v>3</v>
      </c>
      <c r="M852" s="128">
        <v>47</v>
      </c>
      <c r="N852" s="126"/>
      <c r="O852" s="126"/>
      <c r="P852" s="126"/>
      <c r="Q852" s="126"/>
      <c r="R852" s="126"/>
      <c r="S852" s="126"/>
      <c r="T852" s="128">
        <v>14</v>
      </c>
      <c r="U852" s="128">
        <v>108</v>
      </c>
      <c r="V852" s="128">
        <v>3</v>
      </c>
      <c r="W852" s="128">
        <v>47</v>
      </c>
      <c r="X852" s="126"/>
      <c r="Y852" s="126"/>
      <c r="Z852" s="126"/>
      <c r="AA852" s="126"/>
    </row>
    <row r="853" spans="1:27" x14ac:dyDescent="0.25">
      <c r="A853" s="122">
        <v>852</v>
      </c>
      <c r="B853" s="124" t="s">
        <v>105</v>
      </c>
      <c r="C853" s="125" t="s">
        <v>152</v>
      </c>
      <c r="D853" s="128">
        <v>2</v>
      </c>
      <c r="E853" s="128">
        <v>13</v>
      </c>
      <c r="F853" s="128">
        <v>4</v>
      </c>
      <c r="G853" s="128">
        <v>27</v>
      </c>
      <c r="H853" s="128">
        <v>4</v>
      </c>
      <c r="I853" s="128">
        <v>27</v>
      </c>
      <c r="J853" s="128">
        <v>2</v>
      </c>
      <c r="K853" s="128">
        <v>13</v>
      </c>
      <c r="L853" s="128">
        <v>8</v>
      </c>
      <c r="M853" s="128">
        <v>54</v>
      </c>
      <c r="N853" s="128">
        <v>3</v>
      </c>
      <c r="O853" s="128">
        <v>20</v>
      </c>
      <c r="P853" s="128">
        <v>2</v>
      </c>
      <c r="Q853" s="128">
        <v>13</v>
      </c>
      <c r="R853" s="128">
        <v>3</v>
      </c>
      <c r="S853" s="128">
        <v>20</v>
      </c>
      <c r="T853" s="128">
        <v>2</v>
      </c>
      <c r="U853" s="128">
        <v>13</v>
      </c>
      <c r="V853" s="126"/>
      <c r="W853" s="126"/>
      <c r="X853" s="126"/>
      <c r="Y853" s="126"/>
      <c r="Z853" s="126"/>
      <c r="AA853" s="126"/>
    </row>
    <row r="854" spans="1:27" x14ac:dyDescent="0.25">
      <c r="A854" s="122">
        <v>853</v>
      </c>
      <c r="B854" s="124" t="s">
        <v>24</v>
      </c>
      <c r="C854" s="125" t="s">
        <v>153</v>
      </c>
      <c r="D854" s="128">
        <v>1</v>
      </c>
      <c r="E854" s="128">
        <v>10</v>
      </c>
      <c r="F854" s="128">
        <v>4</v>
      </c>
      <c r="G854" s="128">
        <v>34</v>
      </c>
      <c r="H854" s="128">
        <v>2</v>
      </c>
      <c r="I854" s="128">
        <v>19</v>
      </c>
      <c r="J854" s="128">
        <v>7</v>
      </c>
      <c r="K854" s="128">
        <v>58</v>
      </c>
      <c r="L854" s="128">
        <v>4</v>
      </c>
      <c r="M854" s="128">
        <v>39</v>
      </c>
      <c r="N854" s="126"/>
      <c r="O854" s="126"/>
      <c r="P854" s="128">
        <v>1</v>
      </c>
      <c r="Q854" s="128">
        <v>10</v>
      </c>
      <c r="R854" s="128">
        <v>1</v>
      </c>
      <c r="S854" s="128">
        <v>10</v>
      </c>
      <c r="T854" s="126"/>
      <c r="U854" s="126"/>
      <c r="V854" s="128">
        <v>1</v>
      </c>
      <c r="W854" s="128">
        <v>10</v>
      </c>
      <c r="X854" s="126"/>
      <c r="Y854" s="126"/>
      <c r="Z854" s="128">
        <v>1</v>
      </c>
      <c r="AA854" s="128">
        <v>10</v>
      </c>
    </row>
    <row r="855" spans="1:27" x14ac:dyDescent="0.25">
      <c r="A855" s="122">
        <v>854</v>
      </c>
      <c r="B855" s="124" t="s">
        <v>24</v>
      </c>
      <c r="C855" s="125" t="s">
        <v>152</v>
      </c>
      <c r="D855" s="128">
        <v>7</v>
      </c>
      <c r="E855" s="128">
        <v>26</v>
      </c>
      <c r="F855" s="128">
        <v>10</v>
      </c>
      <c r="G855" s="128">
        <v>36</v>
      </c>
      <c r="H855" s="128">
        <v>24</v>
      </c>
      <c r="I855" s="128">
        <v>78</v>
      </c>
      <c r="J855" s="128">
        <v>13</v>
      </c>
      <c r="K855" s="128">
        <v>46</v>
      </c>
      <c r="L855" s="128">
        <v>3</v>
      </c>
      <c r="M855" s="128">
        <v>12</v>
      </c>
      <c r="N855" s="126"/>
      <c r="O855" s="126"/>
      <c r="P855" s="126"/>
      <c r="Q855" s="126"/>
      <c r="R855" s="126"/>
      <c r="S855" s="126"/>
      <c r="T855" s="126"/>
      <c r="U855" s="126"/>
      <c r="V855" s="126"/>
      <c r="W855" s="126"/>
      <c r="X855" s="126"/>
      <c r="Y855" s="126"/>
      <c r="Z855" s="126"/>
      <c r="AA855" s="126"/>
    </row>
    <row r="856" spans="1:27" x14ac:dyDescent="0.25">
      <c r="A856" s="122">
        <v>855</v>
      </c>
      <c r="B856" s="124" t="s">
        <v>124</v>
      </c>
      <c r="C856" s="125" t="s">
        <v>152</v>
      </c>
      <c r="D856" s="126"/>
      <c r="E856" s="126"/>
      <c r="F856" s="128">
        <v>4</v>
      </c>
      <c r="G856" s="128">
        <v>44</v>
      </c>
      <c r="H856" s="128">
        <v>10</v>
      </c>
      <c r="I856" s="128">
        <v>110</v>
      </c>
      <c r="J856" s="128">
        <v>3</v>
      </c>
      <c r="K856" s="128">
        <v>33</v>
      </c>
      <c r="L856" s="128">
        <v>1</v>
      </c>
      <c r="M856" s="128">
        <v>11</v>
      </c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26"/>
      <c r="Y856" s="126"/>
      <c r="Z856" s="126"/>
      <c r="AA856" s="126"/>
    </row>
    <row r="857" spans="1:27" x14ac:dyDescent="0.25">
      <c r="A857" s="122">
        <v>856</v>
      </c>
      <c r="B857" s="124" t="s">
        <v>104</v>
      </c>
      <c r="C857" s="125" t="s">
        <v>152</v>
      </c>
      <c r="D857" s="126"/>
      <c r="E857" s="126"/>
      <c r="F857" s="128">
        <v>1</v>
      </c>
      <c r="G857" s="128">
        <v>12</v>
      </c>
      <c r="H857" s="128">
        <v>8</v>
      </c>
      <c r="I857" s="128">
        <v>83</v>
      </c>
      <c r="J857" s="128">
        <v>4</v>
      </c>
      <c r="K857" s="128">
        <v>41</v>
      </c>
      <c r="L857" s="126"/>
      <c r="M857" s="126"/>
      <c r="N857" s="128">
        <v>1</v>
      </c>
      <c r="O857" s="128">
        <v>14</v>
      </c>
      <c r="P857" s="128">
        <v>3</v>
      </c>
      <c r="Q857" s="128">
        <v>28</v>
      </c>
      <c r="R857" s="126"/>
      <c r="S857" s="126"/>
      <c r="T857" s="128">
        <v>1</v>
      </c>
      <c r="U857" s="128">
        <v>14</v>
      </c>
      <c r="V857" s="126"/>
      <c r="W857" s="126"/>
      <c r="X857" s="126"/>
      <c r="Y857" s="126"/>
      <c r="Z857" s="126"/>
      <c r="AA857" s="126"/>
    </row>
    <row r="858" spans="1:27" x14ac:dyDescent="0.25">
      <c r="A858" s="122">
        <v>857</v>
      </c>
      <c r="B858" s="124" t="s">
        <v>7</v>
      </c>
      <c r="C858" s="125" t="s">
        <v>153</v>
      </c>
      <c r="D858" s="126"/>
      <c r="E858" s="126"/>
      <c r="F858" s="126"/>
      <c r="G858" s="126"/>
      <c r="H858" s="128">
        <v>2</v>
      </c>
      <c r="I858" s="128">
        <v>24</v>
      </c>
      <c r="J858" s="128">
        <v>3</v>
      </c>
      <c r="K858" s="128">
        <v>40</v>
      </c>
      <c r="L858" s="128">
        <v>4</v>
      </c>
      <c r="M858" s="128">
        <v>55</v>
      </c>
      <c r="N858" s="128">
        <v>1</v>
      </c>
      <c r="O858" s="128">
        <v>7</v>
      </c>
      <c r="P858" s="128">
        <v>3</v>
      </c>
      <c r="Q858" s="128">
        <v>30</v>
      </c>
      <c r="R858" s="128">
        <v>2</v>
      </c>
      <c r="S858" s="128">
        <v>33</v>
      </c>
      <c r="T858" s="126"/>
      <c r="U858" s="126"/>
      <c r="V858" s="126"/>
      <c r="W858" s="126"/>
      <c r="X858" s="126"/>
      <c r="Y858" s="126"/>
      <c r="Z858" s="126"/>
      <c r="AA858" s="126"/>
    </row>
    <row r="859" spans="1:27" x14ac:dyDescent="0.25">
      <c r="A859" s="122">
        <v>858</v>
      </c>
      <c r="B859" s="124" t="s">
        <v>105</v>
      </c>
      <c r="C859" s="125" t="s">
        <v>152</v>
      </c>
      <c r="D859" s="128">
        <v>1</v>
      </c>
      <c r="E859" s="128">
        <v>10</v>
      </c>
      <c r="F859" s="126"/>
      <c r="G859" s="126"/>
      <c r="H859" s="128">
        <v>1</v>
      </c>
      <c r="I859" s="128">
        <v>10</v>
      </c>
      <c r="J859" s="128">
        <v>1</v>
      </c>
      <c r="K859" s="128">
        <v>10</v>
      </c>
      <c r="L859" s="126"/>
      <c r="M859" s="126"/>
      <c r="N859" s="128">
        <v>2</v>
      </c>
      <c r="O859" s="128">
        <v>20</v>
      </c>
      <c r="P859" s="128">
        <v>3</v>
      </c>
      <c r="Q859" s="128">
        <v>30</v>
      </c>
      <c r="R859" s="128">
        <v>5</v>
      </c>
      <c r="S859" s="128">
        <v>50</v>
      </c>
      <c r="T859" s="128">
        <v>3</v>
      </c>
      <c r="U859" s="128">
        <v>30</v>
      </c>
      <c r="V859" s="128">
        <v>2</v>
      </c>
      <c r="W859" s="128">
        <v>20</v>
      </c>
      <c r="X859" s="126"/>
      <c r="Y859" s="126"/>
      <c r="Z859" s="128">
        <v>1</v>
      </c>
      <c r="AA859" s="128">
        <v>10</v>
      </c>
    </row>
    <row r="860" spans="1:27" x14ac:dyDescent="0.25">
      <c r="A860" s="122">
        <v>859</v>
      </c>
      <c r="B860" s="124" t="s">
        <v>125</v>
      </c>
      <c r="C860" s="125" t="s">
        <v>154</v>
      </c>
      <c r="D860" s="128">
        <v>1</v>
      </c>
      <c r="E860" s="128">
        <v>12</v>
      </c>
      <c r="F860" s="128">
        <v>1</v>
      </c>
      <c r="G860" s="128">
        <v>12</v>
      </c>
      <c r="H860" s="128">
        <v>4</v>
      </c>
      <c r="I860" s="128">
        <v>30</v>
      </c>
      <c r="J860" s="128">
        <v>1</v>
      </c>
      <c r="K860" s="128">
        <v>6</v>
      </c>
      <c r="L860" s="128">
        <v>1</v>
      </c>
      <c r="M860" s="128">
        <v>12</v>
      </c>
      <c r="N860" s="128">
        <v>3</v>
      </c>
      <c r="O860" s="128">
        <v>12</v>
      </c>
      <c r="P860" s="128">
        <v>8</v>
      </c>
      <c r="Q860" s="128">
        <v>54</v>
      </c>
      <c r="R860" s="128">
        <v>4</v>
      </c>
      <c r="S860" s="128">
        <v>27</v>
      </c>
      <c r="T860" s="128">
        <v>1</v>
      </c>
      <c r="U860" s="128">
        <v>12</v>
      </c>
      <c r="V860" s="128">
        <v>1</v>
      </c>
      <c r="W860" s="128">
        <v>12</v>
      </c>
      <c r="X860" s="126"/>
      <c r="Y860" s="126"/>
      <c r="Z860" s="126"/>
      <c r="AA860" s="126"/>
    </row>
    <row r="861" spans="1:27" x14ac:dyDescent="0.25">
      <c r="A861" s="122">
        <v>860</v>
      </c>
      <c r="B861" s="124" t="s">
        <v>8</v>
      </c>
      <c r="C861" s="125" t="s">
        <v>153</v>
      </c>
      <c r="D861" s="126"/>
      <c r="E861" s="126"/>
      <c r="F861" s="128">
        <v>14</v>
      </c>
      <c r="G861" s="128">
        <v>38</v>
      </c>
      <c r="H861" s="128">
        <v>51</v>
      </c>
      <c r="I861" s="128">
        <v>143</v>
      </c>
      <c r="J861" s="126"/>
      <c r="K861" s="126"/>
      <c r="L861" s="126"/>
      <c r="M861" s="126"/>
      <c r="N861" s="126"/>
      <c r="O861" s="126"/>
      <c r="P861" s="128">
        <v>1</v>
      </c>
      <c r="Q861" s="128">
        <v>5</v>
      </c>
      <c r="R861" s="126"/>
      <c r="S861" s="126"/>
      <c r="T861" s="126"/>
      <c r="U861" s="126"/>
      <c r="V861" s="126"/>
      <c r="W861" s="126"/>
      <c r="X861" s="126"/>
      <c r="Y861" s="126"/>
      <c r="Z861" s="126"/>
      <c r="AA861" s="126"/>
    </row>
    <row r="862" spans="1:27" x14ac:dyDescent="0.25">
      <c r="A862" s="122">
        <v>861</v>
      </c>
      <c r="B862" s="124" t="s">
        <v>24</v>
      </c>
      <c r="C862" s="125" t="s">
        <v>151</v>
      </c>
      <c r="D862" s="126"/>
      <c r="E862" s="126"/>
      <c r="F862" s="128">
        <v>2</v>
      </c>
      <c r="G862" s="128">
        <v>24</v>
      </c>
      <c r="H862" s="128">
        <v>1</v>
      </c>
      <c r="I862" s="128">
        <v>12</v>
      </c>
      <c r="J862" s="128">
        <v>4</v>
      </c>
      <c r="K862" s="128">
        <v>48</v>
      </c>
      <c r="L862" s="128">
        <v>4</v>
      </c>
      <c r="M862" s="128">
        <v>48</v>
      </c>
      <c r="N862" s="128">
        <v>4</v>
      </c>
      <c r="O862" s="128">
        <v>48</v>
      </c>
      <c r="P862" s="126"/>
      <c r="Q862" s="126"/>
      <c r="R862" s="128">
        <v>1</v>
      </c>
      <c r="S862" s="128">
        <v>6</v>
      </c>
      <c r="T862" s="126"/>
      <c r="U862" s="126"/>
      <c r="V862" s="126"/>
      <c r="W862" s="126"/>
      <c r="X862" s="126"/>
      <c r="Y862" s="126"/>
      <c r="Z862" s="126"/>
      <c r="AA862" s="126"/>
    </row>
    <row r="863" spans="1:27" x14ac:dyDescent="0.25">
      <c r="A863" s="122">
        <v>862</v>
      </c>
      <c r="B863" s="124" t="s">
        <v>18</v>
      </c>
      <c r="C863" s="125" t="s">
        <v>153</v>
      </c>
      <c r="D863" s="126"/>
      <c r="E863" s="126"/>
      <c r="F863" s="128">
        <v>1</v>
      </c>
      <c r="G863" s="128">
        <v>8</v>
      </c>
      <c r="H863" s="128">
        <v>8</v>
      </c>
      <c r="I863" s="128">
        <v>43</v>
      </c>
      <c r="J863" s="128">
        <v>17</v>
      </c>
      <c r="K863" s="128">
        <v>89</v>
      </c>
      <c r="L863" s="128">
        <v>8</v>
      </c>
      <c r="M863" s="128">
        <v>41</v>
      </c>
      <c r="N863" s="126"/>
      <c r="O863" s="126"/>
      <c r="P863" s="126"/>
      <c r="Q863" s="126"/>
      <c r="R863" s="126"/>
      <c r="S863" s="126"/>
      <c r="T863" s="126"/>
      <c r="U863" s="126"/>
      <c r="V863" s="126"/>
      <c r="W863" s="126"/>
      <c r="X863" s="126"/>
      <c r="Y863" s="126"/>
      <c r="Z863" s="126"/>
      <c r="AA863" s="126"/>
    </row>
    <row r="864" spans="1:27" x14ac:dyDescent="0.25">
      <c r="A864" s="122">
        <v>863</v>
      </c>
      <c r="B864" s="124" t="s">
        <v>11</v>
      </c>
      <c r="C864" s="125" t="s">
        <v>151</v>
      </c>
      <c r="D864" s="126"/>
      <c r="E864" s="126"/>
      <c r="F864" s="126"/>
      <c r="G864" s="126"/>
      <c r="H864" s="126"/>
      <c r="I864" s="126"/>
      <c r="J864" s="126"/>
      <c r="K864" s="126"/>
      <c r="L864" s="126"/>
      <c r="M864" s="126"/>
      <c r="N864" s="126"/>
      <c r="O864" s="126"/>
      <c r="P864" s="128">
        <v>2</v>
      </c>
      <c r="Q864" s="128">
        <v>90</v>
      </c>
      <c r="R864" s="126"/>
      <c r="S864" s="126"/>
      <c r="T864" s="128">
        <v>2</v>
      </c>
      <c r="U864" s="128">
        <v>90</v>
      </c>
      <c r="V864" s="126"/>
      <c r="W864" s="126"/>
      <c r="X864" s="126"/>
      <c r="Y864" s="126"/>
      <c r="Z864" s="126"/>
      <c r="AA864" s="126"/>
    </row>
    <row r="865" spans="1:27" x14ac:dyDescent="0.25">
      <c r="A865" s="122">
        <v>864</v>
      </c>
      <c r="B865" s="124" t="s">
        <v>18</v>
      </c>
      <c r="C865" s="125" t="s">
        <v>152</v>
      </c>
      <c r="D865" s="126"/>
      <c r="E865" s="126"/>
      <c r="F865" s="128">
        <v>9</v>
      </c>
      <c r="G865" s="128">
        <v>176</v>
      </c>
      <c r="H865" s="126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126"/>
      <c r="W865" s="126"/>
      <c r="X865" s="126"/>
      <c r="Y865" s="126"/>
      <c r="Z865" s="126"/>
      <c r="AA865" s="126"/>
    </row>
    <row r="866" spans="1:27" x14ac:dyDescent="0.25">
      <c r="A866" s="122">
        <v>865</v>
      </c>
      <c r="B866" s="124" t="s">
        <v>104</v>
      </c>
      <c r="C866" s="125" t="s">
        <v>152</v>
      </c>
      <c r="D866" s="126"/>
      <c r="E866" s="126"/>
      <c r="F866" s="128">
        <v>11</v>
      </c>
      <c r="G866" s="128">
        <v>176</v>
      </c>
      <c r="H866" s="126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126"/>
      <c r="W866" s="126"/>
      <c r="X866" s="126"/>
      <c r="Y866" s="126"/>
      <c r="Z866" s="126"/>
      <c r="AA866" s="126"/>
    </row>
    <row r="867" spans="1:27" x14ac:dyDescent="0.25">
      <c r="A867" s="122">
        <v>866</v>
      </c>
      <c r="B867" s="124" t="s">
        <v>5</v>
      </c>
      <c r="C867" s="125" t="s">
        <v>151</v>
      </c>
      <c r="D867" s="126"/>
      <c r="E867" s="126"/>
      <c r="F867" s="126"/>
      <c r="G867" s="126"/>
      <c r="H867" s="126"/>
      <c r="I867" s="126"/>
      <c r="J867" s="126"/>
      <c r="K867" s="126"/>
      <c r="L867" s="126"/>
      <c r="M867" s="126"/>
      <c r="N867" s="126"/>
      <c r="O867" s="126"/>
      <c r="P867" s="128">
        <v>1</v>
      </c>
      <c r="Q867" s="128">
        <v>24</v>
      </c>
      <c r="R867" s="128">
        <v>3</v>
      </c>
      <c r="S867" s="128">
        <v>80</v>
      </c>
      <c r="T867" s="128">
        <v>3</v>
      </c>
      <c r="U867" s="128">
        <v>72</v>
      </c>
      <c r="V867" s="126"/>
      <c r="W867" s="126"/>
      <c r="X867" s="126"/>
      <c r="Y867" s="126"/>
      <c r="Z867" s="126"/>
      <c r="AA867" s="126"/>
    </row>
    <row r="868" spans="1:27" x14ac:dyDescent="0.25">
      <c r="A868" s="122">
        <v>867</v>
      </c>
      <c r="B868" s="124" t="s">
        <v>111</v>
      </c>
      <c r="C868" s="125" t="s">
        <v>152</v>
      </c>
      <c r="D868" s="128">
        <v>3</v>
      </c>
      <c r="E868" s="128">
        <v>13</v>
      </c>
      <c r="F868" s="128">
        <v>6</v>
      </c>
      <c r="G868" s="128">
        <v>43</v>
      </c>
      <c r="H868" s="128">
        <v>2</v>
      </c>
      <c r="I868" s="128">
        <v>10</v>
      </c>
      <c r="J868" s="128">
        <v>5</v>
      </c>
      <c r="K868" s="128">
        <v>31</v>
      </c>
      <c r="L868" s="128">
        <v>2</v>
      </c>
      <c r="M868" s="128">
        <v>12</v>
      </c>
      <c r="N868" s="128">
        <v>2</v>
      </c>
      <c r="O868" s="128">
        <v>10</v>
      </c>
      <c r="P868" s="126"/>
      <c r="Q868" s="126"/>
      <c r="R868" s="128">
        <v>1</v>
      </c>
      <c r="S868" s="128">
        <v>12</v>
      </c>
      <c r="T868" s="128">
        <v>3</v>
      </c>
      <c r="U868" s="128">
        <v>22</v>
      </c>
      <c r="V868" s="128">
        <v>1</v>
      </c>
      <c r="W868" s="128">
        <v>12</v>
      </c>
      <c r="X868" s="128">
        <v>1</v>
      </c>
      <c r="Y868" s="128">
        <v>10</v>
      </c>
      <c r="Z868" s="126"/>
      <c r="AA868" s="126"/>
    </row>
    <row r="869" spans="1:27" x14ac:dyDescent="0.25">
      <c r="A869" s="122">
        <v>868</v>
      </c>
      <c r="B869" s="124" t="s">
        <v>24</v>
      </c>
      <c r="C869" s="125" t="s">
        <v>153</v>
      </c>
      <c r="D869" s="128">
        <v>5</v>
      </c>
      <c r="E869" s="128">
        <v>5</v>
      </c>
      <c r="F869" s="128">
        <v>10</v>
      </c>
      <c r="G869" s="128">
        <v>32</v>
      </c>
      <c r="H869" s="128">
        <v>16</v>
      </c>
      <c r="I869" s="128">
        <v>80</v>
      </c>
      <c r="J869" s="128">
        <v>3</v>
      </c>
      <c r="K869" s="128">
        <v>16</v>
      </c>
      <c r="L869" s="128">
        <v>6</v>
      </c>
      <c r="M869" s="128">
        <v>32</v>
      </c>
      <c r="N869" s="128">
        <v>1</v>
      </c>
      <c r="O869" s="128">
        <v>5</v>
      </c>
      <c r="P869" s="128">
        <v>1</v>
      </c>
      <c r="Q869" s="128">
        <v>5</v>
      </c>
      <c r="R869" s="126"/>
      <c r="S869" s="126"/>
      <c r="T869" s="126"/>
      <c r="U869" s="126"/>
      <c r="V869" s="126"/>
      <c r="W869" s="126"/>
      <c r="X869" s="126"/>
      <c r="Y869" s="126"/>
      <c r="Z869" s="126"/>
      <c r="AA869" s="126"/>
    </row>
    <row r="870" spans="1:27" x14ac:dyDescent="0.25">
      <c r="A870" s="122">
        <v>869</v>
      </c>
      <c r="B870" s="124" t="s">
        <v>11</v>
      </c>
      <c r="C870" s="125" t="s">
        <v>154</v>
      </c>
      <c r="D870" s="126"/>
      <c r="E870" s="126"/>
      <c r="F870" s="128">
        <v>5</v>
      </c>
      <c r="G870" s="128">
        <v>9</v>
      </c>
      <c r="H870" s="128">
        <v>6</v>
      </c>
      <c r="I870" s="128">
        <v>12</v>
      </c>
      <c r="J870" s="128">
        <v>18</v>
      </c>
      <c r="K870" s="128">
        <v>44</v>
      </c>
      <c r="L870" s="128">
        <v>18</v>
      </c>
      <c r="M870" s="128">
        <v>49</v>
      </c>
      <c r="N870" s="128">
        <v>9</v>
      </c>
      <c r="O870" s="128">
        <v>25</v>
      </c>
      <c r="P870" s="128">
        <v>5</v>
      </c>
      <c r="Q870" s="128">
        <v>14</v>
      </c>
      <c r="R870" s="128">
        <v>2</v>
      </c>
      <c r="S870" s="128">
        <v>4</v>
      </c>
      <c r="T870" s="128">
        <v>5</v>
      </c>
      <c r="U870" s="128">
        <v>14</v>
      </c>
      <c r="V870" s="126"/>
      <c r="W870" s="126"/>
      <c r="X870" s="126"/>
      <c r="Y870" s="126"/>
      <c r="Z870" s="126"/>
      <c r="AA870" s="126"/>
    </row>
    <row r="871" spans="1:27" x14ac:dyDescent="0.25">
      <c r="A871" s="122">
        <v>870</v>
      </c>
      <c r="B871" s="124" t="s">
        <v>9</v>
      </c>
      <c r="C871" s="125" t="s">
        <v>152</v>
      </c>
      <c r="D871" s="126"/>
      <c r="E871" s="126"/>
      <c r="F871" s="128">
        <v>2</v>
      </c>
      <c r="G871" s="128">
        <v>10</v>
      </c>
      <c r="H871" s="128">
        <v>27</v>
      </c>
      <c r="I871" s="128">
        <v>109</v>
      </c>
      <c r="J871" s="128">
        <v>10</v>
      </c>
      <c r="K871" s="128">
        <v>41</v>
      </c>
      <c r="L871" s="128">
        <v>1</v>
      </c>
      <c r="M871" s="128">
        <v>7</v>
      </c>
      <c r="N871" s="126"/>
      <c r="O871" s="126"/>
      <c r="P871" s="126"/>
      <c r="Q871" s="126"/>
      <c r="R871" s="126"/>
      <c r="S871" s="126"/>
      <c r="T871" s="126"/>
      <c r="U871" s="126"/>
      <c r="V871" s="128">
        <v>1</v>
      </c>
      <c r="W871" s="128">
        <v>5</v>
      </c>
      <c r="X871" s="126"/>
      <c r="Y871" s="126"/>
      <c r="Z871" s="126"/>
      <c r="AA871" s="126"/>
    </row>
    <row r="872" spans="1:27" x14ac:dyDescent="0.25">
      <c r="A872" s="122">
        <v>871</v>
      </c>
      <c r="B872" s="124" t="s">
        <v>9</v>
      </c>
      <c r="C872" s="125" t="s">
        <v>154</v>
      </c>
      <c r="D872" s="126"/>
      <c r="E872" s="126"/>
      <c r="F872" s="128">
        <v>1</v>
      </c>
      <c r="G872" s="128">
        <v>7</v>
      </c>
      <c r="H872" s="128">
        <v>18</v>
      </c>
      <c r="I872" s="128">
        <v>42</v>
      </c>
      <c r="J872" s="128">
        <v>21</v>
      </c>
      <c r="K872" s="128">
        <v>64</v>
      </c>
      <c r="L872" s="128">
        <v>8</v>
      </c>
      <c r="M872" s="128">
        <v>10</v>
      </c>
      <c r="N872" s="128">
        <v>2</v>
      </c>
      <c r="O872" s="128">
        <v>8</v>
      </c>
      <c r="P872" s="128">
        <v>7</v>
      </c>
      <c r="Q872" s="128">
        <v>22</v>
      </c>
      <c r="R872" s="128">
        <v>3</v>
      </c>
      <c r="S872" s="128">
        <v>6</v>
      </c>
      <c r="T872" s="128">
        <v>1</v>
      </c>
      <c r="U872" s="128">
        <v>5</v>
      </c>
      <c r="V872" s="128">
        <v>2</v>
      </c>
      <c r="W872" s="128">
        <v>7</v>
      </c>
      <c r="X872" s="126"/>
      <c r="Y872" s="126"/>
      <c r="Z872" s="126"/>
      <c r="AA872" s="126"/>
    </row>
    <row r="873" spans="1:27" x14ac:dyDescent="0.25">
      <c r="A873" s="122">
        <v>872</v>
      </c>
      <c r="B873" s="124" t="s">
        <v>18</v>
      </c>
      <c r="C873" s="125" t="s">
        <v>152</v>
      </c>
      <c r="D873" s="126"/>
      <c r="E873" s="126"/>
      <c r="F873" s="126"/>
      <c r="G873" s="126"/>
      <c r="H873" s="126"/>
      <c r="I873" s="126"/>
      <c r="J873" s="128">
        <v>3</v>
      </c>
      <c r="K873" s="128">
        <v>34</v>
      </c>
      <c r="L873" s="128">
        <v>2</v>
      </c>
      <c r="M873" s="128">
        <v>17</v>
      </c>
      <c r="N873" s="128">
        <v>5</v>
      </c>
      <c r="O873" s="128">
        <v>51</v>
      </c>
      <c r="P873" s="128">
        <v>4</v>
      </c>
      <c r="Q873" s="128">
        <v>50</v>
      </c>
      <c r="R873" s="126"/>
      <c r="S873" s="126"/>
      <c r="T873" s="128">
        <v>1</v>
      </c>
      <c r="U873" s="128">
        <v>17</v>
      </c>
      <c r="V873" s="126"/>
      <c r="W873" s="126"/>
      <c r="X873" s="126"/>
      <c r="Y873" s="126"/>
      <c r="Z873" s="126"/>
      <c r="AA873" s="126"/>
    </row>
    <row r="874" spans="1:27" x14ac:dyDescent="0.25">
      <c r="A874" s="122">
        <v>873</v>
      </c>
      <c r="B874" s="124" t="s">
        <v>11</v>
      </c>
      <c r="C874" s="125" t="s">
        <v>152</v>
      </c>
      <c r="D874" s="126"/>
      <c r="E874" s="126"/>
      <c r="F874" s="128">
        <v>1</v>
      </c>
      <c r="G874" s="128">
        <v>59</v>
      </c>
      <c r="H874" s="128">
        <v>2</v>
      </c>
      <c r="I874" s="128">
        <v>61</v>
      </c>
      <c r="J874" s="126"/>
      <c r="K874" s="126"/>
      <c r="L874" s="126"/>
      <c r="M874" s="126"/>
      <c r="N874" s="126"/>
      <c r="O874" s="126"/>
      <c r="P874" s="126"/>
      <c r="Q874" s="126"/>
      <c r="R874" s="128">
        <v>1</v>
      </c>
      <c r="S874" s="128">
        <v>48</v>
      </c>
      <c r="T874" s="126"/>
      <c r="U874" s="126"/>
      <c r="V874" s="126"/>
      <c r="W874" s="126"/>
      <c r="X874" s="126"/>
      <c r="Y874" s="126"/>
      <c r="Z874" s="126"/>
      <c r="AA874" s="126"/>
    </row>
    <row r="875" spans="1:27" x14ac:dyDescent="0.25">
      <c r="A875" s="122">
        <v>874</v>
      </c>
      <c r="B875" s="124" t="s">
        <v>119</v>
      </c>
      <c r="C875" s="125" t="s">
        <v>153</v>
      </c>
      <c r="D875" s="126"/>
      <c r="E875" s="126"/>
      <c r="F875" s="126"/>
      <c r="G875" s="126"/>
      <c r="H875" s="126"/>
      <c r="I875" s="126"/>
      <c r="J875" s="128">
        <v>8</v>
      </c>
      <c r="K875" s="128">
        <v>48</v>
      </c>
      <c r="L875" s="128">
        <v>13</v>
      </c>
      <c r="M875" s="128">
        <v>74</v>
      </c>
      <c r="N875" s="128">
        <v>4</v>
      </c>
      <c r="O875" s="128">
        <v>24</v>
      </c>
      <c r="P875" s="128">
        <v>2</v>
      </c>
      <c r="Q875" s="128">
        <v>11</v>
      </c>
      <c r="R875" s="128">
        <v>1</v>
      </c>
      <c r="S875" s="128">
        <v>6</v>
      </c>
      <c r="T875" s="126"/>
      <c r="U875" s="126"/>
      <c r="V875" s="126"/>
      <c r="W875" s="126"/>
      <c r="X875" s="126"/>
      <c r="Y875" s="126"/>
      <c r="Z875" s="126"/>
      <c r="AA875" s="126"/>
    </row>
    <row r="876" spans="1:27" x14ac:dyDescent="0.25">
      <c r="A876" s="122">
        <v>875</v>
      </c>
      <c r="B876" s="124" t="s">
        <v>8</v>
      </c>
      <c r="C876" s="125" t="s">
        <v>153</v>
      </c>
      <c r="D876" s="128">
        <v>7</v>
      </c>
      <c r="E876" s="128">
        <v>11</v>
      </c>
      <c r="F876" s="128">
        <v>7</v>
      </c>
      <c r="G876" s="128">
        <v>14</v>
      </c>
      <c r="H876" s="128">
        <v>8</v>
      </c>
      <c r="I876" s="128">
        <v>14</v>
      </c>
      <c r="J876" s="128">
        <v>11</v>
      </c>
      <c r="K876" s="128">
        <v>21</v>
      </c>
      <c r="L876" s="128">
        <v>8</v>
      </c>
      <c r="M876" s="128">
        <v>10</v>
      </c>
      <c r="N876" s="128">
        <v>17</v>
      </c>
      <c r="O876" s="128">
        <v>25</v>
      </c>
      <c r="P876" s="128">
        <v>15</v>
      </c>
      <c r="Q876" s="128">
        <v>25</v>
      </c>
      <c r="R876" s="128">
        <v>11</v>
      </c>
      <c r="S876" s="128">
        <v>17</v>
      </c>
      <c r="T876" s="128">
        <v>6</v>
      </c>
      <c r="U876" s="128">
        <v>8</v>
      </c>
      <c r="V876" s="128">
        <v>4</v>
      </c>
      <c r="W876" s="128">
        <v>6</v>
      </c>
      <c r="X876" s="128">
        <v>10</v>
      </c>
      <c r="Y876" s="128">
        <v>14</v>
      </c>
      <c r="Z876" s="126"/>
      <c r="AA876" s="126"/>
    </row>
    <row r="877" spans="1:27" x14ac:dyDescent="0.25">
      <c r="A877" s="122">
        <v>876</v>
      </c>
      <c r="B877" s="124" t="s">
        <v>11</v>
      </c>
      <c r="C877" s="125" t="s">
        <v>151</v>
      </c>
      <c r="D877" s="126"/>
      <c r="E877" s="126"/>
      <c r="F877" s="126"/>
      <c r="G877" s="126"/>
      <c r="H877" s="128">
        <v>2</v>
      </c>
      <c r="I877" s="128">
        <v>23</v>
      </c>
      <c r="J877" s="128">
        <v>6</v>
      </c>
      <c r="K877" s="128">
        <v>70</v>
      </c>
      <c r="L877" s="126"/>
      <c r="M877" s="126"/>
      <c r="N877" s="128">
        <v>2</v>
      </c>
      <c r="O877" s="128">
        <v>24</v>
      </c>
      <c r="P877" s="126"/>
      <c r="Q877" s="126"/>
      <c r="R877" s="128">
        <v>2</v>
      </c>
      <c r="S877" s="128">
        <v>12</v>
      </c>
      <c r="T877" s="128">
        <v>2</v>
      </c>
      <c r="U877" s="128">
        <v>12</v>
      </c>
      <c r="V877" s="128">
        <v>2</v>
      </c>
      <c r="W877" s="128">
        <v>12</v>
      </c>
      <c r="X877" s="128">
        <v>2</v>
      </c>
      <c r="Y877" s="128">
        <v>12</v>
      </c>
      <c r="Z877" s="126"/>
      <c r="AA877" s="126"/>
    </row>
    <row r="878" spans="1:27" x14ac:dyDescent="0.25">
      <c r="A878" s="122">
        <v>877</v>
      </c>
      <c r="B878" s="124" t="s">
        <v>102</v>
      </c>
      <c r="C878" s="125" t="s">
        <v>153</v>
      </c>
      <c r="D878" s="128">
        <v>2</v>
      </c>
      <c r="E878" s="128">
        <v>7</v>
      </c>
      <c r="F878" s="128">
        <v>1</v>
      </c>
      <c r="G878" s="128">
        <v>6</v>
      </c>
      <c r="H878" s="128">
        <v>3</v>
      </c>
      <c r="I878" s="128">
        <v>13</v>
      </c>
      <c r="J878" s="128">
        <v>8</v>
      </c>
      <c r="K878" s="128">
        <v>41</v>
      </c>
      <c r="L878" s="128">
        <v>4</v>
      </c>
      <c r="M878" s="128">
        <v>19</v>
      </c>
      <c r="N878" s="128">
        <v>2</v>
      </c>
      <c r="O878" s="128">
        <v>10</v>
      </c>
      <c r="P878" s="128">
        <v>5</v>
      </c>
      <c r="Q878" s="128">
        <v>34</v>
      </c>
      <c r="R878" s="128">
        <v>2</v>
      </c>
      <c r="S878" s="128">
        <v>16</v>
      </c>
      <c r="T878" s="128">
        <v>2</v>
      </c>
      <c r="U878" s="128">
        <v>14</v>
      </c>
      <c r="V878" s="126"/>
      <c r="W878" s="126"/>
      <c r="X878" s="126"/>
      <c r="Y878" s="126"/>
      <c r="Z878" s="126"/>
      <c r="AA878" s="126"/>
    </row>
    <row r="879" spans="1:27" x14ac:dyDescent="0.25">
      <c r="A879" s="122">
        <v>878</v>
      </c>
      <c r="B879" s="124" t="s">
        <v>105</v>
      </c>
      <c r="C879" s="125" t="s">
        <v>152</v>
      </c>
      <c r="D879" s="126"/>
      <c r="E879" s="126"/>
      <c r="F879" s="128">
        <v>1</v>
      </c>
      <c r="G879" s="128">
        <v>80</v>
      </c>
      <c r="H879" s="126"/>
      <c r="I879" s="126"/>
      <c r="J879" s="126"/>
      <c r="K879" s="126"/>
      <c r="L879" s="126"/>
      <c r="M879" s="126"/>
      <c r="N879" s="126"/>
      <c r="O879" s="126"/>
      <c r="P879" s="126"/>
      <c r="Q879" s="126"/>
      <c r="R879" s="126"/>
      <c r="S879" s="126"/>
      <c r="T879" s="126"/>
      <c r="U879" s="126"/>
      <c r="V879" s="128">
        <v>1</v>
      </c>
      <c r="W879" s="128">
        <v>80</v>
      </c>
      <c r="X879" s="126"/>
      <c r="Y879" s="126"/>
      <c r="Z879" s="126"/>
      <c r="AA879" s="126"/>
    </row>
    <row r="880" spans="1:27" x14ac:dyDescent="0.25">
      <c r="A880" s="122">
        <v>879</v>
      </c>
      <c r="B880" s="124" t="s">
        <v>11</v>
      </c>
      <c r="C880" s="125" t="s">
        <v>154</v>
      </c>
      <c r="D880" s="128">
        <v>16</v>
      </c>
      <c r="E880" s="128">
        <v>73</v>
      </c>
      <c r="F880" s="128">
        <v>2</v>
      </c>
      <c r="G880" s="128">
        <v>9</v>
      </c>
      <c r="H880" s="128">
        <v>2</v>
      </c>
      <c r="I880" s="128">
        <v>9</v>
      </c>
      <c r="J880" s="126"/>
      <c r="K880" s="126"/>
      <c r="L880" s="128">
        <v>4</v>
      </c>
      <c r="M880" s="128">
        <v>17</v>
      </c>
      <c r="N880" s="128">
        <v>2</v>
      </c>
      <c r="O880" s="128">
        <v>9</v>
      </c>
      <c r="P880" s="126"/>
      <c r="Q880" s="126"/>
      <c r="R880" s="126"/>
      <c r="S880" s="126"/>
      <c r="T880" s="128">
        <v>2</v>
      </c>
      <c r="U880" s="128">
        <v>9</v>
      </c>
      <c r="V880" s="128">
        <v>2</v>
      </c>
      <c r="W880" s="128">
        <v>9</v>
      </c>
      <c r="X880" s="128">
        <v>4</v>
      </c>
      <c r="Y880" s="128">
        <v>17</v>
      </c>
      <c r="Z880" s="128">
        <v>2</v>
      </c>
      <c r="AA880" s="128">
        <v>9</v>
      </c>
    </row>
    <row r="881" spans="1:27" x14ac:dyDescent="0.25">
      <c r="A881" s="122">
        <v>880</v>
      </c>
      <c r="B881" s="124" t="s">
        <v>8</v>
      </c>
      <c r="C881" s="125" t="s">
        <v>153</v>
      </c>
      <c r="D881" s="128">
        <v>8</v>
      </c>
      <c r="E881" s="128">
        <v>11</v>
      </c>
      <c r="F881" s="128">
        <v>9</v>
      </c>
      <c r="G881" s="128">
        <v>20</v>
      </c>
      <c r="H881" s="128">
        <v>14</v>
      </c>
      <c r="I881" s="128">
        <v>23</v>
      </c>
      <c r="J881" s="128">
        <v>8</v>
      </c>
      <c r="K881" s="128">
        <v>14</v>
      </c>
      <c r="L881" s="128">
        <v>11</v>
      </c>
      <c r="M881" s="128">
        <v>13</v>
      </c>
      <c r="N881" s="128">
        <v>2</v>
      </c>
      <c r="O881" s="128">
        <v>3</v>
      </c>
      <c r="P881" s="128">
        <v>8</v>
      </c>
      <c r="Q881" s="128">
        <v>11</v>
      </c>
      <c r="R881" s="128">
        <v>9</v>
      </c>
      <c r="S881" s="128">
        <v>11</v>
      </c>
      <c r="T881" s="128">
        <v>15</v>
      </c>
      <c r="U881" s="128">
        <v>25</v>
      </c>
      <c r="V881" s="128">
        <v>7</v>
      </c>
      <c r="W881" s="128">
        <v>14</v>
      </c>
      <c r="X881" s="128">
        <v>8</v>
      </c>
      <c r="Y881" s="128">
        <v>7</v>
      </c>
      <c r="Z881" s="128">
        <v>3</v>
      </c>
      <c r="AA881" s="128">
        <v>7</v>
      </c>
    </row>
    <row r="882" spans="1:27" x14ac:dyDescent="0.25">
      <c r="A882" s="122">
        <v>881</v>
      </c>
      <c r="B882" s="124" t="s">
        <v>124</v>
      </c>
      <c r="C882" s="125" t="s">
        <v>151</v>
      </c>
      <c r="D882" s="126"/>
      <c r="E882" s="126"/>
      <c r="F882" s="126"/>
      <c r="G882" s="126"/>
      <c r="H882" s="128">
        <v>4</v>
      </c>
      <c r="I882" s="128">
        <v>49</v>
      </c>
      <c r="J882" s="126"/>
      <c r="K882" s="126"/>
      <c r="L882" s="128">
        <v>3</v>
      </c>
      <c r="M882" s="128">
        <v>41</v>
      </c>
      <c r="N882" s="126"/>
      <c r="O882" s="126"/>
      <c r="P882" s="128">
        <v>1</v>
      </c>
      <c r="Q882" s="128">
        <v>14</v>
      </c>
      <c r="R882" s="128">
        <v>3</v>
      </c>
      <c r="S882" s="128">
        <v>41</v>
      </c>
      <c r="T882" s="126"/>
      <c r="U882" s="126"/>
      <c r="V882" s="126"/>
      <c r="W882" s="126"/>
      <c r="X882" s="128">
        <v>1</v>
      </c>
      <c r="Y882" s="128">
        <v>14</v>
      </c>
      <c r="Z882" s="126"/>
      <c r="AA882" s="126"/>
    </row>
    <row r="883" spans="1:27" x14ac:dyDescent="0.25">
      <c r="A883" s="122">
        <v>882</v>
      </c>
      <c r="B883" s="124" t="s">
        <v>8</v>
      </c>
      <c r="C883" s="125" t="s">
        <v>151</v>
      </c>
      <c r="D883" s="126"/>
      <c r="E883" s="126"/>
      <c r="F883" s="128">
        <v>3</v>
      </c>
      <c r="G883" s="128">
        <v>24</v>
      </c>
      <c r="H883" s="126"/>
      <c r="I883" s="126"/>
      <c r="J883" s="128">
        <v>4</v>
      </c>
      <c r="K883" s="128">
        <v>34</v>
      </c>
      <c r="L883" s="128">
        <v>5</v>
      </c>
      <c r="M883" s="128">
        <v>39</v>
      </c>
      <c r="N883" s="126"/>
      <c r="O883" s="126"/>
      <c r="P883" s="128">
        <v>4</v>
      </c>
      <c r="Q883" s="128">
        <v>34</v>
      </c>
      <c r="R883" s="128">
        <v>3</v>
      </c>
      <c r="S883" s="128">
        <v>25</v>
      </c>
      <c r="T883" s="126"/>
      <c r="U883" s="126"/>
      <c r="V883" s="126"/>
      <c r="W883" s="126"/>
      <c r="X883" s="126"/>
      <c r="Y883" s="126"/>
      <c r="Z883" s="126"/>
      <c r="AA883" s="126"/>
    </row>
    <row r="884" spans="1:27" x14ac:dyDescent="0.25">
      <c r="A884" s="122">
        <v>883</v>
      </c>
      <c r="B884" s="124" t="s">
        <v>5</v>
      </c>
      <c r="C884" s="125" t="s">
        <v>153</v>
      </c>
      <c r="D884" s="126"/>
      <c r="E884" s="126"/>
      <c r="F884" s="128">
        <v>1</v>
      </c>
      <c r="G884" s="128">
        <v>11</v>
      </c>
      <c r="H884" s="128">
        <v>3</v>
      </c>
      <c r="I884" s="128">
        <v>33</v>
      </c>
      <c r="J884" s="128">
        <v>4</v>
      </c>
      <c r="K884" s="128">
        <v>38</v>
      </c>
      <c r="L884" s="128">
        <v>3</v>
      </c>
      <c r="M884" s="128">
        <v>27</v>
      </c>
      <c r="N884" s="126"/>
      <c r="O884" s="126"/>
      <c r="P884" s="128">
        <v>4</v>
      </c>
      <c r="Q884" s="128">
        <v>44</v>
      </c>
      <c r="R884" s="126"/>
      <c r="S884" s="126"/>
      <c r="T884" s="126"/>
      <c r="U884" s="126"/>
      <c r="V884" s="126"/>
      <c r="W884" s="126"/>
      <c r="X884" s="126"/>
      <c r="Y884" s="126"/>
      <c r="Z884" s="126"/>
      <c r="AA884" s="126"/>
    </row>
    <row r="885" spans="1:27" x14ac:dyDescent="0.25">
      <c r="A885" s="122">
        <v>884</v>
      </c>
      <c r="B885" s="124" t="s">
        <v>102</v>
      </c>
      <c r="C885" s="125" t="s">
        <v>154</v>
      </c>
      <c r="D885" s="128">
        <v>2</v>
      </c>
      <c r="E885" s="128">
        <v>12</v>
      </c>
      <c r="F885" s="128">
        <v>1</v>
      </c>
      <c r="G885" s="128">
        <v>5</v>
      </c>
      <c r="H885" s="128">
        <v>4</v>
      </c>
      <c r="I885" s="128">
        <v>17</v>
      </c>
      <c r="J885" s="128">
        <v>9</v>
      </c>
      <c r="K885" s="128">
        <v>39</v>
      </c>
      <c r="L885" s="128">
        <v>6</v>
      </c>
      <c r="M885" s="128">
        <v>30</v>
      </c>
      <c r="N885" s="128">
        <v>2</v>
      </c>
      <c r="O885" s="128">
        <v>10</v>
      </c>
      <c r="P885" s="128">
        <v>4</v>
      </c>
      <c r="Q885" s="128">
        <v>22</v>
      </c>
      <c r="R885" s="128">
        <v>4</v>
      </c>
      <c r="S885" s="128">
        <v>19</v>
      </c>
      <c r="T885" s="126"/>
      <c r="U885" s="126"/>
      <c r="V885" s="126"/>
      <c r="W885" s="126"/>
      <c r="X885" s="126"/>
      <c r="Y885" s="126"/>
      <c r="Z885" s="126"/>
      <c r="AA885" s="126"/>
    </row>
    <row r="886" spans="1:27" x14ac:dyDescent="0.25">
      <c r="A886" s="122">
        <v>885</v>
      </c>
      <c r="B886" s="124" t="s">
        <v>103</v>
      </c>
      <c r="C886" s="125" t="s">
        <v>152</v>
      </c>
      <c r="D886" s="126"/>
      <c r="E886" s="126"/>
      <c r="F886" s="128">
        <v>1</v>
      </c>
      <c r="G886" s="128">
        <v>31</v>
      </c>
      <c r="H886" s="128">
        <v>4</v>
      </c>
      <c r="I886" s="128">
        <v>92</v>
      </c>
      <c r="J886" s="128">
        <v>1</v>
      </c>
      <c r="K886" s="128">
        <v>31</v>
      </c>
      <c r="L886" s="126"/>
      <c r="M886" s="126"/>
      <c r="N886" s="126"/>
      <c r="O886" s="126"/>
      <c r="P886" s="126"/>
      <c r="Q886" s="126"/>
      <c r="R886" s="126"/>
      <c r="S886" s="126"/>
      <c r="T886" s="126"/>
      <c r="U886" s="126"/>
      <c r="V886" s="126"/>
      <c r="W886" s="126"/>
      <c r="X886" s="126"/>
      <c r="Y886" s="126"/>
      <c r="Z886" s="126"/>
      <c r="AA886" s="126"/>
    </row>
    <row r="887" spans="1:27" x14ac:dyDescent="0.25">
      <c r="A887" s="122">
        <v>886</v>
      </c>
      <c r="B887" s="124" t="s">
        <v>8</v>
      </c>
      <c r="C887" s="125" t="s">
        <v>153</v>
      </c>
      <c r="D887" s="126"/>
      <c r="E887" s="126"/>
      <c r="F887" s="128">
        <v>9</v>
      </c>
      <c r="G887" s="128">
        <v>31</v>
      </c>
      <c r="H887" s="128">
        <v>43</v>
      </c>
      <c r="I887" s="128">
        <v>70</v>
      </c>
      <c r="J887" s="128">
        <v>7</v>
      </c>
      <c r="K887" s="128">
        <v>22</v>
      </c>
      <c r="L887" s="128">
        <v>4</v>
      </c>
      <c r="M887" s="128">
        <v>14</v>
      </c>
      <c r="N887" s="128">
        <v>1</v>
      </c>
      <c r="O887" s="128">
        <v>3</v>
      </c>
      <c r="P887" s="126"/>
      <c r="Q887" s="126"/>
      <c r="R887" s="128">
        <v>1</v>
      </c>
      <c r="S887" s="128">
        <v>3</v>
      </c>
      <c r="T887" s="128">
        <v>2</v>
      </c>
      <c r="U887" s="128">
        <v>6</v>
      </c>
      <c r="V887" s="126"/>
      <c r="W887" s="126"/>
      <c r="X887" s="128">
        <v>1</v>
      </c>
      <c r="Y887" s="128">
        <v>3</v>
      </c>
      <c r="Z887" s="126"/>
      <c r="AA887" s="126"/>
    </row>
    <row r="888" spans="1:27" x14ac:dyDescent="0.25">
      <c r="A888" s="122">
        <v>887</v>
      </c>
      <c r="B888" s="124" t="s">
        <v>5</v>
      </c>
      <c r="C888" s="125" t="s">
        <v>153</v>
      </c>
      <c r="D888" s="126"/>
      <c r="E888" s="126"/>
      <c r="F888" s="128">
        <v>1</v>
      </c>
      <c r="G888" s="128">
        <v>7</v>
      </c>
      <c r="H888" s="128">
        <v>2</v>
      </c>
      <c r="I888" s="128">
        <v>14</v>
      </c>
      <c r="J888" s="128">
        <v>2</v>
      </c>
      <c r="K888" s="128">
        <v>4</v>
      </c>
      <c r="L888" s="128">
        <v>3</v>
      </c>
      <c r="M888" s="128">
        <v>21</v>
      </c>
      <c r="N888" s="128">
        <v>3</v>
      </c>
      <c r="O888" s="128">
        <v>19</v>
      </c>
      <c r="P888" s="128">
        <v>15</v>
      </c>
      <c r="Q888" s="128">
        <v>80</v>
      </c>
      <c r="R888" s="128">
        <v>1</v>
      </c>
      <c r="S888" s="128">
        <v>7</v>
      </c>
      <c r="T888" s="126"/>
      <c r="U888" s="126"/>
      <c r="V888" s="126"/>
      <c r="W888" s="126"/>
      <c r="X888" s="126"/>
      <c r="Y888" s="126"/>
      <c r="Z888" s="126"/>
      <c r="AA888" s="126"/>
    </row>
    <row r="889" spans="1:27" x14ac:dyDescent="0.25">
      <c r="A889" s="122">
        <v>888</v>
      </c>
      <c r="B889" s="124" t="s">
        <v>7</v>
      </c>
      <c r="C889" s="125" t="s">
        <v>154</v>
      </c>
      <c r="D889" s="128">
        <v>2</v>
      </c>
      <c r="E889" s="128">
        <v>17</v>
      </c>
      <c r="F889" s="128">
        <v>6</v>
      </c>
      <c r="G889" s="128">
        <v>52</v>
      </c>
      <c r="H889" s="128">
        <v>8</v>
      </c>
      <c r="I889" s="128">
        <v>66</v>
      </c>
      <c r="J889" s="126"/>
      <c r="K889" s="126"/>
      <c r="L889" s="128">
        <v>2</v>
      </c>
      <c r="M889" s="128">
        <v>16</v>
      </c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  <c r="AA889" s="126"/>
    </row>
    <row r="890" spans="1:27" x14ac:dyDescent="0.25">
      <c r="A890" s="122">
        <v>889</v>
      </c>
      <c r="B890" s="124" t="s">
        <v>11</v>
      </c>
      <c r="C890" s="125" t="s">
        <v>152</v>
      </c>
      <c r="D890" s="128">
        <v>2</v>
      </c>
      <c r="E890" s="128">
        <v>26</v>
      </c>
      <c r="F890" s="128">
        <v>4</v>
      </c>
      <c r="G890" s="128">
        <v>52</v>
      </c>
      <c r="H890" s="126"/>
      <c r="I890" s="126"/>
      <c r="J890" s="126"/>
      <c r="K890" s="126"/>
      <c r="L890" s="128">
        <v>2</v>
      </c>
      <c r="M890" s="128">
        <v>23</v>
      </c>
      <c r="N890" s="126"/>
      <c r="O890" s="126"/>
      <c r="P890" s="128">
        <v>4</v>
      </c>
      <c r="Q890" s="128">
        <v>50</v>
      </c>
      <c r="R890" s="126"/>
      <c r="S890" s="126"/>
      <c r="T890" s="126"/>
      <c r="U890" s="126"/>
      <c r="V890" s="126"/>
      <c r="W890" s="126"/>
      <c r="X890" s="126"/>
      <c r="Y890" s="126"/>
      <c r="Z890" s="126"/>
      <c r="AA890" s="126"/>
    </row>
    <row r="891" spans="1:27" x14ac:dyDescent="0.25">
      <c r="A891" s="122">
        <v>890</v>
      </c>
      <c r="B891" s="124" t="s">
        <v>11</v>
      </c>
      <c r="C891" s="125" t="s">
        <v>153</v>
      </c>
      <c r="D891" s="126"/>
      <c r="E891" s="126"/>
      <c r="F891" s="128">
        <v>2</v>
      </c>
      <c r="G891" s="128">
        <v>20</v>
      </c>
      <c r="H891" s="128">
        <v>2</v>
      </c>
      <c r="I891" s="128">
        <v>19</v>
      </c>
      <c r="J891" s="128">
        <v>5</v>
      </c>
      <c r="K891" s="128">
        <v>56</v>
      </c>
      <c r="L891" s="128">
        <v>2</v>
      </c>
      <c r="M891" s="128">
        <v>20</v>
      </c>
      <c r="N891" s="126"/>
      <c r="O891" s="126"/>
      <c r="P891" s="128">
        <v>2</v>
      </c>
      <c r="Q891" s="128">
        <v>19</v>
      </c>
      <c r="R891" s="128">
        <v>2</v>
      </c>
      <c r="S891" s="128">
        <v>15</v>
      </c>
      <c r="T891" s="126"/>
      <c r="U891" s="126"/>
      <c r="V891" s="126"/>
      <c r="W891" s="126"/>
      <c r="X891" s="126"/>
      <c r="Y891" s="126"/>
      <c r="Z891" s="126"/>
      <c r="AA891" s="126"/>
    </row>
    <row r="892" spans="1:27" x14ac:dyDescent="0.25">
      <c r="A892" s="122">
        <v>891</v>
      </c>
      <c r="B892" s="124" t="s">
        <v>8</v>
      </c>
      <c r="C892" s="125" t="s">
        <v>154</v>
      </c>
      <c r="D892" s="126"/>
      <c r="E892" s="126"/>
      <c r="F892" s="128">
        <v>2</v>
      </c>
      <c r="G892" s="128">
        <v>5</v>
      </c>
      <c r="H892" s="128">
        <v>7</v>
      </c>
      <c r="I892" s="128">
        <v>18</v>
      </c>
      <c r="J892" s="128">
        <v>4</v>
      </c>
      <c r="K892" s="128">
        <v>12</v>
      </c>
      <c r="L892" s="128">
        <v>6</v>
      </c>
      <c r="M892" s="128">
        <v>18</v>
      </c>
      <c r="N892" s="128">
        <v>4</v>
      </c>
      <c r="O892" s="128">
        <v>12</v>
      </c>
      <c r="P892" s="128">
        <v>2</v>
      </c>
      <c r="Q892" s="128">
        <v>7</v>
      </c>
      <c r="R892" s="128">
        <v>2</v>
      </c>
      <c r="S892" s="128">
        <v>6</v>
      </c>
      <c r="T892" s="128">
        <v>11</v>
      </c>
      <c r="U892" s="128">
        <v>35</v>
      </c>
      <c r="V892" s="128">
        <v>2</v>
      </c>
      <c r="W892" s="128">
        <v>6</v>
      </c>
      <c r="X892" s="128">
        <v>4</v>
      </c>
      <c r="Y892" s="128">
        <v>13</v>
      </c>
      <c r="Z892" s="128">
        <v>5</v>
      </c>
      <c r="AA892" s="128">
        <v>14</v>
      </c>
    </row>
    <row r="893" spans="1:27" x14ac:dyDescent="0.25">
      <c r="A893" s="122">
        <v>892</v>
      </c>
      <c r="B893" s="124" t="s">
        <v>7</v>
      </c>
      <c r="C893" s="125" t="s">
        <v>151</v>
      </c>
      <c r="D893" s="126"/>
      <c r="E893" s="126"/>
      <c r="F893" s="126"/>
      <c r="G893" s="126"/>
      <c r="H893" s="126"/>
      <c r="I893" s="126"/>
      <c r="J893" s="128">
        <v>12</v>
      </c>
      <c r="K893" s="128">
        <v>116</v>
      </c>
      <c r="L893" s="128">
        <v>2</v>
      </c>
      <c r="M893" s="128">
        <v>20</v>
      </c>
      <c r="N893" s="126"/>
      <c r="O893" s="126"/>
      <c r="P893" s="126"/>
      <c r="Q893" s="126"/>
      <c r="R893" s="128">
        <v>2</v>
      </c>
      <c r="S893" s="128">
        <v>10</v>
      </c>
      <c r="T893" s="126"/>
      <c r="U893" s="126"/>
      <c r="V893" s="126"/>
      <c r="W893" s="126"/>
      <c r="X893" s="126"/>
      <c r="Y893" s="126"/>
      <c r="Z893" s="126"/>
      <c r="AA893" s="126"/>
    </row>
    <row r="894" spans="1:27" x14ac:dyDescent="0.25">
      <c r="A894" s="122">
        <v>893</v>
      </c>
      <c r="B894" s="124" t="s">
        <v>5</v>
      </c>
      <c r="C894" s="125" t="s">
        <v>154</v>
      </c>
      <c r="D894" s="128">
        <v>3</v>
      </c>
      <c r="E894" s="128">
        <v>21</v>
      </c>
      <c r="F894" s="128">
        <v>4</v>
      </c>
      <c r="G894" s="128">
        <v>24</v>
      </c>
      <c r="H894" s="128">
        <v>3</v>
      </c>
      <c r="I894" s="128">
        <v>17</v>
      </c>
      <c r="J894" s="128">
        <v>4</v>
      </c>
      <c r="K894" s="128">
        <v>17</v>
      </c>
      <c r="L894" s="128">
        <v>3</v>
      </c>
      <c r="M894" s="128">
        <v>10</v>
      </c>
      <c r="N894" s="128">
        <v>3</v>
      </c>
      <c r="O894" s="128">
        <v>17</v>
      </c>
      <c r="P894" s="128">
        <v>1</v>
      </c>
      <c r="Q894" s="128">
        <v>3</v>
      </c>
      <c r="R894" s="128">
        <v>2</v>
      </c>
      <c r="S894" s="128">
        <v>14</v>
      </c>
      <c r="T894" s="128">
        <v>1</v>
      </c>
      <c r="U894" s="128">
        <v>3</v>
      </c>
      <c r="V894" s="126"/>
      <c r="W894" s="126"/>
      <c r="X894" s="128">
        <v>2</v>
      </c>
      <c r="Y894" s="128">
        <v>10</v>
      </c>
      <c r="Z894" s="128">
        <v>1</v>
      </c>
      <c r="AA894" s="128">
        <v>7</v>
      </c>
    </row>
    <row r="895" spans="1:27" x14ac:dyDescent="0.25">
      <c r="A895" s="122">
        <v>894</v>
      </c>
      <c r="B895" s="124" t="s">
        <v>121</v>
      </c>
      <c r="C895" s="125" t="s">
        <v>152</v>
      </c>
      <c r="D895" s="126"/>
      <c r="E895" s="126"/>
      <c r="F895" s="126"/>
      <c r="G895" s="126"/>
      <c r="H895" s="128">
        <v>4</v>
      </c>
      <c r="I895" s="128">
        <v>39</v>
      </c>
      <c r="J895" s="128">
        <v>7</v>
      </c>
      <c r="K895" s="128">
        <v>66</v>
      </c>
      <c r="L895" s="128">
        <v>4</v>
      </c>
      <c r="M895" s="128">
        <v>39</v>
      </c>
      <c r="N895" s="126"/>
      <c r="O895" s="126"/>
      <c r="P895" s="126"/>
      <c r="Q895" s="126"/>
      <c r="R895" s="126"/>
      <c r="S895" s="126"/>
      <c r="T895" s="126"/>
      <c r="U895" s="126"/>
      <c r="V895" s="126"/>
      <c r="W895" s="126"/>
      <c r="X895" s="126"/>
      <c r="Y895" s="126"/>
      <c r="Z895" s="126"/>
      <c r="AA895" s="126"/>
    </row>
    <row r="896" spans="1:27" x14ac:dyDescent="0.25">
      <c r="A896" s="122">
        <v>895</v>
      </c>
      <c r="B896" s="124" t="s">
        <v>5</v>
      </c>
      <c r="C896" s="125" t="s">
        <v>152</v>
      </c>
      <c r="D896" s="126"/>
      <c r="E896" s="126"/>
      <c r="F896" s="128">
        <v>1</v>
      </c>
      <c r="G896" s="128">
        <v>44</v>
      </c>
      <c r="H896" s="126"/>
      <c r="I896" s="126"/>
      <c r="J896" s="128">
        <v>1</v>
      </c>
      <c r="K896" s="128">
        <v>44</v>
      </c>
      <c r="L896" s="126"/>
      <c r="M896" s="126"/>
      <c r="N896" s="126"/>
      <c r="O896" s="126"/>
      <c r="P896" s="126"/>
      <c r="Q896" s="126"/>
      <c r="R896" s="128">
        <v>2</v>
      </c>
      <c r="S896" s="128">
        <v>56</v>
      </c>
      <c r="T896" s="126"/>
      <c r="U896" s="126"/>
      <c r="V896" s="126"/>
      <c r="W896" s="126"/>
      <c r="X896" s="126"/>
      <c r="Y896" s="126"/>
      <c r="Z896" s="126"/>
      <c r="AA896" s="126"/>
    </row>
    <row r="897" spans="1:27" x14ac:dyDescent="0.25">
      <c r="A897" s="122">
        <v>896</v>
      </c>
      <c r="B897" s="124" t="s">
        <v>104</v>
      </c>
      <c r="C897" s="125" t="s">
        <v>152</v>
      </c>
      <c r="D897" s="126"/>
      <c r="E897" s="126"/>
      <c r="F897" s="126"/>
      <c r="G897" s="126"/>
      <c r="H897" s="128">
        <v>5</v>
      </c>
      <c r="I897" s="128">
        <v>48</v>
      </c>
      <c r="J897" s="128">
        <v>5</v>
      </c>
      <c r="K897" s="128">
        <v>55</v>
      </c>
      <c r="L897" s="128">
        <v>1</v>
      </c>
      <c r="M897" s="128">
        <v>14</v>
      </c>
      <c r="N897" s="128">
        <v>1</v>
      </c>
      <c r="O897" s="128">
        <v>11</v>
      </c>
      <c r="P897" s="126"/>
      <c r="Q897" s="126"/>
      <c r="R897" s="128">
        <v>1</v>
      </c>
      <c r="S897" s="128">
        <v>14</v>
      </c>
      <c r="T897" s="126"/>
      <c r="U897" s="126"/>
      <c r="V897" s="126"/>
      <c r="W897" s="126"/>
      <c r="X897" s="126"/>
      <c r="Y897" s="126"/>
      <c r="Z897" s="126"/>
      <c r="AA897" s="126"/>
    </row>
    <row r="898" spans="1:27" x14ac:dyDescent="0.25">
      <c r="A898" s="122">
        <v>897</v>
      </c>
      <c r="B898" s="124" t="s">
        <v>119</v>
      </c>
      <c r="C898" s="125" t="s">
        <v>152</v>
      </c>
      <c r="D898" s="126"/>
      <c r="E898" s="126"/>
      <c r="F898" s="126"/>
      <c r="G898" s="126"/>
      <c r="H898" s="126"/>
      <c r="I898" s="126"/>
      <c r="J898" s="128">
        <v>1</v>
      </c>
      <c r="K898" s="128">
        <v>14</v>
      </c>
      <c r="L898" s="128">
        <v>4</v>
      </c>
      <c r="M898" s="128">
        <v>51</v>
      </c>
      <c r="N898" s="128">
        <v>1</v>
      </c>
      <c r="O898" s="128">
        <v>14</v>
      </c>
      <c r="P898" s="128">
        <v>2</v>
      </c>
      <c r="Q898" s="128">
        <v>34</v>
      </c>
      <c r="R898" s="126"/>
      <c r="S898" s="126"/>
      <c r="T898" s="126"/>
      <c r="U898" s="126"/>
      <c r="V898" s="128">
        <v>2</v>
      </c>
      <c r="W898" s="128">
        <v>29</v>
      </c>
      <c r="X898" s="126"/>
      <c r="Y898" s="126"/>
      <c r="Z898" s="126"/>
      <c r="AA898" s="126"/>
    </row>
    <row r="899" spans="1:27" x14ac:dyDescent="0.25">
      <c r="A899" s="122">
        <v>898</v>
      </c>
      <c r="B899" s="124" t="s">
        <v>130</v>
      </c>
      <c r="C899" s="125" t="s">
        <v>152</v>
      </c>
      <c r="D899" s="126"/>
      <c r="E899" s="126"/>
      <c r="F899" s="126"/>
      <c r="G899" s="126"/>
      <c r="H899" s="126"/>
      <c r="I899" s="126"/>
      <c r="J899" s="128">
        <v>3</v>
      </c>
      <c r="K899" s="128">
        <v>19</v>
      </c>
      <c r="L899" s="128">
        <v>12</v>
      </c>
      <c r="M899" s="128">
        <v>78</v>
      </c>
      <c r="N899" s="126"/>
      <c r="O899" s="126"/>
      <c r="P899" s="126"/>
      <c r="Q899" s="126"/>
      <c r="R899" s="126"/>
      <c r="S899" s="126"/>
      <c r="T899" s="128">
        <v>2</v>
      </c>
      <c r="U899" s="128">
        <v>11</v>
      </c>
      <c r="V899" s="128">
        <v>7</v>
      </c>
      <c r="W899" s="128">
        <v>33</v>
      </c>
      <c r="X899" s="126"/>
      <c r="Y899" s="126"/>
      <c r="Z899" s="126"/>
      <c r="AA899" s="126"/>
    </row>
    <row r="900" spans="1:27" x14ac:dyDescent="0.25">
      <c r="A900" s="122">
        <v>899</v>
      </c>
      <c r="B900" s="124" t="s">
        <v>24</v>
      </c>
      <c r="C900" s="125" t="s">
        <v>153</v>
      </c>
      <c r="D900" s="128">
        <v>1</v>
      </c>
      <c r="E900" s="128">
        <v>5</v>
      </c>
      <c r="F900" s="128">
        <v>2</v>
      </c>
      <c r="G900" s="128">
        <v>10</v>
      </c>
      <c r="H900" s="128">
        <v>6</v>
      </c>
      <c r="I900" s="128">
        <v>26</v>
      </c>
      <c r="J900" s="128">
        <v>9</v>
      </c>
      <c r="K900" s="128">
        <v>42</v>
      </c>
      <c r="L900" s="126"/>
      <c r="M900" s="126"/>
      <c r="N900" s="128">
        <v>3</v>
      </c>
      <c r="O900" s="128">
        <v>16</v>
      </c>
      <c r="P900" s="128">
        <v>3</v>
      </c>
      <c r="Q900" s="128">
        <v>16</v>
      </c>
      <c r="R900" s="128">
        <v>3</v>
      </c>
      <c r="S900" s="128">
        <v>16</v>
      </c>
      <c r="T900" s="128">
        <v>1</v>
      </c>
      <c r="U900" s="128">
        <v>5</v>
      </c>
      <c r="V900" s="128">
        <v>1</v>
      </c>
      <c r="W900" s="128">
        <v>5</v>
      </c>
      <c r="X900" s="126"/>
      <c r="Y900" s="126"/>
      <c r="Z900" s="126"/>
      <c r="AA900" s="126"/>
    </row>
    <row r="901" spans="1:27" x14ac:dyDescent="0.25">
      <c r="A901" s="122">
        <v>900</v>
      </c>
      <c r="B901" s="124" t="s">
        <v>124</v>
      </c>
      <c r="C901" s="125" t="s">
        <v>152</v>
      </c>
      <c r="D901" s="126"/>
      <c r="E901" s="126"/>
      <c r="F901" s="126"/>
      <c r="G901" s="126"/>
      <c r="H901" s="128">
        <v>7</v>
      </c>
      <c r="I901" s="128">
        <v>79</v>
      </c>
      <c r="J901" s="128">
        <v>2</v>
      </c>
      <c r="K901" s="128">
        <v>25</v>
      </c>
      <c r="L901" s="128">
        <v>1</v>
      </c>
      <c r="M901" s="128">
        <v>12</v>
      </c>
      <c r="N901" s="126"/>
      <c r="O901" s="126"/>
      <c r="P901" s="126"/>
      <c r="Q901" s="126"/>
      <c r="R901" s="126"/>
      <c r="S901" s="126"/>
      <c r="T901" s="126"/>
      <c r="U901" s="126"/>
      <c r="V901" s="126"/>
      <c r="W901" s="126"/>
      <c r="X901" s="126"/>
      <c r="Y901" s="126"/>
      <c r="Z901" s="128">
        <v>2</v>
      </c>
      <c r="AA901" s="128">
        <v>25</v>
      </c>
    </row>
    <row r="902" spans="1:27" x14ac:dyDescent="0.25">
      <c r="A902" s="122">
        <v>901</v>
      </c>
      <c r="B902" s="124" t="s">
        <v>128</v>
      </c>
      <c r="C902" s="125" t="s">
        <v>155</v>
      </c>
      <c r="D902" s="126"/>
      <c r="E902" s="126"/>
      <c r="F902" s="126"/>
      <c r="G902" s="126"/>
      <c r="H902" s="126"/>
      <c r="I902" s="126"/>
      <c r="J902" s="128">
        <v>3</v>
      </c>
      <c r="K902" s="128">
        <v>40</v>
      </c>
      <c r="L902" s="128">
        <v>2</v>
      </c>
      <c r="M902" s="128">
        <v>27</v>
      </c>
      <c r="N902" s="128">
        <v>1</v>
      </c>
      <c r="O902" s="128">
        <v>13</v>
      </c>
      <c r="P902" s="126"/>
      <c r="Q902" s="126"/>
      <c r="R902" s="128">
        <v>3</v>
      </c>
      <c r="S902" s="128">
        <v>36</v>
      </c>
      <c r="T902" s="128">
        <v>1</v>
      </c>
      <c r="U902" s="128">
        <v>12</v>
      </c>
      <c r="V902" s="126"/>
      <c r="W902" s="126"/>
      <c r="X902" s="128">
        <v>1</v>
      </c>
      <c r="Y902" s="128">
        <v>12</v>
      </c>
      <c r="Z902" s="126"/>
      <c r="AA902" s="126"/>
    </row>
    <row r="903" spans="1:27" x14ac:dyDescent="0.25">
      <c r="A903" s="122">
        <v>902</v>
      </c>
      <c r="B903" s="124" t="s">
        <v>130</v>
      </c>
      <c r="C903" s="125" t="s">
        <v>152</v>
      </c>
      <c r="D903" s="126"/>
      <c r="E903" s="126"/>
      <c r="F903" s="126"/>
      <c r="G903" s="126"/>
      <c r="H903" s="128">
        <v>3</v>
      </c>
      <c r="I903" s="128">
        <v>40</v>
      </c>
      <c r="J903" s="128">
        <v>3</v>
      </c>
      <c r="K903" s="128">
        <v>40</v>
      </c>
      <c r="L903" s="128">
        <v>4</v>
      </c>
      <c r="M903" s="128">
        <v>60</v>
      </c>
      <c r="N903" s="126"/>
      <c r="O903" s="126"/>
      <c r="P903" s="126"/>
      <c r="Q903" s="126"/>
      <c r="R903" s="126"/>
      <c r="S903" s="126"/>
      <c r="T903" s="126"/>
      <c r="U903" s="126"/>
      <c r="V903" s="126"/>
      <c r="W903" s="126"/>
      <c r="X903" s="126"/>
      <c r="Y903" s="126"/>
      <c r="Z903" s="126"/>
      <c r="AA903" s="126"/>
    </row>
    <row r="904" spans="1:27" x14ac:dyDescent="0.25">
      <c r="A904" s="122">
        <v>903</v>
      </c>
      <c r="B904" s="124" t="s">
        <v>124</v>
      </c>
      <c r="C904" s="125" t="s">
        <v>151</v>
      </c>
      <c r="D904" s="126"/>
      <c r="E904" s="126"/>
      <c r="F904" s="126"/>
      <c r="G904" s="126"/>
      <c r="H904" s="128">
        <v>2</v>
      </c>
      <c r="I904" s="128">
        <v>29</v>
      </c>
      <c r="J904" s="128">
        <v>2</v>
      </c>
      <c r="K904" s="128">
        <v>29</v>
      </c>
      <c r="L904" s="128">
        <v>1</v>
      </c>
      <c r="M904" s="128">
        <v>11</v>
      </c>
      <c r="N904" s="126"/>
      <c r="O904" s="126"/>
      <c r="P904" s="128">
        <v>1</v>
      </c>
      <c r="Q904" s="128">
        <v>18</v>
      </c>
      <c r="R904" s="128">
        <v>1</v>
      </c>
      <c r="S904" s="128">
        <v>18</v>
      </c>
      <c r="T904" s="128">
        <v>1</v>
      </c>
      <c r="U904" s="128">
        <v>18</v>
      </c>
      <c r="V904" s="128">
        <v>1</v>
      </c>
      <c r="W904" s="128">
        <v>18</v>
      </c>
      <c r="X904" s="126"/>
      <c r="Y904" s="126"/>
      <c r="Z904" s="126"/>
      <c r="AA904" s="126"/>
    </row>
    <row r="905" spans="1:27" x14ac:dyDescent="0.25">
      <c r="A905" s="122">
        <v>904</v>
      </c>
      <c r="B905" s="124" t="s">
        <v>11</v>
      </c>
      <c r="C905" s="125" t="s">
        <v>152</v>
      </c>
      <c r="D905" s="126"/>
      <c r="E905" s="126"/>
      <c r="F905" s="126"/>
      <c r="G905" s="126"/>
      <c r="H905" s="126"/>
      <c r="I905" s="126"/>
      <c r="J905" s="126"/>
      <c r="K905" s="126"/>
      <c r="L905" s="128">
        <v>2</v>
      </c>
      <c r="M905" s="128">
        <v>70</v>
      </c>
      <c r="N905" s="126"/>
      <c r="O905" s="126"/>
      <c r="P905" s="128">
        <v>2</v>
      </c>
      <c r="Q905" s="128">
        <v>70</v>
      </c>
      <c r="R905" s="126"/>
      <c r="S905" s="126"/>
      <c r="T905" s="126"/>
      <c r="U905" s="126"/>
      <c r="V905" s="126"/>
      <c r="W905" s="126"/>
      <c r="X905" s="126"/>
      <c r="Y905" s="126"/>
      <c r="Z905" s="126"/>
      <c r="AA905" s="126"/>
    </row>
    <row r="906" spans="1:27" x14ac:dyDescent="0.25">
      <c r="A906" s="122">
        <v>905</v>
      </c>
      <c r="B906" s="124" t="s">
        <v>8</v>
      </c>
      <c r="C906" s="125" t="s">
        <v>151</v>
      </c>
      <c r="D906" s="126"/>
      <c r="E906" s="126"/>
      <c r="F906" s="126"/>
      <c r="G906" s="126"/>
      <c r="H906" s="126"/>
      <c r="I906" s="126"/>
      <c r="J906" s="126"/>
      <c r="K906" s="126"/>
      <c r="L906" s="126"/>
      <c r="M906" s="126"/>
      <c r="N906" s="126"/>
      <c r="O906" s="126"/>
      <c r="P906" s="126"/>
      <c r="Q906" s="126"/>
      <c r="R906" s="128">
        <v>2</v>
      </c>
      <c r="S906" s="128">
        <v>69</v>
      </c>
      <c r="T906" s="126"/>
      <c r="U906" s="126"/>
      <c r="V906" s="128">
        <v>2</v>
      </c>
      <c r="W906" s="128">
        <v>69</v>
      </c>
      <c r="X906" s="126"/>
      <c r="Y906" s="126"/>
      <c r="Z906" s="126"/>
      <c r="AA906" s="126"/>
    </row>
    <row r="907" spans="1:27" x14ac:dyDescent="0.25">
      <c r="A907" s="122">
        <v>906</v>
      </c>
      <c r="B907" s="124" t="s">
        <v>138</v>
      </c>
      <c r="C907" s="125" t="s">
        <v>151</v>
      </c>
      <c r="D907" s="126"/>
      <c r="E907" s="126"/>
      <c r="F907" s="126"/>
      <c r="G907" s="126"/>
      <c r="H907" s="126"/>
      <c r="I907" s="126"/>
      <c r="J907" s="126"/>
      <c r="K907" s="126"/>
      <c r="L907" s="128">
        <v>1</v>
      </c>
      <c r="M907" s="128">
        <v>55</v>
      </c>
      <c r="N907" s="128">
        <v>1</v>
      </c>
      <c r="O907" s="128">
        <v>48</v>
      </c>
      <c r="P907" s="126"/>
      <c r="Q907" s="126"/>
      <c r="R907" s="126"/>
      <c r="S907" s="126"/>
      <c r="T907" s="126"/>
      <c r="U907" s="126"/>
      <c r="V907" s="126"/>
      <c r="W907" s="126"/>
      <c r="X907" s="128">
        <v>1</v>
      </c>
      <c r="Y907" s="128">
        <v>35</v>
      </c>
      <c r="Z907" s="126"/>
      <c r="AA907" s="126"/>
    </row>
    <row r="908" spans="1:27" x14ac:dyDescent="0.25">
      <c r="A908" s="122">
        <v>907</v>
      </c>
      <c r="B908" s="124" t="s">
        <v>24</v>
      </c>
      <c r="C908" s="125" t="s">
        <v>153</v>
      </c>
      <c r="D908" s="126"/>
      <c r="E908" s="126"/>
      <c r="F908" s="126"/>
      <c r="G908" s="126"/>
      <c r="H908" s="128">
        <v>1</v>
      </c>
      <c r="I908" s="128">
        <v>19</v>
      </c>
      <c r="J908" s="128">
        <v>1</v>
      </c>
      <c r="K908" s="128">
        <v>19</v>
      </c>
      <c r="L908" s="126"/>
      <c r="M908" s="126"/>
      <c r="N908" s="126"/>
      <c r="O908" s="126"/>
      <c r="P908" s="128">
        <v>1</v>
      </c>
      <c r="Q908" s="128">
        <v>19</v>
      </c>
      <c r="R908" s="126"/>
      <c r="S908" s="126"/>
      <c r="T908" s="128">
        <v>1</v>
      </c>
      <c r="U908" s="128">
        <v>19</v>
      </c>
      <c r="V908" s="126"/>
      <c r="W908" s="126"/>
      <c r="X908" s="128">
        <v>1</v>
      </c>
      <c r="Y908" s="128">
        <v>20</v>
      </c>
      <c r="Z908" s="128">
        <v>2</v>
      </c>
      <c r="AA908" s="128">
        <v>39</v>
      </c>
    </row>
    <row r="909" spans="1:27" x14ac:dyDescent="0.25">
      <c r="A909" s="122">
        <v>908</v>
      </c>
      <c r="B909" s="124" t="s">
        <v>24</v>
      </c>
      <c r="C909" s="125" t="s">
        <v>155</v>
      </c>
      <c r="D909" s="128">
        <v>3</v>
      </c>
      <c r="E909" s="128">
        <v>15</v>
      </c>
      <c r="F909" s="128">
        <v>7</v>
      </c>
      <c r="G909" s="128">
        <v>31</v>
      </c>
      <c r="H909" s="128">
        <v>4</v>
      </c>
      <c r="I909" s="128">
        <v>20</v>
      </c>
      <c r="J909" s="128">
        <v>6</v>
      </c>
      <c r="K909" s="128">
        <v>26</v>
      </c>
      <c r="L909" s="128">
        <v>4</v>
      </c>
      <c r="M909" s="128">
        <v>20</v>
      </c>
      <c r="N909" s="128">
        <v>2</v>
      </c>
      <c r="O909" s="128">
        <v>10</v>
      </c>
      <c r="P909" s="128">
        <v>1</v>
      </c>
      <c r="Q909" s="128">
        <v>5</v>
      </c>
      <c r="R909" s="128">
        <v>1</v>
      </c>
      <c r="S909" s="128">
        <v>5</v>
      </c>
      <c r="T909" s="126"/>
      <c r="U909" s="126"/>
      <c r="V909" s="126"/>
      <c r="W909" s="126"/>
      <c r="X909" s="126"/>
      <c r="Y909" s="126"/>
      <c r="Z909" s="126"/>
      <c r="AA909" s="126"/>
    </row>
    <row r="910" spans="1:27" x14ac:dyDescent="0.25">
      <c r="A910" s="122">
        <v>909</v>
      </c>
      <c r="B910" s="124" t="s">
        <v>135</v>
      </c>
      <c r="C910" s="125" t="s">
        <v>154</v>
      </c>
      <c r="D910" s="126"/>
      <c r="E910" s="126"/>
      <c r="F910" s="126"/>
      <c r="G910" s="126"/>
      <c r="H910" s="128">
        <v>1</v>
      </c>
      <c r="I910" s="128">
        <v>33</v>
      </c>
      <c r="J910" s="126"/>
      <c r="K910" s="126"/>
      <c r="L910" s="128">
        <v>1</v>
      </c>
      <c r="M910" s="128">
        <v>33</v>
      </c>
      <c r="N910" s="128">
        <v>1</v>
      </c>
      <c r="O910" s="128">
        <v>33</v>
      </c>
      <c r="P910" s="128">
        <v>1</v>
      </c>
      <c r="Q910" s="128">
        <v>33</v>
      </c>
      <c r="R910" s="126"/>
      <c r="S910" s="126"/>
      <c r="T910" s="126"/>
      <c r="U910" s="126"/>
      <c r="V910" s="126"/>
      <c r="W910" s="126"/>
      <c r="X910" s="126"/>
      <c r="Y910" s="126"/>
      <c r="Z910" s="126"/>
      <c r="AA910" s="126"/>
    </row>
    <row r="911" spans="1:27" x14ac:dyDescent="0.25">
      <c r="A911" s="122">
        <v>910</v>
      </c>
      <c r="B911" s="124" t="s">
        <v>24</v>
      </c>
      <c r="C911" s="125" t="s">
        <v>152</v>
      </c>
      <c r="D911" s="126"/>
      <c r="E911" s="126"/>
      <c r="F911" s="126"/>
      <c r="G911" s="126"/>
      <c r="H911" s="128">
        <v>3</v>
      </c>
      <c r="I911" s="128">
        <v>38</v>
      </c>
      <c r="J911" s="128">
        <v>3</v>
      </c>
      <c r="K911" s="128">
        <v>38</v>
      </c>
      <c r="L911" s="128">
        <v>2</v>
      </c>
      <c r="M911" s="128">
        <v>19</v>
      </c>
      <c r="N911" s="128">
        <v>2</v>
      </c>
      <c r="O911" s="128">
        <v>19</v>
      </c>
      <c r="P911" s="126"/>
      <c r="Q911" s="126"/>
      <c r="R911" s="128">
        <v>1</v>
      </c>
      <c r="S911" s="128">
        <v>19</v>
      </c>
      <c r="T911" s="126"/>
      <c r="U911" s="126"/>
      <c r="V911" s="126"/>
      <c r="W911" s="126"/>
      <c r="X911" s="126"/>
      <c r="Y911" s="126"/>
      <c r="Z911" s="126"/>
      <c r="AA911" s="126"/>
    </row>
    <row r="912" spans="1:27" x14ac:dyDescent="0.25">
      <c r="A912" s="122">
        <v>911</v>
      </c>
      <c r="B912" s="124" t="s">
        <v>11</v>
      </c>
      <c r="C912" s="125" t="s">
        <v>152</v>
      </c>
      <c r="D912" s="128">
        <v>2</v>
      </c>
      <c r="E912" s="128">
        <v>24</v>
      </c>
      <c r="F912" s="128">
        <v>2</v>
      </c>
      <c r="G912" s="128">
        <v>18</v>
      </c>
      <c r="H912" s="128">
        <v>2</v>
      </c>
      <c r="I912" s="128">
        <v>18</v>
      </c>
      <c r="J912" s="128">
        <v>2</v>
      </c>
      <c r="K912" s="128">
        <v>23</v>
      </c>
      <c r="L912" s="126"/>
      <c r="M912" s="126"/>
      <c r="N912" s="128">
        <v>2</v>
      </c>
      <c r="O912" s="128">
        <v>23</v>
      </c>
      <c r="P912" s="128">
        <v>2</v>
      </c>
      <c r="Q912" s="128">
        <v>23</v>
      </c>
      <c r="R912" s="126"/>
      <c r="S912" s="126"/>
      <c r="T912" s="126"/>
      <c r="U912" s="126"/>
      <c r="V912" s="126"/>
      <c r="W912" s="126"/>
      <c r="X912" s="126"/>
      <c r="Y912" s="126"/>
      <c r="Z912" s="126"/>
      <c r="AA912" s="126"/>
    </row>
    <row r="913" spans="1:27" x14ac:dyDescent="0.25">
      <c r="A913" s="122">
        <v>912</v>
      </c>
      <c r="B913" s="124" t="s">
        <v>8</v>
      </c>
      <c r="C913" s="125" t="s">
        <v>154</v>
      </c>
      <c r="D913" s="128">
        <v>10</v>
      </c>
      <c r="E913" s="128">
        <v>45</v>
      </c>
      <c r="F913" s="128">
        <v>5</v>
      </c>
      <c r="G913" s="128">
        <v>17</v>
      </c>
      <c r="H913" s="128">
        <v>5</v>
      </c>
      <c r="I913" s="128">
        <v>17</v>
      </c>
      <c r="J913" s="128">
        <v>2</v>
      </c>
      <c r="K913" s="128">
        <v>9</v>
      </c>
      <c r="L913" s="128">
        <v>2</v>
      </c>
      <c r="M913" s="128">
        <v>9</v>
      </c>
      <c r="N913" s="126"/>
      <c r="O913" s="126"/>
      <c r="P913" s="128">
        <v>8</v>
      </c>
      <c r="Q913" s="128">
        <v>20</v>
      </c>
      <c r="R913" s="126"/>
      <c r="S913" s="126"/>
      <c r="T913" s="128">
        <v>2</v>
      </c>
      <c r="U913" s="128">
        <v>7</v>
      </c>
      <c r="V913" s="128">
        <v>1</v>
      </c>
      <c r="W913" s="128">
        <v>5</v>
      </c>
      <c r="X913" s="126"/>
      <c r="Y913" s="126"/>
      <c r="Z913" s="126"/>
      <c r="AA913" s="126"/>
    </row>
    <row r="914" spans="1:27" x14ac:dyDescent="0.25">
      <c r="A914" s="122">
        <v>913</v>
      </c>
      <c r="B914" s="124" t="s">
        <v>124</v>
      </c>
      <c r="C914" s="125" t="s">
        <v>153</v>
      </c>
      <c r="D914" s="126"/>
      <c r="E914" s="126"/>
      <c r="F914" s="126"/>
      <c r="G914" s="126"/>
      <c r="H914" s="126"/>
      <c r="I914" s="126"/>
      <c r="J914" s="126"/>
      <c r="K914" s="126"/>
      <c r="L914" s="128">
        <v>4</v>
      </c>
      <c r="M914" s="128">
        <v>56</v>
      </c>
      <c r="N914" s="128">
        <v>2</v>
      </c>
      <c r="O914" s="128">
        <v>28</v>
      </c>
      <c r="P914" s="126"/>
      <c r="Q914" s="126"/>
      <c r="R914" s="126"/>
      <c r="S914" s="126"/>
      <c r="T914" s="126"/>
      <c r="U914" s="126"/>
      <c r="V914" s="128">
        <v>1</v>
      </c>
      <c r="W914" s="128">
        <v>14</v>
      </c>
      <c r="X914" s="128">
        <v>2</v>
      </c>
      <c r="Y914" s="128">
        <v>28</v>
      </c>
      <c r="Z914" s="126"/>
      <c r="AA914" s="126"/>
    </row>
    <row r="915" spans="1:27" x14ac:dyDescent="0.25">
      <c r="A915" s="122">
        <v>914</v>
      </c>
      <c r="B915" s="124" t="s">
        <v>11</v>
      </c>
      <c r="C915" s="125" t="s">
        <v>153</v>
      </c>
      <c r="D915" s="126"/>
      <c r="E915" s="126"/>
      <c r="F915" s="128">
        <v>6</v>
      </c>
      <c r="G915" s="128">
        <v>44</v>
      </c>
      <c r="H915" s="128">
        <v>4</v>
      </c>
      <c r="I915" s="128">
        <v>28</v>
      </c>
      <c r="J915" s="128">
        <v>2</v>
      </c>
      <c r="K915" s="128">
        <v>14</v>
      </c>
      <c r="L915" s="126"/>
      <c r="M915" s="126"/>
      <c r="N915" s="126"/>
      <c r="O915" s="126"/>
      <c r="P915" s="128">
        <v>4</v>
      </c>
      <c r="Q915" s="128">
        <v>28</v>
      </c>
      <c r="R915" s="128">
        <v>1</v>
      </c>
      <c r="S915" s="128">
        <v>4</v>
      </c>
      <c r="T915" s="128">
        <v>2</v>
      </c>
      <c r="U915" s="128">
        <v>7</v>
      </c>
      <c r="V915" s="126"/>
      <c r="W915" s="126"/>
      <c r="X915" s="126"/>
      <c r="Y915" s="126"/>
      <c r="Z915" s="126"/>
      <c r="AA915" s="126"/>
    </row>
    <row r="916" spans="1:27" x14ac:dyDescent="0.25">
      <c r="A916" s="122">
        <v>915</v>
      </c>
      <c r="B916" s="124" t="s">
        <v>109</v>
      </c>
      <c r="C916" s="125" t="s">
        <v>153</v>
      </c>
      <c r="D916" s="126"/>
      <c r="E916" s="126"/>
      <c r="F916" s="126"/>
      <c r="G916" s="126"/>
      <c r="H916" s="126"/>
      <c r="I916" s="126"/>
      <c r="J916" s="126"/>
      <c r="K916" s="126"/>
      <c r="L916" s="126"/>
      <c r="M916" s="126"/>
      <c r="N916" s="126"/>
      <c r="O916" s="126"/>
      <c r="P916" s="126"/>
      <c r="Q916" s="126"/>
      <c r="R916" s="128">
        <v>9</v>
      </c>
      <c r="S916" s="128">
        <v>121</v>
      </c>
      <c r="T916" s="126"/>
      <c r="U916" s="126"/>
      <c r="V916" s="126"/>
      <c r="W916" s="126"/>
      <c r="X916" s="126"/>
      <c r="Y916" s="126"/>
      <c r="Z916" s="126"/>
      <c r="AA916" s="126"/>
    </row>
    <row r="917" spans="1:27" x14ac:dyDescent="0.25">
      <c r="A917" s="122">
        <v>916</v>
      </c>
      <c r="B917" s="124" t="s">
        <v>11</v>
      </c>
      <c r="C917" s="125" t="s">
        <v>152</v>
      </c>
      <c r="D917" s="128">
        <v>4</v>
      </c>
      <c r="E917" s="128">
        <v>28</v>
      </c>
      <c r="F917" s="128">
        <v>2</v>
      </c>
      <c r="G917" s="128">
        <v>14</v>
      </c>
      <c r="H917" s="128">
        <v>8</v>
      </c>
      <c r="I917" s="128">
        <v>44</v>
      </c>
      <c r="J917" s="128">
        <v>2</v>
      </c>
      <c r="K917" s="128">
        <v>13</v>
      </c>
      <c r="L917" s="128">
        <v>2</v>
      </c>
      <c r="M917" s="128">
        <v>6</v>
      </c>
      <c r="N917" s="126"/>
      <c r="O917" s="126"/>
      <c r="P917" s="126"/>
      <c r="Q917" s="126"/>
      <c r="R917" s="126"/>
      <c r="S917" s="126"/>
      <c r="T917" s="128">
        <v>2</v>
      </c>
      <c r="U917" s="128">
        <v>14</v>
      </c>
      <c r="V917" s="126"/>
      <c r="W917" s="126"/>
      <c r="X917" s="126"/>
      <c r="Y917" s="126"/>
      <c r="Z917" s="126"/>
      <c r="AA917" s="126"/>
    </row>
    <row r="918" spans="1:27" x14ac:dyDescent="0.25">
      <c r="A918" s="122">
        <v>917</v>
      </c>
      <c r="B918" s="124" t="s">
        <v>119</v>
      </c>
      <c r="C918" s="125" t="s">
        <v>151</v>
      </c>
      <c r="D918" s="126"/>
      <c r="E918" s="126"/>
      <c r="F918" s="126"/>
      <c r="G918" s="126"/>
      <c r="H918" s="126"/>
      <c r="I918" s="126"/>
      <c r="J918" s="128">
        <v>6</v>
      </c>
      <c r="K918" s="128">
        <v>120</v>
      </c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  <c r="AA918" s="126"/>
    </row>
    <row r="919" spans="1:27" x14ac:dyDescent="0.25">
      <c r="A919" s="122">
        <v>918</v>
      </c>
      <c r="B919" s="124" t="s">
        <v>11</v>
      </c>
      <c r="C919" s="125" t="s">
        <v>153</v>
      </c>
      <c r="D919" s="126"/>
      <c r="E919" s="126"/>
      <c r="F919" s="128">
        <v>3</v>
      </c>
      <c r="G919" s="128">
        <v>16</v>
      </c>
      <c r="H919" s="128">
        <v>4</v>
      </c>
      <c r="I919" s="128">
        <v>32</v>
      </c>
      <c r="J919" s="128">
        <v>4</v>
      </c>
      <c r="K919" s="128">
        <v>32</v>
      </c>
      <c r="L919" s="128">
        <v>4</v>
      </c>
      <c r="M919" s="128">
        <v>32</v>
      </c>
      <c r="N919" s="128">
        <v>1</v>
      </c>
      <c r="O919" s="128">
        <v>8</v>
      </c>
      <c r="P919" s="126"/>
      <c r="Q919" s="126"/>
      <c r="R919" s="126"/>
      <c r="S919" s="126"/>
      <c r="T919" s="126"/>
      <c r="U919" s="126"/>
      <c r="V919" s="126"/>
      <c r="W919" s="126"/>
      <c r="X919" s="126"/>
      <c r="Y919" s="126"/>
      <c r="Z919" s="126"/>
      <c r="AA919" s="126"/>
    </row>
    <row r="920" spans="1:27" x14ac:dyDescent="0.25">
      <c r="A920" s="122">
        <v>919</v>
      </c>
      <c r="B920" s="124" t="s">
        <v>105</v>
      </c>
      <c r="C920" s="125" t="s">
        <v>152</v>
      </c>
      <c r="D920" s="128">
        <v>1</v>
      </c>
      <c r="E920" s="128">
        <v>9</v>
      </c>
      <c r="F920" s="126"/>
      <c r="G920" s="126"/>
      <c r="H920" s="128">
        <v>3</v>
      </c>
      <c r="I920" s="128">
        <v>28</v>
      </c>
      <c r="J920" s="126"/>
      <c r="K920" s="126"/>
      <c r="L920" s="128">
        <v>1</v>
      </c>
      <c r="M920" s="128">
        <v>9</v>
      </c>
      <c r="N920" s="128">
        <v>1</v>
      </c>
      <c r="O920" s="128">
        <v>9</v>
      </c>
      <c r="P920" s="128">
        <v>3</v>
      </c>
      <c r="Q920" s="128">
        <v>28</v>
      </c>
      <c r="R920" s="128">
        <v>2</v>
      </c>
      <c r="S920" s="128">
        <v>18</v>
      </c>
      <c r="T920" s="126"/>
      <c r="U920" s="126"/>
      <c r="V920" s="128">
        <v>2</v>
      </c>
      <c r="W920" s="128">
        <v>18</v>
      </c>
      <c r="X920" s="126"/>
      <c r="Y920" s="126"/>
      <c r="Z920" s="126"/>
      <c r="AA920" s="126"/>
    </row>
    <row r="921" spans="1:27" x14ac:dyDescent="0.25">
      <c r="A921" s="122">
        <v>920</v>
      </c>
      <c r="B921" s="124" t="s">
        <v>24</v>
      </c>
      <c r="C921" s="125" t="s">
        <v>151</v>
      </c>
      <c r="D921" s="126"/>
      <c r="E921" s="126"/>
      <c r="F921" s="126"/>
      <c r="G921" s="126"/>
      <c r="H921" s="128">
        <v>2</v>
      </c>
      <c r="I921" s="128">
        <v>42</v>
      </c>
      <c r="J921" s="128">
        <v>4</v>
      </c>
      <c r="K921" s="128">
        <v>78</v>
      </c>
      <c r="L921" s="126"/>
      <c r="M921" s="126"/>
      <c r="N921" s="126"/>
      <c r="O921" s="126"/>
      <c r="P921" s="126"/>
      <c r="Q921" s="126"/>
      <c r="R921" s="126"/>
      <c r="S921" s="126"/>
      <c r="T921" s="126"/>
      <c r="U921" s="126"/>
      <c r="V921" s="126"/>
      <c r="W921" s="126"/>
      <c r="X921" s="126"/>
      <c r="Y921" s="126"/>
      <c r="Z921" s="126"/>
      <c r="AA921" s="126"/>
    </row>
    <row r="922" spans="1:27" x14ac:dyDescent="0.25">
      <c r="A922" s="122">
        <v>921</v>
      </c>
      <c r="B922" s="124" t="s">
        <v>125</v>
      </c>
      <c r="C922" s="125" t="s">
        <v>155</v>
      </c>
      <c r="D922" s="126"/>
      <c r="E922" s="126"/>
      <c r="F922" s="126"/>
      <c r="G922" s="126"/>
      <c r="H922" s="128">
        <v>1</v>
      </c>
      <c r="I922" s="128">
        <v>9</v>
      </c>
      <c r="J922" s="128">
        <v>1</v>
      </c>
      <c r="K922" s="128">
        <v>9</v>
      </c>
      <c r="L922" s="128">
        <v>1</v>
      </c>
      <c r="M922" s="128">
        <v>9</v>
      </c>
      <c r="N922" s="128">
        <v>2</v>
      </c>
      <c r="O922" s="128">
        <v>18</v>
      </c>
      <c r="P922" s="128">
        <v>2</v>
      </c>
      <c r="Q922" s="128">
        <v>16</v>
      </c>
      <c r="R922" s="128">
        <v>7</v>
      </c>
      <c r="S922" s="128">
        <v>51</v>
      </c>
      <c r="T922" s="128">
        <v>1</v>
      </c>
      <c r="U922" s="128">
        <v>8</v>
      </c>
      <c r="V922" s="126"/>
      <c r="W922" s="126"/>
      <c r="X922" s="126"/>
      <c r="Y922" s="126"/>
      <c r="Z922" s="126"/>
      <c r="AA922" s="126"/>
    </row>
    <row r="923" spans="1:27" x14ac:dyDescent="0.25">
      <c r="A923" s="122">
        <v>922</v>
      </c>
      <c r="B923" s="124" t="s">
        <v>5</v>
      </c>
      <c r="C923" s="125" t="s">
        <v>153</v>
      </c>
      <c r="D923" s="126"/>
      <c r="E923" s="126"/>
      <c r="F923" s="126"/>
      <c r="G923" s="126"/>
      <c r="H923" s="128">
        <v>3</v>
      </c>
      <c r="I923" s="128">
        <v>15</v>
      </c>
      <c r="J923" s="128">
        <v>4</v>
      </c>
      <c r="K923" s="128">
        <v>23</v>
      </c>
      <c r="L923" s="128">
        <v>6</v>
      </c>
      <c r="M923" s="128">
        <v>30</v>
      </c>
      <c r="N923" s="128">
        <v>6</v>
      </c>
      <c r="O923" s="128">
        <v>28</v>
      </c>
      <c r="P923" s="128">
        <v>3</v>
      </c>
      <c r="Q923" s="128">
        <v>12</v>
      </c>
      <c r="R923" s="128">
        <v>1</v>
      </c>
      <c r="S923" s="128">
        <v>5</v>
      </c>
      <c r="T923" s="128">
        <v>1</v>
      </c>
      <c r="U923" s="128">
        <v>5</v>
      </c>
      <c r="V923" s="126"/>
      <c r="W923" s="126"/>
      <c r="X923" s="126"/>
      <c r="Y923" s="126"/>
      <c r="Z923" s="126"/>
      <c r="AA923" s="126"/>
    </row>
    <row r="924" spans="1:27" x14ac:dyDescent="0.25">
      <c r="A924" s="122">
        <v>923</v>
      </c>
      <c r="B924" s="124" t="s">
        <v>5</v>
      </c>
      <c r="C924" s="125" t="s">
        <v>153</v>
      </c>
      <c r="D924" s="126"/>
      <c r="E924" s="126"/>
      <c r="F924" s="126"/>
      <c r="G924" s="126"/>
      <c r="H924" s="128">
        <v>2</v>
      </c>
      <c r="I924" s="128">
        <v>13</v>
      </c>
      <c r="J924" s="128">
        <v>6</v>
      </c>
      <c r="K924" s="128">
        <v>30</v>
      </c>
      <c r="L924" s="128">
        <v>8</v>
      </c>
      <c r="M924" s="128">
        <v>45</v>
      </c>
      <c r="N924" s="128">
        <v>3</v>
      </c>
      <c r="O924" s="128">
        <v>15</v>
      </c>
      <c r="P924" s="126"/>
      <c r="Q924" s="126"/>
      <c r="R924" s="128">
        <v>3</v>
      </c>
      <c r="S924" s="128">
        <v>8</v>
      </c>
      <c r="T924" s="128">
        <v>3</v>
      </c>
      <c r="U924" s="128">
        <v>8</v>
      </c>
      <c r="V924" s="126"/>
      <c r="W924" s="126"/>
      <c r="X924" s="126"/>
      <c r="Y924" s="126"/>
      <c r="Z924" s="126"/>
      <c r="AA924" s="126"/>
    </row>
    <row r="925" spans="1:27" x14ac:dyDescent="0.25">
      <c r="A925" s="122">
        <v>924</v>
      </c>
      <c r="B925" s="124" t="s">
        <v>7</v>
      </c>
      <c r="C925" s="125" t="s">
        <v>153</v>
      </c>
      <c r="D925" s="126"/>
      <c r="E925" s="126"/>
      <c r="F925" s="128">
        <v>4</v>
      </c>
      <c r="G925" s="128">
        <v>69</v>
      </c>
      <c r="H925" s="126"/>
      <c r="I925" s="126"/>
      <c r="J925" s="126"/>
      <c r="K925" s="126"/>
      <c r="L925" s="128">
        <v>2</v>
      </c>
      <c r="M925" s="128">
        <v>16</v>
      </c>
      <c r="N925" s="128">
        <v>2</v>
      </c>
      <c r="O925" s="128">
        <v>16</v>
      </c>
      <c r="P925" s="128">
        <v>2</v>
      </c>
      <c r="Q925" s="128">
        <v>16</v>
      </c>
      <c r="R925" s="126"/>
      <c r="S925" s="126"/>
      <c r="T925" s="126"/>
      <c r="U925" s="126"/>
      <c r="V925" s="126"/>
      <c r="W925" s="126"/>
      <c r="X925" s="126"/>
      <c r="Y925" s="126"/>
      <c r="Z925" s="126"/>
      <c r="AA925" s="126"/>
    </row>
    <row r="926" spans="1:27" x14ac:dyDescent="0.25">
      <c r="A926" s="122">
        <v>925</v>
      </c>
      <c r="B926" s="124" t="s">
        <v>7</v>
      </c>
      <c r="C926" s="125" t="s">
        <v>153</v>
      </c>
      <c r="D926" s="126"/>
      <c r="E926" s="126"/>
      <c r="F926" s="128">
        <v>2</v>
      </c>
      <c r="G926" s="128">
        <v>17</v>
      </c>
      <c r="H926" s="128">
        <v>2</v>
      </c>
      <c r="I926" s="128">
        <v>16</v>
      </c>
      <c r="J926" s="128">
        <v>4</v>
      </c>
      <c r="K926" s="128">
        <v>33</v>
      </c>
      <c r="L926" s="128">
        <v>12</v>
      </c>
      <c r="M926" s="128">
        <v>49</v>
      </c>
      <c r="N926" s="126"/>
      <c r="O926" s="126"/>
      <c r="P926" s="126"/>
      <c r="Q926" s="126"/>
      <c r="R926" s="126"/>
      <c r="S926" s="126"/>
      <c r="T926" s="126"/>
      <c r="U926" s="126"/>
      <c r="V926" s="126"/>
      <c r="W926" s="126"/>
      <c r="X926" s="126"/>
      <c r="Y926" s="126"/>
      <c r="Z926" s="126"/>
      <c r="AA926" s="126"/>
    </row>
    <row r="927" spans="1:27" x14ac:dyDescent="0.25">
      <c r="A927" s="122">
        <v>926</v>
      </c>
      <c r="B927" s="124" t="s">
        <v>121</v>
      </c>
      <c r="C927" s="125" t="s">
        <v>152</v>
      </c>
      <c r="D927" s="126"/>
      <c r="E927" s="126"/>
      <c r="F927" s="128">
        <v>2</v>
      </c>
      <c r="G927" s="128">
        <v>11</v>
      </c>
      <c r="H927" s="128">
        <v>2</v>
      </c>
      <c r="I927" s="128">
        <v>12</v>
      </c>
      <c r="J927" s="128">
        <v>5</v>
      </c>
      <c r="K927" s="128">
        <v>23</v>
      </c>
      <c r="L927" s="128">
        <v>1</v>
      </c>
      <c r="M927" s="128">
        <v>3</v>
      </c>
      <c r="N927" s="126"/>
      <c r="O927" s="126"/>
      <c r="P927" s="128">
        <v>3</v>
      </c>
      <c r="Q927" s="128">
        <v>15</v>
      </c>
      <c r="R927" s="128">
        <v>3</v>
      </c>
      <c r="S927" s="128">
        <v>18</v>
      </c>
      <c r="T927" s="128">
        <v>1</v>
      </c>
      <c r="U927" s="128">
        <v>8</v>
      </c>
      <c r="V927" s="128">
        <v>1</v>
      </c>
      <c r="W927" s="128">
        <v>9</v>
      </c>
      <c r="X927" s="128">
        <v>1</v>
      </c>
      <c r="Y927" s="128">
        <v>9</v>
      </c>
      <c r="Z927" s="128">
        <v>1</v>
      </c>
      <c r="AA927" s="128">
        <v>8</v>
      </c>
    </row>
    <row r="928" spans="1:27" x14ac:dyDescent="0.25">
      <c r="A928" s="122">
        <v>927</v>
      </c>
      <c r="B928" s="124" t="s">
        <v>105</v>
      </c>
      <c r="C928" s="125" t="s">
        <v>152</v>
      </c>
      <c r="D928" s="128">
        <v>1</v>
      </c>
      <c r="E928" s="128">
        <v>14</v>
      </c>
      <c r="F928" s="126"/>
      <c r="G928" s="126"/>
      <c r="H928" s="126"/>
      <c r="I928" s="126"/>
      <c r="J928" s="128">
        <v>1</v>
      </c>
      <c r="K928" s="128">
        <v>14</v>
      </c>
      <c r="L928" s="126"/>
      <c r="M928" s="126"/>
      <c r="N928" s="128">
        <v>3</v>
      </c>
      <c r="O928" s="128">
        <v>42</v>
      </c>
      <c r="P928" s="126"/>
      <c r="Q928" s="126"/>
      <c r="R928" s="128">
        <v>1</v>
      </c>
      <c r="S928" s="128">
        <v>14</v>
      </c>
      <c r="T928" s="128">
        <v>2</v>
      </c>
      <c r="U928" s="128">
        <v>29</v>
      </c>
      <c r="V928" s="126"/>
      <c r="W928" s="126"/>
      <c r="X928" s="126"/>
      <c r="Y928" s="126"/>
      <c r="Z928" s="126"/>
      <c r="AA928" s="126"/>
    </row>
    <row r="929" spans="1:27" x14ac:dyDescent="0.25">
      <c r="A929" s="122">
        <v>928</v>
      </c>
      <c r="B929" s="124" t="s">
        <v>102</v>
      </c>
      <c r="C929" s="125" t="s">
        <v>154</v>
      </c>
      <c r="D929" s="128">
        <v>5</v>
      </c>
      <c r="E929" s="128">
        <v>22</v>
      </c>
      <c r="F929" s="128">
        <v>1</v>
      </c>
      <c r="G929" s="128">
        <v>4</v>
      </c>
      <c r="H929" s="128">
        <v>2</v>
      </c>
      <c r="I929" s="128">
        <v>8</v>
      </c>
      <c r="J929" s="128">
        <v>3</v>
      </c>
      <c r="K929" s="128">
        <v>13</v>
      </c>
      <c r="L929" s="128">
        <v>15</v>
      </c>
      <c r="M929" s="128">
        <v>42</v>
      </c>
      <c r="N929" s="128">
        <v>4</v>
      </c>
      <c r="O929" s="128">
        <v>12</v>
      </c>
      <c r="P929" s="128">
        <v>5</v>
      </c>
      <c r="Q929" s="128">
        <v>10</v>
      </c>
      <c r="R929" s="126"/>
      <c r="S929" s="126"/>
      <c r="T929" s="126"/>
      <c r="U929" s="126"/>
      <c r="V929" s="126"/>
      <c r="W929" s="126"/>
      <c r="X929" s="126"/>
      <c r="Y929" s="126"/>
      <c r="Z929" s="126"/>
      <c r="AA929" s="126"/>
    </row>
    <row r="930" spans="1:27" x14ac:dyDescent="0.25">
      <c r="A930" s="122">
        <v>929</v>
      </c>
      <c r="B930" s="124" t="s">
        <v>8</v>
      </c>
      <c r="C930" s="125" t="s">
        <v>153</v>
      </c>
      <c r="D930" s="126"/>
      <c r="E930" s="126"/>
      <c r="F930" s="126"/>
      <c r="G930" s="126"/>
      <c r="H930" s="128">
        <v>3</v>
      </c>
      <c r="I930" s="128">
        <v>19</v>
      </c>
      <c r="J930" s="128">
        <v>9</v>
      </c>
      <c r="K930" s="128">
        <v>46</v>
      </c>
      <c r="L930" s="128">
        <v>4</v>
      </c>
      <c r="M930" s="128">
        <v>26</v>
      </c>
      <c r="N930" s="128">
        <v>1</v>
      </c>
      <c r="O930" s="128">
        <v>3</v>
      </c>
      <c r="P930" s="128">
        <v>1</v>
      </c>
      <c r="Q930" s="128">
        <v>6</v>
      </c>
      <c r="R930" s="126"/>
      <c r="S930" s="126"/>
      <c r="T930" s="126"/>
      <c r="U930" s="126"/>
      <c r="V930" s="126"/>
      <c r="W930" s="126"/>
      <c r="X930" s="126"/>
      <c r="Y930" s="126"/>
      <c r="Z930" s="126"/>
      <c r="AA930" s="126"/>
    </row>
    <row r="931" spans="1:27" x14ac:dyDescent="0.25">
      <c r="A931" s="122">
        <v>930</v>
      </c>
      <c r="B931" s="124" t="s">
        <v>105</v>
      </c>
      <c r="C931" s="125" t="s">
        <v>152</v>
      </c>
      <c r="D931" s="126"/>
      <c r="E931" s="126"/>
      <c r="F931" s="128">
        <v>2</v>
      </c>
      <c r="G931" s="128">
        <v>40</v>
      </c>
      <c r="H931" s="126"/>
      <c r="I931" s="126"/>
      <c r="J931" s="126"/>
      <c r="K931" s="126"/>
      <c r="L931" s="128">
        <v>2</v>
      </c>
      <c r="M931" s="128">
        <v>40</v>
      </c>
      <c r="N931" s="126"/>
      <c r="O931" s="126"/>
      <c r="P931" s="126"/>
      <c r="Q931" s="126"/>
      <c r="R931" s="126"/>
      <c r="S931" s="126"/>
      <c r="T931" s="126"/>
      <c r="U931" s="126"/>
      <c r="V931" s="128">
        <v>1</v>
      </c>
      <c r="W931" s="128">
        <v>20</v>
      </c>
      <c r="X931" s="126"/>
      <c r="Y931" s="126"/>
      <c r="Z931" s="126"/>
      <c r="AA931" s="126"/>
    </row>
    <row r="932" spans="1:27" x14ac:dyDescent="0.25">
      <c r="A932" s="122">
        <v>931</v>
      </c>
      <c r="B932" s="124" t="s">
        <v>5</v>
      </c>
      <c r="C932" s="125" t="s">
        <v>152</v>
      </c>
      <c r="D932" s="126"/>
      <c r="E932" s="126"/>
      <c r="F932" s="126"/>
      <c r="G932" s="126"/>
      <c r="H932" s="126"/>
      <c r="I932" s="126"/>
      <c r="J932" s="126"/>
      <c r="K932" s="126"/>
      <c r="L932" s="126"/>
      <c r="M932" s="126"/>
      <c r="N932" s="126"/>
      <c r="O932" s="126"/>
      <c r="P932" s="128">
        <v>1</v>
      </c>
      <c r="Q932" s="128">
        <v>49</v>
      </c>
      <c r="R932" s="126"/>
      <c r="S932" s="126"/>
      <c r="T932" s="128">
        <v>1</v>
      </c>
      <c r="U932" s="128">
        <v>49</v>
      </c>
      <c r="V932" s="126"/>
      <c r="W932" s="126"/>
      <c r="X932" s="126"/>
      <c r="Y932" s="126"/>
      <c r="Z932" s="126"/>
      <c r="AA932" s="126"/>
    </row>
    <row r="933" spans="1:27" x14ac:dyDescent="0.25">
      <c r="A933" s="122">
        <v>932</v>
      </c>
      <c r="B933" s="124" t="s">
        <v>7</v>
      </c>
      <c r="C933" s="125" t="s">
        <v>153</v>
      </c>
      <c r="D933" s="126"/>
      <c r="E933" s="126"/>
      <c r="F933" s="126"/>
      <c r="G933" s="126"/>
      <c r="H933" s="126"/>
      <c r="I933" s="126"/>
      <c r="J933" s="128">
        <v>2</v>
      </c>
      <c r="K933" s="128">
        <v>16</v>
      </c>
      <c r="L933" s="128">
        <v>8</v>
      </c>
      <c r="M933" s="128">
        <v>41</v>
      </c>
      <c r="N933" s="128">
        <v>4</v>
      </c>
      <c r="O933" s="128">
        <v>16</v>
      </c>
      <c r="P933" s="128">
        <v>6</v>
      </c>
      <c r="Q933" s="128">
        <v>25</v>
      </c>
      <c r="R933" s="126"/>
      <c r="S933" s="126"/>
      <c r="T933" s="126"/>
      <c r="U933" s="126"/>
      <c r="V933" s="126"/>
      <c r="W933" s="126"/>
      <c r="X933" s="126"/>
      <c r="Y933" s="126"/>
      <c r="Z933" s="126"/>
      <c r="AA933" s="126"/>
    </row>
    <row r="934" spans="1:27" x14ac:dyDescent="0.25">
      <c r="A934" s="122">
        <v>933</v>
      </c>
      <c r="B934" s="124" t="s">
        <v>125</v>
      </c>
      <c r="C934" s="125" t="s">
        <v>151</v>
      </c>
      <c r="D934" s="126"/>
      <c r="E934" s="126"/>
      <c r="F934" s="126"/>
      <c r="G934" s="126"/>
      <c r="H934" s="126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126"/>
      <c r="W934" s="126"/>
      <c r="X934" s="128">
        <v>2</v>
      </c>
      <c r="Y934" s="128">
        <v>98</v>
      </c>
      <c r="Z934" s="126"/>
      <c r="AA934" s="126"/>
    </row>
    <row r="935" spans="1:27" x14ac:dyDescent="0.25">
      <c r="A935" s="122">
        <v>934</v>
      </c>
      <c r="B935" s="124" t="s">
        <v>9</v>
      </c>
      <c r="C935" s="125" t="s">
        <v>153</v>
      </c>
      <c r="D935" s="128">
        <v>2</v>
      </c>
      <c r="E935" s="128">
        <v>16</v>
      </c>
      <c r="F935" s="128">
        <v>1</v>
      </c>
      <c r="G935" s="128">
        <v>8</v>
      </c>
      <c r="H935" s="128">
        <v>2</v>
      </c>
      <c r="I935" s="128">
        <v>16</v>
      </c>
      <c r="J935" s="128">
        <v>2</v>
      </c>
      <c r="K935" s="128">
        <v>16</v>
      </c>
      <c r="L935" s="128">
        <v>1</v>
      </c>
      <c r="M935" s="128">
        <v>8</v>
      </c>
      <c r="N935" s="128">
        <v>2</v>
      </c>
      <c r="O935" s="128">
        <v>16</v>
      </c>
      <c r="P935" s="128">
        <v>1</v>
      </c>
      <c r="Q935" s="128">
        <v>8</v>
      </c>
      <c r="R935" s="126"/>
      <c r="S935" s="126"/>
      <c r="T935" s="126"/>
      <c r="U935" s="126"/>
      <c r="V935" s="126"/>
      <c r="W935" s="126"/>
      <c r="X935" s="128">
        <v>1</v>
      </c>
      <c r="Y935" s="128">
        <v>8</v>
      </c>
      <c r="Z935" s="126"/>
      <c r="AA935" s="126"/>
    </row>
    <row r="936" spans="1:27" x14ac:dyDescent="0.25">
      <c r="A936" s="122">
        <v>935</v>
      </c>
      <c r="B936" s="124" t="s">
        <v>8</v>
      </c>
      <c r="C936" s="125" t="s">
        <v>153</v>
      </c>
      <c r="D936" s="128">
        <v>4</v>
      </c>
      <c r="E936" s="128">
        <v>12</v>
      </c>
      <c r="F936" s="128">
        <v>3</v>
      </c>
      <c r="G936" s="128">
        <v>16</v>
      </c>
      <c r="H936" s="128">
        <v>2</v>
      </c>
      <c r="I936" s="128">
        <v>7</v>
      </c>
      <c r="J936" s="128">
        <v>3</v>
      </c>
      <c r="K936" s="128">
        <v>14</v>
      </c>
      <c r="L936" s="126"/>
      <c r="M936" s="126"/>
      <c r="N936" s="128">
        <v>1</v>
      </c>
      <c r="O936" s="128">
        <v>5</v>
      </c>
      <c r="P936" s="128">
        <v>4</v>
      </c>
      <c r="Q936" s="128">
        <v>24</v>
      </c>
      <c r="R936" s="128">
        <v>2</v>
      </c>
      <c r="S936" s="128">
        <v>10</v>
      </c>
      <c r="T936" s="126"/>
      <c r="U936" s="126"/>
      <c r="V936" s="128">
        <v>1</v>
      </c>
      <c r="W936" s="128">
        <v>8</v>
      </c>
      <c r="X936" s="126"/>
      <c r="Y936" s="126"/>
      <c r="Z936" s="126"/>
      <c r="AA936" s="126"/>
    </row>
    <row r="937" spans="1:27" x14ac:dyDescent="0.25">
      <c r="A937" s="122">
        <v>936</v>
      </c>
      <c r="B937" s="124" t="s">
        <v>11</v>
      </c>
      <c r="C937" s="125" t="s">
        <v>153</v>
      </c>
      <c r="D937" s="126"/>
      <c r="E937" s="126"/>
      <c r="F937" s="128">
        <v>3</v>
      </c>
      <c r="G937" s="128">
        <v>24</v>
      </c>
      <c r="H937" s="126"/>
      <c r="I937" s="126"/>
      <c r="J937" s="126"/>
      <c r="K937" s="126"/>
      <c r="L937" s="128">
        <v>2</v>
      </c>
      <c r="M937" s="128">
        <v>12</v>
      </c>
      <c r="N937" s="126"/>
      <c r="O937" s="126"/>
      <c r="P937" s="128">
        <v>1</v>
      </c>
      <c r="Q937" s="128">
        <v>4</v>
      </c>
      <c r="R937" s="128">
        <v>2</v>
      </c>
      <c r="S937" s="128">
        <v>8</v>
      </c>
      <c r="T937" s="126"/>
      <c r="U937" s="126"/>
      <c r="V937" s="128">
        <v>5</v>
      </c>
      <c r="W937" s="128">
        <v>30</v>
      </c>
      <c r="X937" s="128">
        <v>3</v>
      </c>
      <c r="Y937" s="128">
        <v>17</v>
      </c>
    </row>
    <row r="938" spans="1:27" x14ac:dyDescent="0.25">
      <c r="A938" s="122">
        <v>937</v>
      </c>
      <c r="B938" s="124" t="s">
        <v>8</v>
      </c>
      <c r="C938" s="125" t="s">
        <v>153</v>
      </c>
      <c r="D938" s="126"/>
      <c r="E938" s="126"/>
      <c r="F938" s="128">
        <v>9</v>
      </c>
      <c r="G938" s="128">
        <v>30</v>
      </c>
      <c r="H938" s="128">
        <v>2</v>
      </c>
      <c r="I938" s="128">
        <v>10</v>
      </c>
      <c r="J938" s="128">
        <v>1</v>
      </c>
      <c r="K938" s="128">
        <v>6</v>
      </c>
      <c r="L938" s="128">
        <v>5</v>
      </c>
      <c r="M938" s="128">
        <v>32</v>
      </c>
      <c r="N938" s="128">
        <v>1</v>
      </c>
      <c r="O938" s="128">
        <v>6</v>
      </c>
      <c r="P938" s="126"/>
      <c r="Q938" s="126"/>
      <c r="R938" s="128">
        <v>1</v>
      </c>
      <c r="S938" s="128">
        <v>6</v>
      </c>
      <c r="T938" s="126"/>
      <c r="U938" s="126"/>
      <c r="V938" s="126"/>
      <c r="W938" s="126"/>
      <c r="X938" s="126"/>
      <c r="Y938" s="126"/>
    </row>
    <row r="939" spans="1:27" x14ac:dyDescent="0.25">
      <c r="A939" s="122">
        <v>938</v>
      </c>
      <c r="B939" s="124" t="s">
        <v>11</v>
      </c>
      <c r="C939" s="125" t="s">
        <v>153</v>
      </c>
      <c r="D939" s="126"/>
      <c r="E939" s="126"/>
      <c r="F939" s="126"/>
      <c r="G939" s="126"/>
      <c r="H939" s="126"/>
      <c r="I939" s="126"/>
      <c r="J939" s="128">
        <v>2</v>
      </c>
      <c r="K939" s="128">
        <v>50</v>
      </c>
      <c r="L939" s="126"/>
      <c r="M939" s="126"/>
      <c r="N939" s="128">
        <v>1</v>
      </c>
      <c r="O939" s="128">
        <v>25</v>
      </c>
      <c r="P939" s="126"/>
      <c r="Q939" s="126"/>
      <c r="R939" s="126"/>
      <c r="S939" s="126"/>
      <c r="T939" s="128">
        <v>1</v>
      </c>
      <c r="U939" s="128">
        <v>15</v>
      </c>
      <c r="V939" s="126"/>
      <c r="W939" s="126"/>
      <c r="X939" s="126"/>
      <c r="Y939" s="126"/>
    </row>
    <row r="940" spans="1:27" x14ac:dyDescent="0.25">
      <c r="A940" s="122">
        <v>939</v>
      </c>
      <c r="B940" s="124" t="s">
        <v>7</v>
      </c>
      <c r="C940" s="125" t="s">
        <v>153</v>
      </c>
      <c r="D940" s="126"/>
      <c r="E940" s="126"/>
      <c r="F940" s="126"/>
      <c r="G940" s="126"/>
      <c r="H940" s="128">
        <v>2</v>
      </c>
      <c r="I940" s="128">
        <v>30</v>
      </c>
      <c r="J940" s="126"/>
      <c r="K940" s="126"/>
      <c r="L940" s="126"/>
      <c r="M940" s="126"/>
      <c r="N940" s="128">
        <v>4</v>
      </c>
      <c r="O940" s="128">
        <v>30</v>
      </c>
      <c r="P940" s="128">
        <v>4</v>
      </c>
      <c r="Q940" s="128">
        <v>30</v>
      </c>
      <c r="R940" s="126"/>
      <c r="S940" s="126"/>
      <c r="T940" s="126"/>
      <c r="U940" s="126"/>
      <c r="V940" s="126"/>
      <c r="W940" s="126"/>
      <c r="X940" s="126"/>
      <c r="Y940" s="126"/>
    </row>
    <row r="941" spans="1:27" x14ac:dyDescent="0.25">
      <c r="A941" s="122">
        <v>940</v>
      </c>
      <c r="B941" s="124" t="s">
        <v>124</v>
      </c>
      <c r="C941" s="125" t="s">
        <v>151</v>
      </c>
      <c r="D941" s="126"/>
      <c r="E941" s="126"/>
      <c r="F941" s="126"/>
      <c r="G941" s="126"/>
      <c r="H941" s="126"/>
      <c r="I941" s="126"/>
      <c r="J941" s="126"/>
      <c r="K941" s="126"/>
      <c r="L941" s="126"/>
      <c r="M941" s="126"/>
      <c r="N941" s="126"/>
      <c r="O941" s="126"/>
      <c r="P941" s="126"/>
      <c r="Q941" s="126"/>
      <c r="R941" s="128">
        <v>2</v>
      </c>
      <c r="S941" s="128">
        <v>39</v>
      </c>
      <c r="T941" s="126"/>
      <c r="U941" s="126"/>
      <c r="V941" s="128">
        <v>3</v>
      </c>
      <c r="W941" s="128">
        <v>50</v>
      </c>
      <c r="X941" s="126"/>
      <c r="Y941" s="126"/>
    </row>
    <row r="942" spans="1:27" x14ac:dyDescent="0.25">
      <c r="A942" s="122">
        <v>941</v>
      </c>
      <c r="B942" s="124" t="s">
        <v>24</v>
      </c>
      <c r="C942" s="125" t="s">
        <v>152</v>
      </c>
      <c r="D942" s="128">
        <v>1</v>
      </c>
      <c r="E942" s="128">
        <v>20</v>
      </c>
      <c r="F942" s="128">
        <v>2</v>
      </c>
      <c r="G942" s="128">
        <v>43</v>
      </c>
      <c r="H942" s="126"/>
      <c r="I942" s="126"/>
      <c r="J942" s="128">
        <v>1</v>
      </c>
      <c r="K942" s="128">
        <v>26</v>
      </c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126"/>
      <c r="W942" s="126"/>
      <c r="X942" s="126"/>
      <c r="Y942" s="126"/>
    </row>
    <row r="943" spans="1:27" x14ac:dyDescent="0.25">
      <c r="A943" s="122">
        <v>942</v>
      </c>
      <c r="B943" s="124" t="s">
        <v>11</v>
      </c>
      <c r="C943" s="125" t="s">
        <v>152</v>
      </c>
      <c r="D943" s="128">
        <v>1</v>
      </c>
      <c r="E943" s="128">
        <v>14</v>
      </c>
      <c r="F943" s="128">
        <v>5</v>
      </c>
      <c r="G943" s="128">
        <v>54</v>
      </c>
      <c r="H943" s="128">
        <v>2</v>
      </c>
      <c r="I943" s="128">
        <v>20</v>
      </c>
      <c r="J943" s="126"/>
      <c r="K943" s="126"/>
      <c r="L943" s="126"/>
      <c r="M943" s="126"/>
      <c r="N943" s="126"/>
      <c r="O943" s="126"/>
      <c r="P943" s="126"/>
      <c r="Q943" s="126"/>
      <c r="R943" s="126"/>
      <c r="S943" s="126"/>
      <c r="T943" s="126"/>
      <c r="U943" s="126"/>
      <c r="V943" s="126"/>
      <c r="W943" s="126"/>
      <c r="X943" s="126"/>
      <c r="Y943" s="126"/>
    </row>
    <row r="944" spans="1:27" x14ac:dyDescent="0.25">
      <c r="A944" s="122">
        <v>943</v>
      </c>
      <c r="B944" s="124" t="s">
        <v>7</v>
      </c>
      <c r="C944" s="125" t="s">
        <v>153</v>
      </c>
      <c r="D944" s="126"/>
      <c r="E944" s="126"/>
      <c r="F944" s="128">
        <v>2</v>
      </c>
      <c r="G944" s="128">
        <v>17</v>
      </c>
      <c r="H944" s="126"/>
      <c r="I944" s="126"/>
      <c r="J944" s="126"/>
      <c r="K944" s="126"/>
      <c r="L944" s="128">
        <v>4</v>
      </c>
      <c r="M944" s="128">
        <v>20</v>
      </c>
      <c r="N944" s="128">
        <v>2</v>
      </c>
      <c r="O944" s="128">
        <v>10</v>
      </c>
      <c r="P944" s="128">
        <v>6</v>
      </c>
      <c r="Q944" s="128">
        <v>30</v>
      </c>
      <c r="R944" s="128">
        <v>2</v>
      </c>
      <c r="S944" s="128">
        <v>10</v>
      </c>
      <c r="T944" s="126"/>
      <c r="U944" s="126"/>
      <c r="V944" s="126"/>
      <c r="W944" s="126"/>
      <c r="X944" s="126"/>
      <c r="Y944" s="126"/>
    </row>
    <row r="945" spans="1:27" x14ac:dyDescent="0.25">
      <c r="A945" s="122">
        <v>944</v>
      </c>
      <c r="B945" s="124" t="s">
        <v>125</v>
      </c>
      <c r="C945" s="125" t="s">
        <v>154</v>
      </c>
      <c r="D945" s="126"/>
      <c r="E945" s="126"/>
      <c r="F945" s="126"/>
      <c r="G945" s="126"/>
      <c r="H945" s="128">
        <v>6</v>
      </c>
      <c r="I945" s="128">
        <v>18</v>
      </c>
      <c r="J945" s="126"/>
      <c r="K945" s="126"/>
      <c r="L945" s="128">
        <v>15</v>
      </c>
      <c r="M945" s="128">
        <v>45</v>
      </c>
      <c r="N945" s="128">
        <v>8</v>
      </c>
      <c r="O945" s="128">
        <v>24</v>
      </c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</row>
    <row r="946" spans="1:27" x14ac:dyDescent="0.25">
      <c r="A946" s="122">
        <v>945</v>
      </c>
      <c r="B946" s="124" t="s">
        <v>11</v>
      </c>
      <c r="C946" s="125" t="s">
        <v>153</v>
      </c>
      <c r="D946" s="126"/>
      <c r="E946" s="126"/>
      <c r="F946" s="128">
        <v>4</v>
      </c>
      <c r="G946" s="128">
        <v>4</v>
      </c>
      <c r="H946" s="128">
        <v>5</v>
      </c>
      <c r="I946" s="128">
        <v>25</v>
      </c>
      <c r="J946" s="128">
        <v>4</v>
      </c>
      <c r="K946" s="128">
        <v>12</v>
      </c>
      <c r="L946" s="126"/>
      <c r="M946" s="126"/>
      <c r="N946" s="128">
        <v>2</v>
      </c>
      <c r="O946" s="128">
        <v>7</v>
      </c>
      <c r="P946" s="128">
        <v>4</v>
      </c>
      <c r="Q946" s="128">
        <v>20</v>
      </c>
      <c r="R946" s="128">
        <v>2</v>
      </c>
      <c r="S946" s="128">
        <v>8</v>
      </c>
      <c r="T946" s="128">
        <v>1</v>
      </c>
      <c r="U946" s="128">
        <v>3</v>
      </c>
      <c r="V946" s="128">
        <v>1</v>
      </c>
      <c r="W946" s="128">
        <v>5</v>
      </c>
      <c r="X946" s="126"/>
      <c r="Y946" s="126"/>
    </row>
    <row r="947" spans="1:27" x14ac:dyDescent="0.25">
      <c r="A947" s="122">
        <v>946</v>
      </c>
      <c r="B947" s="124" t="s">
        <v>119</v>
      </c>
      <c r="C947" s="125" t="s">
        <v>151</v>
      </c>
      <c r="D947" s="126"/>
      <c r="E947" s="126"/>
      <c r="F947" s="126"/>
      <c r="G947" s="126"/>
      <c r="H947" s="126"/>
      <c r="I947" s="126"/>
      <c r="J947" s="128">
        <v>2</v>
      </c>
      <c r="K947" s="128">
        <v>19</v>
      </c>
      <c r="L947" s="128">
        <v>1</v>
      </c>
      <c r="M947" s="128">
        <v>9</v>
      </c>
      <c r="N947" s="128">
        <v>3</v>
      </c>
      <c r="O947" s="128">
        <v>22</v>
      </c>
      <c r="P947" s="128">
        <v>1</v>
      </c>
      <c r="Q947" s="128">
        <v>13</v>
      </c>
      <c r="R947" s="128">
        <v>1</v>
      </c>
      <c r="S947" s="128">
        <v>9</v>
      </c>
      <c r="T947" s="126"/>
      <c r="U947" s="126"/>
      <c r="V947" s="126"/>
      <c r="W947" s="126"/>
      <c r="X947" s="128">
        <v>1</v>
      </c>
      <c r="Y947" s="128">
        <v>9</v>
      </c>
    </row>
    <row r="948" spans="1:27" x14ac:dyDescent="0.25">
      <c r="A948" s="122">
        <v>947</v>
      </c>
      <c r="B948" s="124" t="s">
        <v>102</v>
      </c>
      <c r="C948" s="125" t="s">
        <v>154</v>
      </c>
      <c r="D948" s="128">
        <v>28</v>
      </c>
      <c r="E948" s="128">
        <v>82</v>
      </c>
      <c r="F948" s="126"/>
      <c r="G948" s="126"/>
      <c r="H948" s="126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126"/>
      <c r="W948" s="126"/>
      <c r="X948" s="126"/>
      <c r="Y948" s="126"/>
    </row>
    <row r="949" spans="1:27" x14ac:dyDescent="0.25">
      <c r="A949" s="122">
        <v>948</v>
      </c>
      <c r="B949" s="124" t="s">
        <v>102</v>
      </c>
      <c r="C949" s="125" t="s">
        <v>154</v>
      </c>
      <c r="D949" s="128">
        <v>3</v>
      </c>
      <c r="E949" s="128">
        <v>13</v>
      </c>
      <c r="F949" s="126"/>
      <c r="G949" s="126"/>
      <c r="H949" s="128">
        <v>8</v>
      </c>
      <c r="I949" s="128">
        <v>28</v>
      </c>
      <c r="J949" s="128">
        <v>2</v>
      </c>
      <c r="K949" s="128">
        <v>7</v>
      </c>
      <c r="L949" s="128">
        <v>7</v>
      </c>
      <c r="M949" s="128">
        <v>21</v>
      </c>
      <c r="N949" s="128">
        <v>2</v>
      </c>
      <c r="O949" s="128">
        <v>11</v>
      </c>
      <c r="P949" s="128">
        <v>1</v>
      </c>
      <c r="Q949" s="128">
        <v>3</v>
      </c>
      <c r="R949" s="126"/>
      <c r="S949" s="126"/>
      <c r="T949" s="126"/>
      <c r="U949" s="126"/>
      <c r="V949" s="126"/>
      <c r="W949" s="126"/>
      <c r="X949" s="126"/>
      <c r="Y949" s="126"/>
    </row>
    <row r="950" spans="1:27" x14ac:dyDescent="0.25">
      <c r="A950" s="122">
        <v>949</v>
      </c>
      <c r="B950" s="124" t="s">
        <v>24</v>
      </c>
      <c r="C950" s="125" t="s">
        <v>153</v>
      </c>
      <c r="D950" s="126"/>
      <c r="E950" s="126"/>
      <c r="F950" s="128">
        <v>3</v>
      </c>
      <c r="G950" s="128">
        <v>15</v>
      </c>
      <c r="H950" s="128">
        <v>7</v>
      </c>
      <c r="I950" s="128">
        <v>41</v>
      </c>
      <c r="J950" s="126"/>
      <c r="K950" s="126"/>
      <c r="L950" s="128">
        <v>3</v>
      </c>
      <c r="M950" s="128">
        <v>18</v>
      </c>
      <c r="N950" s="126"/>
      <c r="O950" s="126"/>
      <c r="P950" s="128">
        <v>1</v>
      </c>
      <c r="Q950" s="128">
        <v>6</v>
      </c>
      <c r="R950" s="126"/>
      <c r="S950" s="126"/>
      <c r="T950" s="126"/>
      <c r="U950" s="126"/>
      <c r="V950" s="126"/>
      <c r="W950" s="126"/>
      <c r="X950" s="126"/>
      <c r="Y950" s="126"/>
    </row>
    <row r="951" spans="1:27" x14ac:dyDescent="0.25">
      <c r="A951" s="122">
        <v>950</v>
      </c>
      <c r="B951" s="124" t="s">
        <v>5</v>
      </c>
      <c r="C951" s="125" t="s">
        <v>153</v>
      </c>
      <c r="D951" s="128">
        <v>1</v>
      </c>
      <c r="E951" s="128">
        <v>4</v>
      </c>
      <c r="F951" s="126"/>
      <c r="G951" s="126"/>
      <c r="H951" s="128">
        <v>1</v>
      </c>
      <c r="I951" s="128">
        <v>8</v>
      </c>
      <c r="J951" s="128">
        <v>6</v>
      </c>
      <c r="K951" s="128">
        <v>28</v>
      </c>
      <c r="L951" s="128">
        <v>3</v>
      </c>
      <c r="M951" s="128">
        <v>13</v>
      </c>
      <c r="N951" s="128">
        <v>1</v>
      </c>
      <c r="O951" s="128">
        <v>8</v>
      </c>
      <c r="P951" s="128">
        <v>1</v>
      </c>
      <c r="Q951" s="128">
        <v>8</v>
      </c>
      <c r="R951" s="128">
        <v>1</v>
      </c>
      <c r="S951" s="128">
        <v>6</v>
      </c>
      <c r="T951" s="128">
        <v>1</v>
      </c>
      <c r="U951" s="128">
        <v>6</v>
      </c>
      <c r="V951" s="126"/>
      <c r="W951" s="126"/>
      <c r="X951" s="126"/>
      <c r="Y951" s="126"/>
    </row>
    <row r="952" spans="1:27" x14ac:dyDescent="0.25">
      <c r="A952" s="122">
        <v>951</v>
      </c>
      <c r="B952" s="124" t="s">
        <v>8</v>
      </c>
      <c r="C952" s="125" t="s">
        <v>154</v>
      </c>
      <c r="D952" s="128">
        <v>5</v>
      </c>
      <c r="E952" s="128">
        <v>9</v>
      </c>
      <c r="F952" s="128">
        <v>1</v>
      </c>
      <c r="G952" s="128">
        <v>2</v>
      </c>
      <c r="H952" s="128">
        <v>6</v>
      </c>
      <c r="I952" s="128">
        <v>12</v>
      </c>
      <c r="J952" s="128">
        <v>3</v>
      </c>
      <c r="K952" s="128">
        <v>6</v>
      </c>
      <c r="L952" s="128">
        <v>3</v>
      </c>
      <c r="M952" s="128">
        <v>6</v>
      </c>
      <c r="N952" s="128">
        <v>3</v>
      </c>
      <c r="O952" s="128">
        <v>6</v>
      </c>
      <c r="P952" s="128">
        <v>3</v>
      </c>
      <c r="Q952" s="128">
        <v>5</v>
      </c>
      <c r="R952" s="128">
        <v>8</v>
      </c>
      <c r="S952" s="128">
        <v>12</v>
      </c>
      <c r="T952" s="128">
        <v>4</v>
      </c>
      <c r="U952" s="128">
        <v>8</v>
      </c>
      <c r="V952" s="128">
        <v>2</v>
      </c>
      <c r="W952" s="128">
        <v>4</v>
      </c>
      <c r="X952" s="128">
        <v>4</v>
      </c>
      <c r="Y952" s="128">
        <v>8</v>
      </c>
    </row>
    <row r="953" spans="1:27" x14ac:dyDescent="0.25">
      <c r="A953" s="122">
        <v>952</v>
      </c>
      <c r="B953" s="124" t="s">
        <v>124</v>
      </c>
      <c r="C953" s="125" t="s">
        <v>153</v>
      </c>
      <c r="D953" s="126"/>
      <c r="E953" s="126"/>
      <c r="F953" s="126"/>
      <c r="G953" s="126"/>
      <c r="H953" s="128">
        <v>1</v>
      </c>
      <c r="I953" s="128">
        <v>7</v>
      </c>
      <c r="J953" s="128">
        <v>1</v>
      </c>
      <c r="K953" s="128">
        <v>7</v>
      </c>
      <c r="L953" s="128">
        <v>1</v>
      </c>
      <c r="M953" s="128">
        <v>7</v>
      </c>
      <c r="N953" s="128">
        <v>5</v>
      </c>
      <c r="O953" s="128">
        <v>35</v>
      </c>
      <c r="P953" s="128">
        <v>2</v>
      </c>
      <c r="Q953" s="128">
        <v>14</v>
      </c>
      <c r="R953" s="126"/>
      <c r="S953" s="126"/>
      <c r="T953" s="128">
        <v>1</v>
      </c>
      <c r="U953" s="128">
        <v>7</v>
      </c>
      <c r="V953" s="126"/>
      <c r="W953" s="126"/>
      <c r="X953" s="126"/>
      <c r="Y953" s="126"/>
      <c r="Z953" s="126"/>
      <c r="AA953" s="126"/>
    </row>
    <row r="954" spans="1:27" x14ac:dyDescent="0.25">
      <c r="A954" s="122">
        <v>953</v>
      </c>
      <c r="B954" s="124" t="s">
        <v>24</v>
      </c>
      <c r="C954" s="125" t="s">
        <v>152</v>
      </c>
      <c r="D954" s="126"/>
      <c r="E954" s="126"/>
      <c r="F954" s="128">
        <v>2</v>
      </c>
      <c r="G954" s="128">
        <v>22</v>
      </c>
      <c r="H954" s="128">
        <v>1</v>
      </c>
      <c r="I954" s="128">
        <v>11</v>
      </c>
      <c r="J954" s="128">
        <v>3</v>
      </c>
      <c r="K954" s="128">
        <v>33</v>
      </c>
      <c r="L954" s="128">
        <v>1</v>
      </c>
      <c r="M954" s="128">
        <v>11</v>
      </c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  <c r="AA954" s="126"/>
    </row>
    <row r="955" spans="1:27" x14ac:dyDescent="0.25">
      <c r="A955" s="122">
        <v>954</v>
      </c>
      <c r="B955" s="124" t="s">
        <v>7</v>
      </c>
      <c r="C955" s="125" t="s">
        <v>155</v>
      </c>
      <c r="D955" s="126"/>
      <c r="E955" s="126"/>
      <c r="F955" s="128">
        <v>2</v>
      </c>
      <c r="G955" s="128">
        <v>32</v>
      </c>
      <c r="H955" s="128">
        <v>2</v>
      </c>
      <c r="I955" s="128">
        <v>30</v>
      </c>
      <c r="J955" s="126"/>
      <c r="K955" s="126"/>
      <c r="L955" s="128">
        <v>2</v>
      </c>
      <c r="M955" s="128">
        <v>15</v>
      </c>
      <c r="N955" s="126"/>
      <c r="O955" s="126"/>
      <c r="P955" s="126"/>
      <c r="Q955" s="126"/>
      <c r="R955" s="126"/>
      <c r="S955" s="126"/>
      <c r="T955" s="126"/>
      <c r="U955" s="126"/>
      <c r="V955" s="126"/>
      <c r="W955" s="126"/>
      <c r="X955" s="126"/>
      <c r="Y955" s="126"/>
      <c r="Z955" s="126"/>
      <c r="AA955" s="126"/>
    </row>
    <row r="956" spans="1:27" x14ac:dyDescent="0.25">
      <c r="A956" s="122">
        <v>955</v>
      </c>
      <c r="B956" s="124" t="s">
        <v>24</v>
      </c>
      <c r="C956" s="125" t="s">
        <v>152</v>
      </c>
      <c r="D956" s="126"/>
      <c r="E956" s="126"/>
      <c r="F956" s="128">
        <v>3</v>
      </c>
      <c r="G956" s="128">
        <v>22</v>
      </c>
      <c r="H956" s="128">
        <v>7</v>
      </c>
      <c r="I956" s="128">
        <v>54</v>
      </c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6"/>
      <c r="Y956" s="126"/>
      <c r="Z956" s="126"/>
      <c r="AA956" s="126"/>
    </row>
    <row r="957" spans="1:27" x14ac:dyDescent="0.25">
      <c r="A957" s="122">
        <v>956</v>
      </c>
      <c r="B957" s="124" t="s">
        <v>124</v>
      </c>
      <c r="C957" s="125" t="s">
        <v>153</v>
      </c>
      <c r="D957" s="126"/>
      <c r="E957" s="126"/>
      <c r="F957" s="126"/>
      <c r="G957" s="126"/>
      <c r="H957" s="128">
        <v>1</v>
      </c>
      <c r="I957" s="128">
        <v>7</v>
      </c>
      <c r="J957" s="128">
        <v>5</v>
      </c>
      <c r="K957" s="128">
        <v>34</v>
      </c>
      <c r="L957" s="128">
        <v>1</v>
      </c>
      <c r="M957" s="128">
        <v>7</v>
      </c>
      <c r="N957" s="128">
        <v>1</v>
      </c>
      <c r="O957" s="128">
        <v>7</v>
      </c>
      <c r="P957" s="128">
        <v>1</v>
      </c>
      <c r="Q957" s="128">
        <v>7</v>
      </c>
      <c r="R957" s="128">
        <v>1</v>
      </c>
      <c r="S957" s="128">
        <v>7</v>
      </c>
      <c r="T957" s="128">
        <v>1</v>
      </c>
      <c r="U957" s="128">
        <v>7</v>
      </c>
      <c r="V957" s="126"/>
      <c r="W957" s="126"/>
      <c r="X957" s="126"/>
      <c r="Y957" s="126"/>
      <c r="Z957" s="126"/>
      <c r="AA957" s="126"/>
    </row>
    <row r="958" spans="1:27" x14ac:dyDescent="0.25">
      <c r="A958" s="122">
        <v>957</v>
      </c>
      <c r="B958" s="124" t="s">
        <v>125</v>
      </c>
      <c r="C958" s="125" t="s">
        <v>151</v>
      </c>
      <c r="D958" s="126"/>
      <c r="E958" s="126"/>
      <c r="F958" s="126"/>
      <c r="G958" s="126"/>
      <c r="H958" s="126"/>
      <c r="I958" s="126"/>
      <c r="J958" s="128">
        <v>2</v>
      </c>
      <c r="K958" s="128">
        <v>75</v>
      </c>
      <c r="L958" s="126"/>
      <c r="M958" s="126"/>
      <c r="N958" s="126"/>
      <c r="O958" s="126"/>
      <c r="P958" s="126"/>
      <c r="Q958" s="126"/>
      <c r="R958" s="126"/>
      <c r="S958" s="126"/>
      <c r="T958" s="126"/>
      <c r="U958" s="126"/>
      <c r="V958" s="126"/>
      <c r="W958" s="126"/>
      <c r="X958" s="126"/>
      <c r="Y958" s="126"/>
      <c r="Z958" s="126"/>
      <c r="AA958" s="126"/>
    </row>
    <row r="959" spans="1:27" x14ac:dyDescent="0.25">
      <c r="A959" s="122">
        <v>958</v>
      </c>
      <c r="B959" s="124" t="s">
        <v>119</v>
      </c>
      <c r="C959" s="125" t="s">
        <v>151</v>
      </c>
      <c r="D959" s="126"/>
      <c r="E959" s="126"/>
      <c r="F959" s="126"/>
      <c r="G959" s="126"/>
      <c r="H959" s="126"/>
      <c r="I959" s="126"/>
      <c r="J959" s="126"/>
      <c r="K959" s="126"/>
      <c r="L959" s="128">
        <v>2</v>
      </c>
      <c r="M959" s="128">
        <v>30</v>
      </c>
      <c r="N959" s="128">
        <v>2</v>
      </c>
      <c r="O959" s="128">
        <v>30</v>
      </c>
      <c r="P959" s="126"/>
      <c r="Q959" s="126"/>
      <c r="R959" s="126"/>
      <c r="S959" s="126"/>
      <c r="T959" s="126"/>
      <c r="U959" s="126"/>
      <c r="V959" s="126"/>
      <c r="W959" s="126"/>
      <c r="X959" s="126"/>
      <c r="Y959" s="126"/>
      <c r="Z959" s="128">
        <v>1</v>
      </c>
      <c r="AA959" s="128">
        <v>15</v>
      </c>
    </row>
    <row r="960" spans="1:27" x14ac:dyDescent="0.25">
      <c r="A960" s="122">
        <v>959</v>
      </c>
      <c r="B960" s="124" t="s">
        <v>141</v>
      </c>
      <c r="C960" s="125" t="s">
        <v>152</v>
      </c>
      <c r="D960" s="126"/>
      <c r="E960" s="126"/>
      <c r="F960" s="128">
        <v>1</v>
      </c>
      <c r="G960" s="128">
        <v>17</v>
      </c>
      <c r="H960" s="126"/>
      <c r="I960" s="126"/>
      <c r="J960" s="128">
        <v>1</v>
      </c>
      <c r="K960" s="128">
        <v>17</v>
      </c>
      <c r="L960" s="126"/>
      <c r="M960" s="126"/>
      <c r="N960" s="128">
        <v>1</v>
      </c>
      <c r="O960" s="128">
        <v>17</v>
      </c>
      <c r="P960" s="126"/>
      <c r="Q960" s="126"/>
      <c r="R960" s="128">
        <v>1</v>
      </c>
      <c r="S960" s="128">
        <v>7</v>
      </c>
      <c r="T960" s="128">
        <v>1</v>
      </c>
      <c r="U960" s="128">
        <v>17</v>
      </c>
      <c r="V960" s="126"/>
      <c r="W960" s="126"/>
      <c r="X960" s="126"/>
      <c r="Y960" s="126"/>
      <c r="Z960" s="126"/>
      <c r="AA960" s="126"/>
    </row>
    <row r="961" spans="1:27" x14ac:dyDescent="0.25">
      <c r="A961" s="122">
        <v>960</v>
      </c>
      <c r="B961" s="124" t="s">
        <v>7</v>
      </c>
      <c r="C961" s="125" t="s">
        <v>153</v>
      </c>
      <c r="D961" s="126"/>
      <c r="E961" s="126"/>
      <c r="F961" s="126"/>
      <c r="G961" s="126"/>
      <c r="H961" s="128">
        <v>2</v>
      </c>
      <c r="I961" s="128">
        <v>16</v>
      </c>
      <c r="J961" s="128">
        <v>4</v>
      </c>
      <c r="K961" s="128">
        <v>33</v>
      </c>
      <c r="L961" s="128">
        <v>4</v>
      </c>
      <c r="M961" s="128">
        <v>16</v>
      </c>
      <c r="N961" s="128">
        <v>2</v>
      </c>
      <c r="O961" s="128">
        <v>8</v>
      </c>
      <c r="P961" s="126"/>
      <c r="Q961" s="126"/>
      <c r="R961" s="126"/>
      <c r="S961" s="126"/>
      <c r="T961" s="126"/>
      <c r="U961" s="126"/>
      <c r="V961" s="126"/>
      <c r="W961" s="126"/>
      <c r="X961" s="126"/>
      <c r="Y961" s="126"/>
      <c r="Z961" s="126"/>
      <c r="AA961" s="126"/>
    </row>
    <row r="962" spans="1:27" x14ac:dyDescent="0.25">
      <c r="A962" s="122">
        <v>961</v>
      </c>
      <c r="B962" s="124" t="s">
        <v>8</v>
      </c>
      <c r="C962" s="125" t="s">
        <v>153</v>
      </c>
      <c r="D962" s="126"/>
      <c r="E962" s="126"/>
      <c r="F962" s="128">
        <v>2</v>
      </c>
      <c r="G962" s="128">
        <v>11</v>
      </c>
      <c r="H962" s="128">
        <v>5</v>
      </c>
      <c r="I962" s="128">
        <v>26</v>
      </c>
      <c r="J962" s="128">
        <v>1</v>
      </c>
      <c r="K962" s="128">
        <v>6</v>
      </c>
      <c r="L962" s="128">
        <v>2</v>
      </c>
      <c r="M962" s="128">
        <v>6</v>
      </c>
      <c r="N962" s="128">
        <v>2</v>
      </c>
      <c r="O962" s="128">
        <v>9</v>
      </c>
      <c r="P962" s="128">
        <v>1</v>
      </c>
      <c r="Q962" s="128">
        <v>6</v>
      </c>
      <c r="R962" s="128">
        <v>2</v>
      </c>
      <c r="S962" s="128">
        <v>9</v>
      </c>
      <c r="T962" s="126"/>
      <c r="U962" s="126"/>
      <c r="V962" s="126"/>
      <c r="W962" s="126"/>
      <c r="X962" s="126"/>
      <c r="Y962" s="126"/>
      <c r="Z962" s="126"/>
      <c r="AA962" s="126"/>
    </row>
    <row r="963" spans="1:27" x14ac:dyDescent="0.25">
      <c r="A963" s="122">
        <v>962</v>
      </c>
      <c r="B963" s="124" t="s">
        <v>24</v>
      </c>
      <c r="C963" s="125" t="s">
        <v>152</v>
      </c>
      <c r="D963" s="126"/>
      <c r="E963" s="126"/>
      <c r="F963" s="126"/>
      <c r="G963" s="126"/>
      <c r="H963" s="126"/>
      <c r="I963" s="126"/>
      <c r="J963" s="126"/>
      <c r="K963" s="126"/>
      <c r="L963" s="128">
        <v>1</v>
      </c>
      <c r="M963" s="128">
        <v>16</v>
      </c>
      <c r="N963" s="128">
        <v>1</v>
      </c>
      <c r="O963" s="128">
        <v>16</v>
      </c>
      <c r="P963" s="126"/>
      <c r="Q963" s="126"/>
      <c r="R963" s="128">
        <v>2</v>
      </c>
      <c r="S963" s="128">
        <v>28</v>
      </c>
      <c r="T963" s="126"/>
      <c r="U963" s="126"/>
      <c r="V963" s="128">
        <v>1</v>
      </c>
      <c r="W963" s="128">
        <v>14</v>
      </c>
      <c r="X963" s="126"/>
      <c r="Y963" s="126"/>
      <c r="Z963" s="126"/>
      <c r="AA963" s="126"/>
    </row>
    <row r="964" spans="1:27" x14ac:dyDescent="0.25">
      <c r="A964" s="122">
        <v>963</v>
      </c>
      <c r="B964" s="124" t="s">
        <v>11</v>
      </c>
      <c r="C964" s="125" t="s">
        <v>153</v>
      </c>
      <c r="D964" s="126"/>
      <c r="E964" s="126"/>
      <c r="F964" s="126"/>
      <c r="G964" s="126"/>
      <c r="H964" s="128">
        <v>5</v>
      </c>
      <c r="I964" s="128">
        <v>26</v>
      </c>
      <c r="J964" s="128">
        <v>5</v>
      </c>
      <c r="K964" s="128">
        <v>29</v>
      </c>
      <c r="L964" s="128">
        <v>2</v>
      </c>
      <c r="M964" s="128">
        <v>12</v>
      </c>
      <c r="N964" s="128">
        <v>1</v>
      </c>
      <c r="O964" s="128">
        <v>6</v>
      </c>
      <c r="P964" s="126"/>
      <c r="Q964" s="126"/>
      <c r="R964" s="126"/>
      <c r="S964" s="126"/>
      <c r="T964" s="126"/>
      <c r="U964" s="126"/>
      <c r="V964" s="126"/>
      <c r="W964" s="126"/>
      <c r="X964" s="126"/>
      <c r="Y964" s="126"/>
      <c r="Z964" s="126"/>
      <c r="AA964" s="126"/>
    </row>
    <row r="965" spans="1:27" x14ac:dyDescent="0.25">
      <c r="A965" s="122">
        <v>964</v>
      </c>
      <c r="B965" s="124" t="s">
        <v>102</v>
      </c>
      <c r="C965" s="125" t="s">
        <v>154</v>
      </c>
      <c r="D965" s="126"/>
      <c r="E965" s="126"/>
      <c r="F965" s="126"/>
      <c r="G965" s="126"/>
      <c r="H965" s="126"/>
      <c r="I965" s="126"/>
      <c r="J965" s="128">
        <v>2</v>
      </c>
      <c r="K965" s="128">
        <v>14</v>
      </c>
      <c r="L965" s="128">
        <v>1</v>
      </c>
      <c r="M965" s="128">
        <v>9</v>
      </c>
      <c r="N965" s="128">
        <v>2</v>
      </c>
      <c r="O965" s="128">
        <v>14</v>
      </c>
      <c r="P965" s="128">
        <v>3</v>
      </c>
      <c r="Q965" s="128">
        <v>27</v>
      </c>
      <c r="R965" s="126"/>
      <c r="S965" s="126"/>
      <c r="T965" s="126"/>
      <c r="U965" s="126"/>
      <c r="V965" s="128">
        <v>1</v>
      </c>
      <c r="W965" s="128">
        <v>9</v>
      </c>
      <c r="X965" s="126"/>
      <c r="Y965" s="126"/>
      <c r="Z965" s="126"/>
      <c r="AA965" s="126"/>
    </row>
    <row r="966" spans="1:27" x14ac:dyDescent="0.25">
      <c r="A966" s="122">
        <v>965</v>
      </c>
      <c r="B966" s="124" t="s">
        <v>134</v>
      </c>
      <c r="C966" s="125" t="s">
        <v>152</v>
      </c>
      <c r="D966" s="126"/>
      <c r="E966" s="126"/>
      <c r="F966" s="126"/>
      <c r="G966" s="126"/>
      <c r="H966" s="126"/>
      <c r="I966" s="126"/>
      <c r="J966" s="126"/>
      <c r="K966" s="126"/>
      <c r="L966" s="128">
        <v>1</v>
      </c>
      <c r="M966" s="128">
        <v>29</v>
      </c>
      <c r="N966" s="126"/>
      <c r="O966" s="126"/>
      <c r="P966" s="126"/>
      <c r="Q966" s="126"/>
      <c r="R966" s="128">
        <v>1</v>
      </c>
      <c r="S966" s="128">
        <v>22</v>
      </c>
      <c r="T966" s="128">
        <v>1</v>
      </c>
      <c r="U966" s="128">
        <v>21</v>
      </c>
      <c r="V966" s="126"/>
      <c r="W966" s="126"/>
      <c r="X966" s="126"/>
      <c r="Y966" s="126"/>
      <c r="Z966" s="126"/>
      <c r="AA966" s="126"/>
    </row>
    <row r="967" spans="1:27" x14ac:dyDescent="0.25">
      <c r="A967" s="122">
        <v>966</v>
      </c>
      <c r="B967" s="124" t="s">
        <v>9</v>
      </c>
      <c r="C967" s="125" t="s">
        <v>151</v>
      </c>
      <c r="D967" s="126"/>
      <c r="E967" s="126"/>
      <c r="F967" s="126"/>
      <c r="G967" s="126"/>
      <c r="H967" s="126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8">
        <v>2</v>
      </c>
      <c r="W967" s="128">
        <v>72</v>
      </c>
      <c r="X967" s="126"/>
      <c r="Y967" s="126"/>
      <c r="Z967" s="126"/>
      <c r="AA967" s="126"/>
    </row>
    <row r="968" spans="1:27" x14ac:dyDescent="0.25">
      <c r="A968" s="122">
        <v>967</v>
      </c>
      <c r="B968" s="124" t="s">
        <v>127</v>
      </c>
      <c r="C968" s="125" t="s">
        <v>152</v>
      </c>
      <c r="D968" s="128">
        <v>1</v>
      </c>
      <c r="E968" s="128">
        <v>10</v>
      </c>
      <c r="F968" s="126"/>
      <c r="G968" s="126"/>
      <c r="H968" s="128">
        <v>2</v>
      </c>
      <c r="I968" s="128">
        <v>22</v>
      </c>
      <c r="J968" s="128">
        <v>2</v>
      </c>
      <c r="K968" s="128">
        <v>20</v>
      </c>
      <c r="L968" s="128">
        <v>1</v>
      </c>
      <c r="M968" s="128">
        <v>11</v>
      </c>
      <c r="N968" s="126"/>
      <c r="O968" s="126"/>
      <c r="P968" s="126"/>
      <c r="Q968" s="126"/>
      <c r="R968" s="126"/>
      <c r="S968" s="126"/>
      <c r="T968" s="126"/>
      <c r="U968" s="126"/>
      <c r="V968" s="128">
        <v>1</v>
      </c>
      <c r="W968" s="128">
        <v>10</v>
      </c>
      <c r="X968" s="126"/>
      <c r="Y968" s="126"/>
      <c r="Z968" s="126"/>
      <c r="AA968" s="126"/>
    </row>
    <row r="969" spans="1:27" x14ac:dyDescent="0.25">
      <c r="A969" s="122">
        <v>968</v>
      </c>
      <c r="B969" s="124" t="s">
        <v>130</v>
      </c>
      <c r="C969" s="125" t="s">
        <v>152</v>
      </c>
      <c r="D969" s="126"/>
      <c r="E969" s="126"/>
      <c r="F969" s="128">
        <v>1</v>
      </c>
      <c r="G969" s="128">
        <v>12</v>
      </c>
      <c r="H969" s="128">
        <v>1</v>
      </c>
      <c r="I969" s="128">
        <v>15</v>
      </c>
      <c r="J969" s="126"/>
      <c r="K969" s="126"/>
      <c r="L969" s="128">
        <v>1</v>
      </c>
      <c r="M969" s="128">
        <v>15</v>
      </c>
      <c r="N969" s="126"/>
      <c r="O969" s="126"/>
      <c r="P969" s="126"/>
      <c r="Q969" s="126"/>
      <c r="R969" s="126"/>
      <c r="S969" s="126"/>
      <c r="T969" s="126"/>
      <c r="U969" s="126"/>
      <c r="V969" s="128">
        <v>3</v>
      </c>
      <c r="W969" s="128">
        <v>30</v>
      </c>
      <c r="X969" s="126"/>
      <c r="Y969" s="126"/>
      <c r="Z969" s="126"/>
      <c r="AA969" s="126"/>
    </row>
    <row r="970" spans="1:27" x14ac:dyDescent="0.25">
      <c r="A970" s="122">
        <v>969</v>
      </c>
      <c r="B970" s="124" t="s">
        <v>9</v>
      </c>
      <c r="C970" s="125" t="s">
        <v>152</v>
      </c>
      <c r="D970" s="126"/>
      <c r="E970" s="126"/>
      <c r="F970" s="126"/>
      <c r="G970" s="126"/>
      <c r="H970" s="128">
        <v>1</v>
      </c>
      <c r="I970" s="128">
        <v>35</v>
      </c>
      <c r="J970" s="128">
        <v>1</v>
      </c>
      <c r="K970" s="128">
        <v>35</v>
      </c>
      <c r="L970" s="126"/>
      <c r="M970" s="126"/>
      <c r="N970" s="126"/>
      <c r="O970" s="126"/>
      <c r="P970" s="126"/>
      <c r="Q970" s="126"/>
      <c r="R970" s="126"/>
      <c r="S970" s="126"/>
      <c r="T970" s="126"/>
      <c r="U970" s="126"/>
      <c r="V970" s="126"/>
      <c r="W970" s="126"/>
      <c r="X970" s="126"/>
      <c r="Y970" s="126"/>
      <c r="Z970" s="126"/>
      <c r="AA970" s="126"/>
    </row>
    <row r="971" spans="1:27" x14ac:dyDescent="0.25">
      <c r="A971" s="122">
        <v>970</v>
      </c>
      <c r="B971" s="124" t="s">
        <v>5</v>
      </c>
      <c r="C971" s="125" t="s">
        <v>153</v>
      </c>
      <c r="D971" s="126"/>
      <c r="E971" s="126"/>
      <c r="F971" s="126"/>
      <c r="G971" s="126"/>
      <c r="H971" s="126"/>
      <c r="I971" s="126"/>
      <c r="J971" s="126"/>
      <c r="K971" s="126"/>
      <c r="L971" s="128">
        <v>1</v>
      </c>
      <c r="M971" s="128">
        <v>6</v>
      </c>
      <c r="N971" s="128">
        <v>3</v>
      </c>
      <c r="O971" s="128">
        <v>12</v>
      </c>
      <c r="P971" s="128">
        <v>7</v>
      </c>
      <c r="Q971" s="128">
        <v>20</v>
      </c>
      <c r="R971" s="128">
        <v>6</v>
      </c>
      <c r="S971" s="128">
        <v>14</v>
      </c>
      <c r="T971" s="128">
        <v>6</v>
      </c>
      <c r="U971" s="128">
        <v>18</v>
      </c>
      <c r="V971" s="126"/>
      <c r="W971" s="126"/>
      <c r="X971" s="126"/>
      <c r="Y971" s="126"/>
      <c r="Z971" s="126"/>
      <c r="AA971" s="126"/>
    </row>
    <row r="972" spans="1:27" x14ac:dyDescent="0.25">
      <c r="A972" s="122">
        <v>971</v>
      </c>
      <c r="B972" s="124" t="s">
        <v>24</v>
      </c>
      <c r="C972" s="125" t="s">
        <v>152</v>
      </c>
      <c r="D972" s="126"/>
      <c r="E972" s="126"/>
      <c r="F972" s="126"/>
      <c r="G972" s="126"/>
      <c r="H972" s="128">
        <v>4</v>
      </c>
      <c r="I972" s="128">
        <v>19</v>
      </c>
      <c r="J972" s="128">
        <v>1</v>
      </c>
      <c r="K972" s="128">
        <v>6</v>
      </c>
      <c r="L972" s="128">
        <v>4</v>
      </c>
      <c r="M972" s="128">
        <v>19</v>
      </c>
      <c r="N972" s="128">
        <v>3</v>
      </c>
      <c r="O972" s="128">
        <v>13</v>
      </c>
      <c r="P972" s="128">
        <v>1</v>
      </c>
      <c r="Q972" s="128">
        <v>6</v>
      </c>
      <c r="R972" s="126"/>
      <c r="S972" s="126"/>
      <c r="T972" s="126"/>
      <c r="U972" s="126"/>
      <c r="V972" s="126"/>
      <c r="W972" s="126"/>
      <c r="X972" s="128">
        <v>1</v>
      </c>
      <c r="Y972" s="128">
        <v>6</v>
      </c>
      <c r="Z972" s="126"/>
      <c r="AA972" s="126"/>
    </row>
    <row r="973" spans="1:27" x14ac:dyDescent="0.25">
      <c r="A973" s="122">
        <v>972</v>
      </c>
      <c r="B973" s="124" t="s">
        <v>136</v>
      </c>
      <c r="C973" s="125" t="s">
        <v>152</v>
      </c>
      <c r="D973" s="126"/>
      <c r="E973" s="126"/>
      <c r="F973" s="126"/>
      <c r="G973" s="126"/>
      <c r="H973" s="128">
        <v>14</v>
      </c>
      <c r="I973" s="128">
        <v>69</v>
      </c>
      <c r="J973" s="126"/>
      <c r="K973" s="126"/>
      <c r="L973" s="126"/>
      <c r="M973" s="126"/>
      <c r="N973" s="126"/>
      <c r="O973" s="126"/>
      <c r="P973" s="126"/>
      <c r="Q973" s="126"/>
      <c r="R973" s="126"/>
      <c r="S973" s="126"/>
      <c r="T973" s="126"/>
      <c r="U973" s="126"/>
      <c r="V973" s="126"/>
      <c r="W973" s="126"/>
      <c r="X973" s="126"/>
      <c r="Y973" s="126"/>
      <c r="Z973" s="126"/>
      <c r="AA973" s="126"/>
    </row>
    <row r="974" spans="1:27" x14ac:dyDescent="0.25">
      <c r="A974" s="122">
        <v>973</v>
      </c>
      <c r="B974" s="124" t="s">
        <v>125</v>
      </c>
      <c r="C974" s="125" t="s">
        <v>152</v>
      </c>
      <c r="D974" s="126"/>
      <c r="E974" s="126"/>
      <c r="F974" s="126"/>
      <c r="G974" s="126"/>
      <c r="H974" s="126"/>
      <c r="I974" s="126"/>
      <c r="J974" s="128">
        <v>4</v>
      </c>
      <c r="K974" s="128">
        <v>48</v>
      </c>
      <c r="L974" s="126"/>
      <c r="M974" s="126"/>
      <c r="N974" s="126"/>
      <c r="O974" s="126"/>
      <c r="P974" s="126"/>
      <c r="Q974" s="126"/>
      <c r="R974" s="128">
        <v>3</v>
      </c>
      <c r="S974" s="128">
        <v>21</v>
      </c>
      <c r="T974" s="126"/>
      <c r="U974" s="126"/>
      <c r="V974" s="126"/>
      <c r="W974" s="126"/>
      <c r="X974" s="126"/>
      <c r="Y974" s="126"/>
      <c r="Z974" s="126"/>
      <c r="AA974" s="126"/>
    </row>
    <row r="975" spans="1:27" x14ac:dyDescent="0.25">
      <c r="A975" s="122">
        <v>974</v>
      </c>
      <c r="B975" s="124" t="s">
        <v>121</v>
      </c>
      <c r="C975" s="125" t="s">
        <v>152</v>
      </c>
      <c r="D975" s="126"/>
      <c r="E975" s="126"/>
      <c r="F975" s="126"/>
      <c r="G975" s="126"/>
      <c r="H975" s="126"/>
      <c r="I975" s="126"/>
      <c r="J975" s="128">
        <v>2</v>
      </c>
      <c r="K975" s="128">
        <v>12</v>
      </c>
      <c r="L975" s="128">
        <v>2</v>
      </c>
      <c r="M975" s="128">
        <v>15</v>
      </c>
      <c r="N975" s="128">
        <v>2</v>
      </c>
      <c r="O975" s="128">
        <v>15</v>
      </c>
      <c r="P975" s="126"/>
      <c r="Q975" s="126"/>
      <c r="R975" s="128">
        <v>1</v>
      </c>
      <c r="S975" s="128">
        <v>7</v>
      </c>
      <c r="T975" s="128">
        <v>1</v>
      </c>
      <c r="U975" s="128">
        <v>4</v>
      </c>
      <c r="V975" s="128">
        <v>2</v>
      </c>
      <c r="W975" s="128">
        <v>15</v>
      </c>
      <c r="X975" s="126"/>
      <c r="Y975" s="126"/>
      <c r="Z975" s="126"/>
      <c r="AA975" s="126"/>
    </row>
    <row r="976" spans="1:27" x14ac:dyDescent="0.25">
      <c r="A976" s="122">
        <v>975</v>
      </c>
      <c r="B976" s="124" t="s">
        <v>134</v>
      </c>
      <c r="C976" s="125" t="s">
        <v>152</v>
      </c>
      <c r="D976" s="126"/>
      <c r="E976" s="126"/>
      <c r="F976" s="128">
        <v>2</v>
      </c>
      <c r="G976" s="128">
        <v>33</v>
      </c>
      <c r="H976" s="126"/>
      <c r="I976" s="126"/>
      <c r="J976" s="126"/>
      <c r="K976" s="126"/>
      <c r="L976" s="126"/>
      <c r="M976" s="126"/>
      <c r="N976" s="126"/>
      <c r="O976" s="126"/>
      <c r="P976" s="126"/>
      <c r="Q976" s="126"/>
      <c r="R976" s="126"/>
      <c r="S976" s="126"/>
      <c r="T976" s="126"/>
      <c r="U976" s="126"/>
      <c r="V976" s="128">
        <v>1</v>
      </c>
      <c r="W976" s="128">
        <v>17</v>
      </c>
      <c r="X976" s="128">
        <v>1</v>
      </c>
      <c r="Y976" s="128">
        <v>17</v>
      </c>
      <c r="Z976" s="126"/>
      <c r="AA976" s="126"/>
    </row>
    <row r="977" spans="1:27" x14ac:dyDescent="0.25">
      <c r="A977" s="122">
        <v>976</v>
      </c>
      <c r="B977" s="124" t="s">
        <v>124</v>
      </c>
      <c r="C977" s="125" t="s">
        <v>153</v>
      </c>
      <c r="D977" s="126"/>
      <c r="E977" s="126"/>
      <c r="F977" s="126"/>
      <c r="G977" s="126"/>
      <c r="H977" s="128">
        <v>2</v>
      </c>
      <c r="I977" s="128">
        <v>25</v>
      </c>
      <c r="J977" s="126"/>
      <c r="K977" s="126"/>
      <c r="L977" s="128">
        <v>1</v>
      </c>
      <c r="M977" s="128">
        <v>14</v>
      </c>
      <c r="N977" s="126"/>
      <c r="O977" s="126"/>
      <c r="P977" s="126"/>
      <c r="Q977" s="126"/>
      <c r="R977" s="126"/>
      <c r="S977" s="126"/>
      <c r="T977" s="126"/>
      <c r="U977" s="126"/>
      <c r="V977" s="128">
        <v>2</v>
      </c>
      <c r="W977" s="128">
        <v>28</v>
      </c>
      <c r="X977" s="126"/>
      <c r="Y977" s="126"/>
      <c r="Z977" s="126"/>
      <c r="AA977" s="126"/>
    </row>
    <row r="978" spans="1:27" x14ac:dyDescent="0.25">
      <c r="A978" s="122">
        <v>977</v>
      </c>
      <c r="B978" s="124" t="s">
        <v>5</v>
      </c>
      <c r="C978" s="125" t="s">
        <v>154</v>
      </c>
      <c r="D978" s="126"/>
      <c r="E978" s="126"/>
      <c r="F978" s="128">
        <v>3</v>
      </c>
      <c r="G978" s="128">
        <v>16</v>
      </c>
      <c r="H978" s="128">
        <v>4</v>
      </c>
      <c r="I978" s="128">
        <v>24</v>
      </c>
      <c r="J978" s="128">
        <v>1</v>
      </c>
      <c r="K978" s="128">
        <v>5</v>
      </c>
      <c r="L978" s="128">
        <v>1</v>
      </c>
      <c r="M978" s="128">
        <v>4</v>
      </c>
      <c r="N978" s="128">
        <v>1</v>
      </c>
      <c r="O978" s="128">
        <v>5</v>
      </c>
      <c r="P978" s="126"/>
      <c r="Q978" s="126"/>
      <c r="R978" s="126"/>
      <c r="S978" s="126"/>
      <c r="T978" s="126"/>
      <c r="U978" s="126"/>
      <c r="V978" s="126"/>
      <c r="W978" s="126"/>
      <c r="X978" s="128">
        <v>1</v>
      </c>
      <c r="Y978" s="128">
        <v>5</v>
      </c>
      <c r="Z978" s="128">
        <v>1</v>
      </c>
      <c r="AA978" s="128">
        <v>5</v>
      </c>
    </row>
    <row r="979" spans="1:27" x14ac:dyDescent="0.25">
      <c r="A979" s="122">
        <v>978</v>
      </c>
      <c r="B979" s="124" t="s">
        <v>24</v>
      </c>
      <c r="C979" s="125" t="s">
        <v>154</v>
      </c>
      <c r="D979" s="128">
        <v>13</v>
      </c>
      <c r="E979" s="128">
        <v>47</v>
      </c>
      <c r="F979" s="128">
        <v>11</v>
      </c>
      <c r="G979" s="128">
        <v>19</v>
      </c>
      <c r="H979" s="126"/>
      <c r="I979" s="126"/>
      <c r="J979" s="126"/>
      <c r="K979" s="126"/>
      <c r="L979" s="126"/>
      <c r="M979" s="126"/>
      <c r="N979" s="126"/>
      <c r="O979" s="126"/>
      <c r="P979" s="126"/>
      <c r="Q979" s="126"/>
      <c r="R979" s="126"/>
      <c r="S979" s="126"/>
      <c r="T979" s="126"/>
      <c r="U979" s="126"/>
      <c r="V979" s="126"/>
      <c r="W979" s="126"/>
      <c r="X979" s="126"/>
      <c r="Y979" s="126"/>
      <c r="Z979" s="126"/>
      <c r="AA979" s="126"/>
    </row>
    <row r="980" spans="1:27" x14ac:dyDescent="0.25">
      <c r="A980" s="122">
        <v>979</v>
      </c>
      <c r="B980" s="124" t="s">
        <v>7</v>
      </c>
      <c r="C980" s="125" t="s">
        <v>153</v>
      </c>
      <c r="D980" s="126"/>
      <c r="E980" s="126"/>
      <c r="F980" s="126"/>
      <c r="G980" s="126"/>
      <c r="H980" s="128">
        <v>1</v>
      </c>
      <c r="I980" s="128">
        <v>10</v>
      </c>
      <c r="J980" s="126"/>
      <c r="K980" s="126"/>
      <c r="L980" s="128">
        <v>4</v>
      </c>
      <c r="M980" s="128">
        <v>32</v>
      </c>
      <c r="N980" s="128">
        <v>1</v>
      </c>
      <c r="O980" s="128">
        <v>5</v>
      </c>
      <c r="P980" s="128">
        <v>2</v>
      </c>
      <c r="Q980" s="128">
        <v>4</v>
      </c>
      <c r="R980" s="128">
        <v>2</v>
      </c>
      <c r="S980" s="128">
        <v>5</v>
      </c>
      <c r="T980" s="126"/>
      <c r="U980" s="126"/>
      <c r="V980" s="128">
        <v>1</v>
      </c>
      <c r="W980" s="128">
        <v>10</v>
      </c>
      <c r="X980" s="126"/>
      <c r="Y980" s="126"/>
      <c r="Z980" s="126"/>
      <c r="AA980" s="126"/>
    </row>
    <row r="981" spans="1:27" x14ac:dyDescent="0.25">
      <c r="A981" s="122">
        <v>980</v>
      </c>
      <c r="B981" s="124" t="s">
        <v>8</v>
      </c>
      <c r="C981" s="125" t="s">
        <v>154</v>
      </c>
      <c r="D981" s="128">
        <v>1</v>
      </c>
      <c r="E981" s="128">
        <v>4</v>
      </c>
      <c r="F981" s="126"/>
      <c r="G981" s="126"/>
      <c r="H981" s="126"/>
      <c r="I981" s="126"/>
      <c r="J981" s="128">
        <v>1</v>
      </c>
      <c r="K981" s="128">
        <v>5</v>
      </c>
      <c r="L981" s="128">
        <v>2</v>
      </c>
      <c r="M981" s="128">
        <v>9</v>
      </c>
      <c r="N981" s="126"/>
      <c r="O981" s="126"/>
      <c r="P981" s="128">
        <v>2</v>
      </c>
      <c r="Q981" s="128">
        <v>4</v>
      </c>
      <c r="R981" s="128">
        <v>4</v>
      </c>
      <c r="S981" s="128">
        <v>13</v>
      </c>
      <c r="T981" s="128">
        <v>3</v>
      </c>
      <c r="U981" s="128">
        <v>5</v>
      </c>
      <c r="V981" s="128">
        <v>2</v>
      </c>
      <c r="W981" s="128">
        <v>9</v>
      </c>
      <c r="X981" s="128">
        <v>2</v>
      </c>
      <c r="Y981" s="128">
        <v>9</v>
      </c>
      <c r="Z981" s="128">
        <v>1</v>
      </c>
      <c r="AA981" s="128">
        <v>4</v>
      </c>
    </row>
    <row r="982" spans="1:27" x14ac:dyDescent="0.25">
      <c r="A982" s="122">
        <v>981</v>
      </c>
      <c r="B982" s="124" t="s">
        <v>7</v>
      </c>
      <c r="C982" s="125" t="s">
        <v>153</v>
      </c>
      <c r="D982" s="126"/>
      <c r="E982" s="126"/>
      <c r="F982" s="126"/>
      <c r="G982" s="126"/>
      <c r="H982" s="128">
        <v>2</v>
      </c>
      <c r="I982" s="128">
        <v>21</v>
      </c>
      <c r="J982" s="128">
        <v>4</v>
      </c>
      <c r="K982" s="128">
        <v>42</v>
      </c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6"/>
      <c r="Y982" s="126"/>
      <c r="Z982" s="126"/>
      <c r="AA982" s="126"/>
    </row>
    <row r="983" spans="1:27" x14ac:dyDescent="0.25">
      <c r="A983" s="122">
        <v>982</v>
      </c>
      <c r="B983" s="124" t="s">
        <v>124</v>
      </c>
      <c r="C983" s="125" t="s">
        <v>153</v>
      </c>
      <c r="D983" s="126"/>
      <c r="E983" s="126"/>
      <c r="F983" s="126"/>
      <c r="G983" s="126"/>
      <c r="H983" s="126"/>
      <c r="I983" s="126"/>
      <c r="J983" s="128">
        <v>2</v>
      </c>
      <c r="K983" s="128">
        <v>63</v>
      </c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  <c r="AA983" s="126"/>
    </row>
    <row r="984" spans="1:27" x14ac:dyDescent="0.25">
      <c r="A984" s="122">
        <v>983</v>
      </c>
      <c r="B984" s="124" t="s">
        <v>11</v>
      </c>
      <c r="C984" s="125" t="s">
        <v>153</v>
      </c>
      <c r="D984" s="126"/>
      <c r="E984" s="126"/>
      <c r="F984" s="128">
        <v>1</v>
      </c>
      <c r="G984" s="128">
        <v>9</v>
      </c>
      <c r="H984" s="128">
        <v>4</v>
      </c>
      <c r="I984" s="128">
        <v>47</v>
      </c>
      <c r="J984" s="126"/>
      <c r="K984" s="126"/>
      <c r="L984" s="128">
        <v>1</v>
      </c>
      <c r="M984" s="128">
        <v>7</v>
      </c>
      <c r="N984" s="126"/>
      <c r="O984" s="126"/>
      <c r="P984" s="126"/>
      <c r="Q984" s="126"/>
      <c r="R984" s="126"/>
      <c r="S984" s="126"/>
      <c r="T984" s="126"/>
      <c r="U984" s="126"/>
      <c r="V984" s="126"/>
      <c r="W984" s="126"/>
      <c r="X984" s="126"/>
      <c r="Y984" s="126"/>
      <c r="Z984" s="126"/>
      <c r="AA984" s="126"/>
    </row>
    <row r="985" spans="1:27" x14ac:dyDescent="0.25">
      <c r="A985" s="122">
        <v>984</v>
      </c>
      <c r="B985" s="124" t="s">
        <v>11</v>
      </c>
      <c r="C985" s="125" t="s">
        <v>154</v>
      </c>
      <c r="D985" s="126"/>
      <c r="E985" s="126"/>
      <c r="F985" s="128">
        <v>3</v>
      </c>
      <c r="G985" s="128">
        <v>17</v>
      </c>
      <c r="H985" s="128">
        <v>1</v>
      </c>
      <c r="I985" s="128">
        <v>6</v>
      </c>
      <c r="J985" s="128">
        <v>1</v>
      </c>
      <c r="K985" s="128">
        <v>6</v>
      </c>
      <c r="L985" s="128">
        <v>1</v>
      </c>
      <c r="M985" s="128">
        <v>6</v>
      </c>
      <c r="N985" s="128">
        <v>2</v>
      </c>
      <c r="O985" s="128">
        <v>12</v>
      </c>
      <c r="P985" s="128">
        <v>1</v>
      </c>
      <c r="Q985" s="128">
        <v>6</v>
      </c>
      <c r="R985" s="128">
        <v>1</v>
      </c>
      <c r="S985" s="128">
        <v>6</v>
      </c>
      <c r="T985" s="128">
        <v>1</v>
      </c>
      <c r="U985" s="128">
        <v>3</v>
      </c>
      <c r="V985" s="126"/>
      <c r="W985" s="126"/>
      <c r="X985" s="126"/>
      <c r="Y985" s="126"/>
      <c r="Z985" s="126"/>
      <c r="AA985" s="126"/>
    </row>
    <row r="986" spans="1:27" x14ac:dyDescent="0.25">
      <c r="A986" s="122">
        <v>985</v>
      </c>
      <c r="B986" s="124" t="s">
        <v>9</v>
      </c>
      <c r="C986" s="125" t="s">
        <v>154</v>
      </c>
      <c r="D986" s="126"/>
      <c r="E986" s="126"/>
      <c r="F986" s="126"/>
      <c r="G986" s="126"/>
      <c r="H986" s="126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128">
        <v>4</v>
      </c>
      <c r="W986" s="128">
        <v>36</v>
      </c>
      <c r="X986" s="128">
        <v>1</v>
      </c>
      <c r="Y986" s="128">
        <v>9</v>
      </c>
      <c r="Z986" s="128">
        <v>2</v>
      </c>
      <c r="AA986" s="128">
        <v>16</v>
      </c>
    </row>
    <row r="987" spans="1:27" x14ac:dyDescent="0.25">
      <c r="A987" s="122">
        <v>986</v>
      </c>
      <c r="B987" s="124" t="s">
        <v>128</v>
      </c>
      <c r="C987" s="125" t="s">
        <v>154</v>
      </c>
      <c r="D987" s="126"/>
      <c r="E987" s="126"/>
      <c r="F987" s="126"/>
      <c r="G987" s="126"/>
      <c r="H987" s="126"/>
      <c r="I987" s="126"/>
      <c r="J987" s="128">
        <v>3</v>
      </c>
      <c r="K987" s="128">
        <v>15</v>
      </c>
      <c r="L987" s="128">
        <v>3</v>
      </c>
      <c r="M987" s="128">
        <v>15</v>
      </c>
      <c r="N987" s="126"/>
      <c r="O987" s="126"/>
      <c r="P987" s="128">
        <v>4</v>
      </c>
      <c r="Q987" s="128">
        <v>22</v>
      </c>
      <c r="R987" s="128">
        <v>1</v>
      </c>
      <c r="S987" s="128">
        <v>7</v>
      </c>
      <c r="T987" s="126"/>
      <c r="U987" s="126"/>
      <c r="V987" s="126"/>
      <c r="W987" s="126"/>
      <c r="X987" s="126"/>
      <c r="Y987" s="126"/>
      <c r="Z987" s="126"/>
      <c r="AA987" s="126"/>
    </row>
    <row r="988" spans="1:27" x14ac:dyDescent="0.25">
      <c r="A988" s="122">
        <v>987</v>
      </c>
      <c r="B988" s="124" t="s">
        <v>18</v>
      </c>
      <c r="C988" s="125" t="s">
        <v>152</v>
      </c>
      <c r="D988" s="128">
        <v>3</v>
      </c>
      <c r="E988" s="128">
        <v>60</v>
      </c>
      <c r="F988" s="126"/>
      <c r="G988" s="126"/>
      <c r="H988" s="126"/>
      <c r="I988" s="126"/>
      <c r="J988" s="126"/>
      <c r="K988" s="126"/>
      <c r="L988" s="126"/>
      <c r="M988" s="126"/>
      <c r="N988" s="126"/>
      <c r="O988" s="126"/>
      <c r="P988" s="126"/>
      <c r="Q988" s="126"/>
      <c r="R988" s="126"/>
      <c r="S988" s="126"/>
      <c r="T988" s="126"/>
      <c r="U988" s="126"/>
      <c r="V988" s="126"/>
      <c r="W988" s="126"/>
      <c r="X988" s="126"/>
      <c r="Y988" s="126"/>
      <c r="Z988" s="126"/>
      <c r="AA988" s="126"/>
    </row>
    <row r="989" spans="1:27" x14ac:dyDescent="0.25">
      <c r="A989" s="122">
        <v>988</v>
      </c>
      <c r="B989" s="124" t="s">
        <v>125</v>
      </c>
      <c r="C989" s="125" t="s">
        <v>154</v>
      </c>
      <c r="D989" s="126"/>
      <c r="E989" s="126"/>
      <c r="F989" s="126"/>
      <c r="G989" s="126"/>
      <c r="H989" s="126"/>
      <c r="I989" s="126"/>
      <c r="J989" s="128">
        <v>2</v>
      </c>
      <c r="K989" s="128">
        <v>11</v>
      </c>
      <c r="L989" s="128">
        <v>3</v>
      </c>
      <c r="M989" s="128">
        <v>17</v>
      </c>
      <c r="N989" s="128">
        <v>1</v>
      </c>
      <c r="O989" s="128">
        <v>5</v>
      </c>
      <c r="P989" s="128">
        <v>3</v>
      </c>
      <c r="Q989" s="128">
        <v>15</v>
      </c>
      <c r="R989" s="126"/>
      <c r="S989" s="126"/>
      <c r="T989" s="128">
        <v>2</v>
      </c>
      <c r="U989" s="128">
        <v>12</v>
      </c>
      <c r="V989" s="126"/>
      <c r="W989" s="126"/>
      <c r="X989" s="126"/>
      <c r="Y989" s="126"/>
      <c r="Z989" s="126"/>
      <c r="AA989" s="126"/>
    </row>
    <row r="990" spans="1:27" x14ac:dyDescent="0.25">
      <c r="A990" s="122">
        <v>989</v>
      </c>
      <c r="B990" s="124" t="s">
        <v>5</v>
      </c>
      <c r="C990" s="125" t="s">
        <v>153</v>
      </c>
      <c r="D990" s="128">
        <v>3</v>
      </c>
      <c r="E990" s="128">
        <v>15</v>
      </c>
      <c r="F990" s="128">
        <v>1</v>
      </c>
      <c r="G990" s="128">
        <v>8</v>
      </c>
      <c r="H990" s="126"/>
      <c r="I990" s="126"/>
      <c r="J990" s="128">
        <v>1</v>
      </c>
      <c r="K990" s="128">
        <v>8</v>
      </c>
      <c r="L990" s="126"/>
      <c r="M990" s="126"/>
      <c r="N990" s="128">
        <v>1</v>
      </c>
      <c r="O990" s="128">
        <v>8</v>
      </c>
      <c r="P990" s="128">
        <v>1</v>
      </c>
      <c r="Q990" s="128">
        <v>8</v>
      </c>
      <c r="R990" s="128">
        <v>4</v>
      </c>
      <c r="S990" s="128">
        <v>14</v>
      </c>
      <c r="T990" s="126"/>
      <c r="U990" s="126"/>
      <c r="V990" s="126"/>
      <c r="W990" s="126"/>
      <c r="X990" s="126"/>
      <c r="Y990" s="126"/>
      <c r="Z990" s="126"/>
      <c r="AA990" s="126"/>
    </row>
    <row r="991" spans="1:27" x14ac:dyDescent="0.25">
      <c r="A991" s="122">
        <v>990</v>
      </c>
      <c r="B991" s="124" t="s">
        <v>11</v>
      </c>
      <c r="C991" s="125" t="s">
        <v>154</v>
      </c>
      <c r="D991" s="128">
        <v>4</v>
      </c>
      <c r="E991" s="128">
        <v>23</v>
      </c>
      <c r="F991" s="126"/>
      <c r="G991" s="126"/>
      <c r="H991" s="126"/>
      <c r="I991" s="126"/>
      <c r="J991" s="128">
        <v>3</v>
      </c>
      <c r="K991" s="128">
        <v>18</v>
      </c>
      <c r="L991" s="126"/>
      <c r="M991" s="126"/>
      <c r="N991" s="128">
        <v>3</v>
      </c>
      <c r="O991" s="128">
        <v>18</v>
      </c>
      <c r="P991" s="126"/>
      <c r="Q991" s="126"/>
      <c r="R991" s="126"/>
      <c r="S991" s="126"/>
      <c r="T991" s="126"/>
      <c r="U991" s="126"/>
      <c r="V991" s="126"/>
      <c r="W991" s="126"/>
      <c r="X991" s="126"/>
      <c r="Y991" s="126"/>
      <c r="Z991" s="126"/>
      <c r="AA991" s="126"/>
    </row>
    <row r="992" spans="1:27" x14ac:dyDescent="0.25">
      <c r="A992" s="122">
        <v>991</v>
      </c>
      <c r="B992" s="124" t="s">
        <v>8</v>
      </c>
      <c r="C992" s="125" t="s">
        <v>151</v>
      </c>
      <c r="D992" s="126"/>
      <c r="E992" s="126"/>
      <c r="F992" s="126"/>
      <c r="G992" s="126"/>
      <c r="H992" s="128">
        <v>1</v>
      </c>
      <c r="I992" s="128">
        <v>3</v>
      </c>
      <c r="J992" s="128">
        <v>5</v>
      </c>
      <c r="K992" s="128">
        <v>23</v>
      </c>
      <c r="L992" s="128">
        <v>3</v>
      </c>
      <c r="M992" s="128">
        <v>28</v>
      </c>
      <c r="N992" s="126"/>
      <c r="O992" s="126"/>
      <c r="P992" s="126"/>
      <c r="Q992" s="126"/>
      <c r="R992" s="126"/>
      <c r="S992" s="126"/>
      <c r="T992" s="128">
        <v>1</v>
      </c>
      <c r="U992" s="128">
        <v>5</v>
      </c>
      <c r="V992" s="126"/>
      <c r="W992" s="126"/>
      <c r="X992" s="126"/>
      <c r="Y992" s="126"/>
      <c r="Z992" s="126"/>
      <c r="AA992" s="126"/>
    </row>
    <row r="993" spans="1:27" x14ac:dyDescent="0.25">
      <c r="A993" s="122">
        <v>992</v>
      </c>
      <c r="B993" s="124" t="s">
        <v>143</v>
      </c>
      <c r="C993" s="125" t="s">
        <v>151</v>
      </c>
      <c r="D993" s="126"/>
      <c r="E993" s="126"/>
      <c r="F993" s="126"/>
      <c r="G993" s="126"/>
      <c r="H993" s="128">
        <v>4</v>
      </c>
      <c r="I993" s="128">
        <v>47</v>
      </c>
      <c r="J993" s="126"/>
      <c r="K993" s="126"/>
      <c r="L993" s="126"/>
      <c r="M993" s="126"/>
      <c r="N993" s="126"/>
      <c r="O993" s="126"/>
      <c r="P993" s="126"/>
      <c r="Q993" s="126"/>
      <c r="R993" s="126"/>
      <c r="S993" s="126"/>
      <c r="T993" s="126"/>
      <c r="U993" s="126"/>
      <c r="V993" s="128">
        <v>1</v>
      </c>
      <c r="W993" s="128">
        <v>12</v>
      </c>
      <c r="X993" s="126"/>
      <c r="Y993" s="126"/>
      <c r="Z993" s="126"/>
      <c r="AA993" s="126"/>
    </row>
    <row r="994" spans="1:27" x14ac:dyDescent="0.25">
      <c r="A994" s="122">
        <v>993</v>
      </c>
      <c r="B994" s="124" t="s">
        <v>24</v>
      </c>
      <c r="C994" s="125" t="s">
        <v>155</v>
      </c>
      <c r="D994" s="126"/>
      <c r="E994" s="126"/>
      <c r="F994" s="128">
        <v>9</v>
      </c>
      <c r="G994" s="128">
        <v>8</v>
      </c>
      <c r="H994" s="128">
        <v>4</v>
      </c>
      <c r="I994" s="128">
        <v>4</v>
      </c>
      <c r="J994" s="128">
        <v>14</v>
      </c>
      <c r="K994" s="128">
        <v>18</v>
      </c>
      <c r="L994" s="128">
        <v>5</v>
      </c>
      <c r="M994" s="128">
        <v>7</v>
      </c>
      <c r="N994" s="128">
        <v>12</v>
      </c>
      <c r="O994" s="128">
        <v>6</v>
      </c>
      <c r="P994" s="128">
        <v>6</v>
      </c>
      <c r="Q994" s="128">
        <v>12</v>
      </c>
      <c r="R994" s="128">
        <v>5</v>
      </c>
      <c r="S994" s="128">
        <v>4</v>
      </c>
      <c r="T994" s="128">
        <v>1</v>
      </c>
      <c r="U994" s="128">
        <v>0</v>
      </c>
      <c r="V994" s="126"/>
      <c r="W994" s="126"/>
      <c r="X994" s="126"/>
      <c r="Y994" s="126"/>
      <c r="Z994" s="126"/>
      <c r="AA994" s="126"/>
    </row>
    <row r="995" spans="1:27" x14ac:dyDescent="0.25">
      <c r="A995" s="122">
        <v>994</v>
      </c>
      <c r="B995" s="124" t="s">
        <v>24</v>
      </c>
      <c r="C995" s="125" t="s">
        <v>154</v>
      </c>
      <c r="D995" s="128">
        <v>19</v>
      </c>
      <c r="E995" s="128">
        <v>25</v>
      </c>
      <c r="F995" s="128">
        <v>30</v>
      </c>
      <c r="G995" s="128">
        <v>24</v>
      </c>
      <c r="H995" s="128">
        <v>12</v>
      </c>
      <c r="I995" s="128">
        <v>5</v>
      </c>
      <c r="J995" s="128">
        <v>9</v>
      </c>
      <c r="K995" s="128">
        <v>4</v>
      </c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126"/>
      <c r="W995" s="126"/>
      <c r="X995" s="126"/>
      <c r="Y995" s="126"/>
      <c r="Z995" s="126"/>
      <c r="AA995" s="126"/>
    </row>
    <row r="996" spans="1:27" x14ac:dyDescent="0.25">
      <c r="A996" s="122">
        <v>995</v>
      </c>
      <c r="B996" s="124" t="s">
        <v>137</v>
      </c>
      <c r="C996" s="125" t="s">
        <v>154</v>
      </c>
      <c r="D996" s="126"/>
      <c r="E996" s="126"/>
      <c r="F996" s="126"/>
      <c r="G996" s="126"/>
      <c r="H996" s="126"/>
      <c r="I996" s="126"/>
      <c r="J996" s="128">
        <v>1</v>
      </c>
      <c r="K996" s="128">
        <v>14</v>
      </c>
      <c r="L996" s="128">
        <v>1</v>
      </c>
      <c r="M996" s="128">
        <v>14</v>
      </c>
      <c r="N996" s="128">
        <v>2</v>
      </c>
      <c r="O996" s="128">
        <v>28</v>
      </c>
      <c r="P996" s="126"/>
      <c r="Q996" s="126"/>
      <c r="R996" s="126"/>
      <c r="S996" s="126"/>
      <c r="T996" s="126"/>
      <c r="U996" s="126"/>
      <c r="V996" s="126"/>
      <c r="W996" s="126"/>
      <c r="X996" s="126"/>
      <c r="Y996" s="126"/>
      <c r="Z996" s="126"/>
      <c r="AA996" s="126"/>
    </row>
    <row r="997" spans="1:27" x14ac:dyDescent="0.25">
      <c r="A997" s="122">
        <v>996</v>
      </c>
      <c r="B997" s="124" t="s">
        <v>24</v>
      </c>
      <c r="C997" s="125" t="s">
        <v>154</v>
      </c>
      <c r="D997" s="128">
        <v>22</v>
      </c>
      <c r="E997" s="128">
        <v>32</v>
      </c>
      <c r="F997" s="128">
        <v>26</v>
      </c>
      <c r="G997" s="128">
        <v>19</v>
      </c>
      <c r="H997" s="128">
        <v>9</v>
      </c>
      <c r="I997" s="128">
        <v>4</v>
      </c>
      <c r="J997" s="128">
        <v>1</v>
      </c>
      <c r="K997" s="128">
        <v>0</v>
      </c>
      <c r="L997" s="126"/>
      <c r="M997" s="126"/>
      <c r="N997" s="126"/>
      <c r="O997" s="126"/>
      <c r="P997" s="126"/>
      <c r="Q997" s="126"/>
      <c r="R997" s="126"/>
      <c r="S997" s="126"/>
      <c r="T997" s="126"/>
      <c r="U997" s="126"/>
      <c r="V997" s="126"/>
      <c r="W997" s="126"/>
      <c r="X997" s="126"/>
      <c r="Y997" s="126"/>
      <c r="Z997" s="126"/>
      <c r="AA997" s="126"/>
    </row>
    <row r="998" spans="1:27" x14ac:dyDescent="0.25">
      <c r="A998" s="122">
        <v>997</v>
      </c>
      <c r="B998" s="124" t="s">
        <v>8</v>
      </c>
      <c r="C998" s="125" t="s">
        <v>154</v>
      </c>
      <c r="D998" s="128">
        <v>3</v>
      </c>
      <c r="E998" s="128">
        <v>11</v>
      </c>
      <c r="F998" s="128">
        <v>4</v>
      </c>
      <c r="G998" s="128">
        <v>13</v>
      </c>
      <c r="H998" s="126"/>
      <c r="I998" s="126"/>
      <c r="J998" s="126"/>
      <c r="K998" s="126"/>
      <c r="L998" s="128">
        <v>3</v>
      </c>
      <c r="M998" s="128">
        <v>3</v>
      </c>
      <c r="N998" s="128">
        <v>4</v>
      </c>
      <c r="O998" s="128">
        <v>5</v>
      </c>
      <c r="P998" s="126"/>
      <c r="Q998" s="126"/>
      <c r="R998" s="126"/>
      <c r="S998" s="126"/>
      <c r="T998" s="128">
        <v>1</v>
      </c>
      <c r="U998" s="128">
        <v>5</v>
      </c>
      <c r="V998" s="128">
        <v>3</v>
      </c>
      <c r="W998" s="128">
        <v>16</v>
      </c>
      <c r="X998" s="126"/>
      <c r="Y998" s="126"/>
      <c r="Z998" s="126"/>
      <c r="AA998" s="126"/>
    </row>
    <row r="999" spans="1:27" x14ac:dyDescent="0.25">
      <c r="A999" s="122">
        <v>998</v>
      </c>
      <c r="B999" s="124" t="s">
        <v>124</v>
      </c>
      <c r="C999" s="125" t="s">
        <v>153</v>
      </c>
      <c r="D999" s="126"/>
      <c r="E999" s="126"/>
      <c r="F999" s="126"/>
      <c r="G999" s="126"/>
      <c r="H999" s="126"/>
      <c r="I999" s="126"/>
      <c r="J999" s="126"/>
      <c r="K999" s="126"/>
      <c r="L999" s="128">
        <v>1</v>
      </c>
      <c r="M999" s="128">
        <v>18</v>
      </c>
      <c r="N999" s="128">
        <v>1</v>
      </c>
      <c r="O999" s="128">
        <v>18</v>
      </c>
      <c r="P999" s="128">
        <v>1</v>
      </c>
      <c r="Q999" s="128">
        <v>18</v>
      </c>
      <c r="R999" s="126"/>
      <c r="S999" s="126"/>
      <c r="T999" s="126"/>
      <c r="U999" s="126"/>
      <c r="V999" s="126"/>
      <c r="W999" s="126"/>
      <c r="X999" s="126"/>
      <c r="Y999" s="126"/>
      <c r="Z999" s="126"/>
      <c r="AA999" s="126"/>
    </row>
    <row r="1000" spans="1:27" x14ac:dyDescent="0.25">
      <c r="A1000" s="122">
        <v>999</v>
      </c>
      <c r="B1000" s="124" t="s">
        <v>102</v>
      </c>
      <c r="C1000" s="125" t="s">
        <v>154</v>
      </c>
      <c r="D1000" s="128">
        <v>1</v>
      </c>
      <c r="E1000" s="128">
        <v>4</v>
      </c>
      <c r="F1000" s="128">
        <v>3</v>
      </c>
      <c r="G1000" s="128">
        <v>16</v>
      </c>
      <c r="H1000" s="126"/>
      <c r="I1000" s="126"/>
      <c r="J1000" s="128">
        <v>2</v>
      </c>
      <c r="K1000" s="128">
        <v>9</v>
      </c>
      <c r="L1000" s="128">
        <v>3</v>
      </c>
      <c r="M1000" s="128">
        <v>13</v>
      </c>
      <c r="N1000" s="128">
        <v>1</v>
      </c>
      <c r="O1000" s="128">
        <v>4</v>
      </c>
      <c r="P1000" s="128">
        <v>1</v>
      </c>
      <c r="Q1000" s="128">
        <v>4</v>
      </c>
      <c r="R1000" s="126"/>
      <c r="S1000" s="126"/>
      <c r="T1000" s="128">
        <v>3</v>
      </c>
      <c r="U1000" s="128">
        <v>4</v>
      </c>
      <c r="V1000" s="126"/>
      <c r="W1000" s="126"/>
      <c r="X1000" s="126"/>
      <c r="Y1000" s="126"/>
      <c r="Z1000" s="126"/>
      <c r="AA1000" s="126"/>
    </row>
    <row r="1001" spans="1:27" x14ac:dyDescent="0.25">
      <c r="A1001" s="122">
        <v>1000</v>
      </c>
      <c r="B1001" s="124" t="s">
        <v>139</v>
      </c>
      <c r="C1001" s="125" t="s">
        <v>151</v>
      </c>
      <c r="D1001" s="126"/>
      <c r="E1001" s="126"/>
      <c r="F1001" s="126"/>
      <c r="G1001" s="126"/>
      <c r="H1001" s="126"/>
      <c r="I1001" s="126"/>
      <c r="J1001" s="126"/>
      <c r="K1001" s="126"/>
      <c r="L1001" s="128">
        <v>3</v>
      </c>
      <c r="M1001" s="128">
        <v>27</v>
      </c>
      <c r="N1001" s="128">
        <v>2</v>
      </c>
      <c r="O1001" s="128">
        <v>14</v>
      </c>
      <c r="P1001" s="126"/>
      <c r="Q1001" s="126"/>
      <c r="R1001" s="128">
        <v>1</v>
      </c>
      <c r="S1001" s="128">
        <v>13</v>
      </c>
      <c r="T1001" s="126"/>
      <c r="U1001" s="126"/>
      <c r="V1001" s="126"/>
      <c r="W1001" s="126"/>
      <c r="X1001" s="126"/>
      <c r="Y1001" s="126"/>
      <c r="Z1001" s="126"/>
      <c r="AA1001" s="126"/>
    </row>
    <row r="1002" spans="1:27" x14ac:dyDescent="0.25">
      <c r="A1002" s="122">
        <v>1001</v>
      </c>
      <c r="B1002" s="124" t="s">
        <v>11</v>
      </c>
      <c r="C1002" s="125" t="s">
        <v>153</v>
      </c>
      <c r="D1002" s="126"/>
      <c r="E1002" s="126"/>
      <c r="F1002" s="126"/>
      <c r="G1002" s="126"/>
      <c r="H1002" s="128">
        <v>2</v>
      </c>
      <c r="I1002" s="128">
        <v>11</v>
      </c>
      <c r="J1002" s="128">
        <v>2</v>
      </c>
      <c r="K1002" s="128">
        <v>11</v>
      </c>
      <c r="L1002" s="128">
        <v>5</v>
      </c>
      <c r="M1002" s="128">
        <v>31</v>
      </c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  <c r="AA1002" s="126"/>
    </row>
    <row r="1003" spans="1:27" x14ac:dyDescent="0.25">
      <c r="A1003" s="122">
        <v>1002</v>
      </c>
      <c r="B1003" s="124" t="s">
        <v>24</v>
      </c>
      <c r="C1003" s="125" t="s">
        <v>153</v>
      </c>
      <c r="D1003" s="128">
        <v>1</v>
      </c>
      <c r="E1003" s="128">
        <v>5</v>
      </c>
      <c r="F1003" s="128">
        <v>2</v>
      </c>
      <c r="G1003" s="128">
        <v>5</v>
      </c>
      <c r="H1003" s="128">
        <v>9</v>
      </c>
      <c r="I1003" s="128">
        <v>35</v>
      </c>
      <c r="J1003" s="126"/>
      <c r="K1003" s="126"/>
      <c r="L1003" s="128">
        <v>1</v>
      </c>
      <c r="M1003" s="128">
        <v>5</v>
      </c>
      <c r="N1003" s="126"/>
      <c r="O1003" s="126"/>
      <c r="P1003" s="126"/>
      <c r="Q1003" s="126"/>
      <c r="R1003" s="126"/>
      <c r="S1003" s="126"/>
      <c r="T1003" s="126"/>
      <c r="U1003" s="126"/>
      <c r="V1003" s="126"/>
      <c r="W1003" s="126"/>
      <c r="X1003" s="126"/>
      <c r="Y1003" s="126"/>
      <c r="Z1003" s="128">
        <v>1</v>
      </c>
      <c r="AA1003" s="128">
        <v>3</v>
      </c>
    </row>
    <row r="1004" spans="1:27" x14ac:dyDescent="0.25">
      <c r="A1004" s="122">
        <v>1003</v>
      </c>
      <c r="B1004" s="124" t="s">
        <v>24</v>
      </c>
      <c r="C1004" s="125" t="s">
        <v>152</v>
      </c>
      <c r="D1004" s="126"/>
      <c r="E1004" s="126"/>
      <c r="F1004" s="126"/>
      <c r="G1004" s="126"/>
      <c r="H1004" s="128">
        <v>1</v>
      </c>
      <c r="I1004" s="128">
        <v>9</v>
      </c>
      <c r="J1004" s="128">
        <v>3</v>
      </c>
      <c r="K1004" s="128">
        <v>26</v>
      </c>
      <c r="L1004" s="126"/>
      <c r="M1004" s="126"/>
      <c r="N1004" s="128">
        <v>1</v>
      </c>
      <c r="O1004" s="128">
        <v>9</v>
      </c>
      <c r="P1004" s="126"/>
      <c r="Q1004" s="126"/>
      <c r="R1004" s="126"/>
      <c r="S1004" s="126"/>
      <c r="T1004" s="126"/>
      <c r="U1004" s="126"/>
      <c r="V1004" s="126"/>
      <c r="W1004" s="126"/>
      <c r="X1004" s="128">
        <v>1</v>
      </c>
      <c r="Y1004" s="128">
        <v>9</v>
      </c>
      <c r="Z1004" s="126"/>
      <c r="AA1004" s="126"/>
    </row>
    <row r="1005" spans="1:27" x14ac:dyDescent="0.25">
      <c r="A1005" s="122">
        <v>1004</v>
      </c>
      <c r="B1005" s="124" t="s">
        <v>125</v>
      </c>
      <c r="C1005" s="125" t="s">
        <v>154</v>
      </c>
      <c r="D1005" s="126"/>
      <c r="E1005" s="126"/>
      <c r="F1005" s="126"/>
      <c r="G1005" s="126"/>
      <c r="H1005" s="126"/>
      <c r="I1005" s="126"/>
      <c r="J1005" s="126"/>
      <c r="K1005" s="126"/>
      <c r="L1005" s="128">
        <v>1</v>
      </c>
      <c r="M1005" s="128">
        <v>11</v>
      </c>
      <c r="N1005" s="128">
        <v>1</v>
      </c>
      <c r="O1005" s="128">
        <v>14</v>
      </c>
      <c r="P1005" s="128">
        <v>1</v>
      </c>
      <c r="Q1005" s="128">
        <v>13</v>
      </c>
      <c r="R1005" s="128">
        <v>1</v>
      </c>
      <c r="S1005" s="128">
        <v>13</v>
      </c>
      <c r="T1005" s="126"/>
      <c r="U1005" s="126"/>
      <c r="V1005" s="126"/>
      <c r="W1005" s="126"/>
      <c r="X1005" s="126"/>
      <c r="Y1005" s="126"/>
      <c r="Z1005" s="126"/>
      <c r="AA1005" s="126"/>
    </row>
    <row r="1006" spans="1:27" x14ac:dyDescent="0.25">
      <c r="A1006" s="122">
        <v>1005</v>
      </c>
      <c r="B1006" s="124" t="s">
        <v>24</v>
      </c>
      <c r="C1006" s="125" t="s">
        <v>154</v>
      </c>
      <c r="D1006" s="126"/>
      <c r="E1006" s="126"/>
      <c r="F1006" s="128">
        <v>1</v>
      </c>
      <c r="G1006" s="128">
        <v>10</v>
      </c>
      <c r="H1006" s="126"/>
      <c r="I1006" s="126"/>
      <c r="J1006" s="126"/>
      <c r="K1006" s="126"/>
      <c r="L1006" s="128">
        <v>1</v>
      </c>
      <c r="M1006" s="128">
        <v>18</v>
      </c>
      <c r="N1006" s="126"/>
      <c r="O1006" s="126"/>
      <c r="P1006" s="126"/>
      <c r="Q1006" s="126"/>
      <c r="R1006" s="128">
        <v>2</v>
      </c>
      <c r="S1006" s="128">
        <v>24</v>
      </c>
      <c r="T1006" s="126"/>
      <c r="U1006" s="126"/>
      <c r="V1006" s="126"/>
      <c r="W1006" s="126"/>
      <c r="X1006" s="126"/>
      <c r="Y1006" s="126"/>
      <c r="Z1006" s="126"/>
      <c r="AA1006" s="126"/>
    </row>
    <row r="1007" spans="1:27" x14ac:dyDescent="0.25">
      <c r="A1007" s="122">
        <v>1006</v>
      </c>
      <c r="B1007" s="124" t="s">
        <v>18</v>
      </c>
      <c r="C1007" s="125" t="s">
        <v>152</v>
      </c>
      <c r="D1007" s="126"/>
      <c r="E1007" s="126"/>
      <c r="F1007" s="128">
        <v>1</v>
      </c>
      <c r="G1007" s="128">
        <v>5</v>
      </c>
      <c r="H1007" s="128">
        <v>2</v>
      </c>
      <c r="I1007" s="128">
        <v>5</v>
      </c>
      <c r="J1007" s="128">
        <v>5</v>
      </c>
      <c r="K1007" s="128">
        <v>15</v>
      </c>
      <c r="L1007" s="128">
        <v>2</v>
      </c>
      <c r="M1007" s="128">
        <v>5</v>
      </c>
      <c r="N1007" s="128">
        <v>2</v>
      </c>
      <c r="O1007" s="128">
        <v>5</v>
      </c>
      <c r="P1007" s="126"/>
      <c r="Q1007" s="126"/>
      <c r="R1007" s="126"/>
      <c r="S1007" s="126"/>
      <c r="T1007" s="126"/>
      <c r="U1007" s="126"/>
      <c r="V1007" s="128">
        <v>4</v>
      </c>
      <c r="W1007" s="128">
        <v>15</v>
      </c>
      <c r="X1007" s="126"/>
      <c r="Y1007" s="126"/>
      <c r="Z1007" s="126"/>
      <c r="AA1007" s="126"/>
    </row>
    <row r="1008" spans="1:27" x14ac:dyDescent="0.25">
      <c r="A1008" s="122">
        <v>1007</v>
      </c>
      <c r="B1008" s="124" t="s">
        <v>119</v>
      </c>
      <c r="C1008" s="125" t="s">
        <v>151</v>
      </c>
      <c r="D1008" s="126"/>
      <c r="E1008" s="126"/>
      <c r="F1008" s="126"/>
      <c r="G1008" s="126"/>
      <c r="H1008" s="126"/>
      <c r="I1008" s="126"/>
      <c r="J1008" s="126"/>
      <c r="K1008" s="126"/>
      <c r="L1008" s="128">
        <v>2</v>
      </c>
      <c r="M1008" s="128">
        <v>30</v>
      </c>
      <c r="N1008" s="126"/>
      <c r="O1008" s="126"/>
      <c r="P1008" s="128">
        <v>1</v>
      </c>
      <c r="Q1008" s="128">
        <v>20</v>
      </c>
      <c r="R1008" s="126"/>
      <c r="S1008" s="126"/>
      <c r="T1008" s="126"/>
      <c r="U1008" s="126"/>
      <c r="V1008" s="126"/>
      <c r="W1008" s="126"/>
      <c r="X1008" s="126"/>
      <c r="Y1008" s="126"/>
      <c r="Z1008" s="126"/>
      <c r="AA1008" s="126"/>
    </row>
    <row r="1009" spans="1:27" x14ac:dyDescent="0.25">
      <c r="A1009" s="122">
        <v>1008</v>
      </c>
      <c r="B1009" s="124" t="s">
        <v>7</v>
      </c>
      <c r="C1009" s="125" t="s">
        <v>152</v>
      </c>
      <c r="D1009" s="128">
        <v>2</v>
      </c>
      <c r="E1009" s="128">
        <v>17</v>
      </c>
      <c r="F1009" s="126"/>
      <c r="G1009" s="126"/>
      <c r="H1009" s="128">
        <v>2</v>
      </c>
      <c r="I1009" s="128">
        <v>16</v>
      </c>
      <c r="J1009" s="126"/>
      <c r="K1009" s="126"/>
      <c r="L1009" s="128">
        <v>4</v>
      </c>
      <c r="M1009" s="128">
        <v>16</v>
      </c>
      <c r="N1009" s="126"/>
      <c r="O1009" s="126"/>
      <c r="P1009" s="126"/>
      <c r="Q1009" s="126"/>
      <c r="R1009" s="126"/>
      <c r="S1009" s="126"/>
      <c r="T1009" s="126"/>
      <c r="U1009" s="126"/>
      <c r="V1009" s="126"/>
      <c r="W1009" s="126"/>
      <c r="X1009" s="126"/>
      <c r="Y1009" s="126"/>
      <c r="Z1009" s="126"/>
      <c r="AA1009" s="126"/>
    </row>
    <row r="1010" spans="1:27" x14ac:dyDescent="0.25">
      <c r="A1010" s="122">
        <v>1009</v>
      </c>
      <c r="B1010" s="124" t="s">
        <v>8</v>
      </c>
      <c r="C1010" s="125" t="s">
        <v>153</v>
      </c>
      <c r="D1010" s="126"/>
      <c r="E1010" s="126"/>
      <c r="F1010" s="126"/>
      <c r="G1010" s="126"/>
      <c r="H1010" s="128">
        <v>3</v>
      </c>
      <c r="I1010" s="128">
        <v>28</v>
      </c>
      <c r="J1010" s="128">
        <v>1</v>
      </c>
      <c r="K1010" s="128">
        <v>11</v>
      </c>
      <c r="L1010" s="128">
        <v>1</v>
      </c>
      <c r="M1010" s="128">
        <v>11</v>
      </c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6"/>
      <c r="Y1010" s="126"/>
      <c r="Z1010" s="126"/>
      <c r="AA1010" s="126"/>
    </row>
    <row r="1011" spans="1:27" x14ac:dyDescent="0.25">
      <c r="A1011" s="122">
        <v>1010</v>
      </c>
      <c r="B1011" s="124" t="s">
        <v>11</v>
      </c>
      <c r="C1011" s="125" t="s">
        <v>154</v>
      </c>
      <c r="D1011" s="126"/>
      <c r="E1011" s="126"/>
      <c r="F1011" s="126"/>
      <c r="G1011" s="126"/>
      <c r="H1011" s="128">
        <v>2</v>
      </c>
      <c r="I1011" s="128">
        <v>11</v>
      </c>
      <c r="J1011" s="128">
        <v>2</v>
      </c>
      <c r="K1011" s="128">
        <v>8</v>
      </c>
      <c r="L1011" s="128">
        <v>4</v>
      </c>
      <c r="M1011" s="128">
        <v>19</v>
      </c>
      <c r="N1011" s="126"/>
      <c r="O1011" s="126"/>
      <c r="P1011" s="128">
        <v>2</v>
      </c>
      <c r="Q1011" s="128">
        <v>11</v>
      </c>
      <c r="R1011" s="126"/>
      <c r="S1011" s="126"/>
      <c r="T1011" s="126"/>
      <c r="U1011" s="126"/>
      <c r="V1011" s="126"/>
      <c r="W1011" s="126"/>
      <c r="X1011" s="126"/>
      <c r="Y1011" s="126"/>
      <c r="Z1011" s="126"/>
      <c r="AA1011" s="126"/>
    </row>
    <row r="1012" spans="1:27" x14ac:dyDescent="0.25">
      <c r="A1012" s="122">
        <v>1011</v>
      </c>
      <c r="B1012" s="124" t="s">
        <v>11</v>
      </c>
      <c r="C1012" s="125" t="s">
        <v>153</v>
      </c>
      <c r="D1012" s="126"/>
      <c r="E1012" s="126"/>
      <c r="F1012" s="126"/>
      <c r="G1012" s="126"/>
      <c r="H1012" s="126"/>
      <c r="I1012" s="126"/>
      <c r="J1012" s="126"/>
      <c r="K1012" s="126"/>
      <c r="L1012" s="128">
        <v>2</v>
      </c>
      <c r="M1012" s="128">
        <v>49</v>
      </c>
      <c r="N1012" s="126"/>
      <c r="O1012" s="126"/>
      <c r="P1012" s="126"/>
      <c r="Q1012" s="126"/>
      <c r="R1012" s="126"/>
      <c r="S1012" s="126"/>
      <c r="T1012" s="126"/>
      <c r="U1012" s="126"/>
      <c r="V1012" s="126"/>
      <c r="W1012" s="126"/>
      <c r="X1012" s="126"/>
      <c r="Y1012" s="126"/>
      <c r="Z1012" s="126"/>
      <c r="AA1012" s="126"/>
    </row>
    <row r="1013" spans="1:27" x14ac:dyDescent="0.25">
      <c r="A1013" s="122">
        <v>1012</v>
      </c>
      <c r="B1013" s="124" t="s">
        <v>124</v>
      </c>
      <c r="C1013" s="125" t="s">
        <v>153</v>
      </c>
      <c r="D1013" s="126"/>
      <c r="E1013" s="126"/>
      <c r="F1013" s="128">
        <v>1</v>
      </c>
      <c r="G1013" s="128">
        <v>7</v>
      </c>
      <c r="H1013" s="128">
        <v>1</v>
      </c>
      <c r="I1013" s="128">
        <v>7</v>
      </c>
      <c r="J1013" s="126"/>
      <c r="K1013" s="126"/>
      <c r="L1013" s="128">
        <v>1</v>
      </c>
      <c r="M1013" s="128">
        <v>7</v>
      </c>
      <c r="N1013" s="128">
        <v>1</v>
      </c>
      <c r="O1013" s="128">
        <v>7</v>
      </c>
      <c r="P1013" s="128">
        <v>1</v>
      </c>
      <c r="Q1013" s="128">
        <v>7</v>
      </c>
      <c r="R1013" s="128">
        <v>1</v>
      </c>
      <c r="S1013" s="128">
        <v>7</v>
      </c>
      <c r="T1013" s="126"/>
      <c r="U1013" s="126"/>
      <c r="V1013" s="128">
        <v>1</v>
      </c>
      <c r="W1013" s="128">
        <v>7</v>
      </c>
      <c r="X1013" s="126"/>
      <c r="Y1013" s="126"/>
      <c r="Z1013" s="126"/>
      <c r="AA1013" s="126"/>
    </row>
    <row r="1014" spans="1:27" x14ac:dyDescent="0.25">
      <c r="A1014" s="122">
        <v>1013</v>
      </c>
      <c r="B1014" s="124" t="s">
        <v>24</v>
      </c>
      <c r="C1014" s="125" t="s">
        <v>152</v>
      </c>
      <c r="D1014" s="126"/>
      <c r="E1014" s="126"/>
      <c r="F1014" s="126"/>
      <c r="G1014" s="126"/>
      <c r="H1014" s="128">
        <v>4</v>
      </c>
      <c r="I1014" s="128">
        <v>21</v>
      </c>
      <c r="J1014" s="126"/>
      <c r="K1014" s="126"/>
      <c r="L1014" s="128">
        <v>1</v>
      </c>
      <c r="M1014" s="128">
        <v>7</v>
      </c>
      <c r="N1014" s="126"/>
      <c r="O1014" s="126"/>
      <c r="P1014" s="128">
        <v>3</v>
      </c>
      <c r="Q1014" s="128">
        <v>2</v>
      </c>
      <c r="R1014" s="126"/>
      <c r="S1014" s="126"/>
      <c r="T1014" s="128">
        <v>1</v>
      </c>
      <c r="U1014" s="128">
        <v>9</v>
      </c>
      <c r="V1014" s="126"/>
      <c r="W1014" s="126"/>
      <c r="X1014" s="126"/>
      <c r="Y1014" s="126"/>
      <c r="Z1014" s="128">
        <v>1</v>
      </c>
      <c r="AA1014" s="128">
        <v>9</v>
      </c>
    </row>
    <row r="1015" spans="1:27" x14ac:dyDescent="0.25">
      <c r="A1015" s="122">
        <v>1014</v>
      </c>
      <c r="B1015" s="124" t="s">
        <v>11</v>
      </c>
      <c r="C1015" s="125" t="s">
        <v>154</v>
      </c>
      <c r="D1015" s="126"/>
      <c r="E1015" s="126"/>
      <c r="F1015" s="126"/>
      <c r="G1015" s="126"/>
      <c r="H1015" s="126"/>
      <c r="I1015" s="126"/>
      <c r="J1015" s="126"/>
      <c r="K1015" s="126"/>
      <c r="L1015" s="128">
        <v>2</v>
      </c>
      <c r="M1015" s="128">
        <v>48</v>
      </c>
      <c r="N1015" s="126"/>
      <c r="O1015" s="126"/>
      <c r="P1015" s="126"/>
      <c r="Q1015" s="126"/>
      <c r="R1015" s="126"/>
      <c r="S1015" s="126"/>
      <c r="T1015" s="126"/>
      <c r="U1015" s="126"/>
      <c r="V1015" s="126"/>
      <c r="W1015" s="126"/>
      <c r="X1015" s="126"/>
      <c r="Y1015" s="126"/>
      <c r="Z1015" s="126"/>
      <c r="AA1015" s="126"/>
    </row>
    <row r="1016" spans="1:27" x14ac:dyDescent="0.25">
      <c r="A1016" s="122">
        <v>1015</v>
      </c>
      <c r="B1016" s="124" t="s">
        <v>133</v>
      </c>
      <c r="C1016" s="125" t="s">
        <v>152</v>
      </c>
      <c r="D1016" s="126"/>
      <c r="E1016" s="126"/>
      <c r="F1016" s="126"/>
      <c r="G1016" s="126"/>
      <c r="H1016" s="126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126"/>
      <c r="W1016" s="126"/>
      <c r="X1016" s="128">
        <v>1</v>
      </c>
      <c r="Y1016" s="128">
        <v>12</v>
      </c>
      <c r="Z1016" s="128">
        <v>3</v>
      </c>
      <c r="AA1016" s="128">
        <v>36</v>
      </c>
    </row>
    <row r="1017" spans="1:27" x14ac:dyDescent="0.25">
      <c r="A1017" s="122">
        <v>1016</v>
      </c>
      <c r="B1017" s="124" t="s">
        <v>24</v>
      </c>
      <c r="C1017" s="125" t="s">
        <v>155</v>
      </c>
      <c r="D1017" s="128">
        <v>1</v>
      </c>
      <c r="E1017" s="128">
        <v>3</v>
      </c>
      <c r="F1017" s="128">
        <v>1</v>
      </c>
      <c r="G1017" s="128">
        <v>2</v>
      </c>
      <c r="H1017" s="128">
        <v>5</v>
      </c>
      <c r="I1017" s="128">
        <v>5</v>
      </c>
      <c r="J1017" s="128">
        <v>5</v>
      </c>
      <c r="K1017" s="128">
        <v>15</v>
      </c>
      <c r="L1017" s="128">
        <v>11</v>
      </c>
      <c r="M1017" s="128">
        <v>11</v>
      </c>
      <c r="N1017" s="126"/>
      <c r="O1017" s="126"/>
      <c r="P1017" s="128">
        <v>1</v>
      </c>
      <c r="Q1017" s="128">
        <v>3</v>
      </c>
      <c r="R1017" s="128">
        <v>1</v>
      </c>
      <c r="S1017" s="128">
        <v>3</v>
      </c>
      <c r="T1017" s="128">
        <v>1</v>
      </c>
      <c r="U1017" s="128">
        <v>3</v>
      </c>
      <c r="V1017" s="126"/>
      <c r="W1017" s="126"/>
      <c r="X1017" s="126"/>
      <c r="Y1017" s="126"/>
      <c r="Z1017" s="126"/>
      <c r="AA1017" s="126"/>
    </row>
    <row r="1018" spans="1:27" x14ac:dyDescent="0.25">
      <c r="A1018" s="122">
        <v>1017</v>
      </c>
      <c r="B1018" s="124" t="s">
        <v>11</v>
      </c>
      <c r="C1018" s="125" t="s">
        <v>153</v>
      </c>
      <c r="D1018" s="126"/>
      <c r="E1018" s="126"/>
      <c r="F1018" s="128">
        <v>2</v>
      </c>
      <c r="G1018" s="128">
        <v>24</v>
      </c>
      <c r="H1018" s="126"/>
      <c r="I1018" s="126"/>
      <c r="J1018" s="128">
        <v>2</v>
      </c>
      <c r="K1018" s="128">
        <v>23</v>
      </c>
      <c r="L1018" s="126"/>
      <c r="M1018" s="126"/>
      <c r="N1018" s="126"/>
      <c r="O1018" s="126"/>
      <c r="P1018" s="126"/>
      <c r="Q1018" s="126"/>
      <c r="R1018" s="126"/>
      <c r="S1018" s="126"/>
      <c r="T1018" s="126"/>
      <c r="U1018" s="126"/>
      <c r="V1018" s="126"/>
      <c r="W1018" s="126"/>
      <c r="X1018" s="126"/>
      <c r="Y1018" s="126"/>
      <c r="Z1018" s="126"/>
      <c r="AA1018" s="126"/>
    </row>
    <row r="1019" spans="1:27" x14ac:dyDescent="0.25">
      <c r="A1019" s="122">
        <v>1018</v>
      </c>
      <c r="B1019" s="124" t="s">
        <v>24</v>
      </c>
      <c r="C1019" s="125" t="s">
        <v>154</v>
      </c>
      <c r="D1019" s="128">
        <v>2</v>
      </c>
      <c r="E1019" s="128">
        <v>10</v>
      </c>
      <c r="F1019" s="128">
        <v>1</v>
      </c>
      <c r="G1019" s="128">
        <v>5</v>
      </c>
      <c r="H1019" s="128">
        <v>1</v>
      </c>
      <c r="I1019" s="128">
        <v>5</v>
      </c>
      <c r="J1019" s="128">
        <v>1</v>
      </c>
      <c r="K1019" s="128">
        <v>5</v>
      </c>
      <c r="L1019" s="128">
        <v>2</v>
      </c>
      <c r="M1019" s="128">
        <v>10</v>
      </c>
      <c r="N1019" s="126"/>
      <c r="O1019" s="126"/>
      <c r="P1019" s="126"/>
      <c r="Q1019" s="126"/>
      <c r="R1019" s="128">
        <v>1</v>
      </c>
      <c r="S1019" s="128">
        <v>5</v>
      </c>
      <c r="T1019" s="126"/>
      <c r="U1019" s="126"/>
      <c r="V1019" s="126"/>
      <c r="W1019" s="126"/>
      <c r="X1019" s="126"/>
      <c r="Y1019" s="126"/>
      <c r="Z1019" s="128">
        <v>1</v>
      </c>
      <c r="AA1019" s="128">
        <v>5</v>
      </c>
    </row>
    <row r="1020" spans="1:27" x14ac:dyDescent="0.25">
      <c r="A1020" s="122">
        <v>1019</v>
      </c>
      <c r="B1020" s="124" t="s">
        <v>5</v>
      </c>
      <c r="C1020" s="125" t="s">
        <v>152</v>
      </c>
      <c r="D1020" s="126"/>
      <c r="E1020" s="126"/>
      <c r="F1020" s="126"/>
      <c r="G1020" s="126"/>
      <c r="H1020" s="126"/>
      <c r="I1020" s="126"/>
      <c r="J1020" s="128">
        <v>1</v>
      </c>
      <c r="K1020" s="128">
        <v>8</v>
      </c>
      <c r="L1020" s="126"/>
      <c r="M1020" s="126"/>
      <c r="N1020" s="128">
        <v>2</v>
      </c>
      <c r="O1020" s="128">
        <v>12</v>
      </c>
      <c r="P1020" s="128">
        <v>1</v>
      </c>
      <c r="Q1020" s="128">
        <v>10</v>
      </c>
      <c r="R1020" s="128">
        <v>3</v>
      </c>
      <c r="S1020" s="128">
        <v>11</v>
      </c>
      <c r="T1020" s="128">
        <v>1</v>
      </c>
      <c r="U1020" s="128">
        <v>5</v>
      </c>
      <c r="V1020" s="126"/>
      <c r="W1020" s="126"/>
      <c r="X1020" s="126"/>
      <c r="Y1020" s="126"/>
      <c r="Z1020" s="126"/>
      <c r="AA1020" s="126"/>
    </row>
    <row r="1021" spans="1:27" x14ac:dyDescent="0.25">
      <c r="A1021" s="122">
        <v>1020</v>
      </c>
      <c r="B1021" s="124" t="s">
        <v>105</v>
      </c>
      <c r="C1021" s="125" t="s">
        <v>152</v>
      </c>
      <c r="D1021" s="128">
        <v>1</v>
      </c>
      <c r="E1021" s="128">
        <v>45</v>
      </c>
      <c r="F1021" s="126"/>
      <c r="G1021" s="126"/>
      <c r="H1021" s="126"/>
      <c r="I1021" s="126"/>
      <c r="J1021" s="126"/>
      <c r="K1021" s="126"/>
      <c r="L1021" s="126"/>
      <c r="M1021" s="126"/>
      <c r="N1021" s="126"/>
      <c r="O1021" s="126"/>
      <c r="P1021" s="126"/>
      <c r="Q1021" s="126"/>
      <c r="R1021" s="126"/>
      <c r="S1021" s="126"/>
      <c r="T1021" s="126"/>
      <c r="U1021" s="126"/>
      <c r="V1021" s="126"/>
      <c r="W1021" s="126"/>
      <c r="X1021" s="126"/>
      <c r="Y1021" s="126"/>
      <c r="Z1021" s="126"/>
      <c r="AA1021" s="126"/>
    </row>
    <row r="1022" spans="1:27" x14ac:dyDescent="0.25">
      <c r="A1022" s="122">
        <v>1021</v>
      </c>
      <c r="B1022" s="124" t="s">
        <v>125</v>
      </c>
      <c r="C1022" s="125" t="s">
        <v>154</v>
      </c>
      <c r="D1022" s="128">
        <v>2</v>
      </c>
      <c r="E1022" s="128">
        <v>4</v>
      </c>
      <c r="F1022" s="126"/>
      <c r="G1022" s="126"/>
      <c r="H1022" s="126"/>
      <c r="I1022" s="126"/>
      <c r="J1022" s="128">
        <v>3</v>
      </c>
      <c r="K1022" s="128">
        <v>6</v>
      </c>
      <c r="L1022" s="128">
        <v>6</v>
      </c>
      <c r="M1022" s="128">
        <v>12</v>
      </c>
      <c r="N1022" s="128">
        <v>1</v>
      </c>
      <c r="O1022" s="128">
        <v>3</v>
      </c>
      <c r="P1022" s="128">
        <v>2</v>
      </c>
      <c r="Q1022" s="128">
        <v>6</v>
      </c>
      <c r="R1022" s="128">
        <v>2</v>
      </c>
      <c r="S1022" s="128">
        <v>6</v>
      </c>
      <c r="T1022" s="128">
        <v>2</v>
      </c>
      <c r="U1022" s="128">
        <v>6</v>
      </c>
      <c r="V1022" s="126"/>
      <c r="W1022" s="126"/>
      <c r="X1022" s="126"/>
      <c r="Y1022" s="126"/>
      <c r="Z1022" s="128">
        <v>1</v>
      </c>
      <c r="AA1022" s="128">
        <v>3</v>
      </c>
    </row>
    <row r="1023" spans="1:27" x14ac:dyDescent="0.25">
      <c r="A1023" s="122">
        <v>1022</v>
      </c>
      <c r="B1023" s="124" t="s">
        <v>103</v>
      </c>
      <c r="C1023" s="125" t="s">
        <v>152</v>
      </c>
      <c r="D1023" s="126"/>
      <c r="E1023" s="126"/>
      <c r="F1023" s="126"/>
      <c r="G1023" s="126"/>
      <c r="H1023" s="126"/>
      <c r="I1023" s="126"/>
      <c r="J1023" s="126"/>
      <c r="K1023" s="126"/>
      <c r="L1023" s="128">
        <v>3</v>
      </c>
      <c r="M1023" s="128">
        <v>45</v>
      </c>
      <c r="N1023" s="126"/>
      <c r="O1023" s="126"/>
      <c r="P1023" s="126"/>
      <c r="Q1023" s="126"/>
      <c r="R1023" s="126"/>
      <c r="S1023" s="126"/>
      <c r="T1023" s="126"/>
      <c r="U1023" s="126"/>
      <c r="V1023" s="126"/>
      <c r="W1023" s="126"/>
      <c r="X1023" s="126"/>
      <c r="Y1023" s="126"/>
      <c r="Z1023" s="126"/>
      <c r="AA1023" s="126"/>
    </row>
    <row r="1024" spans="1:27" x14ac:dyDescent="0.25">
      <c r="A1024" s="122">
        <v>1023</v>
      </c>
      <c r="B1024" s="124" t="s">
        <v>119</v>
      </c>
      <c r="C1024" s="125" t="s">
        <v>151</v>
      </c>
      <c r="D1024" s="126"/>
      <c r="E1024" s="126"/>
      <c r="F1024" s="126"/>
      <c r="G1024" s="126"/>
      <c r="H1024" s="126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26"/>
      <c r="T1024" s="126"/>
      <c r="U1024" s="126"/>
      <c r="V1024" s="128">
        <v>3</v>
      </c>
      <c r="W1024" s="128">
        <v>45</v>
      </c>
      <c r="X1024" s="126"/>
      <c r="Y1024" s="126"/>
      <c r="Z1024" s="126"/>
      <c r="AA1024" s="126"/>
    </row>
    <row r="1025" spans="1:27" x14ac:dyDescent="0.25">
      <c r="A1025" s="122">
        <v>1024</v>
      </c>
      <c r="B1025" s="124" t="s">
        <v>5</v>
      </c>
      <c r="C1025" s="125" t="s">
        <v>153</v>
      </c>
      <c r="D1025" s="126"/>
      <c r="E1025" s="126"/>
      <c r="F1025" s="126"/>
      <c r="G1025" s="126"/>
      <c r="H1025" s="126"/>
      <c r="I1025" s="126"/>
      <c r="J1025" s="126"/>
      <c r="K1025" s="126"/>
      <c r="L1025" s="126"/>
      <c r="M1025" s="126"/>
      <c r="N1025" s="126"/>
      <c r="O1025" s="126"/>
      <c r="P1025" s="126"/>
      <c r="Q1025" s="126"/>
      <c r="R1025" s="128">
        <v>2</v>
      </c>
      <c r="S1025" s="128">
        <v>44</v>
      </c>
      <c r="T1025" s="126"/>
      <c r="U1025" s="126"/>
      <c r="V1025" s="126"/>
      <c r="W1025" s="126"/>
      <c r="X1025" s="126"/>
      <c r="Y1025" s="126"/>
      <c r="Z1025" s="126"/>
      <c r="AA1025" s="126"/>
    </row>
    <row r="1026" spans="1:27" x14ac:dyDescent="0.25">
      <c r="A1026" s="122">
        <v>1025</v>
      </c>
      <c r="B1026" s="124" t="s">
        <v>134</v>
      </c>
      <c r="C1026" s="125" t="s">
        <v>152</v>
      </c>
      <c r="D1026" s="126"/>
      <c r="E1026" s="126"/>
      <c r="F1026" s="126"/>
      <c r="G1026" s="126"/>
      <c r="H1026" s="126"/>
      <c r="I1026" s="126"/>
      <c r="J1026" s="126"/>
      <c r="K1026" s="126"/>
      <c r="L1026" s="128">
        <v>2</v>
      </c>
      <c r="M1026" s="128">
        <v>44</v>
      </c>
      <c r="N1026" s="126"/>
      <c r="O1026" s="126"/>
      <c r="P1026" s="126"/>
      <c r="Q1026" s="126"/>
      <c r="R1026" s="126"/>
      <c r="S1026" s="126"/>
      <c r="T1026" s="126"/>
      <c r="U1026" s="126"/>
      <c r="V1026" s="126"/>
      <c r="W1026" s="126"/>
      <c r="X1026" s="126"/>
      <c r="Y1026" s="126"/>
      <c r="Z1026" s="126"/>
      <c r="AA1026" s="126"/>
    </row>
    <row r="1027" spans="1:27" x14ac:dyDescent="0.25">
      <c r="A1027" s="122">
        <v>1026</v>
      </c>
      <c r="B1027" s="124" t="s">
        <v>9</v>
      </c>
      <c r="C1027" s="125" t="s">
        <v>151</v>
      </c>
      <c r="D1027" s="126"/>
      <c r="E1027" s="126"/>
      <c r="F1027" s="126"/>
      <c r="G1027" s="126"/>
      <c r="H1027" s="128">
        <v>1</v>
      </c>
      <c r="I1027" s="128">
        <v>43</v>
      </c>
      <c r="J1027" s="126"/>
      <c r="K1027" s="126"/>
      <c r="L1027" s="126"/>
      <c r="M1027" s="126"/>
      <c r="N1027" s="126"/>
      <c r="O1027" s="126"/>
      <c r="P1027" s="126"/>
      <c r="Q1027" s="126"/>
      <c r="R1027" s="126"/>
      <c r="S1027" s="126"/>
      <c r="T1027" s="126"/>
      <c r="U1027" s="126"/>
      <c r="V1027" s="126"/>
      <c r="W1027" s="126"/>
      <c r="X1027" s="126"/>
      <c r="Y1027" s="126"/>
      <c r="Z1027" s="126"/>
      <c r="AA1027" s="126"/>
    </row>
    <row r="1028" spans="1:27" x14ac:dyDescent="0.25">
      <c r="A1028" s="122">
        <v>1027</v>
      </c>
      <c r="B1028" s="124" t="s">
        <v>24</v>
      </c>
      <c r="C1028" s="125" t="s">
        <v>155</v>
      </c>
      <c r="D1028" s="128">
        <v>1</v>
      </c>
      <c r="E1028" s="128">
        <v>1</v>
      </c>
      <c r="F1028" s="128">
        <v>4</v>
      </c>
      <c r="G1028" s="128">
        <v>10</v>
      </c>
      <c r="H1028" s="126"/>
      <c r="I1028" s="126"/>
      <c r="J1028" s="128">
        <v>1</v>
      </c>
      <c r="K1028" s="128">
        <v>2</v>
      </c>
      <c r="L1028" s="126"/>
      <c r="M1028" s="126"/>
      <c r="N1028" s="128">
        <v>1</v>
      </c>
      <c r="O1028" s="128">
        <v>3</v>
      </c>
      <c r="P1028" s="128">
        <v>2</v>
      </c>
      <c r="Q1028" s="128">
        <v>7</v>
      </c>
      <c r="R1028" s="126"/>
      <c r="S1028" s="126"/>
      <c r="T1028" s="128">
        <v>3</v>
      </c>
      <c r="U1028" s="128">
        <v>10</v>
      </c>
      <c r="V1028" s="128">
        <v>2</v>
      </c>
      <c r="W1028" s="128">
        <v>7</v>
      </c>
      <c r="X1028" s="126"/>
      <c r="Y1028" s="126"/>
      <c r="Z1028" s="128">
        <v>1</v>
      </c>
      <c r="AA1028" s="128">
        <v>3</v>
      </c>
    </row>
    <row r="1029" spans="1:27" x14ac:dyDescent="0.25">
      <c r="A1029" s="122">
        <v>1028</v>
      </c>
      <c r="B1029" s="124" t="s">
        <v>124</v>
      </c>
      <c r="C1029" s="125" t="s">
        <v>153</v>
      </c>
      <c r="D1029" s="126"/>
      <c r="E1029" s="126"/>
      <c r="F1029" s="126"/>
      <c r="G1029" s="126"/>
      <c r="H1029" s="126"/>
      <c r="I1029" s="126"/>
      <c r="J1029" s="128">
        <v>1</v>
      </c>
      <c r="K1029" s="128">
        <v>7</v>
      </c>
      <c r="L1029" s="128">
        <v>2</v>
      </c>
      <c r="M1029" s="128">
        <v>14</v>
      </c>
      <c r="N1029" s="128">
        <v>2</v>
      </c>
      <c r="O1029" s="128">
        <v>14</v>
      </c>
      <c r="P1029" s="128">
        <v>1</v>
      </c>
      <c r="Q1029" s="128">
        <v>7</v>
      </c>
      <c r="R1029" s="126"/>
      <c r="S1029" s="126"/>
      <c r="T1029" s="126"/>
      <c r="U1029" s="126"/>
      <c r="V1029" s="126"/>
      <c r="W1029" s="126"/>
      <c r="X1029" s="126"/>
      <c r="Y1029" s="126"/>
      <c r="Z1029" s="126"/>
      <c r="AA1029" s="126"/>
    </row>
    <row r="1030" spans="1:27" x14ac:dyDescent="0.25">
      <c r="A1030" s="122">
        <v>1029</v>
      </c>
      <c r="B1030" s="124" t="s">
        <v>24</v>
      </c>
      <c r="C1030" s="125" t="s">
        <v>152</v>
      </c>
      <c r="D1030" s="126"/>
      <c r="E1030" s="126"/>
      <c r="F1030" s="126"/>
      <c r="G1030" s="126"/>
      <c r="H1030" s="128">
        <v>4</v>
      </c>
      <c r="I1030" s="128">
        <v>23</v>
      </c>
      <c r="J1030" s="128">
        <v>4</v>
      </c>
      <c r="K1030" s="128">
        <v>18</v>
      </c>
      <c r="L1030" s="126"/>
      <c r="M1030" s="126"/>
      <c r="N1030" s="126"/>
      <c r="O1030" s="126"/>
      <c r="P1030" s="126"/>
      <c r="Q1030" s="126"/>
      <c r="R1030" s="126"/>
      <c r="S1030" s="126"/>
      <c r="T1030" s="126"/>
      <c r="U1030" s="126"/>
      <c r="V1030" s="126"/>
      <c r="W1030" s="126"/>
      <c r="X1030" s="126"/>
      <c r="Y1030" s="126"/>
      <c r="Z1030" s="128">
        <v>1</v>
      </c>
      <c r="AA1030" s="128">
        <v>1</v>
      </c>
    </row>
    <row r="1031" spans="1:27" x14ac:dyDescent="0.25">
      <c r="A1031" s="122">
        <v>1030</v>
      </c>
      <c r="B1031" s="124" t="s">
        <v>18</v>
      </c>
      <c r="C1031" s="125" t="s">
        <v>152</v>
      </c>
      <c r="D1031" s="128">
        <v>3</v>
      </c>
      <c r="E1031" s="128">
        <v>42</v>
      </c>
      <c r="F1031" s="126"/>
      <c r="G1031" s="126"/>
      <c r="H1031" s="126"/>
      <c r="I1031" s="126"/>
      <c r="J1031" s="126"/>
      <c r="K1031" s="126"/>
      <c r="L1031" s="126"/>
      <c r="M1031" s="126"/>
      <c r="N1031" s="126"/>
      <c r="O1031" s="126"/>
      <c r="P1031" s="126"/>
      <c r="Q1031" s="126"/>
      <c r="R1031" s="126"/>
      <c r="S1031" s="126"/>
      <c r="T1031" s="126"/>
      <c r="U1031" s="126"/>
      <c r="V1031" s="126"/>
      <c r="W1031" s="126"/>
      <c r="X1031" s="126"/>
      <c r="Y1031" s="126"/>
      <c r="Z1031" s="126"/>
      <c r="AA1031" s="126"/>
    </row>
    <row r="1032" spans="1:27" x14ac:dyDescent="0.25">
      <c r="A1032" s="122">
        <v>1031</v>
      </c>
      <c r="B1032" s="124" t="s">
        <v>124</v>
      </c>
      <c r="C1032" s="125" t="s">
        <v>152</v>
      </c>
      <c r="D1032" s="126"/>
      <c r="E1032" s="126"/>
      <c r="F1032" s="126"/>
      <c r="G1032" s="126"/>
      <c r="H1032" s="128">
        <v>1</v>
      </c>
      <c r="I1032" s="128">
        <v>14</v>
      </c>
      <c r="J1032" s="126"/>
      <c r="K1032" s="126"/>
      <c r="L1032" s="126"/>
      <c r="M1032" s="126"/>
      <c r="N1032" s="126"/>
      <c r="O1032" s="126"/>
      <c r="P1032" s="128">
        <v>1</v>
      </c>
      <c r="Q1032" s="128">
        <v>14</v>
      </c>
      <c r="R1032" s="128">
        <v>1</v>
      </c>
      <c r="S1032" s="128">
        <v>14</v>
      </c>
      <c r="T1032" s="126"/>
      <c r="U1032" s="126"/>
      <c r="V1032" s="126"/>
      <c r="W1032" s="126"/>
      <c r="X1032" s="126"/>
      <c r="Y1032" s="126"/>
      <c r="Z1032" s="126"/>
      <c r="AA1032" s="126"/>
    </row>
    <row r="1033" spans="1:27" x14ac:dyDescent="0.25">
      <c r="A1033" s="122">
        <v>1032</v>
      </c>
      <c r="B1033" s="124" t="s">
        <v>24</v>
      </c>
      <c r="C1033" s="125" t="s">
        <v>153</v>
      </c>
      <c r="D1033" s="126"/>
      <c r="E1033" s="126"/>
      <c r="F1033" s="126"/>
      <c r="G1033" s="126"/>
      <c r="H1033" s="128">
        <v>4</v>
      </c>
      <c r="I1033" s="128">
        <v>21</v>
      </c>
      <c r="J1033" s="128">
        <v>1</v>
      </c>
      <c r="K1033" s="128">
        <v>5</v>
      </c>
      <c r="L1033" s="128">
        <v>1</v>
      </c>
      <c r="M1033" s="128">
        <v>5</v>
      </c>
      <c r="N1033" s="128">
        <v>2</v>
      </c>
      <c r="O1033" s="128">
        <v>10</v>
      </c>
      <c r="P1033" s="126"/>
      <c r="Q1033" s="126"/>
      <c r="R1033" s="126"/>
      <c r="S1033" s="126"/>
      <c r="T1033" s="126"/>
      <c r="U1033" s="126"/>
      <c r="V1033" s="126"/>
      <c r="W1033" s="126"/>
      <c r="X1033" s="126"/>
      <c r="Y1033" s="126"/>
      <c r="Z1033" s="126"/>
      <c r="AA1033" s="126"/>
    </row>
    <row r="1034" spans="1:27" x14ac:dyDescent="0.25">
      <c r="A1034" s="122">
        <v>1033</v>
      </c>
      <c r="B1034" s="124" t="s">
        <v>105</v>
      </c>
      <c r="C1034" s="125" t="s">
        <v>152</v>
      </c>
      <c r="D1034" s="126"/>
      <c r="E1034" s="126"/>
      <c r="F1034" s="126"/>
      <c r="G1034" s="126"/>
      <c r="H1034" s="128">
        <v>1</v>
      </c>
      <c r="I1034" s="128">
        <v>5</v>
      </c>
      <c r="J1034" s="128">
        <v>1</v>
      </c>
      <c r="K1034" s="128">
        <v>5</v>
      </c>
      <c r="L1034" s="128">
        <v>1</v>
      </c>
      <c r="M1034" s="128">
        <v>5</v>
      </c>
      <c r="N1034" s="128">
        <v>3</v>
      </c>
      <c r="O1034" s="128">
        <v>14</v>
      </c>
      <c r="P1034" s="126"/>
      <c r="Q1034" s="126"/>
      <c r="R1034" s="128">
        <v>1</v>
      </c>
      <c r="S1034" s="128">
        <v>5</v>
      </c>
      <c r="T1034" s="128">
        <v>2</v>
      </c>
      <c r="U1034" s="128">
        <v>9</v>
      </c>
      <c r="V1034" s="126"/>
      <c r="W1034" s="126"/>
      <c r="X1034" s="126"/>
      <c r="Y1034" s="126"/>
      <c r="Z1034" s="126"/>
      <c r="AA1034" s="126"/>
    </row>
    <row r="1035" spans="1:27" x14ac:dyDescent="0.25">
      <c r="A1035" s="122">
        <v>1034</v>
      </c>
      <c r="B1035" s="124" t="s">
        <v>105</v>
      </c>
      <c r="C1035" s="125" t="s">
        <v>152</v>
      </c>
      <c r="D1035" s="126"/>
      <c r="E1035" s="126"/>
      <c r="F1035" s="126"/>
      <c r="G1035" s="126"/>
      <c r="H1035" s="126"/>
      <c r="I1035" s="126"/>
      <c r="J1035" s="126"/>
      <c r="K1035" s="126"/>
      <c r="L1035" s="128">
        <v>3</v>
      </c>
      <c r="M1035" s="128">
        <v>15</v>
      </c>
      <c r="N1035" s="128">
        <v>1</v>
      </c>
      <c r="O1035" s="128">
        <v>5</v>
      </c>
      <c r="P1035" s="126"/>
      <c r="Q1035" s="126"/>
      <c r="R1035" s="128">
        <v>1</v>
      </c>
      <c r="S1035" s="128">
        <v>5</v>
      </c>
      <c r="T1035" s="128">
        <v>2</v>
      </c>
      <c r="U1035" s="128">
        <v>10</v>
      </c>
      <c r="V1035" s="126"/>
      <c r="W1035" s="126"/>
      <c r="X1035" s="126"/>
      <c r="Y1035" s="126"/>
      <c r="Z1035" s="128">
        <v>1</v>
      </c>
      <c r="AA1035" s="128">
        <v>5</v>
      </c>
    </row>
    <row r="1036" spans="1:27" x14ac:dyDescent="0.25">
      <c r="A1036" s="122">
        <v>1035</v>
      </c>
      <c r="B1036" s="124" t="s">
        <v>9</v>
      </c>
      <c r="C1036" s="125" t="s">
        <v>151</v>
      </c>
      <c r="D1036" s="126"/>
      <c r="E1036" s="126"/>
      <c r="F1036" s="126"/>
      <c r="G1036" s="126"/>
      <c r="H1036" s="126"/>
      <c r="I1036" s="126"/>
      <c r="J1036" s="126"/>
      <c r="K1036" s="126"/>
      <c r="L1036" s="126"/>
      <c r="M1036" s="126"/>
      <c r="N1036" s="126"/>
      <c r="O1036" s="126"/>
      <c r="P1036" s="126"/>
      <c r="Q1036" s="126"/>
      <c r="R1036" s="126"/>
      <c r="S1036" s="126"/>
      <c r="T1036" s="126"/>
      <c r="U1036" s="126"/>
      <c r="V1036" s="128">
        <v>1</v>
      </c>
      <c r="W1036" s="128">
        <v>41</v>
      </c>
      <c r="X1036" s="126"/>
      <c r="Y1036" s="126"/>
      <c r="Z1036" s="126"/>
      <c r="AA1036" s="126"/>
    </row>
    <row r="1037" spans="1:27" x14ac:dyDescent="0.25">
      <c r="A1037" s="122">
        <v>1036</v>
      </c>
      <c r="B1037" s="124" t="s">
        <v>124</v>
      </c>
      <c r="C1037" s="125" t="s">
        <v>151</v>
      </c>
      <c r="D1037" s="126"/>
      <c r="E1037" s="126"/>
      <c r="F1037" s="126"/>
      <c r="G1037" s="126"/>
      <c r="H1037" s="126"/>
      <c r="I1037" s="126"/>
      <c r="J1037" s="126"/>
      <c r="K1037" s="126"/>
      <c r="L1037" s="128">
        <v>1</v>
      </c>
      <c r="M1037" s="128">
        <v>40</v>
      </c>
      <c r="N1037" s="126"/>
      <c r="O1037" s="126"/>
      <c r="P1037" s="126"/>
      <c r="Q1037" s="126"/>
      <c r="R1037" s="126"/>
      <c r="S1037" s="126"/>
      <c r="T1037" s="126"/>
      <c r="U1037" s="126"/>
      <c r="V1037" s="126"/>
      <c r="W1037" s="126"/>
      <c r="X1037" s="126"/>
      <c r="Y1037" s="126"/>
      <c r="Z1037" s="126"/>
      <c r="AA1037" s="126"/>
    </row>
    <row r="1038" spans="1:27" x14ac:dyDescent="0.25">
      <c r="A1038" s="122">
        <v>1037</v>
      </c>
      <c r="B1038" s="124" t="s">
        <v>102</v>
      </c>
      <c r="C1038" s="125" t="s">
        <v>153</v>
      </c>
      <c r="D1038" s="126"/>
      <c r="E1038" s="126"/>
      <c r="F1038" s="126"/>
      <c r="G1038" s="126"/>
      <c r="H1038" s="128">
        <v>3</v>
      </c>
      <c r="I1038" s="128">
        <v>23</v>
      </c>
      <c r="J1038" s="128">
        <v>2</v>
      </c>
      <c r="K1038" s="128">
        <v>9</v>
      </c>
      <c r="L1038" s="128">
        <v>1</v>
      </c>
      <c r="M1038" s="128">
        <v>7</v>
      </c>
      <c r="N1038" s="126"/>
      <c r="O1038" s="126"/>
      <c r="P1038" s="126"/>
      <c r="Q1038" s="126"/>
      <c r="R1038" s="126"/>
      <c r="S1038" s="126"/>
      <c r="T1038" s="126"/>
      <c r="U1038" s="126"/>
      <c r="V1038" s="126"/>
      <c r="W1038" s="126"/>
      <c r="X1038" s="126"/>
      <c r="Y1038" s="126"/>
      <c r="Z1038" s="126"/>
      <c r="AA1038" s="126"/>
    </row>
    <row r="1039" spans="1:27" x14ac:dyDescent="0.25">
      <c r="A1039" s="122">
        <v>1038</v>
      </c>
      <c r="B1039" s="124" t="s">
        <v>124</v>
      </c>
      <c r="C1039" s="125" t="s">
        <v>151</v>
      </c>
      <c r="D1039" s="126"/>
      <c r="E1039" s="126"/>
      <c r="F1039" s="126"/>
      <c r="G1039" s="126"/>
      <c r="H1039" s="126"/>
      <c r="I1039" s="126"/>
      <c r="J1039" s="128">
        <v>1</v>
      </c>
      <c r="K1039" s="128">
        <v>13</v>
      </c>
      <c r="L1039" s="128">
        <v>1</v>
      </c>
      <c r="M1039" s="128">
        <v>13</v>
      </c>
      <c r="N1039" s="126"/>
      <c r="O1039" s="126"/>
      <c r="P1039" s="126"/>
      <c r="Q1039" s="126"/>
      <c r="R1039" s="126"/>
      <c r="S1039" s="126"/>
      <c r="T1039" s="126"/>
      <c r="U1039" s="126"/>
      <c r="V1039" s="128">
        <v>1</v>
      </c>
      <c r="W1039" s="128">
        <v>13</v>
      </c>
      <c r="X1039" s="126"/>
      <c r="Y1039" s="126"/>
      <c r="Z1039" s="126"/>
      <c r="AA1039" s="126"/>
    </row>
    <row r="1040" spans="1:27" x14ac:dyDescent="0.25">
      <c r="A1040" s="122">
        <v>1039</v>
      </c>
      <c r="B1040" s="124" t="s">
        <v>24</v>
      </c>
      <c r="C1040" s="125" t="s">
        <v>152</v>
      </c>
      <c r="D1040" s="126"/>
      <c r="E1040" s="126"/>
      <c r="F1040" s="126"/>
      <c r="G1040" s="126"/>
      <c r="H1040" s="128">
        <v>2</v>
      </c>
      <c r="I1040" s="128">
        <v>8</v>
      </c>
      <c r="J1040" s="128">
        <v>4</v>
      </c>
      <c r="K1040" s="128">
        <v>15</v>
      </c>
      <c r="L1040" s="128">
        <v>1</v>
      </c>
      <c r="M1040" s="128">
        <v>3</v>
      </c>
      <c r="N1040" s="126"/>
      <c r="O1040" s="126"/>
      <c r="P1040" s="126"/>
      <c r="Q1040" s="126"/>
      <c r="R1040" s="126"/>
      <c r="S1040" s="126"/>
      <c r="T1040" s="126"/>
      <c r="U1040" s="126"/>
      <c r="V1040" s="128">
        <v>3</v>
      </c>
      <c r="W1040" s="128">
        <v>12</v>
      </c>
      <c r="X1040" s="126"/>
      <c r="Y1040" s="126"/>
      <c r="Z1040" s="126"/>
      <c r="AA1040" s="126"/>
    </row>
    <row r="1041" spans="1:27" x14ac:dyDescent="0.25">
      <c r="A1041" s="122">
        <v>1040</v>
      </c>
      <c r="B1041" s="124" t="s">
        <v>7</v>
      </c>
      <c r="C1041" s="125" t="s">
        <v>151</v>
      </c>
      <c r="D1041" s="126"/>
      <c r="E1041" s="126"/>
      <c r="F1041" s="126"/>
      <c r="G1041" s="126"/>
      <c r="H1041" s="126"/>
      <c r="I1041" s="126"/>
      <c r="J1041" s="126"/>
      <c r="K1041" s="126"/>
      <c r="L1041" s="128">
        <v>2</v>
      </c>
      <c r="M1041" s="128">
        <v>19</v>
      </c>
      <c r="N1041" s="126"/>
      <c r="O1041" s="126"/>
      <c r="P1041" s="128">
        <v>1</v>
      </c>
      <c r="Q1041" s="128">
        <v>11</v>
      </c>
      <c r="R1041" s="128">
        <v>1</v>
      </c>
      <c r="S1041" s="128">
        <v>8</v>
      </c>
      <c r="T1041" s="126"/>
      <c r="U1041" s="126"/>
      <c r="V1041" s="126"/>
      <c r="W1041" s="126"/>
      <c r="X1041" s="126"/>
      <c r="Y1041" s="126"/>
      <c r="Z1041" s="126"/>
      <c r="AA1041" s="126"/>
    </row>
    <row r="1042" spans="1:27" x14ac:dyDescent="0.25">
      <c r="A1042" s="122">
        <v>1041</v>
      </c>
      <c r="B1042" s="124" t="s">
        <v>121</v>
      </c>
      <c r="C1042" s="125" t="s">
        <v>152</v>
      </c>
      <c r="D1042" s="126"/>
      <c r="E1042" s="126"/>
      <c r="F1042" s="128">
        <v>1</v>
      </c>
      <c r="G1042" s="128">
        <v>14</v>
      </c>
      <c r="H1042" s="126"/>
      <c r="I1042" s="126"/>
      <c r="J1042" s="126"/>
      <c r="K1042" s="126"/>
      <c r="L1042" s="126"/>
      <c r="M1042" s="126"/>
      <c r="N1042" s="126"/>
      <c r="O1042" s="126"/>
      <c r="P1042" s="126"/>
      <c r="Q1042" s="126"/>
      <c r="R1042" s="128">
        <v>2</v>
      </c>
      <c r="S1042" s="128">
        <v>23</v>
      </c>
      <c r="T1042" s="126"/>
      <c r="U1042" s="126"/>
      <c r="V1042" s="126"/>
      <c r="W1042" s="126"/>
      <c r="X1042" s="126"/>
      <c r="Y1042" s="126"/>
      <c r="Z1042" s="126"/>
      <c r="AA1042" s="126"/>
    </row>
    <row r="1043" spans="1:27" x14ac:dyDescent="0.25">
      <c r="A1043" s="122">
        <v>1042</v>
      </c>
      <c r="B1043" s="124" t="s">
        <v>11</v>
      </c>
      <c r="C1043" s="125" t="s">
        <v>153</v>
      </c>
      <c r="D1043" s="126"/>
      <c r="E1043" s="126"/>
      <c r="F1043" s="126"/>
      <c r="G1043" s="126"/>
      <c r="H1043" s="128">
        <v>1</v>
      </c>
      <c r="I1043" s="128">
        <v>37</v>
      </c>
      <c r="J1043" s="126"/>
      <c r="K1043" s="126"/>
      <c r="L1043" s="126"/>
      <c r="M1043" s="126"/>
      <c r="N1043" s="126"/>
      <c r="O1043" s="126"/>
      <c r="P1043" s="126"/>
      <c r="Q1043" s="126"/>
      <c r="R1043" s="126"/>
      <c r="S1043" s="126"/>
      <c r="T1043" s="126"/>
      <c r="U1043" s="126"/>
      <c r="V1043" s="126"/>
      <c r="W1043" s="126"/>
      <c r="X1043" s="126"/>
      <c r="Y1043" s="126"/>
      <c r="Z1043" s="126"/>
      <c r="AA1043" s="126"/>
    </row>
    <row r="1044" spans="1:27" x14ac:dyDescent="0.25">
      <c r="A1044" s="122">
        <v>1043</v>
      </c>
      <c r="B1044" s="124" t="s">
        <v>9</v>
      </c>
      <c r="C1044" s="125" t="s">
        <v>151</v>
      </c>
      <c r="D1044" s="126"/>
      <c r="E1044" s="126"/>
      <c r="F1044" s="126"/>
      <c r="G1044" s="126"/>
      <c r="H1044" s="126"/>
      <c r="I1044" s="126"/>
      <c r="J1044" s="126"/>
      <c r="K1044" s="126"/>
      <c r="L1044" s="126"/>
      <c r="M1044" s="126"/>
      <c r="N1044" s="126"/>
      <c r="O1044" s="126"/>
      <c r="P1044" s="126"/>
      <c r="Q1044" s="126"/>
      <c r="R1044" s="126"/>
      <c r="S1044" s="126"/>
      <c r="T1044" s="126"/>
      <c r="U1044" s="126"/>
      <c r="V1044" s="128">
        <v>1</v>
      </c>
      <c r="W1044" s="128">
        <v>37</v>
      </c>
      <c r="X1044" s="126"/>
      <c r="Y1044" s="126"/>
      <c r="Z1044" s="126"/>
      <c r="AA1044" s="126"/>
    </row>
    <row r="1045" spans="1:27" x14ac:dyDescent="0.25">
      <c r="A1045" s="122">
        <v>1044</v>
      </c>
      <c r="B1045" s="124" t="s">
        <v>8</v>
      </c>
      <c r="C1045" s="125" t="s">
        <v>151</v>
      </c>
      <c r="D1045" s="126"/>
      <c r="E1045" s="126"/>
      <c r="F1045" s="126"/>
      <c r="G1045" s="126"/>
      <c r="H1045" s="126"/>
      <c r="I1045" s="126"/>
      <c r="J1045" s="126"/>
      <c r="K1045" s="126"/>
      <c r="L1045" s="126"/>
      <c r="M1045" s="126"/>
      <c r="N1045" s="128">
        <v>3</v>
      </c>
      <c r="O1045" s="128">
        <v>10</v>
      </c>
      <c r="P1045" s="128">
        <v>1</v>
      </c>
      <c r="Q1045" s="128">
        <v>3</v>
      </c>
      <c r="R1045" s="128">
        <v>5</v>
      </c>
      <c r="S1045" s="128">
        <v>17</v>
      </c>
      <c r="T1045" s="126"/>
      <c r="U1045" s="126"/>
      <c r="V1045" s="128">
        <v>2</v>
      </c>
      <c r="W1045" s="128">
        <v>7</v>
      </c>
      <c r="X1045" s="126"/>
      <c r="Y1045" s="126"/>
      <c r="Z1045" s="126"/>
      <c r="AA1045" s="126"/>
    </row>
    <row r="1046" spans="1:27" x14ac:dyDescent="0.25">
      <c r="A1046" s="122">
        <v>1045</v>
      </c>
      <c r="B1046" s="124" t="s">
        <v>9</v>
      </c>
      <c r="C1046" s="125" t="s">
        <v>151</v>
      </c>
      <c r="D1046" s="126"/>
      <c r="E1046" s="126"/>
      <c r="F1046" s="126"/>
      <c r="G1046" s="126"/>
      <c r="H1046" s="126"/>
      <c r="I1046" s="126"/>
      <c r="J1046" s="128">
        <v>1</v>
      </c>
      <c r="K1046" s="128">
        <v>36</v>
      </c>
      <c r="L1046" s="126"/>
      <c r="M1046" s="126"/>
      <c r="N1046" s="126"/>
      <c r="O1046" s="126"/>
      <c r="P1046" s="126"/>
      <c r="Q1046" s="126"/>
      <c r="R1046" s="126"/>
      <c r="S1046" s="126"/>
      <c r="T1046" s="126"/>
      <c r="U1046" s="126"/>
      <c r="V1046" s="126"/>
      <c r="W1046" s="126"/>
      <c r="X1046" s="126"/>
      <c r="Y1046" s="126"/>
      <c r="Z1046" s="126"/>
      <c r="AA1046" s="126"/>
    </row>
    <row r="1047" spans="1:27" x14ac:dyDescent="0.25">
      <c r="A1047" s="122">
        <v>1046</v>
      </c>
      <c r="B1047" s="124" t="s">
        <v>125</v>
      </c>
      <c r="C1047" s="125" t="s">
        <v>154</v>
      </c>
      <c r="D1047" s="126"/>
      <c r="E1047" s="126"/>
      <c r="F1047" s="126"/>
      <c r="G1047" s="126"/>
      <c r="H1047" s="126"/>
      <c r="I1047" s="126"/>
      <c r="J1047" s="126"/>
      <c r="K1047" s="126"/>
      <c r="L1047" s="128">
        <v>3</v>
      </c>
      <c r="M1047" s="128">
        <v>12</v>
      </c>
      <c r="N1047" s="128">
        <v>3</v>
      </c>
      <c r="O1047" s="128">
        <v>12</v>
      </c>
      <c r="P1047" s="128">
        <v>1</v>
      </c>
      <c r="Q1047" s="128">
        <v>6</v>
      </c>
      <c r="R1047" s="128">
        <v>1</v>
      </c>
      <c r="S1047" s="128">
        <v>6</v>
      </c>
      <c r="T1047" s="126"/>
      <c r="U1047" s="126"/>
      <c r="V1047" s="126"/>
      <c r="W1047" s="126"/>
      <c r="X1047" s="126"/>
      <c r="Y1047" s="126"/>
      <c r="Z1047" s="126"/>
      <c r="AA1047" s="126"/>
    </row>
    <row r="1048" spans="1:27" x14ac:dyDescent="0.25">
      <c r="A1048" s="122">
        <v>1047</v>
      </c>
      <c r="B1048" s="124" t="s">
        <v>145</v>
      </c>
      <c r="C1048" s="125" t="s">
        <v>153</v>
      </c>
      <c r="D1048" s="126"/>
      <c r="E1048" s="126"/>
      <c r="F1048" s="126"/>
      <c r="G1048" s="126"/>
      <c r="H1048" s="126"/>
      <c r="I1048" s="126"/>
      <c r="J1048" s="126"/>
      <c r="K1048" s="126"/>
      <c r="L1048" s="126"/>
      <c r="M1048" s="126"/>
      <c r="N1048" s="126"/>
      <c r="O1048" s="126"/>
      <c r="P1048" s="128">
        <v>3</v>
      </c>
      <c r="Q1048" s="128">
        <v>35</v>
      </c>
      <c r="R1048" s="126"/>
      <c r="S1048" s="126"/>
      <c r="T1048" s="126"/>
      <c r="U1048" s="126"/>
      <c r="V1048" s="126"/>
      <c r="W1048" s="126"/>
      <c r="X1048" s="126"/>
      <c r="Y1048" s="126"/>
      <c r="Z1048" s="126"/>
      <c r="AA1048" s="126"/>
    </row>
    <row r="1049" spans="1:27" x14ac:dyDescent="0.25">
      <c r="A1049" s="122">
        <v>1048</v>
      </c>
      <c r="B1049" s="124" t="s">
        <v>9</v>
      </c>
      <c r="C1049" s="125" t="s">
        <v>151</v>
      </c>
      <c r="D1049" s="126"/>
      <c r="E1049" s="126"/>
      <c r="F1049" s="128">
        <v>1</v>
      </c>
      <c r="G1049" s="128">
        <v>35</v>
      </c>
      <c r="H1049" s="126"/>
      <c r="I1049" s="126"/>
      <c r="J1049" s="126"/>
      <c r="K1049" s="126"/>
      <c r="L1049" s="126"/>
      <c r="M1049" s="126"/>
      <c r="N1049" s="126"/>
      <c r="O1049" s="126"/>
      <c r="P1049" s="126"/>
      <c r="Q1049" s="126"/>
      <c r="R1049" s="126"/>
      <c r="S1049" s="126"/>
      <c r="T1049" s="126"/>
      <c r="U1049" s="126"/>
      <c r="V1049" s="126"/>
      <c r="W1049" s="126"/>
      <c r="X1049" s="126"/>
      <c r="Y1049" s="126"/>
      <c r="Z1049" s="126"/>
      <c r="AA1049" s="126"/>
    </row>
    <row r="1050" spans="1:27" x14ac:dyDescent="0.25">
      <c r="A1050" s="122">
        <v>1049</v>
      </c>
      <c r="B1050" s="124" t="s">
        <v>24</v>
      </c>
      <c r="C1050" s="125" t="s">
        <v>153</v>
      </c>
      <c r="D1050" s="126"/>
      <c r="E1050" s="126"/>
      <c r="F1050" s="126"/>
      <c r="G1050" s="126"/>
      <c r="H1050" s="128">
        <v>2</v>
      </c>
      <c r="I1050" s="128">
        <v>14</v>
      </c>
      <c r="J1050" s="126"/>
      <c r="K1050" s="126"/>
      <c r="L1050" s="128">
        <v>2</v>
      </c>
      <c r="M1050" s="128">
        <v>14</v>
      </c>
      <c r="N1050" s="128">
        <v>1</v>
      </c>
      <c r="O1050" s="128">
        <v>7</v>
      </c>
      <c r="P1050" s="126"/>
      <c r="Q1050" s="126"/>
      <c r="R1050" s="126"/>
      <c r="S1050" s="126"/>
      <c r="T1050" s="126"/>
      <c r="U1050" s="126"/>
      <c r="V1050" s="126"/>
      <c r="W1050" s="126"/>
      <c r="X1050" s="126"/>
      <c r="Y1050" s="126"/>
      <c r="Z1050" s="126"/>
      <c r="AA1050" s="126"/>
    </row>
    <row r="1051" spans="1:27" x14ac:dyDescent="0.25">
      <c r="A1051" s="122">
        <v>1050</v>
      </c>
      <c r="B1051" s="124" t="s">
        <v>102</v>
      </c>
      <c r="C1051" s="125" t="s">
        <v>153</v>
      </c>
      <c r="D1051" s="126"/>
      <c r="E1051" s="126"/>
      <c r="F1051" s="126"/>
      <c r="G1051" s="126"/>
      <c r="H1051" s="126"/>
      <c r="I1051" s="126"/>
      <c r="J1051" s="126"/>
      <c r="K1051" s="126"/>
      <c r="L1051" s="126"/>
      <c r="M1051" s="126"/>
      <c r="N1051" s="128">
        <v>1</v>
      </c>
      <c r="O1051" s="128">
        <v>13</v>
      </c>
      <c r="P1051" s="126"/>
      <c r="Q1051" s="126"/>
      <c r="R1051" s="126"/>
      <c r="S1051" s="126"/>
      <c r="T1051" s="126"/>
      <c r="U1051" s="126"/>
      <c r="V1051" s="126"/>
      <c r="W1051" s="126"/>
      <c r="X1051" s="126"/>
      <c r="Y1051" s="126"/>
      <c r="Z1051" s="128">
        <v>3</v>
      </c>
      <c r="AA1051" s="128">
        <v>22</v>
      </c>
    </row>
    <row r="1052" spans="1:27" x14ac:dyDescent="0.25">
      <c r="A1052" s="122">
        <v>1051</v>
      </c>
      <c r="B1052" s="124" t="s">
        <v>11</v>
      </c>
      <c r="C1052" s="125" t="s">
        <v>152</v>
      </c>
      <c r="D1052" s="126"/>
      <c r="E1052" s="126"/>
      <c r="F1052" s="128">
        <v>1</v>
      </c>
      <c r="G1052" s="128">
        <v>8</v>
      </c>
      <c r="H1052" s="128">
        <v>2</v>
      </c>
      <c r="I1052" s="128">
        <v>20</v>
      </c>
      <c r="J1052" s="128">
        <v>1</v>
      </c>
      <c r="K1052" s="128">
        <v>7</v>
      </c>
      <c r="L1052" s="126"/>
      <c r="M1052" s="126"/>
      <c r="N1052" s="126"/>
      <c r="O1052" s="126"/>
      <c r="P1052" s="126"/>
      <c r="Q1052" s="126"/>
      <c r="R1052" s="126"/>
      <c r="S1052" s="126"/>
      <c r="T1052" s="126"/>
      <c r="U1052" s="126"/>
      <c r="V1052" s="126"/>
      <c r="W1052" s="126"/>
      <c r="X1052" s="126"/>
      <c r="Y1052" s="126"/>
      <c r="Z1052" s="126"/>
      <c r="AA1052" s="126"/>
    </row>
    <row r="1053" spans="1:27" x14ac:dyDescent="0.25">
      <c r="A1053" s="122">
        <v>1052</v>
      </c>
      <c r="B1053" s="124" t="s">
        <v>140</v>
      </c>
      <c r="C1053" s="125" t="s">
        <v>152</v>
      </c>
      <c r="D1053" s="126"/>
      <c r="E1053" s="126"/>
      <c r="F1053" s="128">
        <v>1</v>
      </c>
      <c r="G1053" s="128">
        <v>11</v>
      </c>
      <c r="H1053" s="128">
        <v>1</v>
      </c>
      <c r="I1053" s="128">
        <v>8</v>
      </c>
      <c r="J1053" s="126"/>
      <c r="K1053" s="126"/>
      <c r="L1053" s="126"/>
      <c r="M1053" s="126"/>
      <c r="N1053" s="128">
        <v>1</v>
      </c>
      <c r="O1053" s="128">
        <v>15</v>
      </c>
      <c r="P1053" s="126"/>
      <c r="Q1053" s="126"/>
      <c r="R1053" s="126"/>
      <c r="S1053" s="126"/>
      <c r="T1053" s="126"/>
      <c r="U1053" s="126"/>
      <c r="V1053" s="126"/>
      <c r="W1053" s="126"/>
      <c r="X1053" s="126"/>
      <c r="Y1053" s="126"/>
      <c r="Z1053" s="126"/>
      <c r="AA1053" s="126"/>
    </row>
    <row r="1054" spans="1:27" x14ac:dyDescent="0.25">
      <c r="A1054" s="122">
        <v>1053</v>
      </c>
      <c r="B1054" s="124" t="s">
        <v>9</v>
      </c>
      <c r="C1054" s="125" t="s">
        <v>151</v>
      </c>
      <c r="D1054" s="126"/>
      <c r="E1054" s="126"/>
      <c r="F1054" s="126"/>
      <c r="G1054" s="126"/>
      <c r="H1054" s="126"/>
      <c r="I1054" s="126"/>
      <c r="J1054" s="126"/>
      <c r="K1054" s="126"/>
      <c r="L1054" s="126"/>
      <c r="M1054" s="126"/>
      <c r="N1054" s="126"/>
      <c r="O1054" s="126"/>
      <c r="P1054" s="126"/>
      <c r="Q1054" s="126"/>
      <c r="R1054" s="126"/>
      <c r="S1054" s="126"/>
      <c r="T1054" s="126"/>
      <c r="U1054" s="126"/>
      <c r="V1054" s="128">
        <v>1</v>
      </c>
      <c r="W1054" s="128">
        <v>16</v>
      </c>
      <c r="X1054" s="128">
        <v>1</v>
      </c>
      <c r="Y1054" s="128">
        <v>17</v>
      </c>
      <c r="Z1054" s="126"/>
      <c r="AA1054" s="126"/>
    </row>
    <row r="1055" spans="1:27" x14ac:dyDescent="0.25">
      <c r="A1055" s="122">
        <v>1054</v>
      </c>
      <c r="B1055" s="124" t="s">
        <v>119</v>
      </c>
      <c r="C1055" s="125" t="s">
        <v>153</v>
      </c>
      <c r="D1055" s="126"/>
      <c r="E1055" s="126"/>
      <c r="F1055" s="126"/>
      <c r="G1055" s="126"/>
      <c r="H1055" s="126"/>
      <c r="I1055" s="126"/>
      <c r="J1055" s="126"/>
      <c r="K1055" s="126"/>
      <c r="L1055" s="128">
        <v>1</v>
      </c>
      <c r="M1055" s="128">
        <v>6</v>
      </c>
      <c r="N1055" s="128">
        <v>4</v>
      </c>
      <c r="O1055" s="128">
        <v>21</v>
      </c>
      <c r="P1055" s="126"/>
      <c r="Q1055" s="126"/>
      <c r="R1055" s="128">
        <v>1</v>
      </c>
      <c r="S1055" s="128">
        <v>6</v>
      </c>
      <c r="T1055" s="126"/>
      <c r="U1055" s="126"/>
      <c r="V1055" s="126"/>
      <c r="W1055" s="126"/>
      <c r="X1055" s="126"/>
      <c r="Y1055" s="126"/>
      <c r="Z1055" s="126"/>
      <c r="AA1055" s="126"/>
    </row>
    <row r="1056" spans="1:27" x14ac:dyDescent="0.25">
      <c r="A1056" s="122">
        <v>1055</v>
      </c>
      <c r="B1056" s="124" t="s">
        <v>24</v>
      </c>
      <c r="C1056" s="125" t="s">
        <v>152</v>
      </c>
      <c r="D1056" s="126"/>
      <c r="E1056" s="126"/>
      <c r="F1056" s="128">
        <v>1</v>
      </c>
      <c r="G1056" s="128">
        <v>11</v>
      </c>
      <c r="H1056" s="126"/>
      <c r="I1056" s="126"/>
      <c r="J1056" s="126"/>
      <c r="K1056" s="126"/>
      <c r="L1056" s="128">
        <v>2</v>
      </c>
      <c r="M1056" s="128">
        <v>22</v>
      </c>
      <c r="N1056" s="126"/>
      <c r="O1056" s="126"/>
      <c r="P1056" s="126"/>
      <c r="Q1056" s="126"/>
      <c r="R1056" s="126"/>
      <c r="S1056" s="126"/>
      <c r="T1056" s="126"/>
      <c r="U1056" s="126"/>
      <c r="V1056" s="126"/>
      <c r="W1056" s="126"/>
      <c r="X1056" s="126"/>
      <c r="Y1056" s="126"/>
      <c r="Z1056" s="126"/>
      <c r="AA1056" s="126"/>
    </row>
    <row r="1057" spans="1:27" x14ac:dyDescent="0.25">
      <c r="A1057" s="122">
        <v>1056</v>
      </c>
      <c r="B1057" s="124" t="s">
        <v>9</v>
      </c>
      <c r="C1057" s="125" t="s">
        <v>154</v>
      </c>
      <c r="D1057" s="126"/>
      <c r="E1057" s="126"/>
      <c r="F1057" s="126"/>
      <c r="G1057" s="126"/>
      <c r="H1057" s="126"/>
      <c r="I1057" s="126"/>
      <c r="J1057" s="126"/>
      <c r="K1057" s="126"/>
      <c r="L1057" s="126"/>
      <c r="M1057" s="126"/>
      <c r="N1057" s="126"/>
      <c r="O1057" s="126"/>
      <c r="P1057" s="126"/>
      <c r="Q1057" s="126"/>
      <c r="R1057" s="126"/>
      <c r="S1057" s="126"/>
      <c r="T1057" s="126"/>
      <c r="U1057" s="126"/>
      <c r="V1057" s="126"/>
      <c r="W1057" s="126"/>
      <c r="X1057" s="128">
        <v>4</v>
      </c>
      <c r="Y1057" s="128">
        <v>22</v>
      </c>
      <c r="Z1057" s="128">
        <v>2</v>
      </c>
      <c r="AA1057" s="128">
        <v>10</v>
      </c>
    </row>
    <row r="1058" spans="1:27" x14ac:dyDescent="0.25">
      <c r="A1058" s="122">
        <v>1057</v>
      </c>
      <c r="B1058" s="124" t="s">
        <v>134</v>
      </c>
      <c r="C1058" s="125" t="s">
        <v>152</v>
      </c>
      <c r="D1058" s="126"/>
      <c r="E1058" s="126"/>
      <c r="F1058" s="126"/>
      <c r="G1058" s="126"/>
      <c r="H1058" s="126"/>
      <c r="I1058" s="126"/>
      <c r="J1058" s="126"/>
      <c r="K1058" s="126"/>
      <c r="L1058" s="128">
        <v>1</v>
      </c>
      <c r="M1058" s="128">
        <v>32</v>
      </c>
      <c r="N1058" s="126"/>
      <c r="O1058" s="126"/>
      <c r="P1058" s="126"/>
      <c r="Q1058" s="126"/>
      <c r="R1058" s="126"/>
      <c r="S1058" s="126"/>
      <c r="T1058" s="126"/>
      <c r="U1058" s="126"/>
      <c r="V1058" s="126"/>
      <c r="W1058" s="126"/>
      <c r="X1058" s="126"/>
      <c r="Y1058" s="126"/>
      <c r="Z1058" s="126"/>
      <c r="AA1058" s="126"/>
    </row>
    <row r="1059" spans="1:27" x14ac:dyDescent="0.25">
      <c r="A1059" s="122">
        <v>1058</v>
      </c>
      <c r="B1059" s="124" t="s">
        <v>8</v>
      </c>
      <c r="C1059" s="125" t="s">
        <v>153</v>
      </c>
      <c r="D1059" s="126"/>
      <c r="E1059" s="126"/>
      <c r="F1059" s="126"/>
      <c r="G1059" s="126"/>
      <c r="H1059" s="126"/>
      <c r="I1059" s="126"/>
      <c r="J1059" s="126"/>
      <c r="K1059" s="126"/>
      <c r="L1059" s="128">
        <v>1</v>
      </c>
      <c r="M1059" s="128">
        <v>11</v>
      </c>
      <c r="N1059" s="126"/>
      <c r="O1059" s="126"/>
      <c r="P1059" s="126"/>
      <c r="Q1059" s="126"/>
      <c r="R1059" s="126"/>
      <c r="S1059" s="126"/>
      <c r="T1059" s="128">
        <v>2</v>
      </c>
      <c r="U1059" s="128">
        <v>22</v>
      </c>
      <c r="V1059" s="126"/>
      <c r="W1059" s="126"/>
      <c r="X1059" s="126"/>
      <c r="Y1059" s="126"/>
      <c r="Z1059" s="126"/>
      <c r="AA1059" s="126"/>
    </row>
    <row r="1060" spans="1:27" x14ac:dyDescent="0.25">
      <c r="A1060" s="122">
        <v>1059</v>
      </c>
      <c r="B1060" s="124" t="s">
        <v>5</v>
      </c>
      <c r="C1060" s="125" t="s">
        <v>153</v>
      </c>
      <c r="D1060" s="126"/>
      <c r="E1060" s="126"/>
      <c r="F1060" s="126"/>
      <c r="G1060" s="126"/>
      <c r="H1060" s="126"/>
      <c r="I1060" s="126"/>
      <c r="J1060" s="126"/>
      <c r="K1060" s="126"/>
      <c r="L1060" s="128">
        <v>1</v>
      </c>
      <c r="M1060" s="128">
        <v>8</v>
      </c>
      <c r="N1060" s="128">
        <v>1</v>
      </c>
      <c r="O1060" s="128">
        <v>8</v>
      </c>
      <c r="P1060" s="128">
        <v>2</v>
      </c>
      <c r="Q1060" s="128">
        <v>8</v>
      </c>
      <c r="R1060" s="128">
        <v>1</v>
      </c>
      <c r="S1060" s="128">
        <v>8</v>
      </c>
      <c r="T1060" s="126"/>
      <c r="U1060" s="126"/>
      <c r="V1060" s="126"/>
      <c r="W1060" s="126"/>
      <c r="X1060" s="126"/>
      <c r="Y1060" s="126"/>
      <c r="Z1060" s="126"/>
      <c r="AA1060" s="126"/>
    </row>
    <row r="1061" spans="1:27" x14ac:dyDescent="0.25">
      <c r="A1061" s="122">
        <v>1060</v>
      </c>
      <c r="B1061" s="124" t="s">
        <v>9</v>
      </c>
      <c r="C1061" s="125" t="s">
        <v>152</v>
      </c>
      <c r="D1061" s="126"/>
      <c r="E1061" s="126"/>
      <c r="F1061" s="126"/>
      <c r="G1061" s="126"/>
      <c r="H1061" s="128">
        <v>1</v>
      </c>
      <c r="I1061" s="128">
        <v>10</v>
      </c>
      <c r="J1061" s="126"/>
      <c r="K1061" s="126"/>
      <c r="L1061" s="126"/>
      <c r="M1061" s="126"/>
      <c r="N1061" s="128">
        <v>1</v>
      </c>
      <c r="O1061" s="128">
        <v>12</v>
      </c>
      <c r="P1061" s="126"/>
      <c r="Q1061" s="126"/>
      <c r="R1061" s="126"/>
      <c r="S1061" s="126"/>
      <c r="T1061" s="126"/>
      <c r="U1061" s="126"/>
      <c r="V1061" s="128">
        <v>1</v>
      </c>
      <c r="W1061" s="128">
        <v>10</v>
      </c>
      <c r="X1061" s="126"/>
      <c r="Y1061" s="126"/>
      <c r="Z1061" s="126"/>
      <c r="AA1061" s="126"/>
    </row>
    <row r="1062" spans="1:27" x14ac:dyDescent="0.25">
      <c r="A1062" s="122">
        <v>1061</v>
      </c>
      <c r="B1062" s="124" t="s">
        <v>8</v>
      </c>
      <c r="C1062" s="125" t="s">
        <v>154</v>
      </c>
      <c r="D1062" s="128">
        <v>1</v>
      </c>
      <c r="E1062" s="128">
        <v>7</v>
      </c>
      <c r="F1062" s="126"/>
      <c r="G1062" s="126"/>
      <c r="H1062" s="128">
        <v>1</v>
      </c>
      <c r="I1062" s="128">
        <v>7</v>
      </c>
      <c r="J1062" s="126"/>
      <c r="K1062" s="126"/>
      <c r="L1062" s="128">
        <v>1</v>
      </c>
      <c r="M1062" s="128">
        <v>4</v>
      </c>
      <c r="N1062" s="126"/>
      <c r="O1062" s="126"/>
      <c r="P1062" s="128">
        <v>2</v>
      </c>
      <c r="Q1062" s="128">
        <v>6</v>
      </c>
      <c r="R1062" s="128">
        <v>3</v>
      </c>
      <c r="S1062" s="128">
        <v>8</v>
      </c>
      <c r="T1062" s="126"/>
      <c r="U1062" s="126"/>
      <c r="V1062" s="126"/>
      <c r="W1062" s="126"/>
      <c r="X1062" s="126"/>
      <c r="Y1062" s="126"/>
      <c r="Z1062" s="126"/>
      <c r="AA1062" s="126"/>
    </row>
    <row r="1063" spans="1:27" x14ac:dyDescent="0.25">
      <c r="A1063" s="122">
        <v>1062</v>
      </c>
      <c r="B1063" s="124" t="s">
        <v>124</v>
      </c>
      <c r="C1063" s="125" t="s">
        <v>153</v>
      </c>
      <c r="D1063" s="126"/>
      <c r="E1063" s="126"/>
      <c r="F1063" s="126"/>
      <c r="G1063" s="126"/>
      <c r="H1063" s="126"/>
      <c r="I1063" s="126"/>
      <c r="J1063" s="128">
        <v>2</v>
      </c>
      <c r="K1063" s="128">
        <v>9</v>
      </c>
      <c r="L1063" s="126"/>
      <c r="M1063" s="126"/>
      <c r="N1063" s="128">
        <v>2</v>
      </c>
      <c r="O1063" s="128">
        <v>9</v>
      </c>
      <c r="P1063" s="126"/>
      <c r="Q1063" s="126"/>
      <c r="R1063" s="128">
        <v>3</v>
      </c>
      <c r="S1063" s="128">
        <v>14</v>
      </c>
      <c r="T1063" s="126"/>
      <c r="U1063" s="126"/>
      <c r="V1063" s="126"/>
      <c r="W1063" s="126"/>
      <c r="X1063" s="126"/>
      <c r="Y1063" s="126"/>
      <c r="Z1063" s="126"/>
      <c r="AA1063" s="126"/>
    </row>
    <row r="1064" spans="1:27" x14ac:dyDescent="0.25">
      <c r="A1064" s="122">
        <v>1063</v>
      </c>
      <c r="B1064" s="124" t="s">
        <v>11</v>
      </c>
      <c r="C1064" s="125" t="s">
        <v>153</v>
      </c>
      <c r="D1064" s="126"/>
      <c r="E1064" s="126"/>
      <c r="F1064" s="126"/>
      <c r="G1064" s="126"/>
      <c r="H1064" s="128">
        <v>6</v>
      </c>
      <c r="I1064" s="128">
        <v>31</v>
      </c>
      <c r="J1064" s="126"/>
      <c r="K1064" s="126"/>
      <c r="L1064" s="126"/>
      <c r="M1064" s="126"/>
      <c r="N1064" s="126"/>
      <c r="O1064" s="126"/>
      <c r="P1064" s="126"/>
      <c r="Q1064" s="126"/>
      <c r="R1064" s="126"/>
      <c r="S1064" s="126"/>
      <c r="T1064" s="126"/>
      <c r="U1064" s="126"/>
      <c r="V1064" s="126"/>
      <c r="W1064" s="126"/>
      <c r="X1064" s="126"/>
      <c r="Y1064" s="126"/>
      <c r="Z1064" s="126"/>
      <c r="AA1064" s="126"/>
    </row>
    <row r="1065" spans="1:27" x14ac:dyDescent="0.25">
      <c r="A1065" s="122">
        <v>1064</v>
      </c>
      <c r="B1065" s="124" t="s">
        <v>119</v>
      </c>
      <c r="C1065" s="125" t="s">
        <v>151</v>
      </c>
      <c r="D1065" s="126"/>
      <c r="E1065" s="126"/>
      <c r="F1065" s="126"/>
      <c r="G1065" s="126"/>
      <c r="H1065" s="126"/>
      <c r="I1065" s="126"/>
      <c r="J1065" s="126"/>
      <c r="K1065" s="126"/>
      <c r="L1065" s="126"/>
      <c r="M1065" s="126"/>
      <c r="N1065" s="126"/>
      <c r="O1065" s="126"/>
      <c r="P1065" s="126"/>
      <c r="Q1065" s="126"/>
      <c r="R1065" s="126"/>
      <c r="S1065" s="126"/>
      <c r="T1065" s="126"/>
      <c r="U1065" s="126"/>
      <c r="V1065" s="126"/>
      <c r="W1065" s="126"/>
      <c r="X1065" s="126"/>
      <c r="Y1065" s="126"/>
      <c r="Z1065" s="128">
        <v>1</v>
      </c>
      <c r="AA1065" s="128">
        <v>31</v>
      </c>
    </row>
    <row r="1066" spans="1:27" x14ac:dyDescent="0.25">
      <c r="A1066" s="122">
        <v>1065</v>
      </c>
      <c r="B1066" s="124" t="s">
        <v>9</v>
      </c>
      <c r="C1066" s="125" t="s">
        <v>154</v>
      </c>
      <c r="D1066" s="126"/>
      <c r="E1066" s="126"/>
      <c r="F1066" s="126"/>
      <c r="G1066" s="126"/>
      <c r="H1066" s="126"/>
      <c r="I1066" s="126"/>
      <c r="J1066" s="126"/>
      <c r="K1066" s="126"/>
      <c r="L1066" s="126"/>
      <c r="M1066" s="126"/>
      <c r="N1066" s="126"/>
      <c r="O1066" s="126"/>
      <c r="P1066" s="126"/>
      <c r="Q1066" s="126"/>
      <c r="R1066" s="126"/>
      <c r="S1066" s="126"/>
      <c r="T1066" s="126"/>
      <c r="U1066" s="126"/>
      <c r="V1066" s="126"/>
      <c r="W1066" s="126"/>
      <c r="X1066" s="128">
        <v>6</v>
      </c>
      <c r="Y1066" s="128">
        <v>27</v>
      </c>
      <c r="Z1066" s="128">
        <v>1</v>
      </c>
      <c r="AA1066" s="128">
        <v>4</v>
      </c>
    </row>
    <row r="1067" spans="1:27" x14ac:dyDescent="0.25">
      <c r="A1067" s="122">
        <v>1066</v>
      </c>
      <c r="B1067" s="124" t="s">
        <v>24</v>
      </c>
      <c r="C1067" s="125" t="s">
        <v>154</v>
      </c>
      <c r="D1067" s="126"/>
      <c r="E1067" s="126"/>
      <c r="F1067" s="126"/>
      <c r="G1067" s="126"/>
      <c r="H1067" s="126"/>
      <c r="I1067" s="126"/>
      <c r="J1067" s="128">
        <v>4</v>
      </c>
      <c r="K1067" s="128">
        <v>12</v>
      </c>
      <c r="L1067" s="128">
        <v>6</v>
      </c>
      <c r="M1067" s="128">
        <v>19</v>
      </c>
      <c r="N1067" s="126"/>
      <c r="O1067" s="126"/>
      <c r="P1067" s="126"/>
      <c r="Q1067" s="126"/>
      <c r="R1067" s="126"/>
      <c r="S1067" s="126"/>
      <c r="T1067" s="126"/>
      <c r="U1067" s="126"/>
      <c r="V1067" s="126"/>
      <c r="W1067" s="126"/>
      <c r="X1067" s="126"/>
      <c r="Y1067" s="126"/>
      <c r="Z1067" s="126"/>
      <c r="AA1067" s="126"/>
    </row>
    <row r="1068" spans="1:27" x14ac:dyDescent="0.25">
      <c r="A1068" s="122">
        <v>1067</v>
      </c>
      <c r="B1068" s="124" t="s">
        <v>11</v>
      </c>
      <c r="C1068" s="125" t="s">
        <v>154</v>
      </c>
      <c r="D1068" s="126"/>
      <c r="E1068" s="126"/>
      <c r="F1068" s="126"/>
      <c r="G1068" s="126"/>
      <c r="H1068" s="126"/>
      <c r="I1068" s="126"/>
      <c r="J1068" s="126"/>
      <c r="K1068" s="126"/>
      <c r="L1068" s="126"/>
      <c r="M1068" s="126"/>
      <c r="N1068" s="126"/>
      <c r="O1068" s="126"/>
      <c r="P1068" s="126"/>
      <c r="Q1068" s="126"/>
      <c r="R1068" s="128">
        <v>2</v>
      </c>
      <c r="S1068" s="128">
        <v>31</v>
      </c>
      <c r="T1068" s="126"/>
      <c r="U1068" s="126"/>
      <c r="V1068" s="126"/>
      <c r="W1068" s="126"/>
      <c r="X1068" s="126"/>
      <c r="Y1068" s="126"/>
      <c r="Z1068" s="126"/>
      <c r="AA1068" s="126"/>
    </row>
    <row r="1069" spans="1:27" x14ac:dyDescent="0.25">
      <c r="A1069" s="122">
        <v>1068</v>
      </c>
      <c r="B1069" s="124" t="s">
        <v>24</v>
      </c>
      <c r="C1069" s="125" t="s">
        <v>155</v>
      </c>
      <c r="D1069" s="126"/>
      <c r="E1069" s="126"/>
      <c r="F1069" s="126"/>
      <c r="G1069" s="126"/>
      <c r="H1069" s="126"/>
      <c r="I1069" s="126"/>
      <c r="J1069" s="126"/>
      <c r="K1069" s="126"/>
      <c r="L1069" s="128">
        <v>1</v>
      </c>
      <c r="M1069" s="128">
        <v>19</v>
      </c>
      <c r="N1069" s="126"/>
      <c r="O1069" s="126"/>
      <c r="P1069" s="126"/>
      <c r="Q1069" s="126"/>
      <c r="R1069" s="128">
        <v>1</v>
      </c>
      <c r="S1069" s="128">
        <v>12</v>
      </c>
      <c r="T1069" s="126"/>
      <c r="U1069" s="126"/>
      <c r="V1069" s="126"/>
      <c r="W1069" s="126"/>
      <c r="X1069" s="126"/>
      <c r="Y1069" s="126"/>
      <c r="Z1069" s="126"/>
      <c r="AA1069" s="126"/>
    </row>
    <row r="1070" spans="1:27" x14ac:dyDescent="0.25">
      <c r="A1070" s="122">
        <v>1069</v>
      </c>
      <c r="B1070" s="124" t="s">
        <v>113</v>
      </c>
      <c r="C1070" s="125" t="s">
        <v>153</v>
      </c>
      <c r="D1070" s="126"/>
      <c r="E1070" s="126"/>
      <c r="F1070" s="128">
        <v>2</v>
      </c>
      <c r="G1070" s="128">
        <v>16</v>
      </c>
      <c r="H1070" s="128">
        <v>2</v>
      </c>
      <c r="I1070" s="128">
        <v>15</v>
      </c>
      <c r="J1070" s="126"/>
      <c r="K1070" s="126"/>
      <c r="L1070" s="126"/>
      <c r="M1070" s="126"/>
      <c r="N1070" s="126"/>
      <c r="O1070" s="126"/>
      <c r="P1070" s="126"/>
      <c r="Q1070" s="126"/>
      <c r="R1070" s="126"/>
      <c r="S1070" s="126"/>
      <c r="T1070" s="126"/>
      <c r="U1070" s="126"/>
      <c r="V1070" s="126"/>
      <c r="W1070" s="126"/>
      <c r="X1070" s="126"/>
      <c r="Y1070" s="126"/>
      <c r="Z1070" s="126"/>
      <c r="AA1070" s="126"/>
    </row>
    <row r="1071" spans="1:27" x14ac:dyDescent="0.25">
      <c r="A1071" s="122">
        <v>1070</v>
      </c>
      <c r="B1071" s="124" t="s">
        <v>9</v>
      </c>
      <c r="C1071" s="125" t="s">
        <v>151</v>
      </c>
      <c r="D1071" s="126"/>
      <c r="E1071" s="126"/>
      <c r="F1071" s="126"/>
      <c r="G1071" s="126"/>
      <c r="H1071" s="126"/>
      <c r="I1071" s="126"/>
      <c r="J1071" s="126"/>
      <c r="K1071" s="126"/>
      <c r="L1071" s="126"/>
      <c r="M1071" s="126"/>
      <c r="N1071" s="126"/>
      <c r="O1071" s="126"/>
      <c r="P1071" s="126"/>
      <c r="Q1071" s="126"/>
      <c r="R1071" s="126"/>
      <c r="S1071" s="126"/>
      <c r="T1071" s="126"/>
      <c r="U1071" s="126"/>
      <c r="V1071" s="128">
        <v>1</v>
      </c>
      <c r="W1071" s="128">
        <v>30</v>
      </c>
      <c r="X1071" s="126"/>
      <c r="Y1071" s="126"/>
      <c r="Z1071" s="126"/>
      <c r="AA1071" s="126"/>
    </row>
    <row r="1072" spans="1:27" x14ac:dyDescent="0.25">
      <c r="A1072" s="122">
        <v>1071</v>
      </c>
      <c r="B1072" s="124" t="s">
        <v>125</v>
      </c>
      <c r="C1072" s="125" t="s">
        <v>151</v>
      </c>
      <c r="D1072" s="126"/>
      <c r="E1072" s="126"/>
      <c r="F1072" s="126"/>
      <c r="G1072" s="126"/>
      <c r="H1072" s="126"/>
      <c r="I1072" s="126"/>
      <c r="J1072" s="126"/>
      <c r="K1072" s="126"/>
      <c r="L1072" s="126"/>
      <c r="M1072" s="126"/>
      <c r="N1072" s="126"/>
      <c r="O1072" s="126"/>
      <c r="P1072" s="126"/>
      <c r="Q1072" s="126"/>
      <c r="R1072" s="126"/>
      <c r="S1072" s="126"/>
      <c r="T1072" s="126"/>
      <c r="U1072" s="126"/>
      <c r="V1072" s="128">
        <v>1</v>
      </c>
      <c r="W1072" s="128">
        <v>30</v>
      </c>
      <c r="X1072" s="126"/>
      <c r="Y1072" s="126"/>
      <c r="Z1072" s="126"/>
      <c r="AA1072" s="126"/>
    </row>
    <row r="1073" spans="1:27" x14ac:dyDescent="0.25">
      <c r="A1073" s="122">
        <v>1072</v>
      </c>
      <c r="B1073" s="124" t="s">
        <v>24</v>
      </c>
      <c r="C1073" s="125" t="s">
        <v>153</v>
      </c>
      <c r="D1073" s="126"/>
      <c r="E1073" s="126"/>
      <c r="F1073" s="126"/>
      <c r="G1073" s="126"/>
      <c r="H1073" s="126"/>
      <c r="I1073" s="126"/>
      <c r="J1073" s="126"/>
      <c r="K1073" s="126"/>
      <c r="L1073" s="128">
        <v>2</v>
      </c>
      <c r="M1073" s="128">
        <v>20</v>
      </c>
      <c r="N1073" s="126"/>
      <c r="O1073" s="126"/>
      <c r="P1073" s="126"/>
      <c r="Q1073" s="126"/>
      <c r="R1073" s="128">
        <v>1</v>
      </c>
      <c r="S1073" s="128">
        <v>10</v>
      </c>
      <c r="T1073" s="126"/>
      <c r="U1073" s="126"/>
      <c r="V1073" s="126"/>
      <c r="W1073" s="126"/>
      <c r="X1073" s="126"/>
      <c r="Y1073" s="126"/>
      <c r="Z1073" s="126"/>
      <c r="AA1073" s="126"/>
    </row>
    <row r="1074" spans="1:27" x14ac:dyDescent="0.25">
      <c r="A1074" s="122">
        <v>1073</v>
      </c>
      <c r="B1074" s="124" t="s">
        <v>124</v>
      </c>
      <c r="C1074" s="125" t="s">
        <v>152</v>
      </c>
      <c r="D1074" s="126"/>
      <c r="E1074" s="126"/>
      <c r="F1074" s="126"/>
      <c r="G1074" s="126"/>
      <c r="H1074" s="126"/>
      <c r="I1074" s="126"/>
      <c r="J1074" s="128">
        <v>1</v>
      </c>
      <c r="K1074" s="128">
        <v>15</v>
      </c>
      <c r="L1074" s="128">
        <v>1</v>
      </c>
      <c r="M1074" s="128">
        <v>15</v>
      </c>
      <c r="N1074" s="126"/>
      <c r="O1074" s="126"/>
      <c r="P1074" s="126"/>
      <c r="Q1074" s="126"/>
      <c r="R1074" s="126"/>
      <c r="S1074" s="126"/>
      <c r="T1074" s="126"/>
      <c r="U1074" s="126"/>
      <c r="V1074" s="126"/>
      <c r="W1074" s="126"/>
      <c r="X1074" s="126"/>
      <c r="Y1074" s="126"/>
      <c r="Z1074" s="126"/>
      <c r="AA1074" s="126"/>
    </row>
    <row r="1075" spans="1:27" x14ac:dyDescent="0.25">
      <c r="A1075" s="122">
        <v>1074</v>
      </c>
      <c r="B1075" s="124" t="s">
        <v>9</v>
      </c>
      <c r="C1075" s="125" t="s">
        <v>152</v>
      </c>
      <c r="D1075" s="126"/>
      <c r="E1075" s="126"/>
      <c r="F1075" s="126"/>
      <c r="G1075" s="126"/>
      <c r="H1075" s="126"/>
      <c r="I1075" s="126"/>
      <c r="J1075" s="126"/>
      <c r="K1075" s="126"/>
      <c r="L1075" s="126"/>
      <c r="M1075" s="126"/>
      <c r="N1075" s="126"/>
      <c r="O1075" s="126"/>
      <c r="P1075" s="126"/>
      <c r="Q1075" s="126"/>
      <c r="R1075" s="126"/>
      <c r="S1075" s="126"/>
      <c r="T1075" s="126"/>
      <c r="U1075" s="126"/>
      <c r="V1075" s="126"/>
      <c r="W1075" s="126"/>
      <c r="X1075" s="128">
        <v>2</v>
      </c>
      <c r="Y1075" s="128">
        <v>29</v>
      </c>
      <c r="Z1075" s="126"/>
      <c r="AA1075" s="126"/>
    </row>
    <row r="1076" spans="1:27" x14ac:dyDescent="0.25">
      <c r="A1076" s="122">
        <v>1075</v>
      </c>
      <c r="B1076" s="124" t="s">
        <v>7</v>
      </c>
      <c r="C1076" s="125" t="s">
        <v>153</v>
      </c>
      <c r="D1076" s="126"/>
      <c r="E1076" s="126"/>
      <c r="F1076" s="126"/>
      <c r="G1076" s="126"/>
      <c r="H1076" s="126"/>
      <c r="I1076" s="126"/>
      <c r="J1076" s="128">
        <v>1</v>
      </c>
      <c r="K1076" s="128">
        <v>10</v>
      </c>
      <c r="L1076" s="128">
        <v>2</v>
      </c>
      <c r="M1076" s="128">
        <v>19</v>
      </c>
      <c r="N1076" s="126"/>
      <c r="O1076" s="126"/>
      <c r="P1076" s="126"/>
      <c r="Q1076" s="126"/>
      <c r="R1076" s="126"/>
      <c r="S1076" s="126"/>
      <c r="T1076" s="126"/>
      <c r="U1076" s="126"/>
      <c r="V1076" s="126"/>
      <c r="W1076" s="126"/>
      <c r="X1076" s="126"/>
      <c r="Y1076" s="126"/>
      <c r="Z1076" s="126"/>
      <c r="AA1076" s="126"/>
    </row>
    <row r="1077" spans="1:27" x14ac:dyDescent="0.25">
      <c r="A1077" s="122">
        <v>1076</v>
      </c>
      <c r="B1077" s="124" t="s">
        <v>9</v>
      </c>
      <c r="C1077" s="125" t="s">
        <v>154</v>
      </c>
      <c r="D1077" s="126"/>
      <c r="E1077" s="126"/>
      <c r="F1077" s="126"/>
      <c r="G1077" s="126"/>
      <c r="H1077" s="126"/>
      <c r="I1077" s="126"/>
      <c r="J1077" s="128">
        <v>2</v>
      </c>
      <c r="K1077" s="128">
        <v>6</v>
      </c>
      <c r="L1077" s="126"/>
      <c r="M1077" s="126"/>
      <c r="N1077" s="128">
        <v>2</v>
      </c>
      <c r="O1077" s="128">
        <v>8</v>
      </c>
      <c r="P1077" s="128">
        <v>1</v>
      </c>
      <c r="Q1077" s="128">
        <v>7</v>
      </c>
      <c r="R1077" s="126"/>
      <c r="S1077" s="126"/>
      <c r="T1077" s="128">
        <v>1</v>
      </c>
      <c r="U1077" s="128">
        <v>7</v>
      </c>
      <c r="V1077" s="126"/>
      <c r="W1077" s="126"/>
      <c r="X1077" s="126"/>
      <c r="Y1077" s="126"/>
      <c r="Z1077" s="126"/>
      <c r="AA1077" s="126"/>
    </row>
    <row r="1078" spans="1:27" x14ac:dyDescent="0.25">
      <c r="A1078" s="122">
        <v>1077</v>
      </c>
      <c r="B1078" s="124" t="s">
        <v>139</v>
      </c>
      <c r="C1078" s="125" t="s">
        <v>151</v>
      </c>
      <c r="D1078" s="126"/>
      <c r="E1078" s="126"/>
      <c r="F1078" s="126"/>
      <c r="G1078" s="126"/>
      <c r="H1078" s="126"/>
      <c r="I1078" s="126"/>
      <c r="J1078" s="128">
        <v>2</v>
      </c>
      <c r="K1078" s="128">
        <v>28</v>
      </c>
      <c r="L1078" s="126"/>
      <c r="M1078" s="126"/>
      <c r="N1078" s="126"/>
      <c r="O1078" s="126"/>
      <c r="P1078" s="126"/>
      <c r="Q1078" s="126"/>
      <c r="R1078" s="126"/>
      <c r="S1078" s="126"/>
      <c r="T1078" s="126"/>
      <c r="U1078" s="126"/>
      <c r="V1078" s="126"/>
      <c r="W1078" s="126"/>
      <c r="X1078" s="126"/>
      <c r="Y1078" s="126"/>
      <c r="Z1078" s="126"/>
      <c r="AA1078" s="126"/>
    </row>
    <row r="1079" spans="1:27" x14ac:dyDescent="0.25">
      <c r="A1079" s="122">
        <v>1078</v>
      </c>
      <c r="B1079" s="124" t="s">
        <v>125</v>
      </c>
      <c r="C1079" s="125" t="s">
        <v>151</v>
      </c>
      <c r="D1079" s="126"/>
      <c r="E1079" s="126"/>
      <c r="F1079" s="126"/>
      <c r="G1079" s="126"/>
      <c r="H1079" s="126"/>
      <c r="I1079" s="126"/>
      <c r="J1079" s="126"/>
      <c r="K1079" s="126"/>
      <c r="L1079" s="128">
        <v>1</v>
      </c>
      <c r="M1079" s="128">
        <v>28</v>
      </c>
      <c r="N1079" s="126"/>
      <c r="O1079" s="126"/>
      <c r="P1079" s="126"/>
      <c r="Q1079" s="126"/>
      <c r="R1079" s="126"/>
      <c r="S1079" s="126"/>
      <c r="T1079" s="126"/>
      <c r="U1079" s="126"/>
      <c r="V1079" s="126"/>
      <c r="W1079" s="126"/>
      <c r="X1079" s="126"/>
      <c r="Y1079" s="126"/>
      <c r="Z1079" s="126"/>
      <c r="AA1079" s="126"/>
    </row>
    <row r="1080" spans="1:27" x14ac:dyDescent="0.25">
      <c r="A1080" s="122">
        <v>1079</v>
      </c>
      <c r="B1080" s="124" t="s">
        <v>8</v>
      </c>
      <c r="C1080" s="125" t="s">
        <v>152</v>
      </c>
      <c r="D1080" s="126"/>
      <c r="E1080" s="126"/>
      <c r="F1080" s="126"/>
      <c r="G1080" s="126"/>
      <c r="H1080" s="128">
        <v>2</v>
      </c>
      <c r="I1080" s="128">
        <v>14</v>
      </c>
      <c r="J1080" s="126"/>
      <c r="K1080" s="126"/>
      <c r="L1080" s="126"/>
      <c r="M1080" s="126"/>
      <c r="N1080" s="128">
        <v>2</v>
      </c>
      <c r="O1080" s="128">
        <v>14</v>
      </c>
      <c r="P1080" s="126"/>
      <c r="Q1080" s="126"/>
      <c r="R1080" s="126"/>
      <c r="S1080" s="126"/>
      <c r="T1080" s="126"/>
      <c r="U1080" s="126"/>
      <c r="V1080" s="126"/>
      <c r="W1080" s="126"/>
      <c r="X1080" s="126"/>
      <c r="Y1080" s="126"/>
      <c r="Z1080" s="126"/>
      <c r="AA1080" s="126"/>
    </row>
    <row r="1081" spans="1:27" x14ac:dyDescent="0.25">
      <c r="A1081" s="122">
        <v>1080</v>
      </c>
      <c r="B1081" s="124" t="s">
        <v>128</v>
      </c>
      <c r="C1081" s="125" t="s">
        <v>152</v>
      </c>
      <c r="D1081" s="126"/>
      <c r="E1081" s="126"/>
      <c r="F1081" s="126"/>
      <c r="G1081" s="126"/>
      <c r="H1081" s="128">
        <v>2</v>
      </c>
      <c r="I1081" s="128">
        <v>9</v>
      </c>
      <c r="J1081" s="126"/>
      <c r="K1081" s="126"/>
      <c r="L1081" s="126"/>
      <c r="M1081" s="126"/>
      <c r="N1081" s="128">
        <v>2</v>
      </c>
      <c r="O1081" s="128">
        <v>9</v>
      </c>
      <c r="P1081" s="128">
        <v>1</v>
      </c>
      <c r="Q1081" s="128">
        <v>9</v>
      </c>
      <c r="R1081" s="126"/>
      <c r="S1081" s="126"/>
      <c r="T1081" s="126"/>
      <c r="U1081" s="126"/>
      <c r="V1081" s="126"/>
      <c r="W1081" s="126"/>
      <c r="X1081" s="126"/>
      <c r="Y1081" s="126"/>
      <c r="Z1081" s="126"/>
      <c r="AA1081" s="126"/>
    </row>
    <row r="1082" spans="1:27" x14ac:dyDescent="0.25">
      <c r="A1082" s="122">
        <v>1081</v>
      </c>
      <c r="B1082" s="124" t="s">
        <v>8</v>
      </c>
      <c r="C1082" s="125" t="s">
        <v>154</v>
      </c>
      <c r="D1082" s="126"/>
      <c r="E1082" s="126"/>
      <c r="F1082" s="128">
        <v>1</v>
      </c>
      <c r="G1082" s="128">
        <v>4</v>
      </c>
      <c r="H1082" s="126"/>
      <c r="I1082" s="126"/>
      <c r="J1082" s="126"/>
      <c r="K1082" s="126"/>
      <c r="L1082" s="126"/>
      <c r="M1082" s="126"/>
      <c r="N1082" s="128">
        <v>1</v>
      </c>
      <c r="O1082" s="128">
        <v>4</v>
      </c>
      <c r="P1082" s="128">
        <v>2</v>
      </c>
      <c r="Q1082" s="128">
        <v>4</v>
      </c>
      <c r="R1082" s="128">
        <v>1</v>
      </c>
      <c r="S1082" s="128">
        <v>2</v>
      </c>
      <c r="T1082" s="126"/>
      <c r="U1082" s="126"/>
      <c r="V1082" s="126"/>
      <c r="W1082" s="126"/>
      <c r="X1082" s="128">
        <v>3</v>
      </c>
      <c r="Y1082" s="128">
        <v>12</v>
      </c>
      <c r="Z1082" s="126"/>
      <c r="AA1082" s="126"/>
    </row>
    <row r="1083" spans="1:27" x14ac:dyDescent="0.25">
      <c r="A1083" s="122">
        <v>1082</v>
      </c>
      <c r="B1083" s="124" t="s">
        <v>133</v>
      </c>
      <c r="C1083" s="125" t="s">
        <v>152</v>
      </c>
      <c r="D1083" s="126"/>
      <c r="E1083" s="126"/>
      <c r="F1083" s="126"/>
      <c r="G1083" s="126"/>
      <c r="H1083" s="126"/>
      <c r="I1083" s="126"/>
      <c r="J1083" s="126"/>
      <c r="K1083" s="126"/>
      <c r="L1083" s="126"/>
      <c r="M1083" s="126"/>
      <c r="N1083" s="126"/>
      <c r="O1083" s="126"/>
      <c r="P1083" s="126"/>
      <c r="Q1083" s="126"/>
      <c r="R1083" s="126"/>
      <c r="S1083" s="126"/>
      <c r="T1083" s="126"/>
      <c r="U1083" s="126"/>
      <c r="V1083" s="128">
        <v>1</v>
      </c>
      <c r="W1083" s="128">
        <v>4</v>
      </c>
      <c r="X1083" s="128">
        <v>2</v>
      </c>
      <c r="Y1083" s="128">
        <v>11</v>
      </c>
      <c r="Z1083" s="128">
        <v>2</v>
      </c>
      <c r="AA1083" s="128">
        <v>12</v>
      </c>
    </row>
    <row r="1084" spans="1:27" x14ac:dyDescent="0.25">
      <c r="A1084" s="122">
        <v>1083</v>
      </c>
      <c r="B1084" s="124" t="s">
        <v>125</v>
      </c>
      <c r="C1084" s="125" t="s">
        <v>153</v>
      </c>
      <c r="D1084" s="126"/>
      <c r="E1084" s="126"/>
      <c r="F1084" s="126"/>
      <c r="G1084" s="126"/>
      <c r="H1084" s="128">
        <v>2</v>
      </c>
      <c r="I1084" s="128">
        <v>27</v>
      </c>
      <c r="J1084" s="126"/>
      <c r="K1084" s="126"/>
      <c r="L1084" s="126"/>
      <c r="M1084" s="126"/>
      <c r="N1084" s="126"/>
      <c r="O1084" s="126"/>
      <c r="P1084" s="126"/>
      <c r="Q1084" s="126"/>
      <c r="R1084" s="126"/>
      <c r="S1084" s="126"/>
      <c r="T1084" s="126"/>
      <c r="U1084" s="126"/>
      <c r="V1084" s="126"/>
      <c r="W1084" s="126"/>
      <c r="X1084" s="126"/>
      <c r="Y1084" s="126"/>
      <c r="Z1084" s="126"/>
      <c r="AA1084" s="126"/>
    </row>
    <row r="1085" spans="1:27" x14ac:dyDescent="0.25">
      <c r="A1085" s="122">
        <v>1084</v>
      </c>
      <c r="B1085" s="124" t="s">
        <v>127</v>
      </c>
      <c r="C1085" s="125" t="s">
        <v>152</v>
      </c>
      <c r="D1085" s="126"/>
      <c r="E1085" s="126"/>
      <c r="F1085" s="128">
        <v>1</v>
      </c>
      <c r="G1085" s="128">
        <v>10</v>
      </c>
      <c r="H1085" s="126"/>
      <c r="I1085" s="126"/>
      <c r="J1085" s="126"/>
      <c r="K1085" s="126"/>
      <c r="L1085" s="128">
        <v>2</v>
      </c>
      <c r="M1085" s="128">
        <v>17</v>
      </c>
      <c r="N1085" s="126"/>
      <c r="O1085" s="126"/>
      <c r="P1085" s="126"/>
      <c r="Q1085" s="126"/>
      <c r="R1085" s="126"/>
      <c r="S1085" s="126"/>
      <c r="T1085" s="126"/>
      <c r="U1085" s="126"/>
      <c r="V1085" s="126"/>
      <c r="W1085" s="126"/>
      <c r="X1085" s="126"/>
      <c r="Y1085" s="126"/>
      <c r="Z1085" s="126"/>
      <c r="AA1085" s="126"/>
    </row>
    <row r="1086" spans="1:27" x14ac:dyDescent="0.25">
      <c r="A1086" s="122">
        <v>1085</v>
      </c>
      <c r="B1086" s="124" t="s">
        <v>9</v>
      </c>
      <c r="C1086" s="125" t="s">
        <v>152</v>
      </c>
      <c r="D1086" s="126"/>
      <c r="E1086" s="126"/>
      <c r="F1086" s="128">
        <v>5</v>
      </c>
      <c r="G1086" s="128">
        <v>12</v>
      </c>
      <c r="H1086" s="126"/>
      <c r="I1086" s="126"/>
      <c r="J1086" s="128">
        <v>1</v>
      </c>
      <c r="K1086" s="128">
        <v>9</v>
      </c>
      <c r="L1086" s="126"/>
      <c r="M1086" s="126"/>
      <c r="N1086" s="126"/>
      <c r="O1086" s="126"/>
      <c r="P1086" s="126"/>
      <c r="Q1086" s="126"/>
      <c r="R1086" s="126"/>
      <c r="S1086" s="126"/>
      <c r="T1086" s="128">
        <v>1</v>
      </c>
      <c r="U1086" s="128">
        <v>5</v>
      </c>
      <c r="V1086" s="126"/>
      <c r="W1086" s="126"/>
      <c r="X1086" s="126"/>
      <c r="Y1086" s="126"/>
      <c r="Z1086" s="126"/>
      <c r="AA1086" s="126"/>
    </row>
    <row r="1087" spans="1:27" x14ac:dyDescent="0.25">
      <c r="A1087" s="122">
        <v>1086</v>
      </c>
      <c r="B1087" s="124" t="s">
        <v>11</v>
      </c>
      <c r="C1087" s="125" t="s">
        <v>154</v>
      </c>
      <c r="D1087" s="126"/>
      <c r="E1087" s="126"/>
      <c r="F1087" s="126"/>
      <c r="G1087" s="126"/>
      <c r="H1087" s="128">
        <v>2</v>
      </c>
      <c r="I1087" s="128">
        <v>9</v>
      </c>
      <c r="J1087" s="128">
        <v>2</v>
      </c>
      <c r="K1087" s="128">
        <v>9</v>
      </c>
      <c r="L1087" s="128">
        <v>2</v>
      </c>
      <c r="M1087" s="128">
        <v>9</v>
      </c>
      <c r="N1087" s="126"/>
      <c r="O1087" s="126"/>
      <c r="P1087" s="126"/>
      <c r="Q1087" s="126"/>
      <c r="R1087" s="126"/>
      <c r="S1087" s="126"/>
      <c r="T1087" s="126"/>
      <c r="U1087" s="126"/>
      <c r="V1087" s="126"/>
      <c r="W1087" s="126"/>
      <c r="X1087" s="126"/>
      <c r="Y1087" s="126"/>
      <c r="Z1087" s="126"/>
      <c r="AA1087" s="126"/>
    </row>
    <row r="1088" spans="1:27" x14ac:dyDescent="0.25">
      <c r="A1088" s="122">
        <v>1087</v>
      </c>
      <c r="B1088" s="124" t="s">
        <v>119</v>
      </c>
      <c r="C1088" s="125" t="s">
        <v>151</v>
      </c>
      <c r="D1088" s="126"/>
      <c r="E1088" s="126"/>
      <c r="F1088" s="126"/>
      <c r="G1088" s="126"/>
      <c r="H1088" s="126"/>
      <c r="I1088" s="126"/>
      <c r="J1088" s="126"/>
      <c r="K1088" s="126"/>
      <c r="L1088" s="126"/>
      <c r="M1088" s="126"/>
      <c r="N1088" s="128">
        <v>1</v>
      </c>
      <c r="O1088" s="128">
        <v>26</v>
      </c>
      <c r="P1088" s="126"/>
      <c r="Q1088" s="126"/>
      <c r="R1088" s="126"/>
      <c r="S1088" s="126"/>
      <c r="T1088" s="126"/>
      <c r="U1088" s="126"/>
      <c r="V1088" s="126"/>
      <c r="W1088" s="126"/>
      <c r="X1088" s="126"/>
      <c r="Y1088" s="126"/>
      <c r="Z1088" s="126"/>
      <c r="AA1088" s="126"/>
    </row>
    <row r="1089" spans="1:27" x14ac:dyDescent="0.25">
      <c r="A1089" s="122">
        <v>1088</v>
      </c>
      <c r="B1089" s="124" t="s">
        <v>133</v>
      </c>
      <c r="C1089" s="125" t="s">
        <v>152</v>
      </c>
      <c r="D1089" s="126"/>
      <c r="E1089" s="126"/>
      <c r="F1089" s="126"/>
      <c r="G1089" s="126"/>
      <c r="H1089" s="126"/>
      <c r="I1089" s="126"/>
      <c r="J1089" s="126"/>
      <c r="K1089" s="126"/>
      <c r="L1089" s="126"/>
      <c r="M1089" s="126"/>
      <c r="N1089" s="126"/>
      <c r="O1089" s="126"/>
      <c r="P1089" s="126"/>
      <c r="Q1089" s="126"/>
      <c r="R1089" s="126"/>
      <c r="S1089" s="126"/>
      <c r="T1089" s="126"/>
      <c r="U1089" s="126"/>
      <c r="V1089" s="128">
        <v>1</v>
      </c>
      <c r="W1089" s="128">
        <v>4</v>
      </c>
      <c r="X1089" s="128">
        <v>2</v>
      </c>
      <c r="Y1089" s="128">
        <v>10</v>
      </c>
      <c r="Z1089" s="128">
        <v>2</v>
      </c>
      <c r="AA1089" s="128">
        <v>11</v>
      </c>
    </row>
    <row r="1090" spans="1:27" x14ac:dyDescent="0.25">
      <c r="A1090" s="122">
        <v>1089</v>
      </c>
      <c r="B1090" s="124" t="s">
        <v>133</v>
      </c>
      <c r="C1090" s="125" t="s">
        <v>152</v>
      </c>
      <c r="D1090" s="126"/>
      <c r="E1090" s="126"/>
      <c r="F1090" s="126"/>
      <c r="G1090" s="126"/>
      <c r="H1090" s="126"/>
      <c r="I1090" s="126"/>
      <c r="J1090" s="126"/>
      <c r="K1090" s="126"/>
      <c r="L1090" s="126"/>
      <c r="M1090" s="126"/>
      <c r="N1090" s="126"/>
      <c r="O1090" s="126"/>
      <c r="P1090" s="126"/>
      <c r="Q1090" s="126"/>
      <c r="R1090" s="126"/>
      <c r="S1090" s="126"/>
      <c r="T1090" s="126"/>
      <c r="U1090" s="126"/>
      <c r="V1090" s="128">
        <v>1</v>
      </c>
      <c r="W1090" s="128">
        <v>4</v>
      </c>
      <c r="X1090" s="128">
        <v>2</v>
      </c>
      <c r="Y1090" s="128">
        <v>10</v>
      </c>
      <c r="Z1090" s="128">
        <v>2</v>
      </c>
      <c r="AA1090" s="128">
        <v>11</v>
      </c>
    </row>
    <row r="1091" spans="1:27" x14ac:dyDescent="0.25">
      <c r="A1091" s="122">
        <v>1090</v>
      </c>
      <c r="B1091" s="124" t="s">
        <v>119</v>
      </c>
      <c r="C1091" s="125" t="s">
        <v>152</v>
      </c>
      <c r="D1091" s="126"/>
      <c r="E1091" s="126"/>
      <c r="F1091" s="126"/>
      <c r="G1091" s="126"/>
      <c r="H1091" s="126"/>
      <c r="I1091" s="126"/>
      <c r="J1091" s="126"/>
      <c r="K1091" s="126"/>
      <c r="L1091" s="126"/>
      <c r="M1091" s="126"/>
      <c r="N1091" s="128">
        <v>1</v>
      </c>
      <c r="O1091" s="128">
        <v>13</v>
      </c>
      <c r="P1091" s="126"/>
      <c r="Q1091" s="126"/>
      <c r="R1091" s="128">
        <v>1</v>
      </c>
      <c r="S1091" s="128">
        <v>13</v>
      </c>
      <c r="T1091" s="126"/>
      <c r="U1091" s="126"/>
      <c r="V1091" s="126"/>
      <c r="W1091" s="126"/>
      <c r="X1091" s="126"/>
      <c r="Y1091" s="126"/>
      <c r="Z1091" s="126"/>
      <c r="AA1091" s="126"/>
    </row>
    <row r="1092" spans="1:27" x14ac:dyDescent="0.25">
      <c r="A1092" s="122">
        <v>1091</v>
      </c>
      <c r="B1092" s="124" t="s">
        <v>136</v>
      </c>
      <c r="C1092" s="125" t="s">
        <v>152</v>
      </c>
      <c r="D1092" s="126"/>
      <c r="E1092" s="126"/>
      <c r="F1092" s="126"/>
      <c r="G1092" s="126"/>
      <c r="H1092" s="128">
        <v>1</v>
      </c>
      <c r="I1092" s="128">
        <v>13</v>
      </c>
      <c r="J1092" s="126"/>
      <c r="K1092" s="126"/>
      <c r="L1092" s="126"/>
      <c r="M1092" s="126"/>
      <c r="N1092" s="128">
        <v>1</v>
      </c>
      <c r="O1092" s="128">
        <v>13</v>
      </c>
      <c r="P1092" s="126"/>
      <c r="Q1092" s="126"/>
      <c r="R1092" s="126"/>
      <c r="S1092" s="126"/>
      <c r="T1092" s="126"/>
      <c r="U1092" s="126"/>
      <c r="V1092" s="126"/>
      <c r="W1092" s="126"/>
      <c r="X1092" s="126"/>
      <c r="Y1092" s="126"/>
      <c r="Z1092" s="126"/>
      <c r="AA1092" s="126"/>
    </row>
    <row r="1093" spans="1:27" x14ac:dyDescent="0.25">
      <c r="A1093" s="122">
        <v>1092</v>
      </c>
      <c r="B1093" s="124" t="s">
        <v>8</v>
      </c>
      <c r="C1093" s="125" t="s">
        <v>153</v>
      </c>
      <c r="D1093" s="126"/>
      <c r="E1093" s="126"/>
      <c r="F1093" s="126"/>
      <c r="G1093" s="126"/>
      <c r="H1093" s="126"/>
      <c r="I1093" s="126"/>
      <c r="J1093" s="128">
        <v>2</v>
      </c>
      <c r="K1093" s="128">
        <v>10</v>
      </c>
      <c r="L1093" s="126"/>
      <c r="M1093" s="126"/>
      <c r="N1093" s="128">
        <v>1</v>
      </c>
      <c r="O1093" s="128">
        <v>6</v>
      </c>
      <c r="P1093" s="126"/>
      <c r="Q1093" s="126"/>
      <c r="R1093" s="128">
        <v>1</v>
      </c>
      <c r="S1093" s="128">
        <v>6</v>
      </c>
      <c r="T1093" s="126"/>
      <c r="U1093" s="126"/>
      <c r="V1093" s="126"/>
      <c r="W1093" s="126"/>
      <c r="X1093" s="128">
        <v>1</v>
      </c>
      <c r="Y1093" s="128">
        <v>3</v>
      </c>
      <c r="Z1093" s="126"/>
      <c r="AA1093" s="126"/>
    </row>
    <row r="1094" spans="1:27" x14ac:dyDescent="0.25">
      <c r="A1094" s="122">
        <v>1093</v>
      </c>
      <c r="B1094" s="124" t="s">
        <v>105</v>
      </c>
      <c r="C1094" s="125" t="s">
        <v>152</v>
      </c>
      <c r="D1094" s="128">
        <v>5</v>
      </c>
      <c r="E1094" s="128">
        <v>25</v>
      </c>
      <c r="F1094" s="126"/>
      <c r="G1094" s="126"/>
      <c r="H1094" s="126"/>
      <c r="I1094" s="126"/>
      <c r="J1094" s="126"/>
      <c r="K1094" s="126"/>
      <c r="L1094" s="126"/>
      <c r="M1094" s="126"/>
      <c r="N1094" s="126"/>
      <c r="O1094" s="126"/>
      <c r="P1094" s="126"/>
      <c r="Q1094" s="126"/>
      <c r="R1094" s="126"/>
      <c r="S1094" s="126"/>
      <c r="T1094" s="126"/>
      <c r="U1094" s="126"/>
      <c r="V1094" s="126"/>
      <c r="W1094" s="126"/>
      <c r="X1094" s="126"/>
      <c r="Y1094" s="126"/>
      <c r="Z1094" s="126"/>
      <c r="AA1094" s="126"/>
    </row>
    <row r="1095" spans="1:27" x14ac:dyDescent="0.25">
      <c r="A1095" s="122">
        <v>1094</v>
      </c>
      <c r="B1095" s="124" t="s">
        <v>24</v>
      </c>
      <c r="C1095" s="125" t="s">
        <v>151</v>
      </c>
      <c r="D1095" s="126"/>
      <c r="E1095" s="126"/>
      <c r="F1095" s="126"/>
      <c r="G1095" s="126"/>
      <c r="H1095" s="126"/>
      <c r="I1095" s="126"/>
      <c r="J1095" s="128">
        <v>1</v>
      </c>
      <c r="K1095" s="128">
        <v>10</v>
      </c>
      <c r="L1095" s="126"/>
      <c r="M1095" s="126"/>
      <c r="N1095" s="126"/>
      <c r="O1095" s="126"/>
      <c r="P1095" s="126"/>
      <c r="Q1095" s="126"/>
      <c r="R1095" s="126"/>
      <c r="S1095" s="126"/>
      <c r="T1095" s="128">
        <v>2</v>
      </c>
      <c r="U1095" s="128">
        <v>15</v>
      </c>
      <c r="V1095" s="126"/>
      <c r="W1095" s="126"/>
      <c r="X1095" s="126"/>
      <c r="Y1095" s="126"/>
      <c r="Z1095" s="126"/>
      <c r="AA1095" s="126"/>
    </row>
    <row r="1096" spans="1:27" x14ac:dyDescent="0.25">
      <c r="A1096" s="122">
        <v>1095</v>
      </c>
      <c r="B1096" s="124" t="s">
        <v>11</v>
      </c>
      <c r="C1096" s="125" t="s">
        <v>152</v>
      </c>
      <c r="D1096" s="126"/>
      <c r="E1096" s="126"/>
      <c r="F1096" s="126"/>
      <c r="G1096" s="126"/>
      <c r="H1096" s="126"/>
      <c r="I1096" s="126"/>
      <c r="J1096" s="126"/>
      <c r="K1096" s="126"/>
      <c r="L1096" s="126"/>
      <c r="M1096" s="126"/>
      <c r="N1096" s="126"/>
      <c r="O1096" s="126"/>
      <c r="P1096" s="128">
        <v>5</v>
      </c>
      <c r="Q1096" s="128">
        <v>25</v>
      </c>
      <c r="R1096" s="126"/>
      <c r="S1096" s="126"/>
      <c r="T1096" s="126"/>
      <c r="U1096" s="126"/>
      <c r="V1096" s="126"/>
      <c r="W1096" s="126"/>
      <c r="X1096" s="126"/>
      <c r="Y1096" s="126"/>
      <c r="Z1096" s="126"/>
      <c r="AA1096" s="126"/>
    </row>
    <row r="1097" spans="1:27" x14ac:dyDescent="0.25">
      <c r="A1097" s="122">
        <v>1096</v>
      </c>
      <c r="B1097" s="124" t="s">
        <v>67</v>
      </c>
      <c r="C1097" s="125" t="s">
        <v>153</v>
      </c>
      <c r="D1097" s="126"/>
      <c r="E1097" s="126"/>
      <c r="F1097" s="126"/>
      <c r="G1097" s="126"/>
      <c r="H1097" s="128">
        <v>3</v>
      </c>
      <c r="I1097" s="128">
        <v>25</v>
      </c>
      <c r="J1097" s="126"/>
      <c r="K1097" s="126"/>
      <c r="L1097" s="126"/>
      <c r="M1097" s="126"/>
      <c r="N1097" s="126"/>
      <c r="O1097" s="126"/>
      <c r="P1097" s="126"/>
      <c r="Q1097" s="126"/>
      <c r="R1097" s="126"/>
      <c r="S1097" s="126"/>
      <c r="T1097" s="126"/>
      <c r="U1097" s="126"/>
      <c r="V1097" s="126"/>
      <c r="W1097" s="126"/>
      <c r="X1097" s="126"/>
      <c r="Y1097" s="126"/>
      <c r="Z1097" s="126"/>
      <c r="AA1097" s="126"/>
    </row>
    <row r="1098" spans="1:27" x14ac:dyDescent="0.25">
      <c r="A1098" s="122">
        <v>1097</v>
      </c>
      <c r="B1098" s="124" t="s">
        <v>142</v>
      </c>
      <c r="C1098" s="125" t="s">
        <v>152</v>
      </c>
      <c r="D1098" s="126"/>
      <c r="E1098" s="126"/>
      <c r="F1098" s="126"/>
      <c r="G1098" s="126"/>
      <c r="H1098" s="128">
        <v>1</v>
      </c>
      <c r="I1098" s="128">
        <v>25</v>
      </c>
      <c r="J1098" s="126"/>
      <c r="K1098" s="126"/>
      <c r="L1098" s="126"/>
      <c r="M1098" s="126"/>
      <c r="N1098" s="126"/>
      <c r="O1098" s="126"/>
      <c r="P1098" s="126"/>
      <c r="Q1098" s="126"/>
      <c r="R1098" s="126"/>
      <c r="S1098" s="126"/>
      <c r="T1098" s="126"/>
      <c r="U1098" s="126"/>
      <c r="V1098" s="126"/>
      <c r="W1098" s="126"/>
      <c r="X1098" s="126"/>
      <c r="Y1098" s="126"/>
      <c r="Z1098" s="126"/>
      <c r="AA1098" s="126"/>
    </row>
    <row r="1099" spans="1:27" x14ac:dyDescent="0.25">
      <c r="A1099" s="122">
        <v>1098</v>
      </c>
      <c r="B1099" s="124" t="s">
        <v>24</v>
      </c>
      <c r="C1099" s="125" t="s">
        <v>151</v>
      </c>
      <c r="D1099" s="126"/>
      <c r="E1099" s="126"/>
      <c r="F1099" s="126"/>
      <c r="G1099" s="126"/>
      <c r="H1099" s="128">
        <v>1</v>
      </c>
      <c r="I1099" s="128">
        <v>12</v>
      </c>
      <c r="J1099" s="126"/>
      <c r="K1099" s="126"/>
      <c r="L1099" s="128">
        <v>1</v>
      </c>
      <c r="M1099" s="128">
        <v>13</v>
      </c>
      <c r="N1099" s="126"/>
      <c r="O1099" s="126"/>
      <c r="P1099" s="126"/>
      <c r="Q1099" s="126"/>
      <c r="R1099" s="126"/>
      <c r="S1099" s="126"/>
      <c r="T1099" s="126"/>
      <c r="U1099" s="126"/>
      <c r="V1099" s="126"/>
      <c r="W1099" s="126"/>
      <c r="X1099" s="126"/>
      <c r="Y1099" s="126"/>
      <c r="Z1099" s="126"/>
      <c r="AA1099" s="126"/>
    </row>
    <row r="1100" spans="1:27" x14ac:dyDescent="0.25">
      <c r="A1100" s="122">
        <v>1099</v>
      </c>
      <c r="B1100" s="124" t="s">
        <v>135</v>
      </c>
      <c r="C1100" s="125" t="s">
        <v>155</v>
      </c>
      <c r="D1100" s="128">
        <v>1</v>
      </c>
      <c r="E1100" s="128">
        <v>3</v>
      </c>
      <c r="F1100" s="128">
        <v>4</v>
      </c>
      <c r="G1100" s="128">
        <v>14</v>
      </c>
      <c r="H1100" s="128">
        <v>1</v>
      </c>
      <c r="I1100" s="128">
        <v>3</v>
      </c>
      <c r="J1100" s="126"/>
      <c r="K1100" s="126"/>
      <c r="L1100" s="128">
        <v>1</v>
      </c>
      <c r="M1100" s="128">
        <v>3</v>
      </c>
      <c r="N1100" s="126"/>
      <c r="O1100" s="126"/>
      <c r="P1100" s="126"/>
      <c r="Q1100" s="126"/>
      <c r="R1100" s="126"/>
      <c r="S1100" s="126"/>
      <c r="T1100" s="126"/>
      <c r="U1100" s="126"/>
      <c r="V1100" s="126"/>
      <c r="W1100" s="126"/>
      <c r="X1100" s="126"/>
      <c r="Y1100" s="126"/>
      <c r="Z1100" s="126"/>
      <c r="AA1100" s="126"/>
    </row>
    <row r="1101" spans="1:27" x14ac:dyDescent="0.25">
      <c r="A1101" s="122">
        <v>1100</v>
      </c>
      <c r="B1101" s="124" t="s">
        <v>119</v>
      </c>
      <c r="C1101" s="125" t="s">
        <v>153</v>
      </c>
      <c r="D1101" s="126"/>
      <c r="E1101" s="126"/>
      <c r="F1101" s="126"/>
      <c r="G1101" s="126"/>
      <c r="H1101" s="126"/>
      <c r="I1101" s="126"/>
      <c r="J1101" s="126"/>
      <c r="K1101" s="126"/>
      <c r="L1101" s="128">
        <v>2</v>
      </c>
      <c r="M1101" s="128">
        <v>12</v>
      </c>
      <c r="N1101" s="128">
        <v>1</v>
      </c>
      <c r="O1101" s="128">
        <v>6</v>
      </c>
      <c r="P1101" s="126"/>
      <c r="Q1101" s="126"/>
      <c r="R1101" s="126"/>
      <c r="S1101" s="126"/>
      <c r="T1101" s="128">
        <v>1</v>
      </c>
      <c r="U1101" s="128">
        <v>6</v>
      </c>
      <c r="V1101" s="126"/>
      <c r="W1101" s="126"/>
      <c r="X1101" s="126"/>
      <c r="Y1101" s="126"/>
      <c r="Z1101" s="126"/>
      <c r="AA1101" s="126"/>
    </row>
    <row r="1102" spans="1:27" x14ac:dyDescent="0.25">
      <c r="A1102" s="122">
        <v>1101</v>
      </c>
      <c r="B1102" s="124" t="s">
        <v>8</v>
      </c>
      <c r="C1102" s="125" t="s">
        <v>153</v>
      </c>
      <c r="D1102" s="126"/>
      <c r="E1102" s="126"/>
      <c r="F1102" s="128">
        <v>1</v>
      </c>
      <c r="G1102" s="128">
        <v>7</v>
      </c>
      <c r="H1102" s="128">
        <v>1</v>
      </c>
      <c r="I1102" s="128">
        <v>5</v>
      </c>
      <c r="J1102" s="126"/>
      <c r="K1102" s="126"/>
      <c r="L1102" s="126"/>
      <c r="M1102" s="126"/>
      <c r="N1102" s="128">
        <v>1</v>
      </c>
      <c r="O1102" s="128">
        <v>6</v>
      </c>
      <c r="P1102" s="128">
        <v>1</v>
      </c>
      <c r="Q1102" s="128">
        <v>6</v>
      </c>
      <c r="R1102" s="126"/>
      <c r="S1102" s="126"/>
      <c r="T1102" s="126"/>
      <c r="U1102" s="126"/>
      <c r="V1102" s="126"/>
      <c r="W1102" s="126"/>
      <c r="X1102" s="126"/>
      <c r="Y1102" s="126"/>
      <c r="Z1102" s="126"/>
      <c r="AA1102" s="126"/>
    </row>
    <row r="1103" spans="1:27" x14ac:dyDescent="0.25">
      <c r="A1103" s="122">
        <v>1102</v>
      </c>
      <c r="B1103" s="124" t="s">
        <v>102</v>
      </c>
      <c r="C1103" s="125" t="s">
        <v>156</v>
      </c>
      <c r="D1103" s="128">
        <v>1</v>
      </c>
      <c r="E1103" s="128">
        <v>2</v>
      </c>
      <c r="F1103" s="128">
        <v>2</v>
      </c>
      <c r="G1103" s="128">
        <v>4</v>
      </c>
      <c r="H1103" s="128">
        <v>1</v>
      </c>
      <c r="I1103" s="128">
        <v>2</v>
      </c>
      <c r="J1103" s="126"/>
      <c r="K1103" s="126"/>
      <c r="L1103" s="128">
        <v>1</v>
      </c>
      <c r="M1103" s="128">
        <v>2</v>
      </c>
      <c r="N1103" s="126"/>
      <c r="O1103" s="126"/>
      <c r="P1103" s="128">
        <v>4</v>
      </c>
      <c r="Q1103" s="128">
        <v>8</v>
      </c>
      <c r="R1103" s="126"/>
      <c r="S1103" s="126"/>
      <c r="T1103" s="128">
        <v>1</v>
      </c>
      <c r="U1103" s="128">
        <v>2</v>
      </c>
      <c r="V1103" s="128">
        <v>1</v>
      </c>
      <c r="W1103" s="128">
        <v>2</v>
      </c>
      <c r="X1103" s="126"/>
      <c r="Y1103" s="126"/>
      <c r="Z1103" s="128">
        <v>1</v>
      </c>
      <c r="AA1103" s="128">
        <v>2</v>
      </c>
    </row>
    <row r="1104" spans="1:27" x14ac:dyDescent="0.25">
      <c r="A1104" s="122">
        <v>1103</v>
      </c>
      <c r="B1104" s="124" t="s">
        <v>102</v>
      </c>
      <c r="C1104" s="125" t="s">
        <v>153</v>
      </c>
      <c r="D1104" s="126"/>
      <c r="E1104" s="126"/>
      <c r="F1104" s="126"/>
      <c r="G1104" s="126"/>
      <c r="H1104" s="126"/>
      <c r="I1104" s="126"/>
      <c r="J1104" s="126"/>
      <c r="K1104" s="126"/>
      <c r="L1104" s="126"/>
      <c r="M1104" s="126"/>
      <c r="N1104" s="126"/>
      <c r="O1104" s="126"/>
      <c r="P1104" s="126"/>
      <c r="Q1104" s="126"/>
      <c r="R1104" s="128">
        <v>1</v>
      </c>
      <c r="S1104" s="128">
        <v>11</v>
      </c>
      <c r="T1104" s="128">
        <v>3</v>
      </c>
      <c r="U1104" s="128">
        <v>12</v>
      </c>
      <c r="V1104" s="126"/>
      <c r="W1104" s="126"/>
      <c r="X1104" s="126"/>
      <c r="Y1104" s="126"/>
      <c r="Z1104" s="126"/>
      <c r="AA1104" s="126"/>
    </row>
    <row r="1105" spans="1:27" x14ac:dyDescent="0.25">
      <c r="A1105" s="122">
        <v>1104</v>
      </c>
      <c r="B1105" s="124" t="s">
        <v>146</v>
      </c>
      <c r="C1105" s="125" t="s">
        <v>154</v>
      </c>
      <c r="D1105" s="126"/>
      <c r="E1105" s="126"/>
      <c r="F1105" s="126"/>
      <c r="G1105" s="126"/>
      <c r="H1105" s="126"/>
      <c r="I1105" s="126"/>
      <c r="J1105" s="126"/>
      <c r="K1105" s="126"/>
      <c r="L1105" s="128">
        <v>1</v>
      </c>
      <c r="M1105" s="128">
        <v>24</v>
      </c>
      <c r="N1105" s="126"/>
      <c r="O1105" s="126"/>
      <c r="P1105" s="126"/>
      <c r="Q1105" s="126"/>
      <c r="R1105" s="126"/>
      <c r="S1105" s="126"/>
      <c r="T1105" s="126"/>
      <c r="U1105" s="126"/>
      <c r="V1105" s="126"/>
      <c r="W1105" s="126"/>
      <c r="X1105" s="126"/>
      <c r="Y1105" s="126"/>
      <c r="Z1105" s="126"/>
      <c r="AA1105" s="126"/>
    </row>
    <row r="1106" spans="1:27" x14ac:dyDescent="0.25">
      <c r="A1106" s="122">
        <v>1105</v>
      </c>
      <c r="B1106" s="124" t="s">
        <v>5</v>
      </c>
      <c r="C1106" s="125" t="s">
        <v>153</v>
      </c>
      <c r="D1106" s="126"/>
      <c r="E1106" s="126"/>
      <c r="F1106" s="126"/>
      <c r="G1106" s="126"/>
      <c r="H1106" s="126"/>
      <c r="I1106" s="126"/>
      <c r="J1106" s="128">
        <v>3</v>
      </c>
      <c r="K1106" s="128">
        <v>8</v>
      </c>
      <c r="L1106" s="126"/>
      <c r="M1106" s="126"/>
      <c r="N1106" s="126"/>
      <c r="O1106" s="126"/>
      <c r="P1106" s="126"/>
      <c r="Q1106" s="126"/>
      <c r="R1106" s="126"/>
      <c r="S1106" s="126"/>
      <c r="T1106" s="128">
        <v>1</v>
      </c>
      <c r="U1106" s="128">
        <v>8</v>
      </c>
      <c r="V1106" s="128">
        <v>3</v>
      </c>
      <c r="W1106" s="128">
        <v>8</v>
      </c>
      <c r="X1106" s="126"/>
      <c r="Y1106" s="126"/>
      <c r="Z1106" s="126"/>
      <c r="AA1106" s="126"/>
    </row>
    <row r="1107" spans="1:27" x14ac:dyDescent="0.25">
      <c r="A1107" s="122">
        <v>1106</v>
      </c>
      <c r="B1107" s="124" t="s">
        <v>24</v>
      </c>
      <c r="C1107" s="125" t="s">
        <v>152</v>
      </c>
      <c r="D1107" s="126"/>
      <c r="E1107" s="126"/>
      <c r="F1107" s="126"/>
      <c r="G1107" s="126"/>
      <c r="H1107" s="128">
        <v>2</v>
      </c>
      <c r="I1107" s="128">
        <v>15</v>
      </c>
      <c r="J1107" s="126"/>
      <c r="K1107" s="126"/>
      <c r="L1107" s="126"/>
      <c r="M1107" s="126"/>
      <c r="N1107" s="126"/>
      <c r="O1107" s="126"/>
      <c r="P1107" s="128">
        <v>1</v>
      </c>
      <c r="Q1107" s="128">
        <v>7</v>
      </c>
      <c r="R1107" s="126"/>
      <c r="S1107" s="126"/>
      <c r="T1107" s="126"/>
      <c r="U1107" s="126"/>
      <c r="V1107" s="126"/>
      <c r="W1107" s="126"/>
      <c r="X1107" s="126"/>
      <c r="Y1107" s="126"/>
      <c r="Z1107" s="126"/>
      <c r="AA1107" s="126"/>
    </row>
    <row r="1108" spans="1:27" x14ac:dyDescent="0.25">
      <c r="A1108" s="122">
        <v>1107</v>
      </c>
      <c r="B1108" s="124" t="s">
        <v>5</v>
      </c>
      <c r="C1108" s="125" t="s">
        <v>155</v>
      </c>
      <c r="D1108" s="126"/>
      <c r="E1108" s="126"/>
      <c r="F1108" s="126"/>
      <c r="G1108" s="126"/>
      <c r="H1108" s="128">
        <v>1</v>
      </c>
      <c r="I1108" s="128">
        <v>4</v>
      </c>
      <c r="J1108" s="128">
        <v>4</v>
      </c>
      <c r="K1108" s="128">
        <v>18</v>
      </c>
      <c r="L1108" s="126"/>
      <c r="M1108" s="126"/>
      <c r="N1108" s="126"/>
      <c r="O1108" s="126"/>
      <c r="P1108" s="126"/>
      <c r="Q1108" s="126"/>
      <c r="R1108" s="126"/>
      <c r="S1108" s="126"/>
      <c r="T1108" s="126"/>
      <c r="U1108" s="126"/>
      <c r="V1108" s="126"/>
      <c r="W1108" s="126"/>
      <c r="X1108" s="126"/>
      <c r="Y1108" s="126"/>
      <c r="Z1108" s="126"/>
      <c r="AA1108" s="126"/>
    </row>
    <row r="1109" spans="1:27" x14ac:dyDescent="0.25">
      <c r="A1109" s="122">
        <v>1108</v>
      </c>
      <c r="B1109" s="124" t="s">
        <v>103</v>
      </c>
      <c r="C1109" s="125" t="s">
        <v>152</v>
      </c>
      <c r="D1109" s="126"/>
      <c r="E1109" s="126"/>
      <c r="F1109" s="126"/>
      <c r="G1109" s="126"/>
      <c r="H1109" s="126"/>
      <c r="I1109" s="126"/>
      <c r="J1109" s="126"/>
      <c r="K1109" s="126"/>
      <c r="L1109" s="126"/>
      <c r="M1109" s="126"/>
      <c r="N1109" s="128">
        <v>1</v>
      </c>
      <c r="O1109" s="128">
        <v>22</v>
      </c>
      <c r="P1109" s="126"/>
      <c r="Q1109" s="126"/>
      <c r="R1109" s="126"/>
      <c r="S1109" s="126"/>
      <c r="T1109" s="126"/>
      <c r="U1109" s="126"/>
      <c r="V1109" s="126"/>
      <c r="W1109" s="126"/>
      <c r="X1109" s="126"/>
      <c r="Y1109" s="126"/>
      <c r="Z1109" s="126"/>
      <c r="AA1109" s="126"/>
    </row>
    <row r="1110" spans="1:27" x14ac:dyDescent="0.25">
      <c r="A1110" s="122">
        <v>1109</v>
      </c>
      <c r="B1110" s="124" t="s">
        <v>119</v>
      </c>
      <c r="C1110" s="125" t="s">
        <v>151</v>
      </c>
      <c r="D1110" s="126"/>
      <c r="E1110" s="126"/>
      <c r="F1110" s="126"/>
      <c r="G1110" s="126"/>
      <c r="H1110" s="126"/>
      <c r="I1110" s="126"/>
      <c r="J1110" s="126"/>
      <c r="K1110" s="126"/>
      <c r="L1110" s="126"/>
      <c r="M1110" s="126"/>
      <c r="N1110" s="126"/>
      <c r="O1110" s="126"/>
      <c r="P1110" s="126"/>
      <c r="Q1110" s="126"/>
      <c r="R1110" s="126"/>
      <c r="S1110" s="126"/>
      <c r="T1110" s="128">
        <v>1</v>
      </c>
      <c r="U1110" s="128">
        <v>22</v>
      </c>
      <c r="V1110" s="126"/>
      <c r="W1110" s="126"/>
      <c r="X1110" s="126"/>
      <c r="Y1110" s="126"/>
      <c r="Z1110" s="126"/>
      <c r="AA1110" s="126"/>
    </row>
    <row r="1111" spans="1:27" x14ac:dyDescent="0.25">
      <c r="A1111" s="122">
        <v>1110</v>
      </c>
      <c r="B1111" s="124" t="s">
        <v>125</v>
      </c>
      <c r="C1111" s="125" t="s">
        <v>155</v>
      </c>
      <c r="D1111" s="126"/>
      <c r="E1111" s="126"/>
      <c r="F1111" s="126"/>
      <c r="G1111" s="126"/>
      <c r="H1111" s="126"/>
      <c r="I1111" s="126"/>
      <c r="J1111" s="126"/>
      <c r="K1111" s="126"/>
      <c r="L1111" s="126"/>
      <c r="M1111" s="126"/>
      <c r="N1111" s="126"/>
      <c r="O1111" s="126"/>
      <c r="P1111" s="126"/>
      <c r="Q1111" s="126"/>
      <c r="R1111" s="126"/>
      <c r="S1111" s="126"/>
      <c r="T1111" s="126"/>
      <c r="U1111" s="126"/>
      <c r="V1111" s="126"/>
      <c r="W1111" s="126"/>
      <c r="X1111" s="126"/>
      <c r="Y1111" s="126"/>
      <c r="Z1111" s="128">
        <v>2</v>
      </c>
      <c r="AA1111" s="128">
        <v>22</v>
      </c>
    </row>
    <row r="1112" spans="1:27" x14ac:dyDescent="0.25">
      <c r="A1112" s="122">
        <v>1111</v>
      </c>
      <c r="B1112" s="124" t="s">
        <v>127</v>
      </c>
      <c r="C1112" s="125" t="s">
        <v>151</v>
      </c>
      <c r="D1112" s="126"/>
      <c r="E1112" s="126"/>
      <c r="F1112" s="126"/>
      <c r="G1112" s="126"/>
      <c r="H1112" s="126"/>
      <c r="I1112" s="126"/>
      <c r="J1112" s="126"/>
      <c r="K1112" s="126"/>
      <c r="L1112" s="126"/>
      <c r="M1112" s="126"/>
      <c r="N1112" s="126"/>
      <c r="O1112" s="126"/>
      <c r="P1112" s="126"/>
      <c r="Q1112" s="126"/>
      <c r="R1112" s="126"/>
      <c r="S1112" s="126"/>
      <c r="T1112" s="126"/>
      <c r="U1112" s="126"/>
      <c r="V1112" s="128">
        <v>1</v>
      </c>
      <c r="W1112" s="128">
        <v>22</v>
      </c>
      <c r="X1112" s="126"/>
      <c r="Y1112" s="126"/>
      <c r="Z1112" s="126"/>
      <c r="AA1112" s="126"/>
    </row>
    <row r="1113" spans="1:27" x14ac:dyDescent="0.25">
      <c r="A1113" s="122">
        <v>1112</v>
      </c>
      <c r="B1113" s="124" t="s">
        <v>11</v>
      </c>
      <c r="C1113" s="125" t="s">
        <v>151</v>
      </c>
      <c r="D1113" s="126"/>
      <c r="E1113" s="126"/>
      <c r="F1113" s="126"/>
      <c r="G1113" s="126"/>
      <c r="H1113" s="126"/>
      <c r="I1113" s="126"/>
      <c r="J1113" s="128">
        <v>1</v>
      </c>
      <c r="K1113" s="128">
        <v>11</v>
      </c>
      <c r="L1113" s="128">
        <v>1</v>
      </c>
      <c r="M1113" s="128">
        <v>11</v>
      </c>
      <c r="N1113" s="126"/>
      <c r="O1113" s="126"/>
      <c r="P1113" s="126"/>
      <c r="Q1113" s="126"/>
      <c r="R1113" s="126"/>
      <c r="S1113" s="126"/>
      <c r="T1113" s="126"/>
      <c r="U1113" s="126"/>
      <c r="V1113" s="126"/>
      <c r="W1113" s="126"/>
      <c r="X1113" s="126"/>
      <c r="Y1113" s="126"/>
      <c r="Z1113" s="126"/>
      <c r="AA1113" s="126"/>
    </row>
    <row r="1114" spans="1:27" x14ac:dyDescent="0.25">
      <c r="A1114" s="122">
        <v>1113</v>
      </c>
      <c r="B1114" s="124" t="s">
        <v>125</v>
      </c>
      <c r="C1114" s="125" t="s">
        <v>154</v>
      </c>
      <c r="D1114" s="126"/>
      <c r="E1114" s="126"/>
      <c r="F1114" s="126"/>
      <c r="G1114" s="126"/>
      <c r="H1114" s="126"/>
      <c r="I1114" s="126"/>
      <c r="J1114" s="126"/>
      <c r="K1114" s="126"/>
      <c r="L1114" s="126"/>
      <c r="M1114" s="126"/>
      <c r="N1114" s="126"/>
      <c r="O1114" s="126"/>
      <c r="P1114" s="126"/>
      <c r="Q1114" s="126"/>
      <c r="R1114" s="126"/>
      <c r="S1114" s="126"/>
      <c r="T1114" s="126"/>
      <c r="U1114" s="126"/>
      <c r="V1114" s="126"/>
      <c r="W1114" s="126"/>
      <c r="X1114" s="128">
        <v>1</v>
      </c>
      <c r="Y1114" s="128">
        <v>6</v>
      </c>
      <c r="Z1114" s="128">
        <v>4</v>
      </c>
      <c r="AA1114" s="128">
        <v>16</v>
      </c>
    </row>
    <row r="1115" spans="1:27" x14ac:dyDescent="0.25">
      <c r="A1115" s="122">
        <v>1114</v>
      </c>
      <c r="B1115" s="124" t="s">
        <v>9</v>
      </c>
      <c r="C1115" s="125" t="s">
        <v>152</v>
      </c>
      <c r="D1115" s="126"/>
      <c r="E1115" s="126"/>
      <c r="F1115" s="126"/>
      <c r="G1115" s="126"/>
      <c r="H1115" s="128">
        <v>1</v>
      </c>
      <c r="I1115" s="128">
        <v>10</v>
      </c>
      <c r="J1115" s="128">
        <v>1</v>
      </c>
      <c r="K1115" s="128">
        <v>12</v>
      </c>
      <c r="L1115" s="126"/>
      <c r="M1115" s="126"/>
      <c r="N1115" s="126"/>
      <c r="O1115" s="126"/>
      <c r="P1115" s="126"/>
      <c r="Q1115" s="126"/>
      <c r="R1115" s="126"/>
      <c r="S1115" s="126"/>
      <c r="T1115" s="126"/>
      <c r="U1115" s="126"/>
      <c r="V1115" s="126"/>
      <c r="W1115" s="126"/>
      <c r="X1115" s="126"/>
      <c r="Y1115" s="126"/>
      <c r="Z1115" s="126"/>
      <c r="AA1115" s="126"/>
    </row>
    <row r="1116" spans="1:27" x14ac:dyDescent="0.25">
      <c r="A1116" s="122">
        <v>1115</v>
      </c>
      <c r="B1116" s="124" t="s">
        <v>124</v>
      </c>
      <c r="C1116" s="125" t="s">
        <v>152</v>
      </c>
      <c r="D1116" s="126"/>
      <c r="E1116" s="126"/>
      <c r="F1116" s="128">
        <v>2</v>
      </c>
      <c r="G1116" s="128">
        <v>11</v>
      </c>
      <c r="H1116" s="128">
        <v>1</v>
      </c>
      <c r="I1116" s="128">
        <v>5</v>
      </c>
      <c r="J1116" s="126"/>
      <c r="K1116" s="126"/>
      <c r="L1116" s="126"/>
      <c r="M1116" s="126"/>
      <c r="N1116" s="126"/>
      <c r="O1116" s="126"/>
      <c r="P1116" s="126"/>
      <c r="Q1116" s="126"/>
      <c r="R1116" s="126"/>
      <c r="S1116" s="126"/>
      <c r="T1116" s="126"/>
      <c r="U1116" s="126"/>
      <c r="V1116" s="128">
        <v>1</v>
      </c>
      <c r="W1116" s="128">
        <v>5</v>
      </c>
      <c r="X1116" s="126"/>
      <c r="Y1116" s="126"/>
      <c r="Z1116" s="126"/>
      <c r="AA1116" s="126"/>
    </row>
    <row r="1117" spans="1:27" x14ac:dyDescent="0.25">
      <c r="A1117" s="122">
        <v>1116</v>
      </c>
      <c r="B1117" s="124" t="s">
        <v>5</v>
      </c>
      <c r="C1117" s="125" t="s">
        <v>152</v>
      </c>
      <c r="D1117" s="126"/>
      <c r="E1117" s="126"/>
      <c r="F1117" s="126"/>
      <c r="G1117" s="126"/>
      <c r="H1117" s="126"/>
      <c r="I1117" s="126"/>
      <c r="J1117" s="126"/>
      <c r="K1117" s="126"/>
      <c r="L1117" s="126"/>
      <c r="M1117" s="126"/>
      <c r="N1117" s="126"/>
      <c r="O1117" s="126"/>
      <c r="P1117" s="126"/>
      <c r="Q1117" s="126"/>
      <c r="R1117" s="126"/>
      <c r="S1117" s="126"/>
      <c r="T1117" s="126"/>
      <c r="U1117" s="126"/>
      <c r="V1117" s="128">
        <v>1</v>
      </c>
      <c r="W1117" s="128">
        <v>21</v>
      </c>
      <c r="X1117" s="126"/>
      <c r="Y1117" s="126"/>
      <c r="Z1117" s="126"/>
      <c r="AA1117" s="126"/>
    </row>
    <row r="1118" spans="1:27" x14ac:dyDescent="0.25">
      <c r="A1118" s="122">
        <v>1117</v>
      </c>
      <c r="B1118" s="124" t="s">
        <v>124</v>
      </c>
      <c r="C1118" s="125" t="s">
        <v>152</v>
      </c>
      <c r="D1118" s="126"/>
      <c r="E1118" s="126"/>
      <c r="F1118" s="126"/>
      <c r="G1118" s="126"/>
      <c r="H1118" s="128">
        <v>1</v>
      </c>
      <c r="I1118" s="128">
        <v>21</v>
      </c>
      <c r="J1118" s="126"/>
      <c r="K1118" s="126"/>
      <c r="L1118" s="126"/>
      <c r="M1118" s="126"/>
      <c r="N1118" s="126"/>
      <c r="O1118" s="126"/>
      <c r="P1118" s="126"/>
      <c r="Q1118" s="126"/>
      <c r="R1118" s="126"/>
      <c r="S1118" s="126"/>
      <c r="T1118" s="126"/>
      <c r="U1118" s="126"/>
      <c r="V1118" s="126"/>
      <c r="W1118" s="126"/>
      <c r="X1118" s="126"/>
      <c r="Y1118" s="126"/>
      <c r="Z1118" s="126"/>
      <c r="AA1118" s="126"/>
    </row>
    <row r="1119" spans="1:27" x14ac:dyDescent="0.25">
      <c r="A1119" s="122">
        <v>1118</v>
      </c>
      <c r="B1119" s="124" t="s">
        <v>142</v>
      </c>
      <c r="C1119" s="125" t="s">
        <v>152</v>
      </c>
      <c r="D1119" s="126"/>
      <c r="E1119" s="126"/>
      <c r="F1119" s="126"/>
      <c r="G1119" s="126"/>
      <c r="H1119" s="128">
        <v>1</v>
      </c>
      <c r="I1119" s="128">
        <v>20</v>
      </c>
      <c r="J1119" s="126"/>
      <c r="K1119" s="126"/>
      <c r="L1119" s="126"/>
      <c r="M1119" s="126"/>
      <c r="N1119" s="126"/>
      <c r="O1119" s="126"/>
      <c r="P1119" s="126"/>
      <c r="Q1119" s="126"/>
      <c r="R1119" s="126"/>
      <c r="S1119" s="126"/>
      <c r="T1119" s="126"/>
      <c r="U1119" s="126"/>
      <c r="V1119" s="126"/>
      <c r="W1119" s="126"/>
      <c r="X1119" s="126"/>
      <c r="Y1119" s="126"/>
      <c r="Z1119" s="126"/>
      <c r="AA1119" s="126"/>
    </row>
    <row r="1120" spans="1:27" x14ac:dyDescent="0.25">
      <c r="A1120" s="122">
        <v>1119</v>
      </c>
      <c r="B1120" s="124" t="s">
        <v>7</v>
      </c>
      <c r="C1120" s="125" t="s">
        <v>154</v>
      </c>
      <c r="D1120" s="126"/>
      <c r="E1120" s="126"/>
      <c r="F1120" s="126"/>
      <c r="G1120" s="126"/>
      <c r="H1120" s="128">
        <v>2</v>
      </c>
      <c r="I1120" s="128">
        <v>20</v>
      </c>
      <c r="J1120" s="126"/>
      <c r="K1120" s="126"/>
      <c r="L1120" s="126"/>
      <c r="M1120" s="126"/>
      <c r="N1120" s="126"/>
      <c r="O1120" s="126"/>
      <c r="P1120" s="126"/>
      <c r="Q1120" s="126"/>
      <c r="R1120" s="126"/>
      <c r="S1120" s="126"/>
      <c r="T1120" s="126"/>
      <c r="U1120" s="126"/>
      <c r="V1120" s="126"/>
      <c r="W1120" s="126"/>
      <c r="X1120" s="126"/>
      <c r="Y1120" s="126"/>
      <c r="Z1120" s="126"/>
      <c r="AA1120" s="126"/>
    </row>
    <row r="1121" spans="1:27" x14ac:dyDescent="0.25">
      <c r="A1121" s="122">
        <v>1120</v>
      </c>
      <c r="B1121" s="124" t="s">
        <v>24</v>
      </c>
      <c r="C1121" s="125" t="s">
        <v>152</v>
      </c>
      <c r="D1121" s="126"/>
      <c r="E1121" s="126"/>
      <c r="F1121" s="126"/>
      <c r="G1121" s="126"/>
      <c r="H1121" s="126"/>
      <c r="I1121" s="126"/>
      <c r="J1121" s="126"/>
      <c r="K1121" s="126"/>
      <c r="L1121" s="128">
        <v>1</v>
      </c>
      <c r="M1121" s="128">
        <v>5</v>
      </c>
      <c r="N1121" s="126"/>
      <c r="O1121" s="126"/>
      <c r="P1121" s="126"/>
      <c r="Q1121" s="126"/>
      <c r="R1121" s="126"/>
      <c r="S1121" s="126"/>
      <c r="T1121" s="128">
        <v>1</v>
      </c>
      <c r="U1121" s="128">
        <v>5</v>
      </c>
      <c r="V1121" s="128">
        <v>3</v>
      </c>
      <c r="W1121" s="128">
        <v>10</v>
      </c>
      <c r="X1121" s="126"/>
      <c r="Y1121" s="126"/>
      <c r="Z1121" s="126"/>
      <c r="AA1121" s="126"/>
    </row>
    <row r="1122" spans="1:27" x14ac:dyDescent="0.25">
      <c r="A1122" s="122">
        <v>1121</v>
      </c>
      <c r="B1122" s="124" t="s">
        <v>24</v>
      </c>
      <c r="C1122" s="125" t="s">
        <v>153</v>
      </c>
      <c r="D1122" s="126"/>
      <c r="E1122" s="126"/>
      <c r="F1122" s="128">
        <v>7</v>
      </c>
      <c r="G1122" s="128">
        <v>7</v>
      </c>
      <c r="H1122" s="128">
        <v>13</v>
      </c>
      <c r="I1122" s="128">
        <v>13</v>
      </c>
      <c r="J1122" s="126"/>
      <c r="K1122" s="126"/>
      <c r="L1122" s="126"/>
      <c r="M1122" s="126"/>
      <c r="N1122" s="126"/>
      <c r="O1122" s="126"/>
      <c r="P1122" s="126"/>
      <c r="Q1122" s="126"/>
      <c r="R1122" s="126"/>
      <c r="S1122" s="126"/>
      <c r="T1122" s="126"/>
      <c r="U1122" s="126"/>
      <c r="V1122" s="126"/>
      <c r="W1122" s="126"/>
      <c r="X1122" s="126"/>
      <c r="Y1122" s="126"/>
      <c r="Z1122" s="126"/>
      <c r="AA1122" s="126"/>
    </row>
    <row r="1123" spans="1:27" x14ac:dyDescent="0.25">
      <c r="A1123" s="122">
        <v>1122</v>
      </c>
      <c r="B1123" s="124" t="s">
        <v>11</v>
      </c>
      <c r="C1123" s="125" t="s">
        <v>151</v>
      </c>
      <c r="D1123" s="126"/>
      <c r="E1123" s="126"/>
      <c r="F1123" s="126"/>
      <c r="G1123" s="126"/>
      <c r="H1123" s="128">
        <v>1</v>
      </c>
      <c r="I1123" s="128">
        <v>13</v>
      </c>
      <c r="J1123" s="126"/>
      <c r="K1123" s="126"/>
      <c r="L1123" s="126"/>
      <c r="M1123" s="126"/>
      <c r="N1123" s="126"/>
      <c r="O1123" s="126"/>
      <c r="P1123" s="126"/>
      <c r="Q1123" s="126"/>
      <c r="R1123" s="128">
        <v>1</v>
      </c>
      <c r="S1123" s="128">
        <v>6</v>
      </c>
      <c r="T1123" s="126"/>
      <c r="U1123" s="126"/>
      <c r="V1123" s="126"/>
      <c r="W1123" s="126"/>
      <c r="X1123" s="126"/>
      <c r="Y1123" s="126"/>
      <c r="Z1123" s="126"/>
      <c r="AA1123" s="126"/>
    </row>
    <row r="1124" spans="1:27" x14ac:dyDescent="0.25">
      <c r="A1124" s="122">
        <v>1123</v>
      </c>
      <c r="B1124" s="124" t="s">
        <v>124</v>
      </c>
      <c r="C1124" s="125" t="s">
        <v>151</v>
      </c>
      <c r="D1124" s="126"/>
      <c r="E1124" s="126"/>
      <c r="F1124" s="126"/>
      <c r="G1124" s="126"/>
      <c r="H1124" s="126"/>
      <c r="I1124" s="126"/>
      <c r="J1124" s="128">
        <v>1</v>
      </c>
      <c r="K1124" s="128">
        <v>19</v>
      </c>
      <c r="L1124" s="126"/>
      <c r="M1124" s="126"/>
      <c r="N1124" s="126"/>
      <c r="O1124" s="126"/>
      <c r="P1124" s="126"/>
      <c r="Q1124" s="126"/>
      <c r="R1124" s="126"/>
      <c r="S1124" s="126"/>
      <c r="T1124" s="126"/>
      <c r="U1124" s="126"/>
      <c r="V1124" s="126"/>
      <c r="W1124" s="126"/>
      <c r="X1124" s="126"/>
      <c r="Y1124" s="126"/>
      <c r="Z1124" s="126"/>
      <c r="AA1124" s="126"/>
    </row>
    <row r="1125" spans="1:27" x14ac:dyDescent="0.25">
      <c r="A1125" s="122">
        <v>1124</v>
      </c>
      <c r="B1125" s="124" t="s">
        <v>124</v>
      </c>
      <c r="C1125" s="125" t="s">
        <v>152</v>
      </c>
      <c r="D1125" s="126"/>
      <c r="E1125" s="126"/>
      <c r="F1125" s="126"/>
      <c r="G1125" s="126"/>
      <c r="H1125" s="128">
        <v>1</v>
      </c>
      <c r="I1125" s="128">
        <v>7</v>
      </c>
      <c r="J1125" s="126"/>
      <c r="K1125" s="126"/>
      <c r="L1125" s="128">
        <v>1</v>
      </c>
      <c r="M1125" s="128">
        <v>5</v>
      </c>
      <c r="N1125" s="126"/>
      <c r="O1125" s="126"/>
      <c r="P1125" s="126"/>
      <c r="Q1125" s="126"/>
      <c r="R1125" s="128">
        <v>1</v>
      </c>
      <c r="S1125" s="128">
        <v>7</v>
      </c>
      <c r="T1125" s="126"/>
      <c r="U1125" s="126"/>
      <c r="V1125" s="126"/>
      <c r="W1125" s="126"/>
      <c r="X1125" s="126"/>
      <c r="Y1125" s="126"/>
      <c r="Z1125" s="126"/>
      <c r="AA1125" s="126"/>
    </row>
    <row r="1126" spans="1:27" x14ac:dyDescent="0.25">
      <c r="A1126" s="122">
        <v>1125</v>
      </c>
      <c r="B1126" s="124" t="s">
        <v>130</v>
      </c>
      <c r="C1126" s="125" t="s">
        <v>152</v>
      </c>
      <c r="D1126" s="128">
        <v>1</v>
      </c>
      <c r="E1126" s="128">
        <v>19</v>
      </c>
      <c r="F1126" s="126"/>
      <c r="G1126" s="126"/>
      <c r="H1126" s="126"/>
      <c r="I1126" s="126"/>
      <c r="J1126" s="126"/>
      <c r="K1126" s="126"/>
      <c r="L1126" s="126"/>
      <c r="M1126" s="126"/>
      <c r="N1126" s="126"/>
      <c r="O1126" s="126"/>
      <c r="P1126" s="126"/>
      <c r="Q1126" s="126"/>
      <c r="R1126" s="126"/>
      <c r="S1126" s="126"/>
      <c r="T1126" s="126"/>
      <c r="U1126" s="126"/>
      <c r="V1126" s="126"/>
      <c r="W1126" s="126"/>
      <c r="X1126" s="126"/>
      <c r="Y1126" s="126"/>
      <c r="Z1126" s="126"/>
      <c r="AA1126" s="126"/>
    </row>
    <row r="1127" spans="1:27" x14ac:dyDescent="0.25">
      <c r="A1127" s="122">
        <v>1126</v>
      </c>
      <c r="B1127" s="124" t="s">
        <v>137</v>
      </c>
      <c r="C1127" s="125" t="s">
        <v>154</v>
      </c>
      <c r="D1127" s="126"/>
      <c r="E1127" s="126"/>
      <c r="F1127" s="126"/>
      <c r="G1127" s="126"/>
      <c r="H1127" s="128">
        <v>1</v>
      </c>
      <c r="I1127" s="128">
        <v>10</v>
      </c>
      <c r="J1127" s="126"/>
      <c r="K1127" s="126"/>
      <c r="L1127" s="126"/>
      <c r="M1127" s="126"/>
      <c r="N1127" s="126"/>
      <c r="O1127" s="126"/>
      <c r="P1127" s="128">
        <v>1</v>
      </c>
      <c r="Q1127" s="128">
        <v>9</v>
      </c>
      <c r="R1127" s="126"/>
      <c r="S1127" s="126"/>
      <c r="T1127" s="126"/>
      <c r="U1127" s="126"/>
      <c r="V1127" s="126"/>
      <c r="W1127" s="126"/>
      <c r="X1127" s="126"/>
      <c r="Y1127" s="126"/>
      <c r="Z1127" s="126"/>
      <c r="AA1127" s="126"/>
    </row>
    <row r="1128" spans="1:27" x14ac:dyDescent="0.25">
      <c r="A1128" s="122">
        <v>1127</v>
      </c>
      <c r="B1128" s="124" t="s">
        <v>130</v>
      </c>
      <c r="C1128" s="125" t="s">
        <v>152</v>
      </c>
      <c r="D1128" s="126"/>
      <c r="E1128" s="126"/>
      <c r="F1128" s="126"/>
      <c r="G1128" s="126"/>
      <c r="H1128" s="126"/>
      <c r="I1128" s="126"/>
      <c r="J1128" s="126"/>
      <c r="K1128" s="126"/>
      <c r="L1128" s="126"/>
      <c r="M1128" s="126"/>
      <c r="N1128" s="128">
        <v>1</v>
      </c>
      <c r="O1128" s="128">
        <v>18</v>
      </c>
      <c r="P1128" s="126"/>
      <c r="Q1128" s="126"/>
      <c r="R1128" s="126"/>
      <c r="S1128" s="126"/>
      <c r="T1128" s="126"/>
      <c r="U1128" s="126"/>
      <c r="V1128" s="126"/>
      <c r="W1128" s="126"/>
      <c r="X1128" s="126"/>
      <c r="Y1128" s="126"/>
      <c r="Z1128" s="126"/>
      <c r="AA1128" s="126"/>
    </row>
    <row r="1129" spans="1:27" x14ac:dyDescent="0.25">
      <c r="A1129" s="122">
        <v>1128</v>
      </c>
      <c r="B1129" s="124" t="s">
        <v>124</v>
      </c>
      <c r="C1129" s="125" t="s">
        <v>153</v>
      </c>
      <c r="D1129" s="126"/>
      <c r="E1129" s="126"/>
      <c r="F1129" s="126"/>
      <c r="G1129" s="126"/>
      <c r="H1129" s="126"/>
      <c r="I1129" s="126"/>
      <c r="J1129" s="126"/>
      <c r="K1129" s="126"/>
      <c r="L1129" s="126"/>
      <c r="M1129" s="126"/>
      <c r="N1129" s="126"/>
      <c r="O1129" s="126"/>
      <c r="P1129" s="128">
        <v>1</v>
      </c>
      <c r="Q1129" s="128">
        <v>18</v>
      </c>
      <c r="R1129" s="126"/>
      <c r="S1129" s="126"/>
      <c r="T1129" s="126"/>
      <c r="U1129" s="126"/>
      <c r="V1129" s="126"/>
      <c r="W1129" s="126"/>
    </row>
    <row r="1130" spans="1:27" x14ac:dyDescent="0.25">
      <c r="A1130" s="122">
        <v>1129</v>
      </c>
      <c r="B1130" s="124" t="s">
        <v>102</v>
      </c>
      <c r="C1130" s="125" t="s">
        <v>151</v>
      </c>
      <c r="D1130" s="126"/>
      <c r="E1130" s="126"/>
      <c r="F1130" s="126"/>
      <c r="G1130" s="126"/>
      <c r="H1130" s="126"/>
      <c r="I1130" s="126"/>
      <c r="J1130" s="126"/>
      <c r="K1130" s="126"/>
      <c r="L1130" s="126"/>
      <c r="M1130" s="126"/>
      <c r="N1130" s="128">
        <v>2</v>
      </c>
      <c r="O1130" s="128">
        <v>18</v>
      </c>
      <c r="P1130" s="126"/>
      <c r="Q1130" s="126"/>
      <c r="R1130" s="126"/>
      <c r="S1130" s="126"/>
      <c r="T1130" s="126"/>
      <c r="U1130" s="126"/>
      <c r="V1130" s="126"/>
      <c r="W1130" s="126"/>
    </row>
    <row r="1131" spans="1:27" x14ac:dyDescent="0.25">
      <c r="A1131" s="122">
        <v>1130</v>
      </c>
      <c r="B1131" s="124" t="s">
        <v>8</v>
      </c>
      <c r="C1131" s="125" t="s">
        <v>154</v>
      </c>
      <c r="D1131" s="126"/>
      <c r="E1131" s="126"/>
      <c r="F1131" s="126"/>
      <c r="G1131" s="126"/>
      <c r="H1131" s="128">
        <v>2</v>
      </c>
      <c r="I1131" s="128">
        <v>18</v>
      </c>
      <c r="J1131" s="126"/>
      <c r="K1131" s="126"/>
      <c r="L1131" s="126"/>
      <c r="M1131" s="126"/>
      <c r="N1131" s="126"/>
      <c r="O1131" s="126"/>
      <c r="P1131" s="126"/>
      <c r="Q1131" s="126"/>
      <c r="R1131" s="126"/>
      <c r="S1131" s="126"/>
      <c r="T1131" s="126"/>
      <c r="U1131" s="126"/>
      <c r="V1131" s="126"/>
      <c r="W1131" s="126"/>
    </row>
    <row r="1132" spans="1:27" x14ac:dyDescent="0.25">
      <c r="A1132" s="122">
        <v>1131</v>
      </c>
      <c r="B1132" s="124" t="s">
        <v>119</v>
      </c>
      <c r="C1132" s="125" t="s">
        <v>153</v>
      </c>
      <c r="D1132" s="126"/>
      <c r="E1132" s="126"/>
      <c r="F1132" s="126"/>
      <c r="G1132" s="126"/>
      <c r="H1132" s="126"/>
      <c r="I1132" s="126"/>
      <c r="J1132" s="126"/>
      <c r="K1132" s="126"/>
      <c r="L1132" s="126"/>
      <c r="M1132" s="126"/>
      <c r="N1132" s="128">
        <v>2</v>
      </c>
      <c r="O1132" s="128">
        <v>12</v>
      </c>
      <c r="P1132" s="126"/>
      <c r="Q1132" s="126"/>
      <c r="R1132" s="128">
        <v>1</v>
      </c>
      <c r="S1132" s="128">
        <v>6</v>
      </c>
      <c r="T1132" s="126"/>
      <c r="U1132" s="126"/>
      <c r="V1132" s="126"/>
      <c r="W1132" s="126"/>
    </row>
    <row r="1133" spans="1:27" x14ac:dyDescent="0.25">
      <c r="A1133" s="122">
        <v>1132</v>
      </c>
      <c r="B1133" s="124" t="s">
        <v>11</v>
      </c>
      <c r="C1133" s="125" t="s">
        <v>151</v>
      </c>
      <c r="D1133" s="126"/>
      <c r="E1133" s="126"/>
      <c r="F1133" s="128">
        <v>1</v>
      </c>
      <c r="G1133" s="128">
        <v>14</v>
      </c>
      <c r="H1133" s="128">
        <v>1</v>
      </c>
      <c r="I1133" s="128">
        <v>4</v>
      </c>
      <c r="J1133" s="126"/>
      <c r="K1133" s="126"/>
      <c r="L1133" s="126"/>
      <c r="M1133" s="126"/>
      <c r="N1133" s="126"/>
      <c r="O1133" s="126"/>
      <c r="P1133" s="126"/>
      <c r="Q1133" s="126"/>
      <c r="R1133" s="126"/>
      <c r="S1133" s="126"/>
      <c r="T1133" s="126"/>
      <c r="U1133" s="126"/>
      <c r="V1133" s="126"/>
      <c r="W1133" s="126"/>
    </row>
    <row r="1134" spans="1:27" x14ac:dyDescent="0.25">
      <c r="A1134" s="122">
        <v>1133</v>
      </c>
      <c r="B1134" s="124" t="s">
        <v>24</v>
      </c>
      <c r="C1134" s="125" t="s">
        <v>152</v>
      </c>
      <c r="D1134" s="126"/>
      <c r="E1134" s="126"/>
      <c r="F1134" s="126"/>
      <c r="G1134" s="126"/>
      <c r="H1134" s="126"/>
      <c r="I1134" s="126"/>
      <c r="J1134" s="126"/>
      <c r="K1134" s="126"/>
      <c r="L1134" s="126"/>
      <c r="M1134" s="126"/>
      <c r="N1134" s="126"/>
      <c r="O1134" s="126"/>
      <c r="P1134" s="126"/>
      <c r="Q1134" s="126"/>
      <c r="R1134" s="128">
        <v>3</v>
      </c>
      <c r="S1134" s="128">
        <v>18</v>
      </c>
      <c r="T1134" s="126"/>
      <c r="U1134" s="126"/>
      <c r="V1134" s="126"/>
      <c r="W1134" s="126"/>
    </row>
    <row r="1135" spans="1:27" x14ac:dyDescent="0.25">
      <c r="A1135" s="122">
        <v>1134</v>
      </c>
      <c r="B1135" s="124" t="s">
        <v>102</v>
      </c>
      <c r="C1135" s="125" t="s">
        <v>154</v>
      </c>
      <c r="D1135" s="126"/>
      <c r="E1135" s="126"/>
      <c r="F1135" s="128">
        <v>1</v>
      </c>
      <c r="G1135" s="128">
        <v>4</v>
      </c>
      <c r="H1135" s="126"/>
      <c r="I1135" s="126"/>
      <c r="J1135" s="126"/>
      <c r="K1135" s="126"/>
      <c r="L1135" s="126"/>
      <c r="M1135" s="126"/>
      <c r="N1135" s="128">
        <v>1</v>
      </c>
      <c r="O1135" s="128">
        <v>4</v>
      </c>
      <c r="P1135" s="128">
        <v>2</v>
      </c>
      <c r="Q1135" s="128">
        <v>4</v>
      </c>
      <c r="R1135" s="126"/>
      <c r="S1135" s="126"/>
      <c r="T1135" s="128">
        <v>2</v>
      </c>
      <c r="U1135" s="128">
        <v>4</v>
      </c>
      <c r="V1135" s="126"/>
      <c r="W1135" s="126"/>
    </row>
    <row r="1136" spans="1:27" x14ac:dyDescent="0.25">
      <c r="A1136" s="122">
        <v>1135</v>
      </c>
      <c r="B1136" s="124" t="s">
        <v>139</v>
      </c>
      <c r="C1136" s="125" t="s">
        <v>151</v>
      </c>
      <c r="D1136" s="126"/>
      <c r="E1136" s="126"/>
      <c r="F1136" s="126"/>
      <c r="G1136" s="126"/>
      <c r="H1136" s="126"/>
      <c r="I1136" s="126"/>
      <c r="J1136" s="128">
        <v>1</v>
      </c>
      <c r="K1136" s="128">
        <v>17</v>
      </c>
      <c r="L1136" s="126"/>
      <c r="M1136" s="126"/>
      <c r="N1136" s="126"/>
      <c r="O1136" s="126"/>
      <c r="P1136" s="126"/>
      <c r="Q1136" s="126"/>
      <c r="R1136" s="126"/>
      <c r="S1136" s="126"/>
      <c r="T1136" s="126"/>
      <c r="U1136" s="126"/>
      <c r="V1136" s="126"/>
      <c r="W1136" s="126"/>
    </row>
    <row r="1137" spans="1:25" x14ac:dyDescent="0.25">
      <c r="A1137" s="122">
        <v>1136</v>
      </c>
      <c r="B1137" s="124" t="s">
        <v>104</v>
      </c>
      <c r="C1137" s="125" t="s">
        <v>152</v>
      </c>
      <c r="D1137" s="126"/>
      <c r="E1137" s="126"/>
      <c r="F1137" s="126"/>
      <c r="G1137" s="126"/>
      <c r="H1137" s="126"/>
      <c r="I1137" s="126"/>
      <c r="J1137" s="128">
        <v>1</v>
      </c>
      <c r="K1137" s="128">
        <v>17</v>
      </c>
      <c r="L1137" s="126"/>
      <c r="M1137" s="126"/>
      <c r="N1137" s="126"/>
      <c r="O1137" s="126"/>
      <c r="P1137" s="126"/>
      <c r="Q1137" s="126"/>
      <c r="R1137" s="126"/>
      <c r="S1137" s="126"/>
      <c r="T1137" s="126"/>
      <c r="U1137" s="126"/>
      <c r="V1137" s="126"/>
      <c r="W1137" s="126"/>
    </row>
    <row r="1138" spans="1:25" x14ac:dyDescent="0.25">
      <c r="A1138" s="122">
        <v>1137</v>
      </c>
      <c r="B1138" s="124" t="s">
        <v>102</v>
      </c>
      <c r="C1138" s="125" t="s">
        <v>153</v>
      </c>
      <c r="D1138" s="126"/>
      <c r="E1138" s="126"/>
      <c r="F1138" s="126"/>
      <c r="G1138" s="126"/>
      <c r="H1138" s="126"/>
      <c r="I1138" s="126"/>
      <c r="J1138" s="126"/>
      <c r="K1138" s="126"/>
      <c r="L1138" s="126"/>
      <c r="M1138" s="126"/>
      <c r="N1138" s="128">
        <v>8</v>
      </c>
      <c r="O1138" s="128">
        <v>15</v>
      </c>
      <c r="P1138" s="126"/>
      <c r="Q1138" s="126"/>
      <c r="R1138" s="126"/>
      <c r="S1138" s="126"/>
      <c r="T1138" s="128">
        <v>1</v>
      </c>
      <c r="U1138" s="128">
        <v>3</v>
      </c>
      <c r="V1138" s="126"/>
      <c r="W1138" s="126"/>
    </row>
    <row r="1139" spans="1:25" x14ac:dyDescent="0.25">
      <c r="A1139" s="122">
        <v>1138</v>
      </c>
      <c r="B1139" s="124" t="s">
        <v>11</v>
      </c>
      <c r="C1139" s="125" t="s">
        <v>153</v>
      </c>
      <c r="D1139" s="126"/>
      <c r="E1139" s="126"/>
      <c r="F1139" s="126"/>
      <c r="G1139" s="126"/>
      <c r="H1139" s="126"/>
      <c r="I1139" s="126"/>
      <c r="J1139" s="128">
        <v>3</v>
      </c>
      <c r="K1139" s="128">
        <v>17</v>
      </c>
      <c r="L1139" s="126"/>
      <c r="M1139" s="126"/>
      <c r="N1139" s="126"/>
      <c r="O1139" s="126"/>
      <c r="P1139" s="126"/>
      <c r="Q1139" s="126"/>
      <c r="R1139" s="126"/>
      <c r="S1139" s="126"/>
      <c r="T1139" s="126"/>
      <c r="U1139" s="126"/>
      <c r="V1139" s="126"/>
      <c r="W1139" s="126"/>
    </row>
    <row r="1140" spans="1:25" x14ac:dyDescent="0.25">
      <c r="A1140" s="122">
        <v>1139</v>
      </c>
      <c r="B1140" s="124" t="s">
        <v>128</v>
      </c>
      <c r="C1140" s="125" t="s">
        <v>153</v>
      </c>
      <c r="D1140" s="126"/>
      <c r="E1140" s="126"/>
      <c r="F1140" s="126"/>
      <c r="G1140" s="126"/>
      <c r="H1140" s="126"/>
      <c r="I1140" s="126"/>
      <c r="J1140" s="126"/>
      <c r="K1140" s="126"/>
      <c r="L1140" s="128">
        <v>2</v>
      </c>
      <c r="M1140" s="128">
        <v>8</v>
      </c>
      <c r="N1140" s="126"/>
      <c r="O1140" s="126"/>
      <c r="P1140" s="126"/>
      <c r="Q1140" s="126"/>
      <c r="R1140" s="126"/>
      <c r="S1140" s="126"/>
      <c r="T1140" s="126"/>
      <c r="U1140" s="126"/>
      <c r="V1140" s="128">
        <v>1</v>
      </c>
      <c r="W1140" s="128">
        <v>8</v>
      </c>
    </row>
    <row r="1141" spans="1:25" x14ac:dyDescent="0.25">
      <c r="A1141" s="122">
        <v>1140</v>
      </c>
      <c r="B1141" s="124" t="s">
        <v>24</v>
      </c>
      <c r="C1141" s="125" t="s">
        <v>154</v>
      </c>
      <c r="D1141" s="128">
        <v>1</v>
      </c>
      <c r="E1141" s="128">
        <v>5</v>
      </c>
      <c r="F1141" s="126"/>
      <c r="G1141" s="126"/>
      <c r="H1141" s="128">
        <v>1</v>
      </c>
      <c r="I1141" s="128">
        <v>5</v>
      </c>
      <c r="J1141" s="126"/>
      <c r="K1141" s="126"/>
      <c r="L1141" s="126"/>
      <c r="M1141" s="126"/>
      <c r="N1141" s="126"/>
      <c r="O1141" s="126"/>
      <c r="P1141" s="126"/>
      <c r="Q1141" s="126"/>
      <c r="R1141" s="128">
        <v>1</v>
      </c>
      <c r="S1141" s="128">
        <v>5</v>
      </c>
      <c r="T1141" s="126"/>
      <c r="U1141" s="126"/>
      <c r="V1141" s="126"/>
      <c r="W1141" s="126"/>
    </row>
    <row r="1142" spans="1:25" x14ac:dyDescent="0.25">
      <c r="A1142" s="122">
        <v>1141</v>
      </c>
      <c r="B1142" s="124" t="s">
        <v>18</v>
      </c>
      <c r="C1142" s="125" t="s">
        <v>151</v>
      </c>
      <c r="D1142" s="128">
        <v>1</v>
      </c>
      <c r="E1142" s="128">
        <v>16</v>
      </c>
      <c r="F1142" s="126"/>
      <c r="G1142" s="126"/>
      <c r="H1142" s="126"/>
      <c r="I1142" s="126"/>
      <c r="J1142" s="126"/>
      <c r="K1142" s="126"/>
      <c r="L1142" s="126"/>
      <c r="M1142" s="126"/>
      <c r="N1142" s="126"/>
      <c r="O1142" s="126"/>
      <c r="P1142" s="126"/>
      <c r="Q1142" s="126"/>
      <c r="R1142" s="126"/>
      <c r="S1142" s="126"/>
      <c r="T1142" s="126"/>
      <c r="U1142" s="126"/>
      <c r="V1142" s="126"/>
      <c r="W1142" s="126"/>
    </row>
    <row r="1143" spans="1:25" x14ac:dyDescent="0.25">
      <c r="A1143" s="122">
        <v>1142</v>
      </c>
      <c r="B1143" s="124" t="s">
        <v>130</v>
      </c>
      <c r="C1143" s="125" t="s">
        <v>152</v>
      </c>
      <c r="D1143" s="126"/>
      <c r="E1143" s="126"/>
      <c r="F1143" s="126"/>
      <c r="G1143" s="126"/>
      <c r="H1143" s="126"/>
      <c r="I1143" s="126"/>
      <c r="J1143" s="126"/>
      <c r="K1143" s="126"/>
      <c r="L1143" s="126"/>
      <c r="M1143" s="126"/>
      <c r="N1143" s="126"/>
      <c r="O1143" s="126"/>
      <c r="P1143" s="126"/>
      <c r="Q1143" s="126"/>
      <c r="R1143" s="126"/>
      <c r="S1143" s="126"/>
      <c r="T1143" s="126"/>
      <c r="U1143" s="126"/>
      <c r="V1143" s="128">
        <v>1</v>
      </c>
      <c r="W1143" s="128">
        <v>16</v>
      </c>
    </row>
    <row r="1144" spans="1:25" x14ac:dyDescent="0.25">
      <c r="A1144" s="122">
        <v>1143</v>
      </c>
      <c r="B1144" s="124" t="s">
        <v>24</v>
      </c>
      <c r="C1144" s="125" t="s">
        <v>152</v>
      </c>
      <c r="D1144" s="126"/>
      <c r="E1144" s="126"/>
      <c r="F1144" s="126"/>
      <c r="G1144" s="126"/>
      <c r="H1144" s="126"/>
      <c r="I1144" s="126"/>
      <c r="J1144" s="126"/>
      <c r="K1144" s="126"/>
      <c r="L1144" s="128">
        <v>1</v>
      </c>
      <c r="M1144" s="128">
        <v>16</v>
      </c>
      <c r="N1144" s="126"/>
      <c r="O1144" s="126"/>
      <c r="P1144" s="126"/>
      <c r="Q1144" s="126"/>
      <c r="R1144" s="126"/>
      <c r="S1144" s="126"/>
      <c r="T1144" s="126"/>
      <c r="U1144" s="126"/>
      <c r="V1144" s="126"/>
      <c r="W1144" s="126"/>
    </row>
    <row r="1145" spans="1:25" x14ac:dyDescent="0.25">
      <c r="A1145" s="122">
        <v>1144</v>
      </c>
      <c r="B1145" s="124" t="s">
        <v>24</v>
      </c>
      <c r="C1145" s="125" t="s">
        <v>154</v>
      </c>
      <c r="D1145" s="128">
        <v>3</v>
      </c>
      <c r="E1145" s="128">
        <v>15</v>
      </c>
      <c r="F1145" s="126"/>
      <c r="G1145" s="126"/>
      <c r="H1145" s="126"/>
      <c r="I1145" s="126"/>
      <c r="J1145" s="126"/>
      <c r="K1145" s="126"/>
      <c r="L1145" s="126"/>
      <c r="M1145" s="126"/>
      <c r="N1145" s="126"/>
      <c r="O1145" s="126"/>
      <c r="P1145" s="126"/>
      <c r="Q1145" s="126"/>
      <c r="R1145" s="126"/>
      <c r="S1145" s="126"/>
      <c r="T1145" s="126"/>
      <c r="U1145" s="126"/>
      <c r="V1145" s="126"/>
      <c r="W1145" s="126"/>
      <c r="X1145" s="126"/>
      <c r="Y1145" s="126"/>
    </row>
    <row r="1146" spans="1:25" x14ac:dyDescent="0.25">
      <c r="A1146" s="122">
        <v>1145</v>
      </c>
      <c r="B1146" s="124" t="s">
        <v>125</v>
      </c>
      <c r="C1146" s="125" t="s">
        <v>154</v>
      </c>
      <c r="D1146" s="126"/>
      <c r="E1146" s="126"/>
      <c r="F1146" s="126"/>
      <c r="G1146" s="126"/>
      <c r="H1146" s="126"/>
      <c r="I1146" s="126"/>
      <c r="J1146" s="126"/>
      <c r="K1146" s="126"/>
      <c r="L1146" s="126"/>
      <c r="M1146" s="126"/>
      <c r="N1146" s="126"/>
      <c r="O1146" s="126"/>
      <c r="P1146" s="128">
        <v>2</v>
      </c>
      <c r="Q1146" s="128">
        <v>15</v>
      </c>
      <c r="R1146" s="126"/>
      <c r="S1146" s="126"/>
      <c r="T1146" s="126"/>
      <c r="U1146" s="126"/>
      <c r="V1146" s="126"/>
      <c r="W1146" s="126"/>
      <c r="X1146" s="126"/>
      <c r="Y1146" s="126"/>
    </row>
    <row r="1147" spans="1:25" x14ac:dyDescent="0.25">
      <c r="A1147" s="122">
        <v>1146</v>
      </c>
      <c r="B1147" s="124" t="s">
        <v>125</v>
      </c>
      <c r="C1147" s="125" t="s">
        <v>153</v>
      </c>
      <c r="D1147" s="126"/>
      <c r="E1147" s="126"/>
      <c r="F1147" s="126"/>
      <c r="G1147" s="126"/>
      <c r="H1147" s="126"/>
      <c r="I1147" s="126"/>
      <c r="J1147" s="128">
        <v>1</v>
      </c>
      <c r="K1147" s="128">
        <v>2</v>
      </c>
      <c r="L1147" s="126"/>
      <c r="M1147" s="126"/>
      <c r="N1147" s="128">
        <v>6</v>
      </c>
      <c r="O1147" s="128">
        <v>9</v>
      </c>
      <c r="P1147" s="126"/>
      <c r="Q1147" s="126"/>
      <c r="R1147" s="128">
        <v>1</v>
      </c>
      <c r="S1147" s="128">
        <v>3</v>
      </c>
      <c r="T1147" s="126"/>
      <c r="U1147" s="126"/>
      <c r="V1147" s="126"/>
      <c r="W1147" s="126"/>
      <c r="X1147" s="126"/>
      <c r="Y1147" s="126"/>
    </row>
    <row r="1148" spans="1:25" x14ac:dyDescent="0.25">
      <c r="A1148" s="122">
        <v>1147</v>
      </c>
      <c r="B1148" s="124" t="s">
        <v>144</v>
      </c>
      <c r="C1148" s="125" t="s">
        <v>152</v>
      </c>
      <c r="D1148" s="126"/>
      <c r="E1148" s="126"/>
      <c r="F1148" s="126"/>
      <c r="G1148" s="126"/>
      <c r="H1148" s="126"/>
      <c r="I1148" s="126"/>
      <c r="J1148" s="126"/>
      <c r="K1148" s="126"/>
      <c r="L1148" s="126"/>
      <c r="M1148" s="126"/>
      <c r="N1148" s="126"/>
      <c r="O1148" s="126"/>
      <c r="P1148" s="126"/>
      <c r="Q1148" s="126"/>
      <c r="R1148" s="126"/>
      <c r="S1148" s="126"/>
      <c r="T1148" s="126"/>
      <c r="U1148" s="126"/>
      <c r="V1148" s="126"/>
      <c r="W1148" s="126"/>
      <c r="X1148" s="128">
        <v>1</v>
      </c>
      <c r="Y1148" s="128">
        <v>15</v>
      </c>
    </row>
    <row r="1149" spans="1:25" x14ac:dyDescent="0.25">
      <c r="A1149" s="122">
        <v>1148</v>
      </c>
      <c r="B1149" s="124" t="s">
        <v>144</v>
      </c>
      <c r="C1149" s="125" t="s">
        <v>151</v>
      </c>
      <c r="D1149" s="126"/>
      <c r="E1149" s="126"/>
      <c r="F1149" s="128">
        <v>2</v>
      </c>
      <c r="G1149" s="128">
        <v>2</v>
      </c>
      <c r="H1149" s="128">
        <v>1</v>
      </c>
      <c r="I1149" s="128">
        <v>13</v>
      </c>
      <c r="J1149" s="126"/>
      <c r="K1149" s="126"/>
      <c r="L1149" s="126"/>
      <c r="M1149" s="126"/>
      <c r="N1149" s="126"/>
      <c r="O1149" s="126"/>
      <c r="P1149" s="126"/>
      <c r="Q1149" s="126"/>
      <c r="R1149" s="126"/>
      <c r="S1149" s="126"/>
      <c r="T1149" s="126"/>
      <c r="U1149" s="126"/>
      <c r="V1149" s="126"/>
      <c r="W1149" s="126"/>
      <c r="X1149" s="126"/>
      <c r="Y1149" s="126"/>
    </row>
    <row r="1150" spans="1:25" x14ac:dyDescent="0.25">
      <c r="A1150" s="122">
        <v>1149</v>
      </c>
      <c r="B1150" s="124" t="s">
        <v>24</v>
      </c>
      <c r="C1150" s="125" t="s">
        <v>154</v>
      </c>
      <c r="D1150" s="126"/>
      <c r="E1150" s="126"/>
      <c r="F1150" s="126"/>
      <c r="G1150" s="126"/>
      <c r="H1150" s="128">
        <v>1</v>
      </c>
      <c r="I1150" s="128">
        <v>5</v>
      </c>
      <c r="J1150" s="128">
        <v>1</v>
      </c>
      <c r="K1150" s="128">
        <v>5</v>
      </c>
      <c r="L1150" s="128">
        <v>1</v>
      </c>
      <c r="M1150" s="128">
        <v>5</v>
      </c>
      <c r="N1150" s="126"/>
      <c r="O1150" s="126"/>
      <c r="P1150" s="126"/>
      <c r="Q1150" s="126"/>
      <c r="R1150" s="126"/>
      <c r="S1150" s="126"/>
      <c r="T1150" s="126"/>
      <c r="U1150" s="126"/>
      <c r="V1150" s="126"/>
      <c r="W1150" s="126"/>
      <c r="X1150" s="126"/>
      <c r="Y1150" s="126"/>
    </row>
    <row r="1151" spans="1:25" x14ac:dyDescent="0.25">
      <c r="A1151" s="122">
        <v>1150</v>
      </c>
      <c r="B1151" s="124" t="s">
        <v>128</v>
      </c>
      <c r="C1151" s="125" t="s">
        <v>152</v>
      </c>
      <c r="D1151" s="126"/>
      <c r="E1151" s="126"/>
      <c r="F1151" s="126"/>
      <c r="G1151" s="126"/>
      <c r="H1151" s="126"/>
      <c r="I1151" s="126"/>
      <c r="J1151" s="126"/>
      <c r="K1151" s="126"/>
      <c r="L1151" s="126"/>
      <c r="M1151" s="126"/>
      <c r="N1151" s="128">
        <v>1</v>
      </c>
      <c r="O1151" s="128">
        <v>15</v>
      </c>
      <c r="P1151" s="126"/>
      <c r="Q1151" s="126"/>
      <c r="R1151" s="126"/>
      <c r="S1151" s="126"/>
      <c r="T1151" s="126"/>
      <c r="U1151" s="126"/>
      <c r="V1151" s="126"/>
      <c r="W1151" s="126"/>
      <c r="X1151" s="126"/>
      <c r="Y1151" s="126"/>
    </row>
    <row r="1152" spans="1:25" x14ac:dyDescent="0.25">
      <c r="A1152" s="122">
        <v>1151</v>
      </c>
      <c r="B1152" s="124" t="s">
        <v>11</v>
      </c>
      <c r="C1152" s="125" t="s">
        <v>153</v>
      </c>
      <c r="D1152" s="126"/>
      <c r="E1152" s="126"/>
      <c r="F1152" s="126"/>
      <c r="G1152" s="126"/>
      <c r="H1152" s="128">
        <v>2</v>
      </c>
      <c r="I1152" s="128">
        <v>15</v>
      </c>
      <c r="J1152" s="126"/>
      <c r="K1152" s="126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26"/>
      <c r="Y1152" s="126"/>
    </row>
    <row r="1153" spans="1:27" x14ac:dyDescent="0.25">
      <c r="A1153" s="122">
        <v>1152</v>
      </c>
      <c r="B1153" s="124" t="s">
        <v>113</v>
      </c>
      <c r="C1153" s="125" t="s">
        <v>153</v>
      </c>
      <c r="D1153" s="126"/>
      <c r="E1153" s="126"/>
      <c r="F1153" s="126"/>
      <c r="G1153" s="126"/>
      <c r="H1153" s="126"/>
      <c r="I1153" s="126"/>
      <c r="J1153" s="126"/>
      <c r="K1153" s="126"/>
      <c r="L1153" s="126"/>
      <c r="M1153" s="126"/>
      <c r="N1153" s="126"/>
      <c r="O1153" s="126"/>
      <c r="P1153" s="126"/>
      <c r="Q1153" s="126"/>
      <c r="R1153" s="126"/>
      <c r="S1153" s="126"/>
      <c r="T1153" s="126"/>
      <c r="U1153" s="126"/>
      <c r="V1153" s="128">
        <v>2</v>
      </c>
      <c r="W1153" s="128">
        <v>15</v>
      </c>
      <c r="X1153" s="126"/>
      <c r="Y1153" s="126"/>
    </row>
    <row r="1154" spans="1:27" x14ac:dyDescent="0.25">
      <c r="A1154" s="122">
        <v>1153</v>
      </c>
      <c r="B1154" s="124" t="s">
        <v>102</v>
      </c>
      <c r="C1154" s="125" t="s">
        <v>152</v>
      </c>
      <c r="D1154" s="126"/>
      <c r="E1154" s="126"/>
      <c r="F1154" s="128">
        <v>1</v>
      </c>
      <c r="G1154" s="128">
        <v>7</v>
      </c>
      <c r="H1154" s="126"/>
      <c r="I1154" s="126"/>
      <c r="J1154" s="126"/>
      <c r="K1154" s="126"/>
      <c r="L1154" s="126"/>
      <c r="M1154" s="126"/>
      <c r="N1154" s="126"/>
      <c r="O1154" s="126"/>
      <c r="P1154" s="128">
        <v>1</v>
      </c>
      <c r="Q1154" s="128">
        <v>7</v>
      </c>
      <c r="R1154" s="126"/>
      <c r="S1154" s="126"/>
      <c r="T1154" s="126"/>
      <c r="U1154" s="126"/>
      <c r="V1154" s="126"/>
      <c r="W1154" s="126"/>
      <c r="X1154" s="126"/>
      <c r="Y1154" s="126"/>
    </row>
    <row r="1155" spans="1:27" x14ac:dyDescent="0.25">
      <c r="A1155" s="122">
        <v>1154</v>
      </c>
      <c r="B1155" s="124" t="s">
        <v>124</v>
      </c>
      <c r="C1155" s="125" t="s">
        <v>153</v>
      </c>
      <c r="D1155" s="126"/>
      <c r="E1155" s="126"/>
      <c r="F1155" s="126"/>
      <c r="G1155" s="126"/>
      <c r="H1155" s="128">
        <v>1</v>
      </c>
      <c r="I1155" s="128">
        <v>7</v>
      </c>
      <c r="J1155" s="126"/>
      <c r="K1155" s="126"/>
      <c r="L1155" s="126"/>
      <c r="M1155" s="126"/>
      <c r="N1155" s="126"/>
      <c r="O1155" s="126"/>
      <c r="P1155" s="128">
        <v>1</v>
      </c>
      <c r="Q1155" s="128">
        <v>7</v>
      </c>
      <c r="R1155" s="126"/>
      <c r="S1155" s="126"/>
      <c r="T1155" s="126"/>
      <c r="U1155" s="126"/>
      <c r="V1155" s="126"/>
      <c r="W1155" s="126"/>
      <c r="X1155" s="126"/>
      <c r="Y1155" s="126"/>
    </row>
    <row r="1156" spans="1:27" x14ac:dyDescent="0.25">
      <c r="A1156" s="122">
        <v>1155</v>
      </c>
      <c r="B1156" s="124" t="s">
        <v>124</v>
      </c>
      <c r="C1156" s="125" t="s">
        <v>153</v>
      </c>
      <c r="D1156" s="126"/>
      <c r="E1156" s="126"/>
      <c r="F1156" s="126"/>
      <c r="G1156" s="126"/>
      <c r="H1156" s="126"/>
      <c r="I1156" s="126"/>
      <c r="J1156" s="128">
        <v>1</v>
      </c>
      <c r="K1156" s="128">
        <v>14</v>
      </c>
      <c r="L1156" s="126"/>
      <c r="M1156" s="126"/>
      <c r="N1156" s="126"/>
      <c r="O1156" s="126"/>
      <c r="P1156" s="126"/>
      <c r="Q1156" s="126"/>
      <c r="R1156" s="126"/>
      <c r="S1156" s="126"/>
      <c r="T1156" s="126"/>
      <c r="U1156" s="126"/>
      <c r="V1156" s="126"/>
      <c r="W1156" s="126"/>
      <c r="X1156" s="126"/>
      <c r="Y1156" s="126"/>
    </row>
    <row r="1157" spans="1:27" x14ac:dyDescent="0.25">
      <c r="A1157" s="122">
        <v>1156</v>
      </c>
      <c r="B1157" s="124" t="s">
        <v>124</v>
      </c>
      <c r="C1157" s="125" t="s">
        <v>151</v>
      </c>
      <c r="D1157" s="126"/>
      <c r="E1157" s="126"/>
      <c r="F1157" s="126"/>
      <c r="G1157" s="126"/>
      <c r="H1157" s="126"/>
      <c r="I1157" s="126"/>
      <c r="J1157" s="128">
        <v>1</v>
      </c>
      <c r="K1157" s="128">
        <v>14</v>
      </c>
      <c r="L1157" s="126"/>
      <c r="M1157" s="126"/>
      <c r="N1157" s="126"/>
      <c r="O1157" s="126"/>
      <c r="P1157" s="126"/>
      <c r="Q1157" s="126"/>
      <c r="R1157" s="126"/>
      <c r="S1157" s="126"/>
      <c r="T1157" s="126"/>
      <c r="U1157" s="126"/>
      <c r="V1157" s="126"/>
      <c r="W1157" s="126"/>
      <c r="X1157" s="126"/>
      <c r="Y1157" s="126"/>
    </row>
    <row r="1158" spans="1:27" x14ac:dyDescent="0.25">
      <c r="A1158" s="122">
        <v>1157</v>
      </c>
      <c r="B1158" s="124" t="s">
        <v>104</v>
      </c>
      <c r="C1158" s="125" t="s">
        <v>152</v>
      </c>
      <c r="D1158" s="126"/>
      <c r="E1158" s="126"/>
      <c r="F1158" s="126"/>
      <c r="G1158" s="126"/>
      <c r="H1158" s="126"/>
      <c r="I1158" s="126"/>
      <c r="J1158" s="126"/>
      <c r="K1158" s="126"/>
      <c r="L1158" s="128">
        <v>1</v>
      </c>
      <c r="M1158" s="128">
        <v>14</v>
      </c>
      <c r="N1158" s="126"/>
      <c r="O1158" s="126"/>
      <c r="P1158" s="126"/>
      <c r="Q1158" s="126"/>
      <c r="R1158" s="126"/>
      <c r="S1158" s="126"/>
      <c r="T1158" s="126"/>
      <c r="U1158" s="126"/>
      <c r="V1158" s="126"/>
      <c r="W1158" s="126"/>
      <c r="X1158" s="126"/>
      <c r="Y1158" s="126"/>
    </row>
    <row r="1159" spans="1:27" x14ac:dyDescent="0.25">
      <c r="A1159" s="122">
        <v>1158</v>
      </c>
      <c r="B1159" s="124" t="s">
        <v>137</v>
      </c>
      <c r="C1159" s="125" t="s">
        <v>153</v>
      </c>
      <c r="D1159" s="126"/>
      <c r="E1159" s="126"/>
      <c r="F1159" s="126"/>
      <c r="G1159" s="126"/>
      <c r="H1159" s="126"/>
      <c r="I1159" s="126"/>
      <c r="J1159" s="126"/>
      <c r="K1159" s="126"/>
      <c r="L1159" s="126"/>
      <c r="M1159" s="126"/>
      <c r="N1159" s="126"/>
      <c r="O1159" s="126"/>
      <c r="P1159" s="128">
        <v>1</v>
      </c>
      <c r="Q1159" s="128">
        <v>14</v>
      </c>
      <c r="R1159" s="126"/>
      <c r="S1159" s="126"/>
      <c r="T1159" s="126"/>
      <c r="U1159" s="126"/>
      <c r="V1159" s="126"/>
      <c r="W1159" s="126"/>
      <c r="X1159" s="126"/>
      <c r="Y1159" s="126"/>
    </row>
    <row r="1160" spans="1:27" x14ac:dyDescent="0.25">
      <c r="A1160" s="122">
        <v>1159</v>
      </c>
      <c r="B1160" s="124" t="s">
        <v>137</v>
      </c>
      <c r="C1160" s="125" t="s">
        <v>153</v>
      </c>
      <c r="D1160" s="126"/>
      <c r="E1160" s="126"/>
      <c r="F1160" s="126"/>
      <c r="G1160" s="126"/>
      <c r="H1160" s="126"/>
      <c r="I1160" s="126"/>
      <c r="J1160" s="126"/>
      <c r="K1160" s="126"/>
      <c r="L1160" s="126"/>
      <c r="M1160" s="126"/>
      <c r="N1160" s="126"/>
      <c r="O1160" s="126"/>
      <c r="P1160" s="126"/>
      <c r="Q1160" s="126"/>
      <c r="R1160" s="126"/>
      <c r="S1160" s="126"/>
      <c r="T1160" s="128">
        <v>1</v>
      </c>
      <c r="U1160" s="128">
        <v>14</v>
      </c>
      <c r="V1160" s="126"/>
      <c r="W1160" s="126"/>
      <c r="X1160" s="126"/>
      <c r="Y1160" s="126"/>
    </row>
    <row r="1161" spans="1:27" x14ac:dyDescent="0.25">
      <c r="A1161" s="122">
        <v>1160</v>
      </c>
      <c r="B1161" s="124" t="s">
        <v>128</v>
      </c>
      <c r="C1161" s="125" t="s">
        <v>154</v>
      </c>
      <c r="D1161" s="126"/>
      <c r="E1161" s="126"/>
      <c r="F1161" s="126"/>
      <c r="G1161" s="126"/>
      <c r="H1161" s="126"/>
      <c r="I1161" s="126"/>
      <c r="J1161" s="128">
        <v>1</v>
      </c>
      <c r="K1161" s="128">
        <v>14</v>
      </c>
      <c r="L1161" s="126"/>
      <c r="M1161" s="126"/>
      <c r="N1161" s="126"/>
      <c r="O1161" s="126"/>
      <c r="P1161" s="126"/>
      <c r="Q1161" s="126"/>
      <c r="R1161" s="126"/>
      <c r="S1161" s="126"/>
      <c r="T1161" s="126"/>
      <c r="U1161" s="126"/>
      <c r="V1161" s="126"/>
      <c r="W1161" s="126"/>
      <c r="X1161" s="126"/>
      <c r="Y1161" s="126"/>
      <c r="Z1161" s="126"/>
      <c r="AA1161" s="126"/>
    </row>
    <row r="1162" spans="1:27" x14ac:dyDescent="0.25">
      <c r="A1162" s="122">
        <v>1161</v>
      </c>
      <c r="B1162" s="124" t="s">
        <v>8</v>
      </c>
      <c r="C1162" s="125" t="s">
        <v>151</v>
      </c>
      <c r="D1162" s="126"/>
      <c r="E1162" s="126"/>
      <c r="F1162" s="126"/>
      <c r="G1162" s="126"/>
      <c r="H1162" s="126"/>
      <c r="I1162" s="126"/>
      <c r="J1162" s="126"/>
      <c r="K1162" s="126"/>
      <c r="L1162" s="126"/>
      <c r="M1162" s="126"/>
      <c r="N1162" s="126"/>
      <c r="O1162" s="126"/>
      <c r="P1162" s="126"/>
      <c r="Q1162" s="126"/>
      <c r="R1162" s="128">
        <v>2</v>
      </c>
      <c r="S1162" s="128">
        <v>14</v>
      </c>
      <c r="T1162" s="126"/>
      <c r="U1162" s="126"/>
      <c r="V1162" s="126"/>
      <c r="W1162" s="126"/>
      <c r="X1162" s="126"/>
      <c r="Y1162" s="126"/>
      <c r="Z1162" s="126"/>
      <c r="AA1162" s="126"/>
    </row>
    <row r="1163" spans="1:27" x14ac:dyDescent="0.25">
      <c r="A1163" s="122">
        <v>1162</v>
      </c>
      <c r="B1163" s="124" t="s">
        <v>133</v>
      </c>
      <c r="C1163" s="125" t="s">
        <v>152</v>
      </c>
      <c r="D1163" s="126"/>
      <c r="E1163" s="126"/>
      <c r="F1163" s="126"/>
      <c r="G1163" s="126"/>
      <c r="H1163" s="126"/>
      <c r="I1163" s="126"/>
      <c r="J1163" s="126"/>
      <c r="K1163" s="126"/>
      <c r="L1163" s="126"/>
      <c r="M1163" s="126"/>
      <c r="N1163" s="126"/>
      <c r="O1163" s="126"/>
      <c r="P1163" s="126"/>
      <c r="Q1163" s="126"/>
      <c r="R1163" s="126"/>
      <c r="S1163" s="126"/>
      <c r="T1163" s="126"/>
      <c r="U1163" s="126"/>
      <c r="V1163" s="126"/>
      <c r="W1163" s="126"/>
      <c r="X1163" s="128">
        <v>1</v>
      </c>
      <c r="Y1163" s="128">
        <v>14</v>
      </c>
      <c r="Z1163" s="126"/>
      <c r="AA1163" s="126"/>
    </row>
    <row r="1164" spans="1:27" x14ac:dyDescent="0.25">
      <c r="A1164" s="122">
        <v>1163</v>
      </c>
      <c r="B1164" s="124" t="s">
        <v>105</v>
      </c>
      <c r="C1164" s="125" t="s">
        <v>152</v>
      </c>
      <c r="D1164" s="126"/>
      <c r="E1164" s="126"/>
      <c r="F1164" s="126"/>
      <c r="G1164" s="126"/>
      <c r="H1164" s="126"/>
      <c r="I1164" s="126"/>
      <c r="J1164" s="126"/>
      <c r="K1164" s="126"/>
      <c r="L1164" s="126"/>
      <c r="M1164" s="126"/>
      <c r="N1164" s="126"/>
      <c r="O1164" s="126"/>
      <c r="P1164" s="126"/>
      <c r="Q1164" s="126"/>
      <c r="R1164" s="128">
        <v>1</v>
      </c>
      <c r="S1164" s="128">
        <v>7</v>
      </c>
      <c r="T1164" s="128">
        <v>1</v>
      </c>
      <c r="U1164" s="128">
        <v>7</v>
      </c>
      <c r="V1164" s="126"/>
      <c r="W1164" s="126"/>
      <c r="X1164" s="126"/>
      <c r="Y1164" s="126"/>
      <c r="Z1164" s="126"/>
      <c r="AA1164" s="126"/>
    </row>
    <row r="1165" spans="1:27" x14ac:dyDescent="0.25">
      <c r="A1165" s="122">
        <v>1164</v>
      </c>
      <c r="B1165" s="124" t="s">
        <v>124</v>
      </c>
      <c r="C1165" s="125" t="s">
        <v>151</v>
      </c>
      <c r="D1165" s="126"/>
      <c r="E1165" s="126"/>
      <c r="F1165" s="126"/>
      <c r="G1165" s="126"/>
      <c r="H1165" s="128">
        <v>1</v>
      </c>
      <c r="I1165" s="128">
        <v>14</v>
      </c>
      <c r="J1165" s="126"/>
      <c r="K1165" s="126"/>
      <c r="L1165" s="126"/>
      <c r="M1165" s="126"/>
      <c r="N1165" s="126"/>
      <c r="O1165" s="126"/>
      <c r="P1165" s="126"/>
      <c r="Q1165" s="126"/>
      <c r="R1165" s="126"/>
      <c r="S1165" s="126"/>
      <c r="T1165" s="126"/>
      <c r="U1165" s="126"/>
      <c r="V1165" s="126"/>
      <c r="W1165" s="126"/>
      <c r="X1165" s="126"/>
      <c r="Y1165" s="126"/>
      <c r="Z1165" s="126"/>
      <c r="AA1165" s="126"/>
    </row>
    <row r="1166" spans="1:27" x14ac:dyDescent="0.25">
      <c r="A1166" s="122">
        <v>1165</v>
      </c>
      <c r="B1166" s="124" t="s">
        <v>8</v>
      </c>
      <c r="C1166" s="125" t="s">
        <v>152</v>
      </c>
      <c r="D1166" s="126"/>
      <c r="E1166" s="126"/>
      <c r="F1166" s="126"/>
      <c r="G1166" s="126"/>
      <c r="H1166" s="126"/>
      <c r="I1166" s="126"/>
      <c r="J1166" s="126"/>
      <c r="K1166" s="126"/>
      <c r="L1166" s="128">
        <v>1</v>
      </c>
      <c r="M1166" s="128">
        <v>13</v>
      </c>
      <c r="N1166" s="126"/>
      <c r="O1166" s="126"/>
      <c r="P1166" s="126"/>
      <c r="Q1166" s="126"/>
      <c r="R1166" s="126"/>
      <c r="S1166" s="126"/>
      <c r="T1166" s="126"/>
      <c r="U1166" s="126"/>
      <c r="V1166" s="126"/>
      <c r="W1166" s="126"/>
      <c r="X1166" s="126"/>
      <c r="Y1166" s="126"/>
      <c r="Z1166" s="126"/>
      <c r="AA1166" s="126"/>
    </row>
    <row r="1167" spans="1:27" x14ac:dyDescent="0.25">
      <c r="A1167" s="122">
        <v>1166</v>
      </c>
      <c r="B1167" s="124" t="s">
        <v>18</v>
      </c>
      <c r="C1167" s="125" t="s">
        <v>154</v>
      </c>
      <c r="D1167" s="126"/>
      <c r="E1167" s="126"/>
      <c r="F1167" s="126"/>
      <c r="G1167" s="126"/>
      <c r="H1167" s="126"/>
      <c r="I1167" s="126"/>
      <c r="J1167" s="126"/>
      <c r="K1167" s="126"/>
      <c r="L1167" s="126"/>
      <c r="M1167" s="126"/>
      <c r="N1167" s="126"/>
      <c r="O1167" s="126"/>
      <c r="P1167" s="126"/>
      <c r="Q1167" s="126"/>
      <c r="R1167" s="128">
        <v>1</v>
      </c>
      <c r="S1167" s="128">
        <v>7</v>
      </c>
      <c r="T1167" s="128">
        <v>1</v>
      </c>
      <c r="U1167" s="128">
        <v>7</v>
      </c>
      <c r="V1167" s="126"/>
      <c r="W1167" s="126"/>
      <c r="X1167" s="126"/>
      <c r="Y1167" s="126"/>
      <c r="Z1167" s="126"/>
      <c r="AA1167" s="126"/>
    </row>
    <row r="1168" spans="1:27" x14ac:dyDescent="0.25">
      <c r="A1168" s="122">
        <v>1167</v>
      </c>
      <c r="B1168" s="124" t="s">
        <v>24</v>
      </c>
      <c r="C1168" s="125" t="s">
        <v>154</v>
      </c>
      <c r="D1168" s="128">
        <v>3</v>
      </c>
      <c r="E1168" s="128">
        <v>3</v>
      </c>
      <c r="F1168" s="128">
        <v>10</v>
      </c>
      <c r="G1168" s="128">
        <v>10</v>
      </c>
      <c r="H1168" s="126"/>
      <c r="I1168" s="126"/>
      <c r="J1168" s="126"/>
      <c r="K1168" s="126"/>
      <c r="L1168" s="126"/>
      <c r="M1168" s="126"/>
      <c r="N1168" s="126"/>
      <c r="O1168" s="126"/>
      <c r="P1168" s="126"/>
      <c r="Q1168" s="126"/>
      <c r="R1168" s="126"/>
      <c r="S1168" s="126"/>
      <c r="T1168" s="126"/>
      <c r="U1168" s="126"/>
      <c r="V1168" s="126"/>
      <c r="W1168" s="126"/>
      <c r="X1168" s="126"/>
      <c r="Y1168" s="126"/>
      <c r="Z1168" s="126"/>
      <c r="AA1168" s="126"/>
    </row>
    <row r="1169" spans="1:27" x14ac:dyDescent="0.25">
      <c r="A1169" s="122">
        <v>1168</v>
      </c>
      <c r="B1169" s="124" t="s">
        <v>124</v>
      </c>
      <c r="C1169" s="125" t="s">
        <v>152</v>
      </c>
      <c r="D1169" s="126"/>
      <c r="E1169" s="126"/>
      <c r="F1169" s="126"/>
      <c r="G1169" s="126"/>
      <c r="H1169" s="126"/>
      <c r="I1169" s="126"/>
      <c r="J1169" s="128">
        <v>1</v>
      </c>
      <c r="K1169" s="128">
        <v>13</v>
      </c>
      <c r="L1169" s="126"/>
      <c r="M1169" s="126"/>
      <c r="N1169" s="126"/>
      <c r="O1169" s="126"/>
      <c r="P1169" s="126"/>
      <c r="Q1169" s="126"/>
      <c r="R1169" s="126"/>
      <c r="S1169" s="126"/>
      <c r="T1169" s="126"/>
      <c r="U1169" s="126"/>
      <c r="V1169" s="126"/>
      <c r="W1169" s="126"/>
      <c r="X1169" s="126"/>
      <c r="Y1169" s="126"/>
      <c r="Z1169" s="126"/>
      <c r="AA1169" s="126"/>
    </row>
    <row r="1170" spans="1:27" x14ac:dyDescent="0.25">
      <c r="A1170" s="122">
        <v>1169</v>
      </c>
      <c r="B1170" s="124" t="s">
        <v>9</v>
      </c>
      <c r="C1170" s="125" t="s">
        <v>154</v>
      </c>
      <c r="D1170" s="126"/>
      <c r="E1170" s="126"/>
      <c r="F1170" s="126"/>
      <c r="G1170" s="126"/>
      <c r="H1170" s="126"/>
      <c r="I1170" s="126"/>
      <c r="J1170" s="126"/>
      <c r="K1170" s="126"/>
      <c r="L1170" s="126"/>
      <c r="M1170" s="126"/>
      <c r="N1170" s="126"/>
      <c r="O1170" s="126"/>
      <c r="P1170" s="126"/>
      <c r="Q1170" s="126"/>
      <c r="R1170" s="126"/>
      <c r="S1170" s="126"/>
      <c r="T1170" s="126"/>
      <c r="U1170" s="126"/>
      <c r="V1170" s="126"/>
      <c r="W1170" s="126"/>
      <c r="X1170" s="128">
        <v>1</v>
      </c>
      <c r="Y1170" s="128">
        <v>6</v>
      </c>
      <c r="Z1170" s="128">
        <v>1</v>
      </c>
      <c r="AA1170" s="128">
        <v>6</v>
      </c>
    </row>
    <row r="1171" spans="1:27" x14ac:dyDescent="0.25">
      <c r="A1171" s="122">
        <v>1170</v>
      </c>
      <c r="B1171" s="124" t="s">
        <v>134</v>
      </c>
      <c r="C1171" s="125" t="s">
        <v>152</v>
      </c>
      <c r="D1171" s="126"/>
      <c r="E1171" s="126"/>
      <c r="F1171" s="126"/>
      <c r="G1171" s="126"/>
      <c r="H1171" s="126"/>
      <c r="I1171" s="126"/>
      <c r="J1171" s="126"/>
      <c r="K1171" s="126"/>
      <c r="L1171" s="128">
        <v>1</v>
      </c>
      <c r="M1171" s="128">
        <v>13</v>
      </c>
      <c r="N1171" s="126"/>
      <c r="O1171" s="126"/>
      <c r="P1171" s="126"/>
      <c r="Q1171" s="126"/>
      <c r="R1171" s="126"/>
      <c r="S1171" s="126"/>
      <c r="T1171" s="126"/>
      <c r="U1171" s="126"/>
      <c r="V1171" s="126"/>
      <c r="W1171" s="126"/>
      <c r="X1171" s="126"/>
      <c r="Y1171" s="126"/>
      <c r="Z1171" s="126"/>
      <c r="AA1171" s="126"/>
    </row>
    <row r="1172" spans="1:27" x14ac:dyDescent="0.25">
      <c r="A1172" s="122">
        <v>1171</v>
      </c>
      <c r="B1172" s="124" t="s">
        <v>147</v>
      </c>
      <c r="C1172" s="125" t="s">
        <v>152</v>
      </c>
      <c r="D1172" s="126"/>
      <c r="E1172" s="126"/>
      <c r="F1172" s="126"/>
      <c r="G1172" s="126"/>
      <c r="H1172" s="126"/>
      <c r="I1172" s="126"/>
      <c r="J1172" s="128">
        <v>1</v>
      </c>
      <c r="K1172" s="128">
        <v>13</v>
      </c>
      <c r="L1172" s="126"/>
      <c r="M1172" s="126"/>
      <c r="N1172" s="126"/>
      <c r="O1172" s="126"/>
      <c r="P1172" s="126"/>
      <c r="Q1172" s="126"/>
      <c r="R1172" s="126"/>
      <c r="S1172" s="126"/>
      <c r="T1172" s="126"/>
      <c r="U1172" s="126"/>
      <c r="V1172" s="126"/>
      <c r="W1172" s="126"/>
      <c r="X1172" s="126"/>
      <c r="Y1172" s="126"/>
      <c r="Z1172" s="126"/>
      <c r="AA1172" s="126"/>
    </row>
    <row r="1173" spans="1:27" x14ac:dyDescent="0.25">
      <c r="A1173" s="122">
        <v>1172</v>
      </c>
      <c r="B1173" s="124" t="s">
        <v>5</v>
      </c>
      <c r="C1173" s="125" t="s">
        <v>152</v>
      </c>
      <c r="D1173" s="126"/>
      <c r="E1173" s="126"/>
      <c r="F1173" s="126"/>
      <c r="G1173" s="126"/>
      <c r="H1173" s="126"/>
      <c r="I1173" s="126"/>
      <c r="J1173" s="126"/>
      <c r="K1173" s="126"/>
      <c r="L1173" s="126"/>
      <c r="M1173" s="126"/>
      <c r="N1173" s="126"/>
      <c r="O1173" s="126"/>
      <c r="P1173" s="126"/>
      <c r="Q1173" s="126"/>
      <c r="R1173" s="126"/>
      <c r="S1173" s="126"/>
      <c r="T1173" s="126"/>
      <c r="U1173" s="126"/>
      <c r="V1173" s="128">
        <v>1</v>
      </c>
      <c r="W1173" s="128">
        <v>13</v>
      </c>
      <c r="X1173" s="126"/>
      <c r="Y1173" s="126"/>
      <c r="Z1173" s="126"/>
      <c r="AA1173" s="126"/>
    </row>
    <row r="1174" spans="1:27" x14ac:dyDescent="0.25">
      <c r="A1174" s="122">
        <v>1173</v>
      </c>
      <c r="B1174" s="124" t="s">
        <v>8</v>
      </c>
      <c r="C1174" s="125" t="s">
        <v>151</v>
      </c>
      <c r="D1174" s="126"/>
      <c r="E1174" s="126"/>
      <c r="F1174" s="126"/>
      <c r="G1174" s="126"/>
      <c r="H1174" s="126"/>
      <c r="I1174" s="126"/>
      <c r="J1174" s="128">
        <v>1</v>
      </c>
      <c r="K1174" s="128">
        <v>12</v>
      </c>
      <c r="L1174" s="126"/>
      <c r="M1174" s="126"/>
      <c r="N1174" s="126"/>
      <c r="O1174" s="126"/>
      <c r="P1174" s="126"/>
      <c r="Q1174" s="126"/>
      <c r="R1174" s="126"/>
      <c r="S1174" s="126"/>
      <c r="T1174" s="126"/>
      <c r="U1174" s="126"/>
      <c r="V1174" s="126"/>
      <c r="W1174" s="126"/>
      <c r="X1174" s="126"/>
      <c r="Y1174" s="126"/>
      <c r="Z1174" s="126"/>
      <c r="AA1174" s="126"/>
    </row>
    <row r="1175" spans="1:27" x14ac:dyDescent="0.25">
      <c r="A1175" s="122">
        <v>1174</v>
      </c>
      <c r="B1175" s="124" t="s">
        <v>115</v>
      </c>
      <c r="C1175" s="125" t="s">
        <v>152</v>
      </c>
      <c r="D1175" s="126"/>
      <c r="E1175" s="126"/>
      <c r="F1175" s="126"/>
      <c r="G1175" s="126"/>
      <c r="H1175" s="126"/>
      <c r="I1175" s="126"/>
      <c r="J1175" s="126"/>
      <c r="K1175" s="126"/>
      <c r="L1175" s="128">
        <v>1</v>
      </c>
      <c r="M1175" s="128">
        <v>12</v>
      </c>
      <c r="N1175" s="126"/>
      <c r="O1175" s="126"/>
      <c r="P1175" s="126"/>
      <c r="Q1175" s="126"/>
      <c r="R1175" s="126"/>
      <c r="S1175" s="126"/>
      <c r="T1175" s="126"/>
      <c r="U1175" s="126"/>
      <c r="V1175" s="126"/>
      <c r="W1175" s="126"/>
      <c r="X1175" s="126"/>
      <c r="Y1175" s="126"/>
      <c r="Z1175" s="126"/>
      <c r="AA1175" s="126"/>
    </row>
    <row r="1176" spans="1:27" x14ac:dyDescent="0.25">
      <c r="A1176" s="122">
        <v>1175</v>
      </c>
      <c r="B1176" s="124" t="s">
        <v>9</v>
      </c>
      <c r="C1176" s="125" t="s">
        <v>153</v>
      </c>
      <c r="D1176" s="126"/>
      <c r="E1176" s="126"/>
      <c r="F1176" s="126"/>
      <c r="G1176" s="126"/>
      <c r="H1176" s="126"/>
      <c r="I1176" s="126"/>
      <c r="J1176" s="126"/>
      <c r="K1176" s="126"/>
      <c r="L1176" s="126"/>
      <c r="M1176" s="126"/>
      <c r="N1176" s="126"/>
      <c r="O1176" s="126"/>
      <c r="P1176" s="126"/>
      <c r="Q1176" s="126"/>
      <c r="R1176" s="126"/>
      <c r="S1176" s="126"/>
      <c r="T1176" s="126"/>
      <c r="U1176" s="126"/>
      <c r="V1176" s="126"/>
      <c r="W1176" s="126"/>
      <c r="X1176" s="126"/>
      <c r="Y1176" s="126"/>
      <c r="Z1176" s="128">
        <v>1</v>
      </c>
      <c r="AA1176" s="128">
        <v>12</v>
      </c>
    </row>
    <row r="1177" spans="1:27" x14ac:dyDescent="0.25">
      <c r="A1177" s="122">
        <v>1176</v>
      </c>
      <c r="B1177" s="124" t="s">
        <v>11</v>
      </c>
      <c r="C1177" s="125" t="s">
        <v>153</v>
      </c>
      <c r="D1177" s="126"/>
      <c r="E1177" s="126"/>
      <c r="F1177" s="126"/>
      <c r="G1177" s="126"/>
      <c r="H1177" s="128">
        <v>1</v>
      </c>
      <c r="I1177" s="128">
        <v>6</v>
      </c>
      <c r="J1177" s="126"/>
      <c r="K1177" s="126"/>
      <c r="L1177" s="126"/>
      <c r="M1177" s="126"/>
      <c r="N1177" s="126"/>
      <c r="O1177" s="126"/>
      <c r="P1177" s="126"/>
      <c r="Q1177" s="126"/>
      <c r="R1177" s="128">
        <v>1</v>
      </c>
      <c r="S1177" s="128">
        <v>6</v>
      </c>
      <c r="T1177" s="126"/>
      <c r="U1177" s="126"/>
      <c r="V1177" s="126"/>
      <c r="W1177" s="126"/>
      <c r="X1177" s="126"/>
      <c r="Y1177" s="126"/>
      <c r="Z1177" s="126"/>
      <c r="AA1177" s="126"/>
    </row>
    <row r="1178" spans="1:27" x14ac:dyDescent="0.25">
      <c r="A1178" s="122">
        <v>1177</v>
      </c>
      <c r="B1178" s="124" t="s">
        <v>137</v>
      </c>
      <c r="C1178" s="125" t="s">
        <v>154</v>
      </c>
      <c r="D1178" s="126"/>
      <c r="E1178" s="126"/>
      <c r="F1178" s="126"/>
      <c r="G1178" s="126"/>
      <c r="H1178" s="126"/>
      <c r="I1178" s="126"/>
      <c r="J1178" s="126"/>
      <c r="K1178" s="126"/>
      <c r="L1178" s="126"/>
      <c r="M1178" s="126"/>
      <c r="N1178" s="126"/>
      <c r="O1178" s="126"/>
      <c r="P1178" s="126"/>
      <c r="Q1178" s="126"/>
      <c r="R1178" s="126"/>
      <c r="S1178" s="126"/>
      <c r="T1178" s="126"/>
      <c r="U1178" s="126"/>
      <c r="V1178" s="126"/>
      <c r="W1178" s="126"/>
      <c r="X1178" s="128">
        <v>1</v>
      </c>
      <c r="Y1178" s="128">
        <v>12</v>
      </c>
      <c r="Z1178" s="126"/>
      <c r="AA1178" s="126"/>
    </row>
    <row r="1179" spans="1:27" x14ac:dyDescent="0.25">
      <c r="A1179" s="122">
        <v>1178</v>
      </c>
      <c r="B1179" s="124" t="s">
        <v>140</v>
      </c>
      <c r="C1179" s="125" t="s">
        <v>153</v>
      </c>
      <c r="D1179" s="126"/>
      <c r="E1179" s="126"/>
      <c r="F1179" s="126"/>
      <c r="G1179" s="126"/>
      <c r="H1179" s="126"/>
      <c r="I1179" s="126"/>
      <c r="J1179" s="126"/>
      <c r="K1179" s="126"/>
      <c r="L1179" s="128">
        <v>1</v>
      </c>
      <c r="M1179" s="128">
        <v>12</v>
      </c>
      <c r="N1179" s="126"/>
      <c r="O1179" s="126"/>
      <c r="P1179" s="126"/>
      <c r="Q1179" s="126"/>
      <c r="R1179" s="126"/>
      <c r="S1179" s="126"/>
      <c r="T1179" s="126"/>
      <c r="U1179" s="126"/>
      <c r="V1179" s="126"/>
      <c r="W1179" s="126"/>
      <c r="X1179" s="126"/>
      <c r="Y1179" s="126"/>
      <c r="Z1179" s="126"/>
      <c r="AA1179" s="126"/>
    </row>
    <row r="1180" spans="1:27" x14ac:dyDescent="0.25">
      <c r="A1180" s="122">
        <v>1179</v>
      </c>
      <c r="B1180" s="124" t="s">
        <v>125</v>
      </c>
      <c r="C1180" s="125" t="s">
        <v>154</v>
      </c>
      <c r="D1180" s="128">
        <v>3</v>
      </c>
      <c r="E1180" s="128">
        <v>9</v>
      </c>
      <c r="F1180" s="128">
        <v>1</v>
      </c>
      <c r="G1180" s="128">
        <v>3</v>
      </c>
      <c r="H1180" s="126"/>
      <c r="I1180" s="126"/>
      <c r="J1180" s="126"/>
      <c r="K1180" s="126"/>
      <c r="L1180" s="126"/>
      <c r="M1180" s="126"/>
      <c r="N1180" s="126"/>
      <c r="O1180" s="126"/>
      <c r="P1180" s="126"/>
      <c r="Q1180" s="126"/>
      <c r="R1180" s="126"/>
      <c r="S1180" s="126"/>
      <c r="T1180" s="126"/>
      <c r="U1180" s="126"/>
      <c r="V1180" s="126"/>
      <c r="W1180" s="126"/>
      <c r="X1180" s="126"/>
      <c r="Y1180" s="126"/>
      <c r="Z1180" s="126"/>
      <c r="AA1180" s="126"/>
    </row>
    <row r="1181" spans="1:27" x14ac:dyDescent="0.25">
      <c r="A1181" s="122">
        <v>1180</v>
      </c>
      <c r="B1181" s="124" t="s">
        <v>9</v>
      </c>
      <c r="C1181" s="125" t="s">
        <v>154</v>
      </c>
      <c r="D1181" s="126"/>
      <c r="E1181" s="126"/>
      <c r="F1181" s="126"/>
      <c r="G1181" s="126"/>
      <c r="H1181" s="126"/>
      <c r="I1181" s="126"/>
      <c r="J1181" s="126"/>
      <c r="K1181" s="126"/>
      <c r="L1181" s="126"/>
      <c r="M1181" s="126"/>
      <c r="N1181" s="126"/>
      <c r="O1181" s="126"/>
      <c r="P1181" s="126"/>
      <c r="Q1181" s="126"/>
      <c r="R1181" s="126"/>
      <c r="S1181" s="126"/>
      <c r="T1181" s="126"/>
      <c r="U1181" s="126"/>
      <c r="V1181" s="128">
        <v>1</v>
      </c>
      <c r="W1181" s="128">
        <v>6</v>
      </c>
      <c r="X1181" s="128">
        <v>1</v>
      </c>
      <c r="Y1181" s="128">
        <v>6</v>
      </c>
      <c r="Z1181" s="126"/>
      <c r="AA1181" s="126"/>
    </row>
    <row r="1182" spans="1:27" x14ac:dyDescent="0.25">
      <c r="A1182" s="122">
        <v>1181</v>
      </c>
      <c r="B1182" s="124" t="s">
        <v>9</v>
      </c>
      <c r="C1182" s="125" t="s">
        <v>154</v>
      </c>
      <c r="D1182" s="126"/>
      <c r="E1182" s="126"/>
      <c r="F1182" s="126"/>
      <c r="G1182" s="126"/>
      <c r="H1182" s="126"/>
      <c r="I1182" s="126"/>
      <c r="J1182" s="126"/>
      <c r="K1182" s="126"/>
      <c r="L1182" s="126"/>
      <c r="M1182" s="126"/>
      <c r="N1182" s="126"/>
      <c r="O1182" s="126"/>
      <c r="P1182" s="126"/>
      <c r="Q1182" s="126"/>
      <c r="R1182" s="126"/>
      <c r="S1182" s="126"/>
      <c r="T1182" s="126"/>
      <c r="U1182" s="126"/>
      <c r="V1182" s="128">
        <v>1</v>
      </c>
      <c r="W1182" s="128">
        <v>4</v>
      </c>
      <c r="X1182" s="128">
        <v>1</v>
      </c>
      <c r="Y1182" s="128">
        <v>4</v>
      </c>
      <c r="Z1182" s="128">
        <v>1</v>
      </c>
      <c r="AA1182" s="128">
        <v>4</v>
      </c>
    </row>
    <row r="1183" spans="1:27" x14ac:dyDescent="0.25">
      <c r="A1183" s="122">
        <v>1182</v>
      </c>
      <c r="B1183" s="124" t="s">
        <v>142</v>
      </c>
      <c r="C1183" s="125" t="s">
        <v>152</v>
      </c>
      <c r="D1183" s="126"/>
      <c r="E1183" s="126"/>
      <c r="F1183" s="126"/>
      <c r="G1183" s="126"/>
      <c r="H1183" s="126"/>
      <c r="I1183" s="126"/>
      <c r="J1183" s="128">
        <v>1</v>
      </c>
      <c r="K1183" s="128">
        <v>12</v>
      </c>
      <c r="L1183" s="126"/>
      <c r="M1183" s="126"/>
      <c r="N1183" s="126"/>
      <c r="O1183" s="126"/>
      <c r="P1183" s="126"/>
      <c r="Q1183" s="126"/>
      <c r="R1183" s="126"/>
      <c r="S1183" s="126"/>
      <c r="T1183" s="126"/>
      <c r="U1183" s="126"/>
      <c r="V1183" s="126"/>
      <c r="W1183" s="126"/>
      <c r="X1183" s="126"/>
      <c r="Y1183" s="126"/>
      <c r="Z1183" s="126"/>
      <c r="AA1183" s="126"/>
    </row>
    <row r="1184" spans="1:27" x14ac:dyDescent="0.25">
      <c r="A1184" s="122">
        <v>1183</v>
      </c>
      <c r="B1184" s="124" t="s">
        <v>8</v>
      </c>
      <c r="C1184" s="125" t="s">
        <v>152</v>
      </c>
      <c r="D1184" s="126"/>
      <c r="E1184" s="126"/>
      <c r="F1184" s="126"/>
      <c r="G1184" s="126"/>
      <c r="H1184" s="126"/>
      <c r="I1184" s="126"/>
      <c r="J1184" s="126"/>
      <c r="K1184" s="126"/>
      <c r="L1184" s="126"/>
      <c r="M1184" s="126"/>
      <c r="N1184" s="128">
        <v>1</v>
      </c>
      <c r="O1184" s="128">
        <v>5</v>
      </c>
      <c r="P1184" s="128">
        <v>1</v>
      </c>
      <c r="Q1184" s="128">
        <v>6</v>
      </c>
      <c r="R1184" s="126"/>
      <c r="S1184" s="126"/>
      <c r="T1184" s="126"/>
      <c r="U1184" s="126"/>
      <c r="V1184" s="126"/>
      <c r="W1184" s="126"/>
      <c r="X1184" s="126"/>
      <c r="Y1184" s="126"/>
      <c r="Z1184" s="126"/>
      <c r="AA1184" s="126"/>
    </row>
    <row r="1185" spans="1:27" x14ac:dyDescent="0.25">
      <c r="A1185" s="122">
        <v>1184</v>
      </c>
      <c r="B1185" s="124" t="s">
        <v>9</v>
      </c>
      <c r="C1185" s="125" t="s">
        <v>154</v>
      </c>
      <c r="D1185" s="126"/>
      <c r="E1185" s="126"/>
      <c r="F1185" s="126"/>
      <c r="G1185" s="126"/>
      <c r="H1185" s="126"/>
      <c r="I1185" s="126"/>
      <c r="J1185" s="126"/>
      <c r="K1185" s="126"/>
      <c r="L1185" s="126"/>
      <c r="M1185" s="126"/>
      <c r="N1185" s="126"/>
      <c r="O1185" s="126"/>
      <c r="P1185" s="126"/>
      <c r="Q1185" s="126"/>
      <c r="R1185" s="126"/>
      <c r="S1185" s="126"/>
      <c r="T1185" s="126"/>
      <c r="U1185" s="126"/>
      <c r="V1185" s="126"/>
      <c r="W1185" s="126"/>
      <c r="X1185" s="128">
        <v>2</v>
      </c>
      <c r="Y1185" s="128">
        <v>11</v>
      </c>
      <c r="Z1185" s="126"/>
      <c r="AA1185" s="126"/>
    </row>
    <row r="1186" spans="1:27" x14ac:dyDescent="0.25">
      <c r="A1186" s="122">
        <v>1185</v>
      </c>
      <c r="B1186" s="124" t="s">
        <v>5</v>
      </c>
      <c r="C1186" s="125" t="s">
        <v>151</v>
      </c>
      <c r="D1186" s="128">
        <v>1</v>
      </c>
      <c r="E1186" s="128">
        <v>5</v>
      </c>
      <c r="F1186" s="126"/>
      <c r="G1186" s="126"/>
      <c r="H1186" s="126"/>
      <c r="I1186" s="126"/>
      <c r="J1186" s="126"/>
      <c r="K1186" s="126"/>
      <c r="L1186" s="126"/>
      <c r="M1186" s="126"/>
      <c r="N1186" s="126"/>
      <c r="O1186" s="126"/>
      <c r="P1186" s="128">
        <v>1</v>
      </c>
      <c r="Q1186" s="128">
        <v>6</v>
      </c>
      <c r="R1186" s="126"/>
      <c r="S1186" s="126"/>
      <c r="T1186" s="126"/>
      <c r="U1186" s="126"/>
      <c r="V1186" s="126"/>
      <c r="W1186" s="126"/>
      <c r="X1186" s="126"/>
      <c r="Y1186" s="126"/>
      <c r="Z1186" s="126"/>
      <c r="AA1186" s="126"/>
    </row>
    <row r="1187" spans="1:27" x14ac:dyDescent="0.25">
      <c r="A1187" s="122">
        <v>1186</v>
      </c>
      <c r="B1187" s="124" t="s">
        <v>128</v>
      </c>
      <c r="C1187" s="125" t="s">
        <v>152</v>
      </c>
      <c r="D1187" s="126"/>
      <c r="E1187" s="126"/>
      <c r="F1187" s="126"/>
      <c r="G1187" s="126"/>
      <c r="H1187" s="126"/>
      <c r="I1187" s="126"/>
      <c r="J1187" s="126"/>
      <c r="K1187" s="126"/>
      <c r="L1187" s="126"/>
      <c r="M1187" s="126"/>
      <c r="N1187" s="126"/>
      <c r="O1187" s="126"/>
      <c r="P1187" s="128">
        <v>1</v>
      </c>
      <c r="Q1187" s="128">
        <v>11</v>
      </c>
      <c r="R1187" s="126"/>
      <c r="S1187" s="126"/>
      <c r="T1187" s="126"/>
      <c r="U1187" s="126"/>
      <c r="V1187" s="126"/>
      <c r="W1187" s="126"/>
      <c r="X1187" s="126"/>
      <c r="Y1187" s="126"/>
      <c r="Z1187" s="126"/>
      <c r="AA1187" s="126"/>
    </row>
    <row r="1188" spans="1:27" x14ac:dyDescent="0.25">
      <c r="A1188" s="122">
        <v>1187</v>
      </c>
      <c r="B1188" s="124" t="s">
        <v>125</v>
      </c>
      <c r="C1188" s="125" t="s">
        <v>154</v>
      </c>
      <c r="D1188" s="126"/>
      <c r="E1188" s="126"/>
      <c r="F1188" s="126"/>
      <c r="G1188" s="126"/>
      <c r="H1188" s="126"/>
      <c r="I1188" s="126"/>
      <c r="J1188" s="126"/>
      <c r="K1188" s="126"/>
      <c r="L1188" s="126"/>
      <c r="M1188" s="126"/>
      <c r="N1188" s="128">
        <v>2</v>
      </c>
      <c r="O1188" s="128">
        <v>8</v>
      </c>
      <c r="P1188" s="126"/>
      <c r="Q1188" s="126"/>
      <c r="R1188" s="128">
        <v>1</v>
      </c>
      <c r="S1188" s="128">
        <v>3</v>
      </c>
      <c r="T1188" s="126"/>
      <c r="U1188" s="126"/>
      <c r="V1188" s="126"/>
      <c r="W1188" s="126"/>
      <c r="X1188" s="126"/>
      <c r="Y1188" s="126"/>
      <c r="Z1188" s="126"/>
      <c r="AA1188" s="126"/>
    </row>
    <row r="1189" spans="1:27" x14ac:dyDescent="0.25">
      <c r="A1189" s="122">
        <v>1188</v>
      </c>
      <c r="B1189" s="124" t="s">
        <v>9</v>
      </c>
      <c r="C1189" s="125" t="s">
        <v>152</v>
      </c>
      <c r="D1189" s="126"/>
      <c r="E1189" s="126"/>
      <c r="F1189" s="126"/>
      <c r="G1189" s="126"/>
      <c r="H1189" s="126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8">
        <v>1</v>
      </c>
      <c r="W1189" s="128">
        <v>11</v>
      </c>
      <c r="X1189" s="126"/>
      <c r="Y1189" s="126"/>
      <c r="Z1189" s="126"/>
      <c r="AA1189" s="126"/>
    </row>
    <row r="1190" spans="1:27" x14ac:dyDescent="0.25">
      <c r="A1190" s="122">
        <v>1189</v>
      </c>
      <c r="B1190" s="124" t="s">
        <v>142</v>
      </c>
      <c r="C1190" s="125" t="s">
        <v>152</v>
      </c>
      <c r="D1190" s="126"/>
      <c r="E1190" s="126"/>
      <c r="F1190" s="126"/>
      <c r="G1190" s="126"/>
      <c r="H1190" s="126"/>
      <c r="I1190" s="126"/>
      <c r="J1190" s="128">
        <v>1</v>
      </c>
      <c r="K1190" s="128">
        <v>11</v>
      </c>
      <c r="L1190" s="126"/>
      <c r="M1190" s="126"/>
      <c r="N1190" s="126"/>
      <c r="O1190" s="126"/>
      <c r="P1190" s="126"/>
      <c r="Q1190" s="126"/>
      <c r="R1190" s="126"/>
      <c r="S1190" s="126"/>
      <c r="T1190" s="126"/>
      <c r="U1190" s="126"/>
      <c r="V1190" s="126"/>
      <c r="W1190" s="126"/>
      <c r="X1190" s="126"/>
      <c r="Y1190" s="126"/>
      <c r="Z1190" s="126"/>
      <c r="AA1190" s="126"/>
    </row>
    <row r="1191" spans="1:27" x14ac:dyDescent="0.25">
      <c r="A1191" s="122">
        <v>1190</v>
      </c>
      <c r="B1191" s="124" t="s">
        <v>137</v>
      </c>
      <c r="C1191" s="125" t="s">
        <v>154</v>
      </c>
      <c r="D1191" s="126"/>
      <c r="E1191" s="126"/>
      <c r="F1191" s="126"/>
      <c r="G1191" s="126"/>
      <c r="H1191" s="126"/>
      <c r="I1191" s="126"/>
      <c r="J1191" s="126"/>
      <c r="K1191" s="126"/>
      <c r="L1191" s="126"/>
      <c r="M1191" s="126"/>
      <c r="N1191" s="126"/>
      <c r="O1191" s="126"/>
      <c r="P1191" s="126"/>
      <c r="Q1191" s="126"/>
      <c r="R1191" s="126"/>
      <c r="S1191" s="126"/>
      <c r="T1191" s="126"/>
      <c r="U1191" s="126"/>
      <c r="V1191" s="126"/>
      <c r="W1191" s="126"/>
      <c r="X1191" s="128">
        <v>1</v>
      </c>
      <c r="Y1191" s="128">
        <v>11</v>
      </c>
      <c r="Z1191" s="126"/>
      <c r="AA1191" s="126"/>
    </row>
    <row r="1192" spans="1:27" x14ac:dyDescent="0.25">
      <c r="A1192" s="122">
        <v>1191</v>
      </c>
      <c r="B1192" s="124" t="s">
        <v>102</v>
      </c>
      <c r="C1192" s="125" t="s">
        <v>153</v>
      </c>
      <c r="D1192" s="126"/>
      <c r="E1192" s="126"/>
      <c r="F1192" s="128">
        <v>1</v>
      </c>
      <c r="G1192" s="128">
        <v>11</v>
      </c>
      <c r="H1192" s="126"/>
      <c r="I1192" s="126"/>
      <c r="J1192" s="126"/>
      <c r="K1192" s="126"/>
      <c r="L1192" s="126"/>
      <c r="M1192" s="126"/>
      <c r="N1192" s="126"/>
      <c r="O1192" s="126"/>
      <c r="P1192" s="126"/>
      <c r="Q1192" s="126"/>
      <c r="R1192" s="126"/>
      <c r="S1192" s="126"/>
      <c r="T1192" s="126"/>
      <c r="U1192" s="126"/>
      <c r="V1192" s="126"/>
      <c r="W1192" s="126"/>
      <c r="X1192" s="126"/>
      <c r="Y1192" s="126"/>
      <c r="Z1192" s="126"/>
      <c r="AA1192" s="126"/>
    </row>
    <row r="1193" spans="1:27" x14ac:dyDescent="0.25">
      <c r="A1193" s="122">
        <v>1192</v>
      </c>
      <c r="B1193" s="124" t="s">
        <v>125</v>
      </c>
      <c r="C1193" s="125" t="s">
        <v>154</v>
      </c>
      <c r="D1193" s="126"/>
      <c r="E1193" s="126"/>
      <c r="F1193" s="126"/>
      <c r="G1193" s="126"/>
      <c r="H1193" s="126"/>
      <c r="I1193" s="126"/>
      <c r="J1193" s="128">
        <v>1</v>
      </c>
      <c r="K1193" s="128">
        <v>11</v>
      </c>
      <c r="L1193" s="126"/>
      <c r="M1193" s="126"/>
      <c r="N1193" s="126"/>
      <c r="O1193" s="126"/>
      <c r="P1193" s="126"/>
      <c r="Q1193" s="126"/>
      <c r="R1193" s="126"/>
      <c r="S1193" s="126"/>
      <c r="T1193" s="126"/>
      <c r="U1193" s="126"/>
      <c r="V1193" s="126"/>
      <c r="W1193" s="126"/>
      <c r="X1193" s="126"/>
      <c r="Y1193" s="126"/>
      <c r="Z1193" s="126"/>
      <c r="AA1193" s="126"/>
    </row>
    <row r="1194" spans="1:27" x14ac:dyDescent="0.25">
      <c r="A1194" s="122">
        <v>1193</v>
      </c>
      <c r="B1194" s="124" t="s">
        <v>139</v>
      </c>
      <c r="C1194" s="125" t="s">
        <v>152</v>
      </c>
      <c r="D1194" s="126"/>
      <c r="E1194" s="126"/>
      <c r="F1194" s="128">
        <v>1</v>
      </c>
      <c r="G1194" s="128">
        <v>11</v>
      </c>
      <c r="H1194" s="126"/>
      <c r="I1194" s="126"/>
      <c r="J1194" s="126"/>
      <c r="K1194" s="126"/>
      <c r="L1194" s="126"/>
      <c r="M1194" s="126"/>
      <c r="N1194" s="126"/>
      <c r="O1194" s="126"/>
      <c r="P1194" s="126"/>
      <c r="Q1194" s="126"/>
      <c r="R1194" s="126"/>
      <c r="S1194" s="126"/>
      <c r="T1194" s="126"/>
      <c r="U1194" s="126"/>
      <c r="V1194" s="126"/>
      <c r="W1194" s="126"/>
      <c r="X1194" s="126"/>
      <c r="Y1194" s="126"/>
      <c r="Z1194" s="126"/>
      <c r="AA1194" s="126"/>
    </row>
    <row r="1195" spans="1:27" x14ac:dyDescent="0.25">
      <c r="A1195" s="122">
        <v>1194</v>
      </c>
      <c r="B1195" s="124" t="s">
        <v>124</v>
      </c>
      <c r="C1195" s="125" t="s">
        <v>152</v>
      </c>
      <c r="D1195" s="126"/>
      <c r="E1195" s="126"/>
      <c r="F1195" s="126"/>
      <c r="G1195" s="126"/>
      <c r="H1195" s="126"/>
      <c r="I1195" s="126"/>
      <c r="J1195" s="126"/>
      <c r="K1195" s="126"/>
      <c r="L1195" s="126"/>
      <c r="M1195" s="126"/>
      <c r="N1195" s="126"/>
      <c r="O1195" s="126"/>
      <c r="P1195" s="128">
        <v>1</v>
      </c>
      <c r="Q1195" s="128">
        <v>11</v>
      </c>
      <c r="R1195" s="126"/>
      <c r="S1195" s="126"/>
      <c r="T1195" s="126"/>
      <c r="U1195" s="126"/>
      <c r="V1195" s="126"/>
      <c r="W1195" s="126"/>
      <c r="X1195" s="126"/>
      <c r="Y1195" s="126"/>
      <c r="Z1195" s="126"/>
      <c r="AA1195" s="126"/>
    </row>
    <row r="1196" spans="1:27" x14ac:dyDescent="0.25">
      <c r="A1196" s="122">
        <v>1195</v>
      </c>
      <c r="B1196" s="124" t="s">
        <v>124</v>
      </c>
      <c r="C1196" s="125" t="s">
        <v>152</v>
      </c>
      <c r="D1196" s="126"/>
      <c r="E1196" s="126"/>
      <c r="F1196" s="126"/>
      <c r="G1196" s="126"/>
      <c r="H1196" s="128">
        <v>1</v>
      </c>
      <c r="I1196" s="128">
        <v>11</v>
      </c>
      <c r="J1196" s="126"/>
      <c r="K1196" s="126"/>
      <c r="L1196" s="126"/>
      <c r="M1196" s="126"/>
      <c r="N1196" s="126"/>
      <c r="O1196" s="126"/>
      <c r="P1196" s="126"/>
      <c r="Q1196" s="126"/>
      <c r="R1196" s="126"/>
      <c r="S1196" s="126"/>
      <c r="T1196" s="126"/>
      <c r="U1196" s="126"/>
      <c r="V1196" s="126"/>
      <c r="W1196" s="126"/>
      <c r="X1196" s="126"/>
      <c r="Y1196" s="126"/>
      <c r="Z1196" s="126"/>
      <c r="AA1196" s="126"/>
    </row>
    <row r="1197" spans="1:27" x14ac:dyDescent="0.25">
      <c r="A1197" s="122">
        <v>1196</v>
      </c>
      <c r="B1197" s="124" t="s">
        <v>9</v>
      </c>
      <c r="C1197" s="125" t="s">
        <v>153</v>
      </c>
      <c r="D1197" s="126"/>
      <c r="E1197" s="126"/>
      <c r="F1197" s="126"/>
      <c r="G1197" s="126"/>
      <c r="H1197" s="126"/>
      <c r="I1197" s="126"/>
      <c r="J1197" s="126"/>
      <c r="K1197" s="126"/>
      <c r="L1197" s="126"/>
      <c r="M1197" s="126"/>
      <c r="N1197" s="126"/>
      <c r="O1197" s="126"/>
      <c r="P1197" s="126"/>
      <c r="Q1197" s="126"/>
      <c r="R1197" s="126"/>
      <c r="S1197" s="126"/>
      <c r="T1197" s="126"/>
      <c r="U1197" s="126"/>
      <c r="V1197" s="126"/>
      <c r="W1197" s="126"/>
      <c r="X1197" s="126"/>
      <c r="Y1197" s="126"/>
      <c r="Z1197" s="128">
        <v>1</v>
      </c>
      <c r="AA1197" s="128">
        <v>10</v>
      </c>
    </row>
    <row r="1198" spans="1:27" x14ac:dyDescent="0.25">
      <c r="A1198" s="122">
        <v>1197</v>
      </c>
      <c r="B1198" s="124" t="s">
        <v>9</v>
      </c>
      <c r="C1198" s="125" t="s">
        <v>152</v>
      </c>
      <c r="D1198" s="126"/>
      <c r="E1198" s="126"/>
      <c r="F1198" s="126"/>
      <c r="G1198" s="126"/>
      <c r="H1198" s="126"/>
      <c r="I1198" s="126"/>
      <c r="J1198" s="126"/>
      <c r="K1198" s="126"/>
      <c r="L1198" s="126"/>
      <c r="M1198" s="126"/>
      <c r="N1198" s="126"/>
      <c r="O1198" s="126"/>
      <c r="P1198" s="126"/>
      <c r="Q1198" s="126"/>
      <c r="R1198" s="126"/>
      <c r="S1198" s="126"/>
      <c r="T1198" s="126"/>
      <c r="U1198" s="126"/>
      <c r="V1198" s="126"/>
      <c r="W1198" s="126"/>
      <c r="X1198" s="126"/>
      <c r="Y1198" s="126"/>
      <c r="Z1198" s="128">
        <v>1</v>
      </c>
      <c r="AA1198" s="128">
        <v>10</v>
      </c>
    </row>
    <row r="1199" spans="1:27" x14ac:dyDescent="0.25">
      <c r="A1199" s="122">
        <v>1198</v>
      </c>
      <c r="B1199" s="124" t="s">
        <v>24</v>
      </c>
      <c r="C1199" s="125" t="s">
        <v>153</v>
      </c>
      <c r="D1199" s="126"/>
      <c r="E1199" s="126"/>
      <c r="F1199" s="126"/>
      <c r="G1199" s="126"/>
      <c r="H1199" s="126"/>
      <c r="I1199" s="126"/>
      <c r="J1199" s="128">
        <v>1</v>
      </c>
      <c r="K1199" s="128">
        <v>10</v>
      </c>
      <c r="L1199" s="126"/>
      <c r="M1199" s="126"/>
      <c r="N1199" s="126"/>
      <c r="O1199" s="126"/>
      <c r="P1199" s="126"/>
      <c r="Q1199" s="126"/>
      <c r="R1199" s="126"/>
      <c r="S1199" s="126"/>
      <c r="T1199" s="126"/>
      <c r="U1199" s="126"/>
      <c r="V1199" s="126"/>
      <c r="W1199" s="126"/>
      <c r="X1199" s="126"/>
      <c r="Y1199" s="126"/>
      <c r="Z1199" s="126"/>
      <c r="AA1199" s="126"/>
    </row>
    <row r="1200" spans="1:27" x14ac:dyDescent="0.25">
      <c r="A1200" s="122">
        <v>1199</v>
      </c>
      <c r="B1200" s="124" t="s">
        <v>8</v>
      </c>
      <c r="C1200" s="125" t="s">
        <v>152</v>
      </c>
      <c r="D1200" s="126"/>
      <c r="E1200" s="126"/>
      <c r="F1200" s="126"/>
      <c r="G1200" s="126"/>
      <c r="H1200" s="126"/>
      <c r="I1200" s="126"/>
      <c r="J1200" s="126"/>
      <c r="K1200" s="126"/>
      <c r="L1200" s="126"/>
      <c r="M1200" s="126"/>
      <c r="N1200" s="126"/>
      <c r="O1200" s="126"/>
      <c r="P1200" s="126"/>
      <c r="Q1200" s="126"/>
      <c r="R1200" s="126"/>
      <c r="S1200" s="126"/>
      <c r="T1200" s="126"/>
      <c r="U1200" s="126"/>
      <c r="V1200" s="128">
        <v>1</v>
      </c>
      <c r="W1200" s="128">
        <v>10</v>
      </c>
      <c r="X1200" s="126"/>
      <c r="Y1200" s="126"/>
      <c r="Z1200" s="126"/>
      <c r="AA1200" s="126"/>
    </row>
    <row r="1201" spans="1:27" x14ac:dyDescent="0.25">
      <c r="A1201" s="122">
        <v>1200</v>
      </c>
      <c r="B1201" s="124" t="s">
        <v>102</v>
      </c>
      <c r="C1201" s="125" t="s">
        <v>152</v>
      </c>
      <c r="D1201" s="126"/>
      <c r="E1201" s="126"/>
      <c r="F1201" s="128">
        <v>1</v>
      </c>
      <c r="G1201" s="128">
        <v>10</v>
      </c>
      <c r="H1201" s="126"/>
      <c r="I1201" s="126"/>
      <c r="J1201" s="126"/>
      <c r="K1201" s="126"/>
      <c r="L1201" s="126"/>
      <c r="M1201" s="126"/>
      <c r="N1201" s="126"/>
      <c r="O1201" s="126"/>
      <c r="P1201" s="126"/>
      <c r="Q1201" s="126"/>
      <c r="R1201" s="126"/>
      <c r="S1201" s="126"/>
      <c r="T1201" s="126"/>
      <c r="U1201" s="126"/>
      <c r="V1201" s="126"/>
      <c r="W1201" s="126"/>
      <c r="X1201" s="126"/>
      <c r="Y1201" s="126"/>
      <c r="Z1201" s="126"/>
      <c r="AA1201" s="126"/>
    </row>
    <row r="1202" spans="1:27" x14ac:dyDescent="0.25">
      <c r="A1202" s="122">
        <v>1201</v>
      </c>
      <c r="B1202" s="124" t="s">
        <v>5</v>
      </c>
      <c r="C1202" s="125" t="s">
        <v>153</v>
      </c>
      <c r="D1202" s="126"/>
      <c r="E1202" s="126"/>
      <c r="F1202" s="126"/>
      <c r="G1202" s="126"/>
      <c r="H1202" s="126"/>
      <c r="I1202" s="126"/>
      <c r="J1202" s="126"/>
      <c r="K1202" s="126"/>
      <c r="L1202" s="126"/>
      <c r="M1202" s="126"/>
      <c r="N1202" s="126"/>
      <c r="O1202" s="126"/>
      <c r="P1202" s="128">
        <v>1</v>
      </c>
      <c r="Q1202" s="128">
        <v>5</v>
      </c>
      <c r="R1202" s="126"/>
      <c r="S1202" s="126"/>
      <c r="T1202" s="128">
        <v>1</v>
      </c>
      <c r="U1202" s="128">
        <v>5</v>
      </c>
      <c r="V1202" s="126"/>
      <c r="W1202" s="126"/>
      <c r="X1202" s="126"/>
      <c r="Y1202" s="126"/>
      <c r="Z1202" s="126"/>
      <c r="AA1202" s="126"/>
    </row>
    <row r="1203" spans="1:27" x14ac:dyDescent="0.25">
      <c r="A1203" s="122">
        <v>1202</v>
      </c>
      <c r="B1203" s="124" t="s">
        <v>125</v>
      </c>
      <c r="C1203" s="125" t="s">
        <v>154</v>
      </c>
      <c r="D1203" s="126"/>
      <c r="E1203" s="126"/>
      <c r="F1203" s="126"/>
      <c r="G1203" s="126"/>
      <c r="H1203" s="126"/>
      <c r="I1203" s="126"/>
      <c r="J1203" s="126"/>
      <c r="K1203" s="126"/>
      <c r="L1203" s="128">
        <v>1</v>
      </c>
      <c r="M1203" s="128">
        <v>3</v>
      </c>
      <c r="N1203" s="128">
        <v>1</v>
      </c>
      <c r="O1203" s="128">
        <v>3</v>
      </c>
      <c r="P1203" s="128">
        <v>1</v>
      </c>
      <c r="Q1203" s="128">
        <v>3</v>
      </c>
      <c r="R1203" s="126"/>
      <c r="S1203" s="126"/>
      <c r="T1203" s="126"/>
      <c r="U1203" s="126"/>
      <c r="V1203" s="126"/>
      <c r="W1203" s="126"/>
      <c r="X1203" s="126"/>
      <c r="Y1203" s="126"/>
      <c r="Z1203" s="126"/>
      <c r="AA1203" s="126"/>
    </row>
    <row r="1204" spans="1:27" x14ac:dyDescent="0.25">
      <c r="A1204" s="122">
        <v>1203</v>
      </c>
      <c r="B1204" s="124" t="s">
        <v>8</v>
      </c>
      <c r="C1204" s="125" t="s">
        <v>154</v>
      </c>
      <c r="D1204" s="126"/>
      <c r="E1204" s="126"/>
      <c r="F1204" s="126"/>
      <c r="G1204" s="126"/>
      <c r="H1204" s="126"/>
      <c r="I1204" s="126"/>
      <c r="J1204" s="126"/>
      <c r="K1204" s="126"/>
      <c r="L1204" s="128">
        <v>2</v>
      </c>
      <c r="M1204" s="128">
        <v>5</v>
      </c>
      <c r="N1204" s="126"/>
      <c r="O1204" s="126"/>
      <c r="P1204" s="128">
        <v>2</v>
      </c>
      <c r="Q1204" s="128">
        <v>4</v>
      </c>
      <c r="R1204" s="126"/>
      <c r="S1204" s="126"/>
      <c r="T1204" s="126"/>
      <c r="U1204" s="126"/>
      <c r="V1204" s="126"/>
      <c r="W1204" s="126"/>
      <c r="X1204" s="126"/>
      <c r="Y1204" s="126"/>
      <c r="Z1204" s="126"/>
      <c r="AA1204" s="126"/>
    </row>
    <row r="1205" spans="1:27" x14ac:dyDescent="0.25">
      <c r="A1205" s="122">
        <v>1204</v>
      </c>
      <c r="B1205" s="124" t="s">
        <v>67</v>
      </c>
      <c r="C1205" s="125" t="s">
        <v>152</v>
      </c>
      <c r="D1205" s="126"/>
      <c r="E1205" s="126"/>
      <c r="F1205" s="126"/>
      <c r="G1205" s="126"/>
      <c r="H1205" s="126"/>
      <c r="I1205" s="126"/>
      <c r="J1205" s="126"/>
      <c r="K1205" s="126"/>
      <c r="L1205" s="128">
        <v>1</v>
      </c>
      <c r="M1205" s="128">
        <v>9</v>
      </c>
      <c r="N1205" s="126"/>
      <c r="O1205" s="126"/>
      <c r="P1205" s="126"/>
      <c r="Q1205" s="126"/>
      <c r="R1205" s="126"/>
      <c r="S1205" s="126"/>
      <c r="T1205" s="126"/>
      <c r="U1205" s="126"/>
      <c r="V1205" s="126"/>
      <c r="W1205" s="126"/>
      <c r="X1205" s="126"/>
      <c r="Y1205" s="126"/>
      <c r="Z1205" s="126"/>
      <c r="AA1205" s="126"/>
    </row>
    <row r="1206" spans="1:27" x14ac:dyDescent="0.25">
      <c r="A1206" s="122">
        <v>1205</v>
      </c>
      <c r="B1206" s="124" t="s">
        <v>24</v>
      </c>
      <c r="C1206" s="125" t="s">
        <v>153</v>
      </c>
      <c r="D1206" s="126"/>
      <c r="E1206" s="126"/>
      <c r="F1206" s="126"/>
      <c r="G1206" s="126"/>
      <c r="H1206" s="128">
        <v>1</v>
      </c>
      <c r="I1206" s="128">
        <v>5</v>
      </c>
      <c r="J1206" s="126"/>
      <c r="K1206" s="126"/>
      <c r="L1206" s="126"/>
      <c r="M1206" s="126"/>
      <c r="N1206" s="126"/>
      <c r="O1206" s="126"/>
      <c r="P1206" s="128">
        <v>1</v>
      </c>
      <c r="Q1206" s="128">
        <v>4</v>
      </c>
      <c r="R1206" s="126"/>
      <c r="S1206" s="126"/>
      <c r="T1206" s="126"/>
      <c r="U1206" s="126"/>
      <c r="V1206" s="126"/>
      <c r="W1206" s="126"/>
      <c r="X1206" s="126"/>
      <c r="Y1206" s="126"/>
      <c r="Z1206" s="126"/>
      <c r="AA1206" s="126"/>
    </row>
    <row r="1207" spans="1:27" x14ac:dyDescent="0.25">
      <c r="A1207" s="122">
        <v>1206</v>
      </c>
      <c r="B1207" s="124" t="s">
        <v>102</v>
      </c>
      <c r="C1207" s="125" t="s">
        <v>155</v>
      </c>
      <c r="D1207" s="128">
        <v>3</v>
      </c>
      <c r="E1207" s="128">
        <v>9</v>
      </c>
      <c r="F1207" s="126"/>
      <c r="G1207" s="126"/>
      <c r="H1207" s="126"/>
      <c r="I1207" s="126"/>
      <c r="J1207" s="126"/>
      <c r="K1207" s="126"/>
      <c r="L1207" s="126"/>
      <c r="M1207" s="126"/>
      <c r="N1207" s="126"/>
      <c r="O1207" s="126"/>
      <c r="P1207" s="126"/>
      <c r="Q1207" s="126"/>
      <c r="R1207" s="126"/>
      <c r="S1207" s="126"/>
      <c r="T1207" s="126"/>
      <c r="U1207" s="126"/>
      <c r="V1207" s="126"/>
      <c r="W1207" s="126"/>
      <c r="X1207" s="126"/>
      <c r="Y1207" s="126"/>
      <c r="Z1207" s="126"/>
      <c r="AA1207" s="126"/>
    </row>
    <row r="1208" spans="1:27" x14ac:dyDescent="0.25">
      <c r="A1208" s="122">
        <v>1207</v>
      </c>
      <c r="B1208" s="124" t="s">
        <v>7</v>
      </c>
      <c r="C1208" s="125" t="s">
        <v>152</v>
      </c>
      <c r="D1208" s="126"/>
      <c r="E1208" s="126"/>
      <c r="F1208" s="126"/>
      <c r="G1208" s="126"/>
      <c r="H1208" s="126"/>
      <c r="I1208" s="126"/>
      <c r="J1208" s="126"/>
      <c r="K1208" s="126"/>
      <c r="L1208" s="126"/>
      <c r="M1208" s="126"/>
      <c r="N1208" s="126"/>
      <c r="O1208" s="126"/>
      <c r="P1208" s="126"/>
      <c r="Q1208" s="126"/>
      <c r="R1208" s="128">
        <v>1</v>
      </c>
      <c r="S1208" s="128">
        <v>9</v>
      </c>
      <c r="T1208" s="126"/>
      <c r="U1208" s="126"/>
      <c r="V1208" s="126"/>
      <c r="W1208" s="126"/>
      <c r="X1208" s="126"/>
      <c r="Y1208" s="126"/>
      <c r="Z1208" s="126"/>
      <c r="AA1208" s="126"/>
    </row>
    <row r="1209" spans="1:27" x14ac:dyDescent="0.25">
      <c r="A1209" s="122">
        <v>1208</v>
      </c>
      <c r="B1209" s="124" t="s">
        <v>24</v>
      </c>
      <c r="C1209" s="125" t="s">
        <v>152</v>
      </c>
      <c r="D1209" s="126"/>
      <c r="E1209" s="126"/>
      <c r="F1209" s="126"/>
      <c r="G1209" s="126"/>
      <c r="H1209" s="126"/>
      <c r="I1209" s="126"/>
      <c r="J1209" s="126"/>
      <c r="K1209" s="126"/>
      <c r="L1209" s="126"/>
      <c r="M1209" s="126"/>
      <c r="N1209" s="126"/>
      <c r="O1209" s="126"/>
      <c r="P1209" s="126"/>
      <c r="Q1209" s="126"/>
      <c r="R1209" s="126"/>
      <c r="S1209" s="126"/>
      <c r="T1209" s="126"/>
      <c r="U1209" s="126"/>
      <c r="V1209" s="126"/>
      <c r="W1209" s="126"/>
      <c r="X1209" s="126"/>
      <c r="Y1209" s="126"/>
      <c r="Z1209" s="128">
        <v>1</v>
      </c>
      <c r="AA1209" s="128">
        <v>9</v>
      </c>
    </row>
    <row r="1210" spans="1:27" x14ac:dyDescent="0.25">
      <c r="A1210" s="122">
        <v>1209</v>
      </c>
      <c r="B1210" s="124" t="s">
        <v>8</v>
      </c>
      <c r="C1210" s="125" t="s">
        <v>153</v>
      </c>
      <c r="D1210" s="126"/>
      <c r="E1210" s="126"/>
      <c r="F1210" s="126"/>
      <c r="G1210" s="126"/>
      <c r="H1210" s="126"/>
      <c r="I1210" s="126"/>
      <c r="J1210" s="128">
        <v>2</v>
      </c>
      <c r="K1210" s="128">
        <v>9</v>
      </c>
      <c r="L1210" s="126"/>
      <c r="M1210" s="126"/>
      <c r="N1210" s="126"/>
      <c r="O1210" s="126"/>
      <c r="P1210" s="126"/>
      <c r="Q1210" s="126"/>
      <c r="R1210" s="126"/>
      <c r="S1210" s="126"/>
      <c r="T1210" s="126"/>
      <c r="U1210" s="126"/>
      <c r="V1210" s="126"/>
      <c r="W1210" s="126"/>
      <c r="X1210" s="126"/>
      <c r="Y1210" s="126"/>
      <c r="Z1210" s="126"/>
      <c r="AA1210" s="126"/>
    </row>
    <row r="1211" spans="1:27" x14ac:dyDescent="0.25">
      <c r="A1211" s="122">
        <v>1210</v>
      </c>
      <c r="B1211" s="124" t="s">
        <v>11</v>
      </c>
      <c r="C1211" s="125" t="s">
        <v>152</v>
      </c>
      <c r="D1211" s="126"/>
      <c r="E1211" s="126"/>
      <c r="F1211" s="126"/>
      <c r="G1211" s="126"/>
      <c r="H1211" s="126"/>
      <c r="I1211" s="126"/>
      <c r="J1211" s="126"/>
      <c r="K1211" s="126"/>
      <c r="L1211" s="126"/>
      <c r="M1211" s="126"/>
      <c r="N1211" s="128">
        <v>2</v>
      </c>
      <c r="O1211" s="128">
        <v>9</v>
      </c>
      <c r="P1211" s="126"/>
      <c r="Q1211" s="126"/>
      <c r="R1211" s="126"/>
      <c r="S1211" s="126"/>
      <c r="T1211" s="126"/>
      <c r="U1211" s="126"/>
      <c r="V1211" s="126"/>
      <c r="W1211" s="126"/>
      <c r="X1211" s="126"/>
      <c r="Y1211" s="126"/>
      <c r="Z1211" s="126"/>
      <c r="AA1211" s="126"/>
    </row>
    <row r="1212" spans="1:27" x14ac:dyDescent="0.25">
      <c r="A1212" s="122">
        <v>1211</v>
      </c>
      <c r="B1212" s="124" t="s">
        <v>128</v>
      </c>
      <c r="C1212" s="125" t="s">
        <v>153</v>
      </c>
      <c r="D1212" s="126"/>
      <c r="E1212" s="126"/>
      <c r="F1212" s="126"/>
      <c r="G1212" s="126"/>
      <c r="H1212" s="126"/>
      <c r="I1212" s="126"/>
      <c r="J1212" s="126"/>
      <c r="K1212" s="126"/>
      <c r="L1212" s="126"/>
      <c r="M1212" s="126"/>
      <c r="N1212" s="128">
        <v>1</v>
      </c>
      <c r="O1212" s="128">
        <v>9</v>
      </c>
      <c r="P1212" s="126"/>
      <c r="Q1212" s="126"/>
      <c r="R1212" s="126"/>
      <c r="S1212" s="126"/>
      <c r="T1212" s="126"/>
      <c r="U1212" s="126"/>
      <c r="V1212" s="126"/>
      <c r="W1212" s="126"/>
      <c r="X1212" s="126"/>
      <c r="Y1212" s="126"/>
      <c r="Z1212" s="126"/>
      <c r="AA1212" s="126"/>
    </row>
    <row r="1213" spans="1:27" x14ac:dyDescent="0.25">
      <c r="A1213" s="122">
        <v>1212</v>
      </c>
      <c r="B1213" s="124" t="s">
        <v>8</v>
      </c>
      <c r="C1213" s="125" t="s">
        <v>153</v>
      </c>
      <c r="D1213" s="126"/>
      <c r="E1213" s="126"/>
      <c r="F1213" s="126"/>
      <c r="G1213" s="126"/>
      <c r="H1213" s="128">
        <v>1</v>
      </c>
      <c r="I1213" s="128">
        <v>9</v>
      </c>
      <c r="J1213" s="126"/>
      <c r="K1213" s="126"/>
      <c r="L1213" s="126"/>
      <c r="M1213" s="126"/>
      <c r="N1213" s="126"/>
      <c r="O1213" s="126"/>
      <c r="P1213" s="126"/>
      <c r="Q1213" s="126"/>
      <c r="R1213" s="126"/>
      <c r="S1213" s="126"/>
      <c r="T1213" s="126"/>
      <c r="U1213" s="126"/>
      <c r="V1213" s="126"/>
      <c r="W1213" s="126"/>
      <c r="X1213" s="126"/>
      <c r="Y1213" s="126"/>
      <c r="Z1213" s="126"/>
      <c r="AA1213" s="126"/>
    </row>
    <row r="1214" spans="1:27" x14ac:dyDescent="0.25">
      <c r="A1214" s="122">
        <v>1213</v>
      </c>
      <c r="B1214" s="124" t="s">
        <v>24</v>
      </c>
      <c r="C1214" s="125" t="s">
        <v>152</v>
      </c>
      <c r="D1214" s="126"/>
      <c r="E1214" s="126"/>
      <c r="F1214" s="126"/>
      <c r="G1214" s="126"/>
      <c r="H1214" s="128">
        <v>1</v>
      </c>
      <c r="I1214" s="128">
        <v>9</v>
      </c>
      <c r="J1214" s="126"/>
      <c r="K1214" s="126"/>
      <c r="L1214" s="126"/>
      <c r="M1214" s="126"/>
      <c r="N1214" s="126"/>
      <c r="O1214" s="126"/>
      <c r="P1214" s="126"/>
      <c r="Q1214" s="126"/>
      <c r="R1214" s="126"/>
      <c r="S1214" s="126"/>
      <c r="T1214" s="126"/>
      <c r="U1214" s="126"/>
      <c r="V1214" s="126"/>
      <c r="W1214" s="126"/>
      <c r="X1214" s="126"/>
      <c r="Y1214" s="126"/>
      <c r="Z1214" s="126"/>
      <c r="AA1214" s="126"/>
    </row>
    <row r="1215" spans="1:27" x14ac:dyDescent="0.25">
      <c r="A1215" s="122">
        <v>1214</v>
      </c>
      <c r="B1215" s="124" t="s">
        <v>128</v>
      </c>
      <c r="C1215" s="125" t="s">
        <v>153</v>
      </c>
      <c r="D1215" s="126"/>
      <c r="E1215" s="126"/>
      <c r="F1215" s="126"/>
      <c r="G1215" s="126"/>
      <c r="H1215" s="126"/>
      <c r="I1215" s="126"/>
      <c r="J1215" s="126"/>
      <c r="K1215" s="126"/>
      <c r="L1215" s="128">
        <v>2</v>
      </c>
      <c r="M1215" s="128">
        <v>8</v>
      </c>
      <c r="N1215" s="126"/>
      <c r="O1215" s="126"/>
      <c r="P1215" s="126"/>
      <c r="Q1215" s="126"/>
      <c r="R1215" s="126"/>
      <c r="S1215" s="126"/>
      <c r="T1215" s="126"/>
      <c r="U1215" s="126"/>
      <c r="V1215" s="126"/>
      <c r="W1215" s="126"/>
      <c r="X1215" s="126"/>
      <c r="Y1215" s="126"/>
      <c r="Z1215" s="126"/>
      <c r="AA1215" s="126"/>
    </row>
    <row r="1216" spans="1:27" x14ac:dyDescent="0.25">
      <c r="A1216" s="122">
        <v>1215</v>
      </c>
      <c r="B1216" s="124" t="s">
        <v>128</v>
      </c>
      <c r="C1216" s="125" t="s">
        <v>153</v>
      </c>
      <c r="D1216" s="126"/>
      <c r="E1216" s="126"/>
      <c r="F1216" s="126"/>
      <c r="G1216" s="126"/>
      <c r="H1216" s="126"/>
      <c r="I1216" s="126"/>
      <c r="J1216" s="126"/>
      <c r="K1216" s="126"/>
      <c r="L1216" s="126"/>
      <c r="M1216" s="126"/>
      <c r="N1216" s="128">
        <v>2</v>
      </c>
      <c r="O1216" s="128">
        <v>8</v>
      </c>
      <c r="P1216" s="126"/>
      <c r="Q1216" s="126"/>
      <c r="R1216" s="126"/>
      <c r="S1216" s="126"/>
      <c r="T1216" s="126"/>
      <c r="U1216" s="126"/>
      <c r="V1216" s="126"/>
      <c r="W1216" s="126"/>
      <c r="X1216" s="126"/>
      <c r="Y1216" s="126"/>
      <c r="Z1216" s="126"/>
      <c r="AA1216" s="126"/>
    </row>
    <row r="1217" spans="1:27" x14ac:dyDescent="0.25">
      <c r="A1217" s="122">
        <v>1216</v>
      </c>
      <c r="B1217" s="124" t="s">
        <v>7</v>
      </c>
      <c r="C1217" s="125" t="s">
        <v>153</v>
      </c>
      <c r="D1217" s="126"/>
      <c r="E1217" s="126"/>
      <c r="F1217" s="126"/>
      <c r="G1217" s="126"/>
      <c r="H1217" s="126"/>
      <c r="I1217" s="126"/>
      <c r="J1217" s="126"/>
      <c r="K1217" s="126"/>
      <c r="L1217" s="126"/>
      <c r="M1217" s="126"/>
      <c r="N1217" s="128">
        <v>2</v>
      </c>
      <c r="O1217" s="128">
        <v>8</v>
      </c>
      <c r="P1217" s="126"/>
      <c r="Q1217" s="126"/>
      <c r="R1217" s="126"/>
      <c r="S1217" s="126"/>
      <c r="T1217" s="126"/>
      <c r="U1217" s="126"/>
      <c r="V1217" s="126"/>
      <c r="W1217" s="126"/>
      <c r="X1217" s="126"/>
      <c r="Y1217" s="126"/>
      <c r="Z1217" s="126"/>
      <c r="AA1217" s="126"/>
    </row>
    <row r="1218" spans="1:27" x14ac:dyDescent="0.25">
      <c r="A1218" s="122">
        <v>1217</v>
      </c>
      <c r="B1218" s="124" t="s">
        <v>5</v>
      </c>
      <c r="C1218" s="125" t="s">
        <v>153</v>
      </c>
      <c r="D1218" s="126"/>
      <c r="E1218" s="126"/>
      <c r="F1218" s="126"/>
      <c r="G1218" s="126"/>
      <c r="H1218" s="126"/>
      <c r="I1218" s="126"/>
      <c r="J1218" s="126"/>
      <c r="K1218" s="126"/>
      <c r="L1218" s="126"/>
      <c r="M1218" s="126"/>
      <c r="N1218" s="128">
        <v>1</v>
      </c>
      <c r="O1218" s="128">
        <v>8</v>
      </c>
      <c r="P1218" s="126"/>
      <c r="Q1218" s="126"/>
      <c r="R1218" s="126"/>
      <c r="S1218" s="126"/>
      <c r="T1218" s="126"/>
      <c r="U1218" s="126"/>
      <c r="V1218" s="126"/>
      <c r="W1218" s="126"/>
      <c r="X1218" s="126"/>
      <c r="Y1218" s="126"/>
      <c r="Z1218" s="126"/>
      <c r="AA1218" s="126"/>
    </row>
    <row r="1219" spans="1:27" x14ac:dyDescent="0.25">
      <c r="A1219" s="122">
        <v>1218</v>
      </c>
      <c r="B1219" s="124" t="s">
        <v>106</v>
      </c>
      <c r="C1219" s="125" t="s">
        <v>154</v>
      </c>
      <c r="D1219" s="126"/>
      <c r="E1219" s="126"/>
      <c r="F1219" s="126"/>
      <c r="G1219" s="126"/>
      <c r="H1219" s="126"/>
      <c r="I1219" s="126"/>
      <c r="J1219" s="126"/>
      <c r="K1219" s="126"/>
      <c r="L1219" s="126"/>
      <c r="M1219" s="126"/>
      <c r="N1219" s="126"/>
      <c r="O1219" s="126"/>
      <c r="P1219" s="126"/>
      <c r="Q1219" s="126"/>
      <c r="R1219" s="126"/>
      <c r="S1219" s="126"/>
      <c r="T1219" s="126"/>
      <c r="U1219" s="126"/>
      <c r="V1219" s="128">
        <v>1</v>
      </c>
      <c r="W1219" s="128">
        <v>4</v>
      </c>
      <c r="X1219" s="128">
        <v>1</v>
      </c>
      <c r="Y1219" s="128">
        <v>4</v>
      </c>
      <c r="Z1219" s="126"/>
      <c r="AA1219" s="126"/>
    </row>
    <row r="1220" spans="1:27" x14ac:dyDescent="0.25">
      <c r="A1220" s="122">
        <v>1219</v>
      </c>
      <c r="B1220" s="124" t="s">
        <v>125</v>
      </c>
      <c r="C1220" s="125" t="s">
        <v>154</v>
      </c>
      <c r="D1220" s="126"/>
      <c r="E1220" s="126"/>
      <c r="F1220" s="126"/>
      <c r="G1220" s="126"/>
      <c r="H1220" s="126"/>
      <c r="I1220" s="126"/>
      <c r="J1220" s="126"/>
      <c r="K1220" s="126"/>
      <c r="L1220" s="126"/>
      <c r="M1220" s="126"/>
      <c r="N1220" s="126"/>
      <c r="O1220" s="126"/>
      <c r="P1220" s="126"/>
      <c r="Q1220" s="126"/>
      <c r="R1220" s="126"/>
      <c r="S1220" s="126"/>
      <c r="T1220" s="126"/>
      <c r="U1220" s="126"/>
      <c r="V1220" s="126"/>
      <c r="W1220" s="126"/>
      <c r="X1220" s="126"/>
      <c r="Y1220" s="126"/>
      <c r="Z1220" s="128">
        <v>1</v>
      </c>
      <c r="AA1220" s="128">
        <v>8</v>
      </c>
    </row>
    <row r="1221" spans="1:27" x14ac:dyDescent="0.25">
      <c r="A1221" s="122">
        <v>1220</v>
      </c>
      <c r="B1221" s="124" t="s">
        <v>125</v>
      </c>
      <c r="C1221" s="125" t="s">
        <v>154</v>
      </c>
      <c r="D1221" s="126"/>
      <c r="E1221" s="126"/>
      <c r="F1221" s="126"/>
      <c r="G1221" s="126"/>
      <c r="H1221" s="128">
        <v>1</v>
      </c>
      <c r="I1221" s="128">
        <v>3</v>
      </c>
      <c r="J1221" s="126"/>
      <c r="K1221" s="126"/>
      <c r="L1221" s="126"/>
      <c r="M1221" s="126"/>
      <c r="N1221" s="126"/>
      <c r="O1221" s="126"/>
      <c r="P1221" s="128">
        <v>1</v>
      </c>
      <c r="Q1221" s="128">
        <v>5</v>
      </c>
      <c r="R1221" s="126"/>
      <c r="S1221" s="126"/>
      <c r="T1221" s="126"/>
      <c r="U1221" s="126"/>
      <c r="V1221" s="126"/>
      <c r="W1221" s="126"/>
      <c r="X1221" s="126"/>
      <c r="Y1221" s="126"/>
      <c r="Z1221" s="126"/>
      <c r="AA1221" s="126"/>
    </row>
    <row r="1222" spans="1:27" x14ac:dyDescent="0.25">
      <c r="A1222" s="122">
        <v>1221</v>
      </c>
      <c r="B1222" s="124" t="s">
        <v>8</v>
      </c>
      <c r="C1222" s="125" t="s">
        <v>152</v>
      </c>
      <c r="D1222" s="126"/>
      <c r="E1222" s="126"/>
      <c r="F1222" s="126"/>
      <c r="G1222" s="126"/>
      <c r="H1222" s="126"/>
      <c r="I1222" s="126"/>
      <c r="J1222" s="126"/>
      <c r="K1222" s="126"/>
      <c r="L1222" s="126"/>
      <c r="M1222" s="126"/>
      <c r="N1222" s="126"/>
      <c r="O1222" s="126"/>
      <c r="P1222" s="126"/>
      <c r="Q1222" s="126"/>
      <c r="R1222" s="128">
        <v>1</v>
      </c>
      <c r="S1222" s="128">
        <v>5</v>
      </c>
      <c r="T1222" s="128">
        <v>1</v>
      </c>
      <c r="U1222" s="128">
        <v>3</v>
      </c>
      <c r="V1222" s="126"/>
      <c r="W1222" s="126"/>
      <c r="X1222" s="126"/>
      <c r="Y1222" s="126"/>
      <c r="Z1222" s="126"/>
      <c r="AA1222" s="126"/>
    </row>
    <row r="1223" spans="1:27" x14ac:dyDescent="0.25">
      <c r="A1223" s="122">
        <v>1222</v>
      </c>
      <c r="B1223" s="124" t="s">
        <v>9</v>
      </c>
      <c r="C1223" s="125" t="s">
        <v>152</v>
      </c>
      <c r="D1223" s="126"/>
      <c r="E1223" s="126"/>
      <c r="F1223" s="126"/>
      <c r="G1223" s="126"/>
      <c r="H1223" s="126"/>
      <c r="I1223" s="126"/>
      <c r="J1223" s="126"/>
      <c r="K1223" s="126"/>
      <c r="L1223" s="126"/>
      <c r="M1223" s="126"/>
      <c r="N1223" s="126"/>
      <c r="O1223" s="126"/>
      <c r="P1223" s="126"/>
      <c r="Q1223" s="126"/>
      <c r="R1223" s="126"/>
      <c r="S1223" s="126"/>
      <c r="T1223" s="126"/>
      <c r="U1223" s="126"/>
      <c r="V1223" s="128">
        <v>1</v>
      </c>
      <c r="W1223" s="128">
        <v>8</v>
      </c>
      <c r="X1223" s="126"/>
      <c r="Y1223" s="126"/>
      <c r="Z1223" s="126"/>
      <c r="AA1223" s="126"/>
    </row>
    <row r="1224" spans="1:27" x14ac:dyDescent="0.25">
      <c r="A1224" s="122">
        <v>1223</v>
      </c>
      <c r="B1224" s="124" t="s">
        <v>128</v>
      </c>
      <c r="C1224" s="125" t="s">
        <v>152</v>
      </c>
      <c r="D1224" s="126"/>
      <c r="E1224" s="126"/>
      <c r="F1224" s="126"/>
      <c r="G1224" s="126"/>
      <c r="H1224" s="126"/>
      <c r="I1224" s="126"/>
      <c r="J1224" s="126"/>
      <c r="K1224" s="126"/>
      <c r="L1224" s="126"/>
      <c r="M1224" s="126"/>
      <c r="N1224" s="126"/>
      <c r="O1224" s="126"/>
      <c r="P1224" s="126"/>
      <c r="Q1224" s="126"/>
      <c r="R1224" s="128">
        <v>1</v>
      </c>
      <c r="S1224" s="128">
        <v>8</v>
      </c>
      <c r="T1224" s="126"/>
      <c r="U1224" s="126"/>
      <c r="V1224" s="126"/>
      <c r="W1224" s="126"/>
      <c r="X1224" s="126"/>
      <c r="Y1224" s="126"/>
      <c r="Z1224" s="126"/>
      <c r="AA1224" s="126"/>
    </row>
    <row r="1225" spans="1:27" x14ac:dyDescent="0.25">
      <c r="A1225" s="122">
        <v>1224</v>
      </c>
      <c r="B1225" s="124" t="s">
        <v>9</v>
      </c>
      <c r="C1225" s="125" t="s">
        <v>154</v>
      </c>
      <c r="D1225" s="126"/>
      <c r="E1225" s="126"/>
      <c r="F1225" s="126"/>
      <c r="G1225" s="126"/>
      <c r="H1225" s="126"/>
      <c r="I1225" s="126"/>
      <c r="J1225" s="126"/>
      <c r="K1225" s="126"/>
      <c r="L1225" s="126"/>
      <c r="M1225" s="126"/>
      <c r="N1225" s="126"/>
      <c r="O1225" s="126"/>
      <c r="P1225" s="126"/>
      <c r="Q1225" s="126"/>
      <c r="R1225" s="126"/>
      <c r="S1225" s="126"/>
      <c r="T1225" s="126"/>
      <c r="U1225" s="126"/>
      <c r="V1225" s="126"/>
      <c r="W1225" s="126"/>
      <c r="X1225" s="128">
        <v>1</v>
      </c>
      <c r="Y1225" s="128">
        <v>7</v>
      </c>
    </row>
    <row r="1226" spans="1:27" x14ac:dyDescent="0.25">
      <c r="A1226" s="122">
        <v>1225</v>
      </c>
      <c r="B1226" s="124" t="s">
        <v>113</v>
      </c>
      <c r="C1226" s="125" t="s">
        <v>155</v>
      </c>
      <c r="D1226" s="126"/>
      <c r="E1226" s="126"/>
      <c r="F1226" s="126"/>
      <c r="G1226" s="126"/>
      <c r="H1226" s="126"/>
      <c r="I1226" s="126"/>
      <c r="J1226" s="126"/>
      <c r="K1226" s="126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126"/>
      <c r="W1226" s="126"/>
      <c r="X1226" s="128">
        <v>1</v>
      </c>
      <c r="Y1226" s="128">
        <v>7</v>
      </c>
    </row>
    <row r="1227" spans="1:27" x14ac:dyDescent="0.25">
      <c r="A1227" s="122">
        <v>1226</v>
      </c>
      <c r="B1227" s="124" t="s">
        <v>8</v>
      </c>
      <c r="C1227" s="125" t="s">
        <v>153</v>
      </c>
      <c r="D1227" s="128">
        <v>1</v>
      </c>
      <c r="E1227" s="128">
        <v>7</v>
      </c>
      <c r="F1227" s="126"/>
      <c r="G1227" s="126"/>
      <c r="H1227" s="126"/>
      <c r="I1227" s="126"/>
      <c r="J1227" s="126"/>
      <c r="K1227" s="126"/>
      <c r="L1227" s="126"/>
      <c r="M1227" s="126"/>
      <c r="N1227" s="126"/>
      <c r="O1227" s="126"/>
      <c r="P1227" s="126"/>
      <c r="Q1227" s="126"/>
      <c r="R1227" s="126"/>
      <c r="S1227" s="126"/>
      <c r="T1227" s="126"/>
      <c r="U1227" s="126"/>
      <c r="V1227" s="126"/>
      <c r="W1227" s="126"/>
      <c r="X1227" s="126"/>
      <c r="Y1227" s="126"/>
    </row>
    <row r="1228" spans="1:27" x14ac:dyDescent="0.25">
      <c r="A1228" s="122">
        <v>1227</v>
      </c>
      <c r="B1228" s="124" t="s">
        <v>128</v>
      </c>
      <c r="C1228" s="125" t="s">
        <v>152</v>
      </c>
      <c r="D1228" s="126"/>
      <c r="E1228" s="126"/>
      <c r="F1228" s="126"/>
      <c r="G1228" s="126"/>
      <c r="H1228" s="128">
        <v>2</v>
      </c>
      <c r="I1228" s="128">
        <v>7</v>
      </c>
      <c r="J1228" s="126"/>
      <c r="K1228" s="126"/>
      <c r="L1228" s="126"/>
      <c r="M1228" s="126"/>
      <c r="N1228" s="126"/>
      <c r="O1228" s="126"/>
      <c r="P1228" s="126"/>
      <c r="Q1228" s="126"/>
      <c r="R1228" s="126"/>
      <c r="S1228" s="126"/>
      <c r="T1228" s="126"/>
      <c r="U1228" s="126"/>
      <c r="V1228" s="126"/>
      <c r="W1228" s="126"/>
      <c r="X1228" s="126"/>
      <c r="Y1228" s="126"/>
    </row>
    <row r="1229" spans="1:27" x14ac:dyDescent="0.25">
      <c r="A1229" s="122">
        <v>1228</v>
      </c>
      <c r="B1229" s="124" t="s">
        <v>24</v>
      </c>
      <c r="C1229" s="125" t="s">
        <v>154</v>
      </c>
      <c r="D1229" s="126"/>
      <c r="E1229" s="126"/>
      <c r="F1229" s="126"/>
      <c r="G1229" s="126"/>
      <c r="H1229" s="126"/>
      <c r="I1229" s="126"/>
      <c r="J1229" s="126"/>
      <c r="K1229" s="126"/>
      <c r="L1229" s="126"/>
      <c r="M1229" s="126"/>
      <c r="N1229" s="126"/>
      <c r="O1229" s="126"/>
      <c r="P1229" s="126"/>
      <c r="Q1229" s="126"/>
      <c r="R1229" s="126"/>
      <c r="S1229" s="126"/>
      <c r="T1229" s="126"/>
      <c r="U1229" s="126"/>
      <c r="V1229" s="126"/>
      <c r="W1229" s="126"/>
      <c r="X1229" s="128">
        <v>1</v>
      </c>
      <c r="Y1229" s="128">
        <v>7</v>
      </c>
    </row>
    <row r="1230" spans="1:27" x14ac:dyDescent="0.25">
      <c r="A1230" s="122">
        <v>1229</v>
      </c>
      <c r="B1230" s="124" t="s">
        <v>128</v>
      </c>
      <c r="C1230" s="125" t="s">
        <v>153</v>
      </c>
      <c r="D1230" s="126"/>
      <c r="E1230" s="126"/>
      <c r="F1230" s="126"/>
      <c r="G1230" s="126"/>
      <c r="H1230" s="126"/>
      <c r="I1230" s="126"/>
      <c r="J1230" s="128">
        <v>2</v>
      </c>
      <c r="K1230" s="128">
        <v>7</v>
      </c>
      <c r="L1230" s="126"/>
      <c r="M1230" s="126"/>
      <c r="N1230" s="126"/>
      <c r="O1230" s="126"/>
      <c r="P1230" s="126"/>
      <c r="Q1230" s="126"/>
      <c r="R1230" s="126"/>
      <c r="S1230" s="126"/>
      <c r="T1230" s="126"/>
      <c r="U1230" s="126"/>
      <c r="V1230" s="126"/>
      <c r="W1230" s="126"/>
      <c r="X1230" s="126"/>
      <c r="Y1230" s="126"/>
    </row>
    <row r="1231" spans="1:27" x14ac:dyDescent="0.25">
      <c r="A1231" s="122">
        <v>1230</v>
      </c>
      <c r="B1231" s="124" t="s">
        <v>137</v>
      </c>
      <c r="C1231" s="125" t="s">
        <v>153</v>
      </c>
      <c r="D1231" s="126"/>
      <c r="E1231" s="126"/>
      <c r="F1231" s="126"/>
      <c r="G1231" s="126"/>
      <c r="H1231" s="126"/>
      <c r="I1231" s="126"/>
      <c r="J1231" s="126"/>
      <c r="K1231" s="126"/>
      <c r="L1231" s="126"/>
      <c r="M1231" s="126"/>
      <c r="N1231" s="126"/>
      <c r="O1231" s="126"/>
      <c r="P1231" s="126"/>
      <c r="Q1231" s="126"/>
      <c r="R1231" s="126"/>
      <c r="S1231" s="126"/>
      <c r="T1231" s="126"/>
      <c r="U1231" s="126"/>
      <c r="V1231" s="128">
        <v>1</v>
      </c>
      <c r="W1231" s="128">
        <v>7</v>
      </c>
      <c r="X1231" s="126"/>
      <c r="Y1231" s="126"/>
    </row>
    <row r="1232" spans="1:27" x14ac:dyDescent="0.25">
      <c r="A1232" s="122">
        <v>1231</v>
      </c>
      <c r="B1232" s="124" t="s">
        <v>133</v>
      </c>
      <c r="C1232" s="125" t="s">
        <v>152</v>
      </c>
      <c r="D1232" s="126"/>
      <c r="E1232" s="126"/>
      <c r="F1232" s="126"/>
      <c r="G1232" s="126"/>
      <c r="H1232" s="126"/>
      <c r="I1232" s="126"/>
      <c r="J1232" s="126"/>
      <c r="K1232" s="126"/>
      <c r="L1232" s="126"/>
      <c r="M1232" s="126"/>
      <c r="N1232" s="126"/>
      <c r="O1232" s="126"/>
      <c r="P1232" s="126"/>
      <c r="Q1232" s="126"/>
      <c r="R1232" s="126"/>
      <c r="S1232" s="126"/>
      <c r="T1232" s="126"/>
      <c r="U1232" s="126"/>
      <c r="V1232" s="126"/>
      <c r="W1232" s="126"/>
      <c r="X1232" s="128">
        <v>1</v>
      </c>
      <c r="Y1232" s="128">
        <v>7</v>
      </c>
    </row>
    <row r="1233" spans="1:25" x14ac:dyDescent="0.25">
      <c r="A1233" s="122">
        <v>1232</v>
      </c>
      <c r="B1233" s="124" t="s">
        <v>102</v>
      </c>
      <c r="C1233" s="125" t="s">
        <v>153</v>
      </c>
      <c r="D1233" s="126"/>
      <c r="E1233" s="126"/>
      <c r="F1233" s="126"/>
      <c r="G1233" s="126"/>
      <c r="H1233" s="126"/>
      <c r="I1233" s="126"/>
      <c r="J1233" s="126"/>
      <c r="K1233" s="126"/>
      <c r="L1233" s="128">
        <v>1</v>
      </c>
      <c r="M1233" s="128">
        <v>7</v>
      </c>
      <c r="N1233" s="126"/>
      <c r="O1233" s="126"/>
      <c r="P1233" s="126"/>
      <c r="Q1233" s="126"/>
      <c r="R1233" s="126"/>
      <c r="S1233" s="126"/>
      <c r="T1233" s="126"/>
      <c r="U1233" s="126"/>
      <c r="V1233" s="126"/>
      <c r="W1233" s="126"/>
      <c r="X1233" s="126"/>
      <c r="Y1233" s="126"/>
    </row>
    <row r="1234" spans="1:25" x14ac:dyDescent="0.25">
      <c r="A1234" s="122">
        <v>1233</v>
      </c>
      <c r="B1234" s="124" t="s">
        <v>11</v>
      </c>
      <c r="C1234" s="125" t="s">
        <v>151</v>
      </c>
      <c r="D1234" s="126"/>
      <c r="E1234" s="126"/>
      <c r="F1234" s="126"/>
      <c r="G1234" s="126"/>
      <c r="H1234" s="126"/>
      <c r="I1234" s="126"/>
      <c r="J1234" s="126"/>
      <c r="K1234" s="126"/>
      <c r="L1234" s="126"/>
      <c r="M1234" s="126"/>
      <c r="N1234" s="126"/>
      <c r="O1234" s="126"/>
      <c r="P1234" s="126"/>
      <c r="Q1234" s="126"/>
      <c r="R1234" s="126"/>
      <c r="S1234" s="126"/>
      <c r="T1234" s="126"/>
      <c r="U1234" s="126"/>
      <c r="V1234" s="128">
        <v>1</v>
      </c>
      <c r="W1234" s="128">
        <v>6</v>
      </c>
      <c r="X1234" s="126"/>
      <c r="Y1234" s="126"/>
    </row>
    <row r="1235" spans="1:25" x14ac:dyDescent="0.25">
      <c r="A1235" s="122">
        <v>1234</v>
      </c>
      <c r="B1235" s="124" t="s">
        <v>128</v>
      </c>
      <c r="C1235" s="125" t="s">
        <v>153</v>
      </c>
      <c r="D1235" s="126"/>
      <c r="E1235" s="126"/>
      <c r="F1235" s="126"/>
      <c r="G1235" s="126"/>
      <c r="H1235" s="126"/>
      <c r="I1235" s="126"/>
      <c r="J1235" s="126"/>
      <c r="K1235" s="126"/>
      <c r="L1235" s="126"/>
      <c r="M1235" s="126"/>
      <c r="N1235" s="128">
        <v>2</v>
      </c>
      <c r="O1235" s="128">
        <v>6</v>
      </c>
      <c r="P1235" s="126"/>
      <c r="Q1235" s="126"/>
      <c r="R1235" s="126"/>
      <c r="S1235" s="126"/>
      <c r="T1235" s="126"/>
      <c r="U1235" s="126"/>
      <c r="V1235" s="126"/>
      <c r="W1235" s="126"/>
      <c r="X1235" s="126"/>
      <c r="Y1235" s="126"/>
    </row>
    <row r="1236" spans="1:25" x14ac:dyDescent="0.25">
      <c r="A1236" s="122">
        <v>1235</v>
      </c>
      <c r="B1236" s="124" t="s">
        <v>8</v>
      </c>
      <c r="C1236" s="125" t="s">
        <v>153</v>
      </c>
      <c r="D1236" s="126"/>
      <c r="E1236" s="126"/>
      <c r="F1236" s="126"/>
      <c r="G1236" s="126"/>
      <c r="H1236" s="126"/>
      <c r="I1236" s="126"/>
      <c r="J1236" s="126"/>
      <c r="K1236" s="126"/>
      <c r="L1236" s="126"/>
      <c r="M1236" s="126"/>
      <c r="N1236" s="126"/>
      <c r="O1236" s="126"/>
      <c r="P1236" s="128">
        <v>1</v>
      </c>
      <c r="Q1236" s="128">
        <v>6</v>
      </c>
      <c r="R1236" s="126"/>
      <c r="S1236" s="126"/>
      <c r="T1236" s="126"/>
      <c r="U1236" s="126"/>
      <c r="V1236" s="126"/>
      <c r="W1236" s="126"/>
      <c r="X1236" s="126"/>
      <c r="Y1236" s="126"/>
    </row>
    <row r="1237" spans="1:25" x14ac:dyDescent="0.25">
      <c r="A1237" s="122">
        <v>1236</v>
      </c>
      <c r="B1237" s="124" t="s">
        <v>8</v>
      </c>
      <c r="C1237" s="125" t="s">
        <v>153</v>
      </c>
      <c r="D1237" s="126"/>
      <c r="E1237" s="126"/>
      <c r="F1237" s="126"/>
      <c r="G1237" s="126"/>
      <c r="H1237" s="128">
        <v>1</v>
      </c>
      <c r="I1237" s="128">
        <v>6</v>
      </c>
      <c r="J1237" s="126"/>
      <c r="K1237" s="126"/>
      <c r="L1237" s="126"/>
      <c r="M1237" s="126"/>
      <c r="N1237" s="126"/>
      <c r="O1237" s="126"/>
      <c r="P1237" s="126"/>
      <c r="Q1237" s="126"/>
      <c r="R1237" s="126"/>
      <c r="S1237" s="126"/>
      <c r="T1237" s="126"/>
      <c r="U1237" s="126"/>
      <c r="V1237" s="126"/>
      <c r="W1237" s="126"/>
      <c r="X1237" s="126"/>
      <c r="Y1237" s="126"/>
    </row>
    <row r="1238" spans="1:25" x14ac:dyDescent="0.25">
      <c r="A1238" s="122">
        <v>1237</v>
      </c>
      <c r="B1238" s="124" t="s">
        <v>8</v>
      </c>
      <c r="C1238" s="125" t="s">
        <v>152</v>
      </c>
      <c r="D1238" s="126"/>
      <c r="E1238" s="126"/>
      <c r="F1238" s="128">
        <v>2</v>
      </c>
      <c r="G1238" s="128">
        <v>6</v>
      </c>
      <c r="H1238" s="126"/>
      <c r="I1238" s="126"/>
      <c r="J1238" s="126"/>
      <c r="K1238" s="126"/>
      <c r="L1238" s="126"/>
      <c r="M1238" s="126"/>
      <c r="N1238" s="126"/>
      <c r="O1238" s="126"/>
      <c r="P1238" s="126"/>
      <c r="Q1238" s="126"/>
      <c r="R1238" s="126"/>
      <c r="S1238" s="126"/>
      <c r="T1238" s="126"/>
      <c r="U1238" s="126"/>
      <c r="V1238" s="126"/>
      <c r="W1238" s="126"/>
      <c r="X1238" s="126"/>
      <c r="Y1238" s="126"/>
    </row>
    <row r="1239" spans="1:25" x14ac:dyDescent="0.25">
      <c r="A1239" s="122">
        <v>1238</v>
      </c>
      <c r="B1239" s="124" t="s">
        <v>102</v>
      </c>
      <c r="C1239" s="125" t="s">
        <v>155</v>
      </c>
      <c r="D1239" s="126"/>
      <c r="E1239" s="126"/>
      <c r="F1239" s="128">
        <v>1</v>
      </c>
      <c r="G1239" s="128">
        <v>6</v>
      </c>
      <c r="H1239" s="126"/>
      <c r="I1239" s="126"/>
      <c r="J1239" s="126"/>
      <c r="K1239" s="126"/>
      <c r="L1239" s="126"/>
      <c r="M1239" s="126"/>
      <c r="N1239" s="126"/>
      <c r="O1239" s="126"/>
      <c r="P1239" s="126"/>
      <c r="Q1239" s="126"/>
      <c r="R1239" s="126"/>
      <c r="S1239" s="126"/>
      <c r="T1239" s="126"/>
      <c r="U1239" s="126"/>
      <c r="V1239" s="126"/>
      <c r="W1239" s="126"/>
      <c r="X1239" s="126"/>
      <c r="Y1239" s="126"/>
    </row>
    <row r="1240" spans="1:25" x14ac:dyDescent="0.25">
      <c r="A1240" s="122">
        <v>1239</v>
      </c>
      <c r="B1240" s="124" t="s">
        <v>125</v>
      </c>
      <c r="C1240" s="125" t="s">
        <v>154</v>
      </c>
      <c r="D1240" s="126"/>
      <c r="E1240" s="126"/>
      <c r="F1240" s="126"/>
      <c r="G1240" s="126"/>
      <c r="H1240" s="128">
        <v>1</v>
      </c>
      <c r="I1240" s="128">
        <v>6</v>
      </c>
      <c r="J1240" s="126"/>
      <c r="K1240" s="126"/>
      <c r="L1240" s="126"/>
      <c r="M1240" s="126"/>
      <c r="N1240" s="126"/>
      <c r="O1240" s="126"/>
      <c r="P1240" s="126"/>
      <c r="Q1240" s="126"/>
      <c r="R1240" s="126"/>
      <c r="S1240" s="126"/>
      <c r="T1240" s="126"/>
      <c r="U1240" s="126"/>
      <c r="V1240" s="126"/>
      <c r="W1240" s="126"/>
      <c r="X1240" s="126"/>
      <c r="Y1240" s="126"/>
    </row>
    <row r="1241" spans="1:25" x14ac:dyDescent="0.25">
      <c r="A1241" s="122">
        <v>1240</v>
      </c>
      <c r="B1241" s="124" t="s">
        <v>24</v>
      </c>
      <c r="C1241" s="125" t="s">
        <v>152</v>
      </c>
      <c r="D1241" s="126"/>
      <c r="E1241" s="126"/>
      <c r="F1241" s="126"/>
      <c r="G1241" s="126"/>
      <c r="H1241" s="126"/>
      <c r="I1241" s="126"/>
      <c r="J1241" s="128">
        <v>1</v>
      </c>
      <c r="K1241" s="128">
        <v>5</v>
      </c>
      <c r="L1241" s="126"/>
      <c r="M1241" s="126"/>
      <c r="N1241" s="126"/>
      <c r="O1241" s="126"/>
      <c r="P1241" s="126"/>
      <c r="Q1241" s="126"/>
      <c r="R1241" s="126"/>
      <c r="S1241" s="126"/>
      <c r="T1241" s="126"/>
      <c r="U1241" s="126"/>
      <c r="V1241" s="126"/>
      <c r="W1241" s="126"/>
      <c r="X1241" s="126"/>
      <c r="Y1241" s="126"/>
    </row>
    <row r="1242" spans="1:25" x14ac:dyDescent="0.25">
      <c r="A1242" s="122">
        <v>1241</v>
      </c>
      <c r="B1242" s="124" t="s">
        <v>8</v>
      </c>
      <c r="C1242" s="125" t="s">
        <v>153</v>
      </c>
      <c r="D1242" s="126"/>
      <c r="E1242" s="126"/>
      <c r="F1242" s="126"/>
      <c r="G1242" s="126"/>
      <c r="H1242" s="126"/>
      <c r="I1242" s="126"/>
      <c r="J1242" s="128">
        <v>1</v>
      </c>
      <c r="K1242" s="128">
        <v>5</v>
      </c>
      <c r="L1242" s="126"/>
      <c r="M1242" s="126"/>
      <c r="N1242" s="126"/>
      <c r="O1242" s="126"/>
      <c r="P1242" s="126"/>
      <c r="Q1242" s="126"/>
      <c r="R1242" s="126"/>
      <c r="S1242" s="126"/>
      <c r="T1242" s="126"/>
      <c r="U1242" s="126"/>
      <c r="V1242" s="126"/>
      <c r="W1242" s="126"/>
      <c r="X1242" s="126"/>
      <c r="Y1242" s="126"/>
    </row>
    <row r="1243" spans="1:25" x14ac:dyDescent="0.25">
      <c r="A1243" s="122">
        <v>1242</v>
      </c>
      <c r="B1243" s="124" t="s">
        <v>5</v>
      </c>
      <c r="C1243" s="125" t="s">
        <v>153</v>
      </c>
      <c r="D1243" s="126"/>
      <c r="E1243" s="126"/>
      <c r="F1243" s="126"/>
      <c r="G1243" s="126"/>
      <c r="H1243" s="126"/>
      <c r="I1243" s="126"/>
      <c r="J1243" s="128">
        <v>1</v>
      </c>
      <c r="K1243" s="128">
        <v>5</v>
      </c>
      <c r="L1243" s="126"/>
      <c r="M1243" s="126"/>
      <c r="N1243" s="126"/>
      <c r="O1243" s="126"/>
      <c r="P1243" s="126"/>
      <c r="Q1243" s="126"/>
      <c r="R1243" s="126"/>
      <c r="S1243" s="126"/>
      <c r="T1243" s="126"/>
      <c r="U1243" s="126"/>
      <c r="V1243" s="126"/>
      <c r="W1243" s="126"/>
      <c r="X1243" s="126"/>
      <c r="Y1243" s="126"/>
    </row>
    <row r="1244" spans="1:25" x14ac:dyDescent="0.25">
      <c r="A1244" s="122">
        <v>1243</v>
      </c>
      <c r="B1244" s="124" t="s">
        <v>140</v>
      </c>
      <c r="C1244" s="125" t="s">
        <v>152</v>
      </c>
      <c r="D1244" s="126"/>
      <c r="E1244" s="126"/>
      <c r="F1244" s="128">
        <v>5</v>
      </c>
      <c r="G1244" s="128">
        <v>5</v>
      </c>
      <c r="H1244" s="126"/>
      <c r="I1244" s="126"/>
      <c r="J1244" s="126"/>
      <c r="K1244" s="126"/>
      <c r="L1244" s="126"/>
      <c r="M1244" s="126"/>
      <c r="N1244" s="126"/>
      <c r="O1244" s="126"/>
      <c r="P1244" s="126"/>
      <c r="Q1244" s="126"/>
      <c r="R1244" s="126"/>
      <c r="S1244" s="126"/>
      <c r="T1244" s="126"/>
      <c r="U1244" s="126"/>
      <c r="V1244" s="126"/>
      <c r="W1244" s="126"/>
      <c r="X1244" s="126"/>
      <c r="Y1244" s="126"/>
    </row>
    <row r="1245" spans="1:25" x14ac:dyDescent="0.25">
      <c r="A1245" s="122">
        <v>1244</v>
      </c>
      <c r="B1245" s="124" t="s">
        <v>148</v>
      </c>
      <c r="C1245" s="125" t="s">
        <v>155</v>
      </c>
      <c r="D1245" s="126"/>
      <c r="E1245" s="126"/>
      <c r="F1245" s="126"/>
      <c r="G1245" s="126"/>
      <c r="H1245" s="126"/>
      <c r="I1245" s="126"/>
      <c r="J1245" s="126"/>
      <c r="K1245" s="126"/>
      <c r="L1245" s="126"/>
      <c r="M1245" s="126"/>
      <c r="N1245" s="128">
        <v>1</v>
      </c>
      <c r="O1245" s="128">
        <v>4</v>
      </c>
      <c r="P1245" s="126"/>
      <c r="Q1245" s="126"/>
      <c r="R1245" s="126"/>
      <c r="S1245" s="126"/>
      <c r="T1245" s="126"/>
      <c r="U1245" s="126"/>
      <c r="V1245" s="126"/>
      <c r="W1245" s="126"/>
      <c r="X1245" s="126"/>
      <c r="Y1245" s="126"/>
    </row>
    <row r="1246" spans="1:25" x14ac:dyDescent="0.25">
      <c r="A1246" s="122">
        <v>1245</v>
      </c>
      <c r="B1246" s="124" t="s">
        <v>137</v>
      </c>
      <c r="C1246" s="125" t="s">
        <v>154</v>
      </c>
      <c r="D1246" s="126"/>
      <c r="E1246" s="126"/>
      <c r="F1246" s="126"/>
      <c r="G1246" s="126"/>
      <c r="H1246" s="126"/>
      <c r="I1246" s="126"/>
      <c r="J1246" s="126"/>
      <c r="K1246" s="126"/>
      <c r="L1246" s="126"/>
      <c r="M1246" s="126"/>
      <c r="N1246" s="126"/>
      <c r="O1246" s="126"/>
      <c r="P1246" s="126"/>
      <c r="Q1246" s="126"/>
      <c r="R1246" s="126"/>
      <c r="S1246" s="126"/>
      <c r="T1246" s="126"/>
      <c r="U1246" s="126"/>
      <c r="V1246" s="126"/>
      <c r="W1246" s="126"/>
      <c r="X1246" s="128">
        <v>1</v>
      </c>
      <c r="Y1246" s="128">
        <v>4</v>
      </c>
    </row>
    <row r="1247" spans="1:25" x14ac:dyDescent="0.25">
      <c r="A1247" s="122">
        <v>1246</v>
      </c>
      <c r="B1247" s="124" t="s">
        <v>101</v>
      </c>
      <c r="C1247" s="125" t="s">
        <v>153</v>
      </c>
      <c r="D1247" s="126"/>
      <c r="E1247" s="126"/>
      <c r="F1247" s="128">
        <v>1</v>
      </c>
      <c r="G1247" s="128">
        <v>4</v>
      </c>
      <c r="H1247" s="126"/>
      <c r="I1247" s="126"/>
      <c r="J1247" s="126"/>
      <c r="K1247" s="126"/>
      <c r="L1247" s="126"/>
      <c r="M1247" s="126"/>
      <c r="N1247" s="126"/>
      <c r="O1247" s="126"/>
      <c r="P1247" s="126"/>
      <c r="Q1247" s="126"/>
      <c r="R1247" s="126"/>
      <c r="S1247" s="126"/>
      <c r="T1247" s="126"/>
      <c r="U1247" s="126"/>
      <c r="V1247" s="126"/>
      <c r="W1247" s="126"/>
      <c r="X1247" s="126"/>
      <c r="Y1247" s="126"/>
    </row>
    <row r="1248" spans="1:25" x14ac:dyDescent="0.25">
      <c r="A1248" s="122">
        <v>1247</v>
      </c>
      <c r="B1248" s="124" t="s">
        <v>5</v>
      </c>
      <c r="C1248" s="125" t="s">
        <v>153</v>
      </c>
      <c r="D1248" s="126"/>
      <c r="E1248" s="126"/>
      <c r="F1248" s="126"/>
      <c r="G1248" s="126"/>
      <c r="H1248" s="126"/>
      <c r="I1248" s="126"/>
      <c r="J1248" s="126"/>
      <c r="K1248" s="126"/>
      <c r="L1248" s="128">
        <v>1</v>
      </c>
      <c r="M1248" s="128">
        <v>3</v>
      </c>
      <c r="N1248" s="126"/>
      <c r="O1248" s="126"/>
      <c r="P1248" s="126"/>
      <c r="Q1248" s="126"/>
      <c r="R1248" s="126"/>
      <c r="S1248" s="126"/>
      <c r="T1248" s="126"/>
      <c r="U1248" s="126"/>
      <c r="V1248" s="126"/>
      <c r="W1248" s="126"/>
      <c r="X1248" s="126"/>
      <c r="Y1248" s="126"/>
    </row>
    <row r="1249" spans="1:25" x14ac:dyDescent="0.25">
      <c r="A1249" s="122">
        <v>1248</v>
      </c>
      <c r="B1249" s="124" t="s">
        <v>125</v>
      </c>
      <c r="C1249" s="125" t="s">
        <v>156</v>
      </c>
      <c r="D1249" s="126"/>
      <c r="E1249" s="126"/>
      <c r="F1249" s="126"/>
      <c r="G1249" s="126"/>
      <c r="H1249" s="126"/>
      <c r="I1249" s="126"/>
      <c r="J1249" s="126"/>
      <c r="K1249" s="126"/>
      <c r="L1249" s="128">
        <v>2</v>
      </c>
      <c r="M1249" s="128">
        <v>3</v>
      </c>
      <c r="N1249" s="126"/>
      <c r="O1249" s="126"/>
      <c r="P1249" s="126"/>
      <c r="Q1249" s="126"/>
      <c r="R1249" s="126"/>
      <c r="S1249" s="126"/>
      <c r="T1249" s="126"/>
      <c r="U1249" s="126"/>
      <c r="V1249" s="126"/>
      <c r="W1249" s="126"/>
      <c r="X1249" s="126"/>
      <c r="Y1249" s="126"/>
    </row>
    <row r="1250" spans="1:25" x14ac:dyDescent="0.25">
      <c r="A1250" s="122">
        <v>1249</v>
      </c>
      <c r="B1250" s="124" t="s">
        <v>8</v>
      </c>
      <c r="C1250" s="125" t="s">
        <v>154</v>
      </c>
      <c r="D1250" s="126"/>
      <c r="E1250" s="126"/>
      <c r="F1250" s="126"/>
      <c r="G1250" s="126"/>
      <c r="H1250" s="126"/>
      <c r="I1250" s="126"/>
      <c r="J1250" s="128">
        <v>1</v>
      </c>
      <c r="K1250" s="128">
        <v>3</v>
      </c>
      <c r="L1250" s="126"/>
      <c r="M1250" s="126"/>
      <c r="N1250" s="126"/>
      <c r="O1250" s="126"/>
      <c r="P1250" s="126"/>
      <c r="Q1250" s="126"/>
      <c r="R1250" s="126"/>
      <c r="S1250" s="126"/>
      <c r="T1250" s="126"/>
      <c r="U1250" s="126"/>
      <c r="V1250" s="126"/>
      <c r="W1250" s="126"/>
      <c r="X1250" s="126"/>
      <c r="Y1250" s="126"/>
    </row>
    <row r="1251" spans="1:25" x14ac:dyDescent="0.25">
      <c r="A1251" s="122">
        <v>1250</v>
      </c>
      <c r="B1251" s="124" t="s">
        <v>8</v>
      </c>
      <c r="C1251" s="125" t="s">
        <v>154</v>
      </c>
      <c r="D1251" s="126"/>
      <c r="E1251" s="126"/>
      <c r="F1251" s="126"/>
      <c r="G1251" s="126"/>
      <c r="H1251" s="126"/>
      <c r="I1251" s="126"/>
      <c r="J1251" s="126"/>
      <c r="K1251" s="126"/>
      <c r="L1251" s="126"/>
      <c r="M1251" s="126"/>
      <c r="N1251" s="126"/>
      <c r="O1251" s="126"/>
      <c r="P1251" s="126"/>
      <c r="Q1251" s="126"/>
      <c r="R1251" s="126"/>
      <c r="S1251" s="126"/>
      <c r="T1251" s="128">
        <v>1</v>
      </c>
      <c r="U1251" s="128">
        <v>3</v>
      </c>
      <c r="V1251" s="126"/>
      <c r="W1251" s="126"/>
      <c r="X1251" s="126"/>
      <c r="Y1251" s="126"/>
    </row>
    <row r="1252" spans="1:25" x14ac:dyDescent="0.25">
      <c r="A1252" s="122">
        <v>1251</v>
      </c>
      <c r="B1252" s="124" t="s">
        <v>8</v>
      </c>
      <c r="C1252" s="125" t="s">
        <v>154</v>
      </c>
      <c r="D1252" s="126"/>
      <c r="E1252" s="126"/>
      <c r="F1252" s="126"/>
      <c r="G1252" s="126"/>
      <c r="H1252" s="126"/>
      <c r="I1252" s="126"/>
      <c r="J1252" s="126"/>
      <c r="K1252" s="126"/>
      <c r="L1252" s="126"/>
      <c r="M1252" s="126"/>
      <c r="N1252" s="126"/>
      <c r="O1252" s="126"/>
      <c r="P1252" s="128">
        <v>2</v>
      </c>
      <c r="Q1252" s="128">
        <v>1</v>
      </c>
      <c r="R1252" s="126"/>
      <c r="S1252" s="126"/>
      <c r="T1252" s="126"/>
      <c r="U1252" s="126"/>
      <c r="V1252" s="126"/>
      <c r="W1252" s="126"/>
      <c r="X1252" s="126"/>
      <c r="Y1252" s="1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11</vt:i4>
      </vt:variant>
      <vt:variant>
        <vt:lpstr>Benoemde bereiken</vt:lpstr>
      </vt:variant>
      <vt:variant>
        <vt:i4>1</vt:i4>
      </vt:variant>
    </vt:vector>
  </HeadingPairs>
  <TitlesOfParts>
    <vt:vector size="12" baseType="lpstr">
      <vt:lpstr>DASHBOARD</vt:lpstr>
      <vt:lpstr>CALCULATIONS</vt:lpstr>
      <vt:lpstr>DATA SOUTH AMERICA</vt:lpstr>
      <vt:lpstr>DATA EUROPE</vt:lpstr>
      <vt:lpstr>DATA ASIA</vt:lpstr>
      <vt:lpstr>gbm 19</vt:lpstr>
      <vt:lpstr>gbm 18</vt:lpstr>
      <vt:lpstr>biociden 18</vt:lpstr>
      <vt:lpstr>biociden 19</vt:lpstr>
      <vt:lpstr>temp meststof 18</vt:lpstr>
      <vt:lpstr>temp mestof 19</vt:lpstr>
      <vt:lpstr>DASHBOARD!Afdrukbereik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Loznik</dc:creator>
  <cp:lastModifiedBy>Brenda</cp:lastModifiedBy>
  <cp:lastPrinted>2020-03-25T08:07:56Z</cp:lastPrinted>
  <dcterms:created xsi:type="dcterms:W3CDTF">2015-06-05T18:17:20Z</dcterms:created>
  <dcterms:modified xsi:type="dcterms:W3CDTF">2020-11-16T11:05:27Z</dcterms:modified>
</cp:coreProperties>
</file>